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22\INFORMES DE GESTIÓN\PUBLICACIÓN NOVIEMBRE 2 DE 2022\"/>
    </mc:Choice>
  </mc:AlternateContent>
  <bookViews>
    <workbookView xWindow="0" yWindow="0" windowWidth="28800" windowHeight="10935" activeTab="1"/>
  </bookViews>
  <sheets>
    <sheet name="obras publicas" sheetId="4" r:id="rId1"/>
    <sheet name="Contratación 2020-2022" sheetId="1" r:id="rId2"/>
    <sheet name="Contratación por años" sheetId="3" r:id="rId3"/>
  </sheets>
  <definedNames>
    <definedName name="_xlnm._FilterDatabase" localSheetId="1" hidden="1">'Contratación 2020-2022'!$A$4:$N$247</definedName>
    <definedName name="_xlnm.Print_Titles" localSheetId="1">'Contratación 2020-2022'!$3:$4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3" l="1"/>
  <c r="C50" i="3"/>
  <c r="B50" i="3"/>
  <c r="B57" i="3" s="1"/>
  <c r="B51" i="3" l="1"/>
  <c r="H19" i="4" l="1"/>
  <c r="I19" i="4"/>
  <c r="G13" i="3" l="1"/>
  <c r="L22" i="1" l="1"/>
  <c r="L53" i="1"/>
  <c r="L55" i="1"/>
  <c r="L56" i="1"/>
  <c r="L57" i="1"/>
  <c r="L58" i="1"/>
  <c r="L59" i="1"/>
  <c r="L60" i="1"/>
  <c r="L61" i="1"/>
  <c r="L62" i="1"/>
  <c r="L63" i="1"/>
  <c r="L64" i="1"/>
  <c r="L65" i="1"/>
  <c r="I66" i="1"/>
  <c r="L66" i="1" s="1"/>
  <c r="L67" i="1"/>
  <c r="L68" i="1"/>
  <c r="L69" i="1"/>
  <c r="L70" i="1"/>
  <c r="L71" i="1"/>
  <c r="L72" i="1"/>
  <c r="L73" i="1"/>
  <c r="J74" i="1"/>
  <c r="L74" i="1" s="1"/>
  <c r="L75" i="1"/>
  <c r="J76" i="1"/>
  <c r="L76" i="1" s="1"/>
  <c r="L77" i="1"/>
  <c r="L78" i="1"/>
  <c r="J79" i="1"/>
  <c r="L79" i="1"/>
  <c r="J80" i="1"/>
  <c r="L80" i="1" s="1"/>
  <c r="I81" i="1"/>
  <c r="J81" i="1"/>
  <c r="J82" i="1"/>
  <c r="L82" i="1" s="1"/>
  <c r="J83" i="1"/>
  <c r="L83" i="1" s="1"/>
  <c r="L84" i="1"/>
  <c r="L85" i="1"/>
  <c r="L86" i="1"/>
  <c r="L87" i="1"/>
  <c r="L88" i="1"/>
  <c r="L89" i="1"/>
  <c r="L91" i="1"/>
  <c r="L92" i="1"/>
  <c r="L93" i="1"/>
  <c r="L94" i="1"/>
  <c r="L95" i="1"/>
  <c r="L96" i="1"/>
  <c r="I97" i="1"/>
  <c r="L97" i="1" s="1"/>
  <c r="L98"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I137" i="1"/>
  <c r="L137" i="1" s="1"/>
  <c r="L138" i="1"/>
  <c r="J139" i="1"/>
  <c r="L139" i="1"/>
  <c r="L140" i="1"/>
  <c r="L141" i="1"/>
  <c r="L142" i="1"/>
  <c r="L143" i="1"/>
  <c r="L144" i="1"/>
  <c r="L145" i="1"/>
  <c r="L146"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9" i="1"/>
  <c r="L182" i="1"/>
  <c r="L183" i="1"/>
  <c r="L184" i="1"/>
  <c r="L185" i="1"/>
  <c r="L186" i="1"/>
  <c r="L187" i="1"/>
  <c r="L188" i="1"/>
  <c r="L189" i="1"/>
  <c r="L190" i="1"/>
  <c r="L191" i="1"/>
  <c r="L192" i="1"/>
  <c r="L193" i="1"/>
  <c r="L194" i="1"/>
  <c r="L195" i="1"/>
  <c r="L196" i="1"/>
  <c r="L197" i="1"/>
  <c r="L198" i="1"/>
  <c r="J199" i="1"/>
  <c r="L199" i="1"/>
  <c r="J200" i="1"/>
  <c r="L200" i="1" s="1"/>
  <c r="L201" i="1"/>
  <c r="J202" i="1"/>
  <c r="L202" i="1" s="1"/>
  <c r="L203" i="1"/>
  <c r="I204" i="1"/>
  <c r="L204" i="1" s="1"/>
  <c r="J205" i="1"/>
  <c r="L205" i="1" s="1"/>
  <c r="J206" i="1"/>
  <c r="L206" i="1" s="1"/>
  <c r="J207" i="1"/>
  <c r="L207" i="1" s="1"/>
  <c r="J208" i="1"/>
  <c r="J209" i="1"/>
  <c r="L209" i="1"/>
  <c r="J210" i="1"/>
  <c r="L210" i="1" s="1"/>
  <c r="J211" i="1"/>
  <c r="L211" i="1" s="1"/>
  <c r="J212" i="1"/>
  <c r="L212" i="1" s="1"/>
  <c r="L213" i="1"/>
  <c r="J214" i="1"/>
  <c r="L214" i="1" s="1"/>
  <c r="I215" i="1"/>
  <c r="J215" i="1"/>
  <c r="L216" i="1"/>
  <c r="J217" i="1"/>
  <c r="L217" i="1" s="1"/>
  <c r="J218" i="1"/>
  <c r="L218" i="1" s="1"/>
  <c r="L219" i="1"/>
  <c r="J220" i="1"/>
  <c r="L220" i="1" s="1"/>
  <c r="L221" i="1"/>
  <c r="L222" i="1"/>
  <c r="L223" i="1"/>
  <c r="L224" i="1"/>
  <c r="L225" i="1"/>
  <c r="L226" i="1"/>
  <c r="L227" i="1"/>
  <c r="I228" i="1"/>
  <c r="L228" i="1" s="1"/>
  <c r="L229" i="1"/>
  <c r="L230" i="1"/>
  <c r="L231" i="1"/>
  <c r="L233" i="1"/>
  <c r="L234" i="1"/>
  <c r="L235" i="1"/>
  <c r="L236" i="1"/>
  <c r="L238" i="1"/>
  <c r="L239" i="1"/>
  <c r="L215" i="1" l="1"/>
  <c r="L81" i="1"/>
  <c r="D30" i="3"/>
  <c r="E30" i="3"/>
  <c r="C30" i="3"/>
  <c r="C57" i="3" s="1"/>
  <c r="B58" i="3" s="1"/>
  <c r="D13" i="3"/>
  <c r="E13" i="3"/>
  <c r="D57" i="3" l="1"/>
  <c r="C31" i="3"/>
  <c r="C60" i="3" s="1"/>
  <c r="C14" i="3"/>
  <c r="G239" i="1"/>
  <c r="G234" i="1" l="1"/>
  <c r="G231" i="1" l="1"/>
  <c r="G236" i="1"/>
  <c r="G238" i="1"/>
  <c r="G224" i="1" l="1"/>
  <c r="G202" i="1" l="1"/>
  <c r="G203" i="1"/>
  <c r="G204" i="1"/>
  <c r="G205" i="1"/>
  <c r="G206" i="1"/>
  <c r="G207" i="1"/>
  <c r="G208" i="1"/>
  <c r="G209" i="1"/>
  <c r="G210" i="1"/>
  <c r="G211" i="1"/>
  <c r="G212" i="1"/>
  <c r="G213" i="1"/>
  <c r="G214" i="1"/>
  <c r="G215" i="1"/>
  <c r="G216" i="1"/>
  <c r="G217" i="1"/>
  <c r="G218" i="1"/>
  <c r="G219" i="1"/>
  <c r="G220" i="1"/>
  <c r="G200" i="1" l="1"/>
  <c r="G198" i="1" l="1"/>
  <c r="G199" i="1" l="1"/>
  <c r="G225" i="1"/>
  <c r="G228" i="1" l="1"/>
  <c r="G226" i="1"/>
  <c r="G222" i="1" l="1"/>
  <c r="G229" i="1" l="1"/>
  <c r="G230" i="1"/>
  <c r="G233" i="1"/>
  <c r="G227" i="1" l="1"/>
  <c r="G221" i="1" l="1"/>
  <c r="G223" i="1"/>
  <c r="G197" i="1" l="1"/>
  <c r="G194" i="1" l="1"/>
  <c r="G195" i="1"/>
  <c r="G196" i="1"/>
  <c r="G201" i="1"/>
  <c r="G192" i="1"/>
  <c r="G193" i="1"/>
  <c r="G191" i="1" l="1"/>
  <c r="G190" i="1"/>
  <c r="G189" i="1" l="1"/>
  <c r="G179" i="1" l="1"/>
  <c r="G176" i="1"/>
  <c r="G175" i="1"/>
  <c r="G174" i="1"/>
  <c r="G173" i="1"/>
  <c r="G172" i="1" l="1"/>
  <c r="G171" i="1" l="1"/>
  <c r="G170" i="1"/>
  <c r="G169" i="1" l="1"/>
  <c r="G168" i="1"/>
  <c r="G167" i="1"/>
  <c r="G166" i="1" l="1"/>
  <c r="G165" i="1" l="1"/>
  <c r="G164" i="1"/>
  <c r="G163" i="1" l="1"/>
  <c r="G162" i="1"/>
  <c r="G161" i="1" l="1"/>
  <c r="G160" i="1" l="1"/>
  <c r="G159" i="1" l="1"/>
  <c r="G158" i="1" l="1"/>
  <c r="G157" i="1" l="1"/>
  <c r="G156" i="1" l="1"/>
  <c r="G155" i="1" l="1"/>
  <c r="G154" i="1" l="1"/>
  <c r="G153" i="1"/>
  <c r="G152" i="1"/>
  <c r="G151" i="1" l="1"/>
  <c r="G150" i="1" l="1"/>
  <c r="G149" i="1" l="1"/>
  <c r="G148" i="1" l="1"/>
  <c r="G146" i="1"/>
  <c r="G145" i="1"/>
  <c r="G144" i="1" l="1"/>
  <c r="G143" i="1" l="1"/>
  <c r="G142" i="1" l="1"/>
  <c r="G141" i="1"/>
  <c r="G140" i="1" l="1"/>
  <c r="G139" i="1" l="1"/>
  <c r="G138" i="1" l="1"/>
  <c r="G137" i="1"/>
  <c r="G136" i="1"/>
  <c r="G135" i="1" l="1"/>
  <c r="G134" i="1" l="1"/>
  <c r="G133" i="1" l="1"/>
  <c r="G132" i="1" l="1"/>
  <c r="G131" i="1" l="1"/>
  <c r="G130" i="1" l="1"/>
  <c r="G129" i="1" l="1"/>
  <c r="G128" i="1" l="1"/>
  <c r="G127" i="1"/>
  <c r="G126" i="1" l="1"/>
  <c r="G125" i="1" l="1"/>
  <c r="G124" i="1" l="1"/>
  <c r="G123" i="1"/>
  <c r="G122" i="1" l="1"/>
  <c r="G121" i="1"/>
  <c r="G120" i="1" l="1"/>
  <c r="G117" i="1" l="1"/>
  <c r="G116" i="1" l="1"/>
  <c r="G115" i="1"/>
  <c r="G114" i="1"/>
  <c r="G113" i="1"/>
  <c r="G112" i="1"/>
  <c r="G111" i="1"/>
  <c r="G92" i="1" l="1"/>
  <c r="H90" i="1" l="1"/>
  <c r="L90" i="1" s="1"/>
  <c r="G56" i="1" l="1"/>
  <c r="H147" i="1" l="1"/>
  <c r="H247" i="1" s="1"/>
  <c r="G235" i="1" l="1"/>
  <c r="G247" i="1" l="1"/>
</calcChain>
</file>

<file path=xl/sharedStrings.xml><?xml version="1.0" encoding="utf-8"?>
<sst xmlns="http://schemas.openxmlformats.org/spreadsheetml/2006/main" count="1366" uniqueCount="709">
  <si>
    <t>Descripción tipo de contrato</t>
  </si>
  <si>
    <t>Modalidad</t>
  </si>
  <si>
    <t>N° de Convenio/Contrato</t>
  </si>
  <si>
    <t xml:space="preserve">Objeto </t>
  </si>
  <si>
    <t>2020AS180001</t>
  </si>
  <si>
    <t>202018AS0003</t>
  </si>
  <si>
    <t>202018AS0004</t>
  </si>
  <si>
    <t>202018AS0005</t>
  </si>
  <si>
    <t>202018AS0006</t>
  </si>
  <si>
    <t>202018AS0007</t>
  </si>
  <si>
    <t>202018AS0008</t>
  </si>
  <si>
    <t>202018AS0009</t>
  </si>
  <si>
    <t>202018AS0010</t>
  </si>
  <si>
    <t>202018AS0011</t>
  </si>
  <si>
    <t>2020AS180012</t>
  </si>
  <si>
    <t>2020CD180001</t>
  </si>
  <si>
    <t>2020AS180017</t>
  </si>
  <si>
    <t>11812021-ADR</t>
  </si>
  <si>
    <t xml:space="preserve">Prestación de servicios profesionales y de apoyo a la gestión en materia precontractual, contractual y postcontractual de La Seceretaría de Agricultura y Desarrollo Rural .
</t>
  </si>
  <si>
    <t xml:space="preserve">Prestación de servicios profesionales  para la asesoría jurídica, asistencia y acompañamiento a  La Seceretaría de Agricultura y Desarrollo Rural .
</t>
  </si>
  <si>
    <t xml:space="preserve">Prestación de servicios profesionales  para la asesoría  y acompañamiento en el relacionamiento público y privado de  La Seceretaría de Agricultura y Desarrollo Rural .
</t>
  </si>
  <si>
    <t>Aunar esfuerzos para la implementación de sistemas productivos de agricultura campesina, familiar y comunitaria ACFC en zonas urbanas y rurales del municipo de Puerto Berrío Antioquia, orientado al autoconsumo y la generación de ingresos.</t>
  </si>
  <si>
    <t>Implementar un modelo de Agricultura Urbana que permita contribuir a la producción y abastecimiento de alimentos durante la emergencia COVID 19.</t>
  </si>
  <si>
    <t>Formular proyectos de investigación CTi para el sector agropecuario de Antioquia.</t>
  </si>
  <si>
    <t>Cofinanciar el proyecto para la construcción y dotación de una planta de valor agregado cárnico en el municipio de Turbo, Antioquia.</t>
  </si>
  <si>
    <t>Desarrollar el Clúster Cárnico bovino para el Departamento de Antioquia.</t>
  </si>
  <si>
    <t xml:space="preserve">Cofinanciar el proyecto para la adecuación y dotación de la planta de beneficio y faenado del municipio de Puerto Triunfo - Antioquia.  </t>
  </si>
  <si>
    <t>Prestar servicios como profesional de apoyo técnico en la supervisión de los componentes del proyecto de regalías Implementación convocatoria regional para el fortalecimiento de capacidades I+D+I y su contribución al cierre de brechas tecnológicas en el departamento de Antioquia, Occidente.</t>
  </si>
  <si>
    <t>Transferir tecnología y conocimiento especializado para la reconversión de sistemas productivos tradicionales que contribuyan a la recuperación de la soberanía alimentaria y a la reactivación económica del Departamento de Antioquia soportada en agricultura 4.0.</t>
  </si>
  <si>
    <t>Mejoramiento de la cadena cárnica bovina del Urabá Antioqueño a través del Desarrollo e implementación de un polo de desarrollo cárnico basado en la producción bovina sostenible en sistemas silvopastoriles intensivos".</t>
  </si>
  <si>
    <t>Gestionar cooperación e inversión extranjera para el desarrollo y la promoción del departamento de Antioquia ante actores nacionales e internacionales.</t>
  </si>
  <si>
    <t>Prestación de servicios profesionales de apoyo a la gestión de las comunicaciones al plan de codecha cafetera del Departamento de Antioquia</t>
  </si>
  <si>
    <t>Brindar soporte tecnológico para el desarrollo de herramientas de apoyo al plan de cosecha cafetera del Departamento de Antioquia.</t>
  </si>
  <si>
    <t>Cofinanciar el proyecto para la diversificación e incremento de laoferta exportable en sistemas productivos de diferentes rubros agrícolas en el Departamento de Antioquia.</t>
  </si>
  <si>
    <t xml:space="preserve">Promover el fortalecimiento empresarial, la asociatividad y la formalización de las MIPYMES en el Departamento, por medio de la convocatoria de incentivos Antójate de Antioquia 2020. </t>
  </si>
  <si>
    <t>Aunar esfuerzos para el desarrollo conjunto de proyectos encaminados a la transferencia de conocimientos y productos asociados a la ciencia, la tecnología, la innovación, la investigación y la extensión universitaria para el desarrollo del sector agropecuario en el Departamento de Antioquia.</t>
  </si>
  <si>
    <t xml:space="preserve">Aunar esfuerzos para la implementación de sistemas productivos de agricultura  familiar en el municipio de Barbosa Antioquia, orientado al autoconsumo. </t>
  </si>
  <si>
    <t xml:space="preserve">Aunar esfuerzos para la implementación de sistemas productivos de agricultura  familiar en el municipio de Caldas Antioquia, orientado al autoconsumo. </t>
  </si>
  <si>
    <t xml:space="preserve">Aunar esfuerzos para la implementación de sistemas productivos de agricultura  familiar en el municipio de Copacabana Antioquia, orientado al autoconsumo. </t>
  </si>
  <si>
    <t xml:space="preserve">Aunar esfuerzos para la implementación de sistemas productivos de agricultura  familiar en el municipio de Envigado Antioquia, orientado al autoconsumo. </t>
  </si>
  <si>
    <t xml:space="preserve">Aunar esfuerzos para la implementación de sistemas productivos de agricultura  familiar en el municipio de Girardota  Antioquia, orientado al autoconsumo. </t>
  </si>
  <si>
    <t xml:space="preserve">Aunar esfuerzos para la implementación de sistemas productivos de agricultura  familiar en el municipio de Itaguí  Antioquia, orientado al autoconsumo. </t>
  </si>
  <si>
    <t xml:space="preserve">Aunar esfuerzos para la implementación de sistemas productivos de agricultura  familiar en el municipio de La Estrella  Antioquia, orientado al autoconsumo. </t>
  </si>
  <si>
    <t xml:space="preserve">Aunar esfuerzos para la implementación de sistemas productivos de agricultura  familiar en el municipio de Sabaneta  Antioquia, orientado al autoconsumo. </t>
  </si>
  <si>
    <t xml:space="preserve">Aunar esfuerzos para la implementación de sistemas productivos de agricultura  familiar en el municipio de Bello Antioquia, orientado al autoconsumo. </t>
  </si>
  <si>
    <t xml:space="preserve">Aunar esfuerzos para la implementación de sistemas productivos de agricultura  familiar en el municipio de Medellín Antioquia, orientado al autoconsumo. </t>
  </si>
  <si>
    <t xml:space="preserve">Implementación de sistemas silvopastoriles para el mejoramiento de la sostenibilidad técnica, económica y ambiental de los sistemas ganaderos del bajo cauca, el norte y el nordeste antioqueño. </t>
  </si>
  <si>
    <t>Implementación de sistemas silvopastoriles en el municipio de Santa Rosa de Osos.</t>
  </si>
  <si>
    <t>Utilización de la plataforma croper.como a través del dominio "agroantioquiadigital.com"</t>
  </si>
  <si>
    <t>Fortalecimiento del clúster ganadero de Antioquia mediante el establecimiento y puesta en marcha del sistema informático de la unidad de análisis del sector productivo.</t>
  </si>
  <si>
    <t>Implementar una unidad de análisis económico, que permita monitorear y hacer seguimiento de manera periódica a variables claves para la toma de decisiones del Departamento de Antioquia.</t>
  </si>
  <si>
    <t>Contrato interadministrativo de mandato sin representación para el desarrollo de plantaciones forestales y otras acciones de recuperación, que coadyuve en la creación de condiciones que permitan una economía formal y legal, en la subregión del bajo cauca del departamento de Antioquia, que reduzca la presión sobre los bosques y se posibilite ofrecer oportunidades de desarrollo inclusivo en territorios convulsionados por la extracción ilícita de minerales y otros factores de degradación, generando así beneficios ambientales locales al posibilitarse la recuperación del recurso suelo, la prevención de la erosión y la mitigación de los altos impactos negativos en el ambiente</t>
  </si>
  <si>
    <t xml:space="preserve">Aunar esfuerzos para la adecuación, conformación y puesta en marcha de la Ciudadela Agrotecnológica Hortícola del Oriente Antioqueño. </t>
  </si>
  <si>
    <t>“Acuerdo de cofinanciación para fortalecer el sistema de abastecimiento agroalimentario con miras a un comercio justo, sostenible y competitivo en el Departamento de Antioquia”</t>
  </si>
  <si>
    <t>Adquisición de tiquetes aéreos para la Gobernación de Antioquia</t>
  </si>
  <si>
    <t xml:space="preserve">Administrar recursos destinados a implementar, asignar y otorgar subsidios de tasa de interés y aseguramiento agropecuario en atención a políticas del Departamento de Antioquia, facilitando el acceso a recursos de crédito a pequeños productores agropecuarios. </t>
  </si>
  <si>
    <t xml:space="preserve">Articular acciones entre el Servicio Nacional de Aprendizaje - SENA y la Secretaría de Agricultura y Desarrollo Rural SADRA, para desarrollar procesos de formación técnica, empresarial y comercial para productores agropecuarios de organizaciones, profesionales y técnicos del sector agropecuario; al igual que acompañar procesos de emprendimiento rurales; contribuyendo al fortalecimiento de las actividades económicas, mejora de la productividad y competitividad del sector agropecuario de Antioquia. </t>
  </si>
  <si>
    <t xml:space="preserve">Prestación de servicios profesionales para la asesoría jurídica, asistencia y acompañamiento a la Secretaría de Agricultura y Desarrollo Rural </t>
  </si>
  <si>
    <t xml:space="preserve">Prestación de servicios profesionales para la asesoría y acompañamiento en el relacionamiento público y privado de la Secretaría de Agricultura y Desarrollo Rural </t>
  </si>
  <si>
    <t>Cofinanciar el proyecto de agricultura resiliente para el establecimiento y restablecimiento de la agricultura  campesina familiar y comunitaria con acompañamiento técnico y tecnificación en el municipio de Frontino.</t>
  </si>
  <si>
    <t xml:space="preserve">Ejecutar la interventoría técnica, administrativa, legal y financiera del proyecto "Fortalecimiento de la producción agrícola de pequeños productores afectados por la emergencia del Covid-19 en 10 municipios del Oriente del Departamento de Antioquia" financiado con recursos del Sistema General de Regalías. </t>
  </si>
  <si>
    <t>Aunar esfuerzos para la elaboración de proyectos de ciencia, tecnología e innovación agropecuaria en fase de factibilidad, destinados a la gestión de recursos de financiación nacionales y extranjeros para el fortalecimiento de los polos de desarrollo Agrotecnológicos del departamento de Antioquia.</t>
  </si>
  <si>
    <t>Aunar esfuerzos para la construcción de la feria de ganado del municipio de San Roque, Antioquia.</t>
  </si>
  <si>
    <t>Aunar esfuerzos para fomentar la economía campesina familiar y comunitaria mediante el fortalecimiento de la cadena productiva de fríjol voluble en el municipio de Peque.</t>
  </si>
  <si>
    <t>Aunar esfuerzos para el fortalecimiento de la producción de las plantas aromáticas y medicinales en el municipio de Granada</t>
  </si>
  <si>
    <t>Aunar esfuerzos para la producción y comercialización de plátano en el municipio de San Andrés de Cuerquia</t>
  </si>
  <si>
    <t>Aunar esfuerzos para el mejoramiento de la productividad y competitividad del plátano y banano en el municipio de Betania.</t>
  </si>
  <si>
    <t>Aunar esfuerzos para el mejoramiento de la productividad y competitividad del plátano en el municipio de Cañasgordas.</t>
  </si>
  <si>
    <t>Aunar esfuerzos para el fortalecimiento de la cadena productica del aguacate en el municipio de Peque.</t>
  </si>
  <si>
    <t>Aunar esfuerzos para contribuir a la seguridad alimentaria mediante la implementación de unidades productivas agrpecuarias en la zona rural del municipio de Sopetrán Antioquia.</t>
  </si>
  <si>
    <t>Aunar esfuerzos para el mejoramiento de la infraestructura y cultivos de caña de azucar, de la producción de panela de alta calidad en municipios de la cuenca del Sinifaná.</t>
  </si>
  <si>
    <t>Aunar esfuerzos para fortalecer la cadena productiva de fríjol en el municipio de Concepción Antioquia.</t>
  </si>
  <si>
    <t>Aunar esfuerzos para la implementación de unidades productivas agrícilos familiares en el municipio de Ebéjico</t>
  </si>
  <si>
    <t>Aunar esfuerzos para la implementación de parcelas sostenibles de mora para la seguridad alimentaria en el municipio de san Vicente Ferrer</t>
  </si>
  <si>
    <t>Aunar esfuerzos para el establecimiento de unidades agrícolas familiaraes en el municipio de San carlos.</t>
  </si>
  <si>
    <t>Aunar esfuerzos para el fortalecimiento de las capacidades productivas de pequeños productores del municipio de Nechí Antioquia.</t>
  </si>
  <si>
    <t xml:space="preserve">Aunar esfuerrzos para mejorar la sostenibilidad de cafetales en el municipio de Anzá. </t>
  </si>
  <si>
    <t>Aunar esfuerzos para el fortalecimiento de la cadena avícola en el municipio de Sopetrán</t>
  </si>
  <si>
    <t>Fortalecer las unidades productivas de cacao enel municipio de Turbo, Antioquia. Alianza</t>
  </si>
  <si>
    <t>Aunar esfuerzos para el fortalecimiento de la cadena láctea en el municipio de Sabanalarga.</t>
  </si>
  <si>
    <t>Aunar esfuerzos para la adecuación, dotación y puesta en marcha de la ciudadela Ganadera del Norte de Antioquia.</t>
  </si>
  <si>
    <t xml:space="preserve">Aunar esfuerzos para el fortalecimiento del Supermercado de Productos Tamesinos como estrategia para mejorar ingresos en familias rurales y generar el comercio justo en cirucuitos cortos de comercio. </t>
  </si>
  <si>
    <t>Fortalececr el proceso técnico y comercial de la producción de aguacate Hass en el municipio de Abriaquí-Alianza</t>
  </si>
  <si>
    <t>Implementar Proyecto Avícola bajo sistema alternativo del municipio de campamento, Antioquia. Alianza</t>
  </si>
  <si>
    <t>Mejorar las condiciones nutricionales de coco en el municipio de Arboletes. Alianza</t>
  </si>
  <si>
    <t>Aunar esfuerzos para el mejoramineto de las condiciones de producción de cacao, caña y café en el municipio de Nariño, Antioquia.</t>
  </si>
  <si>
    <t>Aunar esfuerzos para el fortalecimiento integral para el campo bajo el modelo asociativo y de la agroindustria del banano en el municipio de Salgar.</t>
  </si>
  <si>
    <t>Aunar esfuerzos para el acompañamiento a productores del municipio de san Luis en la reactivación productiva y económica del sector píscicola.</t>
  </si>
  <si>
    <t>Aunar esfuerzos para el fortalecimiento de la seguridad alimentaria y potencialización de las cadenas productivas en el municipio de pueblorrico.</t>
  </si>
  <si>
    <t>Aunar esfuerzos para el mejoramiento genético de toros de alta calidad en los hatos de pequeños y medianos productores lecheros del municipio de Rionegro.</t>
  </si>
  <si>
    <t>Estructurar e implementar el cluster cárnico bovino para el Departamento de Antioquia.</t>
  </si>
  <si>
    <t>Aunar Esfuerzos para fortalecer y articular organizaciones de economía solidaria de productores agropecuarios del Departamento de Antioquia</t>
  </si>
  <si>
    <t>Aunar esfuerzos para aumentar el nivel de desarrollo y tecnología para atender necesidades derivadas de la emergencia económica, social y ecológica causada por el COVID-19 en sistemas productvos agrícolas del Departamento de Antioquia.</t>
  </si>
  <si>
    <t>Aunar esfurzos para la adecuación y dotación de la feria de ganado y subasta del municipio de La Ceja, Antioquia.</t>
  </si>
  <si>
    <t>Aunar esfuerzos para la implementación de sistemas silvopastoriles con rotación de potreros en el municipio de Guadalupe, Antioquia.</t>
  </si>
  <si>
    <t>Aunar esfuerzos para el diseño e implementación de un sistema silvopastoril en el municipio de Frontino, Antioquia.</t>
  </si>
  <si>
    <t>Aunar esfuerzos para la implementación de cultivos de mango injerto (Manguifera indica) en el municipio de Caicedo, Antioquia.</t>
  </si>
  <si>
    <t>Aunar esfuerzos para la implementación de huertas familiares de autoconsumo del municipio de Cisneros.</t>
  </si>
  <si>
    <t>Aunar esfuerzos para la implementación de sistemas silvopastoriles con rotación de potreros en los municipios de Carolina del principe y Gómez Plata, Antioquia.</t>
  </si>
  <si>
    <t>Aunar esfuerzos para el fortalecimiento productivo y transformación de arroz en el municipio de Cáceres.</t>
  </si>
  <si>
    <t>Prestar servicios como profesional de apoyo técnico para brindar acompañamiento en las fases de ejecución y terminación, de los contratos derivados del proyecto de regalías "Implementación convocatoria Regional para el fortalecimiento de capacidades I+D+I y su contribución al cierre de brechas tecnológicas en el departamento de Antioquia, Occidente.</t>
  </si>
  <si>
    <t>Aunar esfuerzos para el establecimiento de cultivos de arroz tradicional con comunidades indígenas del municipio de Necoclí.</t>
  </si>
  <si>
    <t>Aunar esfuerzos para el establecimiento de cultivos de arroz tradicional con comunidades indígenas del distrito de Turbo.</t>
  </si>
  <si>
    <t>Aunar esfuerzos para contribuir a la seguridad alimentaria mediante el fortalecimiento de unidades productivas porcícolas indígenas en la zona rural del municipio de Arboletes, Antioquia.</t>
  </si>
  <si>
    <t>Aunar esfuerzos para contribuir a la seguridad alimentaria mediante el fortalecimiento de unidades productivas porcícolas indígenas en la zona rural del municipio de San Juan de Urabá, Antioquia.</t>
  </si>
  <si>
    <t>Aunar esfuerzos para contribuir a la seguridad alimentaria mediante el fortalecimiento de unidades productivas porcícolas indígenas en la zona rural del municipio de San Pedro de Urabá, Antioquia.</t>
  </si>
  <si>
    <t>Aunar esfuerzos para la construcción de la feria de ganado del municipio de Nariño, Antioquia.</t>
  </si>
  <si>
    <t>Aunar esfuerzos para la implementación de sistemas productivos eficientes a través del establecimiento de sistemas silvopastoriles, renovación de praderas y bancos de forrajes en el municipio de Rionegro, Antioquia.. Antioquia.</t>
  </si>
  <si>
    <t>Aunar esfuerzos para la implementación de unidades productivas en cacao para el empoderamiento económico y social de las mujeres y jovenes rurales del municipio de Dabeiba, Antioquia.</t>
  </si>
  <si>
    <t>Aunar esfuerzos para la realización de los estudios y diseños de la construcción de la feria de ganado del municipio de Argelia, Antioquia.</t>
  </si>
  <si>
    <t>Aunar esfuerzos para generar un proceso de reconversión de la producción agropecuaria convencional a un modelo agroecológico, con productores campesinos del municipio de Rionegro.</t>
  </si>
  <si>
    <t>Aunar esfuerzos para contribuir a la seguridad alimentaria mediante la implementación de unidades productivas avícolas en la zona rural del municipio de Santa Fe Antioquia.</t>
  </si>
  <si>
    <t>Aunar esfurezos para el fortalecimiento agroindustrial del sector productivo y asociativo de plántas aromáticas y medicinales del municipio de San jerónimo.</t>
  </si>
  <si>
    <t>Aunar esfuerzos para el mejoramiento de la productividad y competitividad del cultivo de la cebolla junca en el municipio de San jerónimo-Antioquia.</t>
  </si>
  <si>
    <t>Aunar esfuerzos para el apoyo técnico y económico al mejoramiento de la cría de ganado vacuno en arreglo silvopastoril con destino al mercdao local en comunidades afro e indígenas del municipio de Vigía del Fuerte, Antioquia.</t>
  </si>
  <si>
    <t>Aunar esfuerzos para diseñar, desarrollar, implementar y soccializar una APP que facilite el mercado virtual para la integración de productores, comercializadores y consumidores en el municipio de Jardín.</t>
  </si>
  <si>
    <t xml:space="preserve">Aunar esfurezos para fortalecer la comercialización de productos agropecuarios y de origen rural, a través del montaje de los mercados y vitrinas campesinas de La Fenix en el municipio de El Peñol. </t>
  </si>
  <si>
    <t>Aunar esfuerzos para el fortalecimiento de la cadena avícola en la zona rural del municipio de San José de la Montaña-Antioquia.</t>
  </si>
  <si>
    <t>Aunar esfuerzos para mejorar la productividad y la sostenibilidad de cafetales en el municipio de Betulia.</t>
  </si>
  <si>
    <t>Aunar esfuerzos para el fortalecimiento de pequeños productores, a través del apoyo para el establecimiento agroecológico del cultivo de caña en el municipio de Yarumal.</t>
  </si>
  <si>
    <t>Aunar esfuerzos para fortalecer la competitividad del rubro piscícola, mediante la capacitación, el acompañamiento técnico, productivo y comercial a familias campesinas valparaiseñas.</t>
  </si>
  <si>
    <t>Aunar esfuerzos para el fortalecimiento de la caficultura de la institución educativa de desarrollo rural Miguel valencia, municipio de jardín.</t>
  </si>
  <si>
    <t>Aunar esfurzos para el mejoramiento de los cultivos de hortalizas bajo condiciones protejidas en el municipio de Toledo.</t>
  </si>
  <si>
    <t>Aunar esfuerzos para para el mejoramiento de las etapas de Precosecha, cosecha y  poscosecha de sistemas productivos familiares de plátano en el municipio de Amagá-Antioquia.</t>
  </si>
  <si>
    <t>Aunar esfurzos para la implementación de huertos de frutales en el municipio de Ebéjico-Antioquia.</t>
  </si>
  <si>
    <t>Aunar esfuerzos para el mejoramiento de la productividad del cultivo de Mora en el municipio de El Retiro.</t>
  </si>
  <si>
    <t>Aunar esfuerzos para el fortalecimiento de las organizaciones, asociaciones y agricultores del Departamento de Antioquia a través del adiestramiento laboral con la aplicación de métodos de intervención para la reincorporación de agricultores y recolectores del café victimas de adicciones, que faciliten el rendimiento y productividad durante la cosecha cafetera de 2021”</t>
  </si>
  <si>
    <t>Aunar esfuerzos para el fortalecimiento de la cadena productiva piscícla de pequeños y medianos productores en el municipio de Santo Domingo.</t>
  </si>
  <si>
    <t>Aunar esfuerzos para fortalecer los programas de nutrición en los cultivos de café de los pequeños y medianos caficultores del municipio de Betania.</t>
  </si>
  <si>
    <t>Aunar esfuerzos para el mejoramiento de la productividad y competitividad del cultivo de plátano en el municipio de Fredonia-Antioquia.</t>
  </si>
  <si>
    <t>Aunar esfuerzos para el fortalecimiento de la cadena cárnica mediante la implementación de un sistema de aprovechamiento de los residuos sólidos orgánicos generados en la planta de beneficio animal del municipio de Ebéjico, Antioquia.</t>
  </si>
  <si>
    <t>Aunar esfuerzos para contribuir a la seguridad alimentaria mediante el fortalecimiento de unidades productivas porcícolas en la zona rural del municipio de San Francisco Antioquia.</t>
  </si>
  <si>
    <t>Aunar esfuerzos para el mejoramiento de la ganadería mediante la implementación de buenas prácticas ganaderas en el munucipio de Belmira</t>
  </si>
  <si>
    <t>Aunar esfuerzos para la promoción y consumo del fríjol Liborina, que permita la apertura de mercados justos y sostenibles en el Departamento de Antioquia</t>
  </si>
  <si>
    <t>Aunar esfuerzos para fortalecer la cadena productiva de cacao en el municipio de Argelia.</t>
  </si>
  <si>
    <t>Aunar esfuerzos para contribuir al mejoramiento alimentario y nutricional de las familias rurales en los municipios de Gómez Plata y Carolina del Principe.</t>
  </si>
  <si>
    <t>Aunar esfuerzos para el sostenimiento de sistemas productivos familiares de  plátano en el  municipio de San Juan de Urabá-Antioquia.</t>
  </si>
  <si>
    <t>Aunar esfuerzos para el aumento de las capacidades municipales en materia de acompañamiento y orientación productiva del sector agropecuario, a través del desarrollo e implementación de una plataforma tecnológica digital para el municipio de Abejorral</t>
  </si>
  <si>
    <t>Aunar esfuerzos para establecer cultivos de  Cacao en asocio con plátano y maderables que permita el restablecimiento y recuperación de áreas degradadas por la deforestación y la ganadería en el municipio de San pedro de Urabá.</t>
  </si>
  <si>
    <t>Aunar esfuerzos, con el fin de desarrollar proyectos para el fortalecimiento alimenticio y productivo de las familias del resguardo indígena Hermeregildo Chakiama, del municipio de Ciudad Bolívar, Antioquia.</t>
  </si>
  <si>
    <t>Aunar esfuerzos para el establecimiento del distrito Ecoganadero de Antioquia mediante la intensificación de sistemas silvopastoriles que disminuyan el impacto de la ganadería en el cambio climático.</t>
  </si>
  <si>
    <t>Aunar esfuerzos para implementar zonas libres de HLB de los cítricos en algunas subregones del Departamento de Antioqquia.</t>
  </si>
  <si>
    <t>Aunar esfuerzos para la promociónde la protección y conservación de las abejas y demás polinizadores y fomentar la cría de abejas en el depertamento de Antioquia.</t>
  </si>
  <si>
    <t>Suministro de insumos, materiales, herramientas y equipos agropecuarios, como acciones de apoyo complementario a las actividades de formación y/o capacitación y acompañamiento, impartido por el SENA, a las organizaciones de productores agropecuarios en el marco del convenio 2020AS1800-17 lotes 1,2,3, 4 y 5.</t>
  </si>
  <si>
    <t>Aunar esfuerzos para el fortalecimiento a proyectos productivos del sector asociativo y comunitario en el municipio de Fredonia.</t>
  </si>
  <si>
    <t>Aunar esfuerzos para fortalecer productiva y socioempresarialmente, a los equeños productores agropecuarios del municipio de Guarne.</t>
  </si>
  <si>
    <t>Aunar esfuerzos para el fortalecimiento productivo, asociativo y comercial de la red de mujeres campesinas del municipio de Titiribí..</t>
  </si>
  <si>
    <t>Aunar esfuerzos para fortalecer la cadena productiva del Cacao en el municipio de Apartadó a través del desarrollo de un programa productivo y transformador con enfoque nutracéutico.</t>
  </si>
  <si>
    <t>Aunar esfuerzos para fortalecer la producción agrícola, a través de la implementación de sistemas productivos de agricultura familiar para pequeños productores del municipio de Bello, Antioquia.</t>
  </si>
  <si>
    <t>Implementar un cultivo de maracuyá utilizazando como alternativa para el suministro de agua en la siembra acondicionadores físicos del suelo, que permita mejorar los requerimientos de agua del cultivo en el municipio de Arboletes.</t>
  </si>
  <si>
    <t>Aunar esfuerzos para el fortalecimiento y apoyo de sitemas productivos tecnificados de hortalizas en el municipio de caracolí.</t>
  </si>
  <si>
    <t>Contrato interadministrativo de mandato sin representación para apoyar el fortalecimiento de las organizaciones de productores del Departamento de Antioquia a partir de la identificación, promoción del acceso de la oferta institucional pública de bienes y servicios del orden departamental y nacional.</t>
  </si>
  <si>
    <t>Aunar esfuerzos para consolidar el distrito productivo del aguacate hass en el municipio de Urrao.</t>
  </si>
  <si>
    <t>Aunar esfuerzos para el fortalecimiento de la cadena productiva piscicola en el municipio de Amalfi.</t>
  </si>
  <si>
    <t>Aunar esfuerzos para el fortalecimiento y el desarrollo integral de la producción de panela de alta calidad en la vereda El Cedro del municipio de Amagá, Antioquia.</t>
  </si>
  <si>
    <t>Aunar esfuerzos para la implementación de buenas prácticas en el mantenimiento del cultivo de cacao en el municipi de Yalí.</t>
  </si>
  <si>
    <t>Aunar esfuerzos para el mejoramiento de la productividad de los cultivos de cacao, en el municipio de Valdivia</t>
  </si>
  <si>
    <t>Aunar esfuerzos para la adecuación del centro de acopio y transformación de la leche en el municipio de Caucasia</t>
  </si>
  <si>
    <t>Aunar esfuerzos para el fortalecimiento de la agricultura familiar a través del establecimiento de sistemas productivos de fríjol voluble en el municipio de san Pedro de los Milagros, Antioquia.</t>
  </si>
  <si>
    <t>Aunar esfuerzos para el fortalecimiento socio productivo a pequeños productores agrícolas en el municipio de Frontino</t>
  </si>
  <si>
    <t>Aunar esfuerzos para fortalecer la apicultura mediante la dotación de maquinaria para la cooperativa de apicultores del municipio de Santa Bárbara.</t>
  </si>
  <si>
    <t>Aunar esfuerzos para el fortalecimiento del cultivo del café en asocio con plátano en el municipio de Ituango Antioquia.</t>
  </si>
  <si>
    <t>Aunar esfuerzos para el establecimiento de sistemas productivos de agricultura familiar bajo invernadero en el municipio de carolina del Principe.</t>
  </si>
  <si>
    <t>Aunar esfuerzos para la implementación de núcleos productivos avícolas para mujeres del municipio de Heliconia, Antioquia.</t>
  </si>
  <si>
    <t>Aunar esfuerzos para la reactivación de la producción en la planta de beneficio de la asociación Propez del municipio de Cocorná.</t>
  </si>
  <si>
    <t>Aunar esfuerzos para el fortalecimiento de la casa del emprendimiento rural del municipio de Andes, Antioquia</t>
  </si>
  <si>
    <t>Aunar esfuerzos para el fortalecimiento de sistemas productivos familiares en el municipio de Alejandría, Antioquia.</t>
  </si>
  <si>
    <t>Aunar esfuerzos para el fortalecimiento de la producción cafetera a partir de apoyo a la sostenibilidad de cafetales en los municipios de Anzá, betulia, Caicedo, Concordia, Salgar y Urrao.</t>
  </si>
  <si>
    <t>Aunar esfuerzos para mejorar las condiciones de productividad y competitividad de los cultivos de café, mediante la implementación de mejores programas de nutrición para los pequeños caficultores del municipio de Giraldo.</t>
  </si>
  <si>
    <t>Aunar esfuerzos para el fortalecimiento de la cadena cárnica mediante la adquisición de equipos para el mejoramiento de la planta de beneficio animal del municipio de Ebéjico, Antioquia.</t>
  </si>
  <si>
    <t>Aunar esfuerzos para el fortalecimiento de la cadena cacaotera en el municipio de San Juan de Urabá.</t>
  </si>
  <si>
    <t>Aunar esfuerzos para la formulación del proyecto caminos del café en los municipios más representativos de la cultura cafetera del suroeste antiqueño.</t>
  </si>
  <si>
    <t>Aunar esfuerzos técnicos, administrativos y financieros entre el Departamento de Antioquia y los municipios de Abejorral, Amagá, Armenia, Buriticá, Cañasgordas, Frontino, Heliconia, Ituango, jardín, Olaya, San Pedro de Urabá, y Valdivia y La Agencia de Desarrollo Rural-ADR, para canalizar los recursos que permitirán la prestación  del servicio público de extensión agropecuaria, a través de la contratación de las entidades prestadoras del servicio de extensión agropecuaria, a través de la contratación de las entidades prestadoras del servicio de extensión agropecuaria EPSEAs, debidamente habilitades.</t>
  </si>
  <si>
    <t>Contratación directa, Prestación servicios profesionales.</t>
  </si>
  <si>
    <t>Contratación por licitación pública</t>
  </si>
  <si>
    <t>Convenio de Cooperación Internacional</t>
  </si>
  <si>
    <t>Contratación Directa Prestación Servicios</t>
  </si>
  <si>
    <t>Andrés Acevedo zabala</t>
  </si>
  <si>
    <t>Camilo Correa Ortiz</t>
  </si>
  <si>
    <t>Guillermo Albeiro Henao Múnera</t>
  </si>
  <si>
    <t>Realizar el acompañamiento juridico y legal a la contratación de La Secretaría de Agricultura</t>
  </si>
  <si>
    <t>Liquidado</t>
  </si>
  <si>
    <t>Realizar el relacionamiento público de La Secretaría de Agricultura</t>
  </si>
  <si>
    <t>Realizar interventoría convenio financiado por el SGR, emergencia del COVID-19.</t>
  </si>
  <si>
    <t>Construcción y mejoramiento de una agroindustria panelera en el municipio de Frontino.</t>
  </si>
  <si>
    <t>DISERMED COLOMBIA SAS</t>
  </si>
  <si>
    <t>Suministro de insumos para las escuelas de campo, coordinadas por el SENA.</t>
  </si>
  <si>
    <t>Selección abreviada. Subasta Inversa electrónica</t>
  </si>
  <si>
    <t>Municipio de Frontino</t>
  </si>
  <si>
    <t>Universidad de Antioquia.</t>
  </si>
  <si>
    <t>Aportes en especie conveniante</t>
  </si>
  <si>
    <t>AÑO</t>
  </si>
  <si>
    <t>Gillermo Albeiro Henao Múnera</t>
  </si>
  <si>
    <t>Asesoría Jurídica a la Secretaría de Agricultura</t>
  </si>
  <si>
    <t>Relacionamiento y promoción de las actividades de la Secretaría de Agricultura y Desarrollo Rural</t>
  </si>
  <si>
    <t>Alicia Viviana Mantilla Flórez</t>
  </si>
  <si>
    <t>Realizar acompñamiento jurídico y contractual en la Secretaría de Agricultura y Desarrollo Rural</t>
  </si>
  <si>
    <t>Conformar un banco de iniciativas y proyectos para el desarrollo del sector agropecuario del Departamento de Antioquia.</t>
  </si>
  <si>
    <t>Municipio de San Roque</t>
  </si>
  <si>
    <t>Cosntrucción plaza de ferias para el servicio de los productores del municipio.</t>
  </si>
  <si>
    <t>Municipio Puerto Triunfo</t>
  </si>
  <si>
    <t>Terminación adecuación plata faenado de ganado</t>
  </si>
  <si>
    <t>Municipio de Peque</t>
  </si>
  <si>
    <t>Siembra cultivos de fríjol para consumo familiar y comercialización.</t>
  </si>
  <si>
    <t>Municipio de Granada</t>
  </si>
  <si>
    <t>Siembra y comercialización de plantas aromáticas en el municipio.</t>
  </si>
  <si>
    <t>Municipio San Andrés de Cuerquia</t>
  </si>
  <si>
    <t>Apoyo a la producción y comercialización del plátano.</t>
  </si>
  <si>
    <t>Municipio de Betania</t>
  </si>
  <si>
    <t>Apoyo a la producción y comercialización del plátano banano en el municipio.</t>
  </si>
  <si>
    <t>Municipio de Cañasgordas</t>
  </si>
  <si>
    <t>Producción y comercilaización aguacate Hass.</t>
  </si>
  <si>
    <t>Municipio de Sopetrán</t>
  </si>
  <si>
    <t>Producción de alimentos para autoconsumo y excedentes comercializables.</t>
  </si>
  <si>
    <t>Municipio de Amágá
Muniicpio Angelópolis
Municipio de Titiribí</t>
  </si>
  <si>
    <t>Manejo cultivos de caña y mejoramiento de los trapiches.</t>
  </si>
  <si>
    <t>Municipio de Concepción</t>
  </si>
  <si>
    <t>Establecimiento cultivos de fríjol para autoconsumo y excedentes comercializables.</t>
  </si>
  <si>
    <t>Municipio de Ebéjico</t>
  </si>
  <si>
    <t>Producción de frutas y hortalizas para el autoconsumo y la comercialización.</t>
  </si>
  <si>
    <t>Municipio San Vicente Ferrer</t>
  </si>
  <si>
    <t>Producción de mora para la comercialización.</t>
  </si>
  <si>
    <t>Municipio San Carlos</t>
  </si>
  <si>
    <t>Establecimiento, manejo y capacitación en cultivos de mora.</t>
  </si>
  <si>
    <t>Municipio Nechí</t>
  </si>
  <si>
    <t>Establecimiento huertas, pollos y cerdos.</t>
  </si>
  <si>
    <t>Municipio Anzá</t>
  </si>
  <si>
    <t>Sostenimiento cultivos de café.</t>
  </si>
  <si>
    <t>Montaje de galpones para aves de postura y engorde.</t>
  </si>
  <si>
    <t>Municipio de Turbo
ASOPRODESPLA</t>
  </si>
  <si>
    <t>Sostenimiento, poscosecha y mercadeo del cacao.</t>
  </si>
  <si>
    <t>En Ejecución</t>
  </si>
  <si>
    <t>Municipio Sabanalarga</t>
  </si>
  <si>
    <t>Montaje tanque frío leche, para el mejoramiento de la calidad y comercialización de la leche.</t>
  </si>
  <si>
    <t>ASOPACO</t>
  </si>
  <si>
    <t>Sostenimiento cultivos de caña, mejoramiento de la poscosecha y la comercialización de  la panela.</t>
  </si>
  <si>
    <t>Universidad de Antioquia.
Municipio Santa Rosa De Osos</t>
  </si>
  <si>
    <t>Municipio de Támesis</t>
  </si>
  <si>
    <t>Mejorar la Comercialización con la implementación de circuitos cortos de comercio.</t>
  </si>
  <si>
    <t>Municipio de San Carlos
AFRICOLMENAS</t>
  </si>
  <si>
    <t>Mejorar la producción de abeja y su comercialización.</t>
  </si>
  <si>
    <t>Municipio de Abriaquí
Asociación Agropecuaria de Abriaquí-ASOGRAB</t>
  </si>
  <si>
    <t>Producción industrial del aguacate hass para exportación</t>
  </si>
  <si>
    <t>Municipio Campamento
Asociación de mujeres campesinas el Caquiral</t>
  </si>
  <si>
    <t>Municipio de Arboletes
Asociación productores Agropecuarios de Pajillal-</t>
  </si>
  <si>
    <t>Aumento de la producción del coco mediante el manejo nutricional del cultivo.</t>
  </si>
  <si>
    <t>Prducción de aves de corral para el autoconsumo y la comercaalización.</t>
  </si>
  <si>
    <t xml:space="preserve">  </t>
  </si>
  <si>
    <t>Municipio de Jardín
organización Campesinos cosntruyendo futuro</t>
  </si>
  <si>
    <t>Municipio de nariño</t>
  </si>
  <si>
    <t>Sostenimiento cultivo bananao y plátano pata mejorar los rendimientos y su comercilaización.</t>
  </si>
  <si>
    <t>Mejorar la produccción y comercialización del cacao.</t>
  </si>
  <si>
    <t>Municipio de Salgar</t>
  </si>
  <si>
    <t>Producción de banano para la comercialización.</t>
  </si>
  <si>
    <t>Municipio de San Luis</t>
  </si>
  <si>
    <t>Producción piscicola para el autoconsumo y comercialización.</t>
  </si>
  <si>
    <t>Establecimiento huertas familiares para el autoconsumo y excedentes comercializables.</t>
  </si>
  <si>
    <t>Municipio Pueblorrico</t>
  </si>
  <si>
    <t>Municipio de Rionegro</t>
  </si>
  <si>
    <t>Cámara de Comercio de Medellín</t>
  </si>
  <si>
    <t>Parácticas de mejoramiento genético en ganado bovino en el municipio de Rionegro.</t>
  </si>
  <si>
    <t>Apoyar la implementación del clúster de la carne en Antioquia.</t>
  </si>
  <si>
    <t>CONFECOOP</t>
  </si>
  <si>
    <t>Construcción de la feria de ganados en el municipio de La Ceja.</t>
  </si>
  <si>
    <t>Implementar una aula tecnológica de agroproducción y otra de agrotransformación, mejorar la producción y comercialización de hortaslizas en el oriente de Antioquia.</t>
  </si>
  <si>
    <t>Municipio de La Ceja</t>
  </si>
  <si>
    <t>Municipio de Guadalupe</t>
  </si>
  <si>
    <t>Establecimiento sistemas silvopastoriles para el manejo sostenible de la ganadería en el municipio.</t>
  </si>
  <si>
    <t>Municipio de caicedo</t>
  </si>
  <si>
    <t>Siembra y Sostenimiento de cultivos de mango para mejorar la calidad y la comercialización.</t>
  </si>
  <si>
    <t>Municipio de Cisneros</t>
  </si>
  <si>
    <t>Establecimiento de huertas para el autocinsumo y excedentes de comercialización.</t>
  </si>
  <si>
    <t>Municipio Carolina
Municipio Gómez Plata</t>
  </si>
  <si>
    <t>Municipio de Cáceres</t>
  </si>
  <si>
    <t>Siembra de arooz para autocunsumo y comercialización de excedentes.</t>
  </si>
  <si>
    <t>Andrés Fernando Moreira</t>
  </si>
  <si>
    <t>Apoyo tecnico para el seguimiento a los convenios de ciencia y tecnología denominados brechas.</t>
  </si>
  <si>
    <t>Edwin Alfonso León Vásquez</t>
  </si>
  <si>
    <t>Sergio Alejandro Rodríguez Gómez</t>
  </si>
  <si>
    <t>Municipio de Necoclí</t>
  </si>
  <si>
    <t>Establecimiento cultivos de arroz para apoyar a las comunidades indígenas del municipio.</t>
  </si>
  <si>
    <t xml:space="preserve">Municipio de Turbo
</t>
  </si>
  <si>
    <t>Municipio de Arboletes</t>
  </si>
  <si>
    <t>Producción de cerdos para autoconsumo para apoyar a las comunidades indígenas del municipio.</t>
  </si>
  <si>
    <t>Municipio San Juan de Urabá</t>
  </si>
  <si>
    <t>Municipio San Pedro de Urabá</t>
  </si>
  <si>
    <t>Municipio de Nariño</t>
  </si>
  <si>
    <t xml:space="preserve">Apoyo a la cvosntrucción de la feria de ganado para los ganaderos del municipio. </t>
  </si>
  <si>
    <t>Aunar esfuerzos para el establecimiento de sistemas silvopastoriles y mejoramiento de praderas en el municipio de Abriaquí. Antioquia.</t>
  </si>
  <si>
    <t>Municipio de Abriaquí</t>
  </si>
  <si>
    <t>Muniicpio de Rionegro</t>
  </si>
  <si>
    <t>Municipio de Dabeiba</t>
  </si>
  <si>
    <t>Sostenimiento cultivos de cacao para mejorar la producción y la Comercialización del producto en el municipio.</t>
  </si>
  <si>
    <t>Municipio de Argelia</t>
  </si>
  <si>
    <t>Realizar los diseñoa para la construcción de la feria de ganados del municipio.</t>
  </si>
  <si>
    <t>Municipio Rionegro</t>
  </si>
  <si>
    <t>Producción de hortalizas agroecológicas y sostenibles.</t>
  </si>
  <si>
    <t>Municipio de Santa Fe de Antioquia</t>
  </si>
  <si>
    <t>Producción de hortalizas y otros alimentos en las unidades productivas para el autoconsumo.</t>
  </si>
  <si>
    <t>Municipio de San jerónimo</t>
  </si>
  <si>
    <t>Producción de plantas aromáticas para la comercilaización.</t>
  </si>
  <si>
    <t>Tecnificación y manejo de la cebolla junca para la comercialización.</t>
  </si>
  <si>
    <t>Municipio de Vigia del Fuerte</t>
  </si>
  <si>
    <t>Municipio de jardín</t>
  </si>
  <si>
    <t>Implementación de una APP que ayude a mejorar la comercialización de los productos agropecuarios.</t>
  </si>
  <si>
    <t>Municipio de El Peñol</t>
  </si>
  <si>
    <t xml:space="preserve">Producción y montaje de vitrinas campesinas </t>
  </si>
  <si>
    <t>Municipio de San José de la Montaña</t>
  </si>
  <si>
    <t>Producción de aves de corral para autoconsumo y excedentes de comercialización.</t>
  </si>
  <si>
    <t>Municipio de Betulia</t>
  </si>
  <si>
    <t>Mejorar la producción de café y hacer una actividad sostenible.</t>
  </si>
  <si>
    <t>Municipio de Yarumal</t>
  </si>
  <si>
    <t>Mejorar la producción y comercialización de la panela.</t>
  </si>
  <si>
    <t>Municipio de Valparaiso</t>
  </si>
  <si>
    <t>Producción y comercialización de pescado de estanque.</t>
  </si>
  <si>
    <t>Municipio de Jardin</t>
  </si>
  <si>
    <t>Municipio de Toledo</t>
  </si>
  <si>
    <t>Producción de hortalizas bajo invernadero para la comercialización.</t>
  </si>
  <si>
    <t>Municpio de Amagá.</t>
  </si>
  <si>
    <t>Manejo del cltivo del plátano para su comercialización.</t>
  </si>
  <si>
    <t>Diversificar la producción mediante el establecimiento de huertos de frutales para el autoconsumo y la comercialización.</t>
  </si>
  <si>
    <t>Municipio de El Retiro</t>
  </si>
  <si>
    <t>Escuela contra la drogadicción</t>
  </si>
  <si>
    <t>Municipio de Santo Domingo</t>
  </si>
  <si>
    <t>Mejoramiento de la producción piscícola en el municipio.</t>
  </si>
  <si>
    <t xml:space="preserve">Mejorar la producción de café </t>
  </si>
  <si>
    <t>Municipio de Fredonia</t>
  </si>
  <si>
    <t>Mantenimiento cultivos de Plátano.</t>
  </si>
  <si>
    <t>Apoyo en la construcción Planta de manejo residuos orgánicos de la planta de beneficio</t>
  </si>
  <si>
    <t>Municipio de San Francisco</t>
  </si>
  <si>
    <t>Cria y levante de cerdos para la comercialización.</t>
  </si>
  <si>
    <t>Municipio de Belmira</t>
  </si>
  <si>
    <t>Manejo ganadería con sistemas silvopstoriles.</t>
  </si>
  <si>
    <t>Municipio de Liborina</t>
  </si>
  <si>
    <t>Promoción al consumo del fríjol liborino y mercadeo justo del producto.</t>
  </si>
  <si>
    <t>Fortalecimiento de la cadena del cacao mediante el buen manejo de los cultivos y la comercialización.</t>
  </si>
  <si>
    <t>Producción de hortalizas y frutas para mejorar la calidad alimentaria de los campesinos de los 2 municipios.</t>
  </si>
  <si>
    <t>manejos y sostenimeinto cultivos de plátano</t>
  </si>
  <si>
    <t>Tecnología UMATA digital</t>
  </si>
  <si>
    <t>Universidad de Antioquia
Municipio de Abejorral</t>
  </si>
  <si>
    <t>Establecimiento cultivos de cacao, plátano con maderables</t>
  </si>
  <si>
    <t>Municipio Ciudad Bolívar</t>
  </si>
  <si>
    <t>Producción de hortalizas y otros productos para la alimentación de la comunidad indígena.</t>
  </si>
  <si>
    <t>Universidad de Antioquia</t>
  </si>
  <si>
    <t>Implementación del distriuto ecoganadero y producción sostenible.</t>
  </si>
  <si>
    <t>Municipio de Cocorná</t>
  </si>
  <si>
    <t>Manejo y control del HLB en los cítrocos, enfermedad grave que se debe prevenir.</t>
  </si>
  <si>
    <t xml:space="preserve">Acciones para el manejo y protección de las abejas. </t>
  </si>
  <si>
    <t>Municipio de Vigía del Fuerte</t>
  </si>
  <si>
    <t>Fortalecimiento de la agricutura familiar mediante la siembra de productos de pancoger.</t>
  </si>
  <si>
    <t>Fortalecimiento de las organizaciones de productores en el municipio</t>
  </si>
  <si>
    <t>Municipio de Guarne</t>
  </si>
  <si>
    <t>Fortalecimeinto socioempressarial a productores agropecuarios del municipio.</t>
  </si>
  <si>
    <t>Municipio de Titiribí</t>
  </si>
  <si>
    <t>Establecimiento cultivos de hortalizas.</t>
  </si>
  <si>
    <t>Municipio de Apartadó</t>
  </si>
  <si>
    <t>Construcción planta de transformación de cacao.</t>
  </si>
  <si>
    <t>Municipio de Bello</t>
  </si>
  <si>
    <t>Establecimiento huertas familiares</t>
  </si>
  <si>
    <t>Cultivos de maracuyá con tecnología de ahorro de agua.</t>
  </si>
  <si>
    <t>Municipio de Caracolí</t>
  </si>
  <si>
    <t>Establecimiento cultivos hortalizas</t>
  </si>
  <si>
    <t>Empresa de Parques y Eventos de Antioquia-ACTIVA</t>
  </si>
  <si>
    <t>Realización de eventos masivos con productores agropecuarios.</t>
  </si>
  <si>
    <t>Cosntrucción planta empacadora exportadoroa de aguacate hass</t>
  </si>
  <si>
    <t>Municipio de Amalfi</t>
  </si>
  <si>
    <t>Manejo y producción de peces.</t>
  </si>
  <si>
    <t>Manejo del cltivo de la caña y mejoramiento de la calidad de la panela</t>
  </si>
  <si>
    <t>Municipio de Yalí</t>
  </si>
  <si>
    <t>Sostenimiento cultivos de Cacao</t>
  </si>
  <si>
    <t>Municipio de Valdivia</t>
  </si>
  <si>
    <t>Manejo y sostenimiento cultivos de cacao.</t>
  </si>
  <si>
    <t>Municipio de caucasia</t>
  </si>
  <si>
    <t>Mejoramiento centro procesamiento de la leche</t>
  </si>
  <si>
    <t>Establecimiento cultivos y comercialización fríjol.</t>
  </si>
  <si>
    <t>Producción para autocinsumo y comercialización con capacitación socioempresarial.</t>
  </si>
  <si>
    <t>Municipio Santa Bárbara</t>
  </si>
  <si>
    <t>Producción y comercialización de la miel de abeja.</t>
  </si>
  <si>
    <t>Municipio de Anorí</t>
  </si>
  <si>
    <t>Municipio de Ituango</t>
  </si>
  <si>
    <t>Producción y comercialización del pátano.</t>
  </si>
  <si>
    <t>Municipio de carolina del Principe</t>
  </si>
  <si>
    <t>Producción hortalizas bajo invernadero</t>
  </si>
  <si>
    <t>Municipio de Heliconia</t>
  </si>
  <si>
    <t>Producción aves de corral</t>
  </si>
  <si>
    <t>Adecuación de la planta de sacrifici del pescado para mejorar la comercialización.</t>
  </si>
  <si>
    <t>Municipio de Andes</t>
  </si>
  <si>
    <t>Equipamiento de la casa del emprendimiento rural en el municipio.</t>
  </si>
  <si>
    <t>Municipio de Alejandría.</t>
  </si>
  <si>
    <t>Montaje producción miel de abeja</t>
  </si>
  <si>
    <t>Sostenimiento cultivos café</t>
  </si>
  <si>
    <t>Municipo de Betulia.
Municipio de Anzá
Municipio de Caicedo
Municipio de Concordia
Municipio de Salgar
Municipio de Urra</t>
  </si>
  <si>
    <t>Municipio de Giraldo</t>
  </si>
  <si>
    <t>Equipos planta beneficio ganado</t>
  </si>
  <si>
    <t>Sostenimiento cultivos de cacao</t>
  </si>
  <si>
    <t>Municipio de Jardín.</t>
  </si>
  <si>
    <t>Ruta turística</t>
  </si>
  <si>
    <t xml:space="preserve">Prestación de servicios profesionales para el apoyo al fortalecimiento de las cadenas productivas agropecuarias en la implementación de procesos de innovación, investigación y gestión para alianzas. </t>
  </si>
  <si>
    <t>Prestación de servicios profesionales para la asesoría y acompañamiento en el relacionamiento público y privado de la Secretaría de Agricultura y Desarrollo Rural.</t>
  </si>
  <si>
    <t>Prestación de servicios profesionales y de apoyo a la gestión en materia precontractual, contractual y pos contractual de la Secretaría de Agricultura y Desarrollo Rural.</t>
  </si>
  <si>
    <t>Prestar servicios como profesional de apoyo técnico, a la supervisión de los contratos asignados derivados del proyecto de regalías "Implementación convocatoria regional para el fortalecimiento de capacidades I+D+I y su contribución al cierre de brechas tecnológicas en el departamento de Antioquia, Occidente".</t>
  </si>
  <si>
    <t>Merly Viviana Flórez García</t>
  </si>
  <si>
    <t>Yari Jojhana Cardona Arango</t>
  </si>
  <si>
    <t>Manuela Pérez Correa</t>
  </si>
  <si>
    <t>Jorge Esneider Rodríguez Arias</t>
  </si>
  <si>
    <t>Servicios profesinales para el fortalecimiento de las cadena productivas.</t>
  </si>
  <si>
    <t>Servicios profesionales para el relacionamiento público y privadode la secretaría</t>
  </si>
  <si>
    <t>Servicios profesionales en el área jurídica a la Secretaría</t>
  </si>
  <si>
    <t>Servicios profesionales para el seguimiento a los proyectos de Regalías-SGR. Cierre de brechas.</t>
  </si>
  <si>
    <t>ESTADO</t>
  </si>
  <si>
    <t>Municipio de Abejorral</t>
  </si>
  <si>
    <t>Municipio de Girardota</t>
  </si>
  <si>
    <t>En ejecución</t>
  </si>
  <si>
    <t>Resciliado</t>
  </si>
  <si>
    <t>Prestación de servicios</t>
  </si>
  <si>
    <t>Reforestación</t>
  </si>
  <si>
    <t>Municipio de Puerto Berrío</t>
  </si>
  <si>
    <t>Universidad Nacional Abierta y a Distancia-UNAD</t>
  </si>
  <si>
    <t>Universidad de Antioquia-UdeA</t>
  </si>
  <si>
    <t>Municipio de Turbo</t>
  </si>
  <si>
    <t>Cámara de Comercio de Medellín.</t>
  </si>
  <si>
    <t>Merly Viviana Florez García</t>
  </si>
  <si>
    <t>Diógenes Palacios Palacios</t>
  </si>
  <si>
    <t>Julián Alberto Londoño Londoño</t>
  </si>
  <si>
    <t>La Agencia de Cooperación e Inversión de Medellín y el Área Metropolitana –ACI.</t>
  </si>
  <si>
    <t>Jhon Edinson Bedoya Arias</t>
  </si>
  <si>
    <t>John Wainer Valencia Ortegón</t>
  </si>
  <si>
    <t>Corporación Colombiana de Investigación Agropecuaria-AGROSAVIA</t>
  </si>
  <si>
    <t>BOOST BUSINESS CONSULTING S.A.S.</t>
  </si>
  <si>
    <t>UdeA</t>
  </si>
  <si>
    <t>Municipio de Barbosa</t>
  </si>
  <si>
    <t>Municipio de Caldas</t>
  </si>
  <si>
    <t>Municipio deCopacabana</t>
  </si>
  <si>
    <t>Municipio de Envigado</t>
  </si>
  <si>
    <t>Municipio de Itaguí</t>
  </si>
  <si>
    <t>Municipio de La Estrella</t>
  </si>
  <si>
    <t>Municipio de La Sabaneta</t>
  </si>
  <si>
    <t>Municipio de Medellín</t>
  </si>
  <si>
    <t>Reforestadora industrial de Antioquia "RIA"</t>
  </si>
  <si>
    <t>Municipio de Santa Rosa de Osos</t>
  </si>
  <si>
    <t>CROPER S.A.S</t>
  </si>
  <si>
    <t>Universidad EAFIT</t>
  </si>
  <si>
    <t>Municipio de Marinilla</t>
  </si>
  <si>
    <t>Organización de las Naciones Unidas para la Alimentación y la Agricultura - FAO</t>
  </si>
  <si>
    <t>Servicio Áereo a Terrritorios Nacionales SATENA</t>
  </si>
  <si>
    <t>Fondo para el Financiamiento del Sector Agropecuario - FINAGRO</t>
  </si>
  <si>
    <t>Servicio nacional de aprendizaje SENA</t>
  </si>
  <si>
    <t xml:space="preserve">Agricultura Urbana, Huertas Urbanas en los municipios, para alimentación y abastecimiento. </t>
  </si>
  <si>
    <t>Formular proyectos de Investigación Cti.</t>
  </si>
  <si>
    <t>Construcción y dotación planta cárnica.</t>
  </si>
  <si>
    <t>Implementar el clúster de la carne en el Departamento de Antioquia, como herramienta de competitividad.</t>
  </si>
  <si>
    <t>Adecuación y dotación planta de beneficio y faenado.</t>
  </si>
  <si>
    <t>Apoyo técnico a los proyectos de brechas del SGR</t>
  </si>
  <si>
    <t>Modernización de los sitemas prodyctivos tradicinales.</t>
  </si>
  <si>
    <t>Sistemas Silvopastoriles.</t>
  </si>
  <si>
    <t>Registro predio exportador en 8 rubros seleccionados, certificación Global GAP y transferencia de tecnología.</t>
  </si>
  <si>
    <t>Fortalecimiento empresarial, asociatividad y formalización de MIPYMES</t>
  </si>
  <si>
    <t>Identificar proyectos de ciencia y tecnologías, transferencia y extensión a los productores del campo.</t>
  </si>
  <si>
    <t>Utilización plataforma digital</t>
  </si>
  <si>
    <t>Unidad de análisis económico</t>
  </si>
  <si>
    <t>Ciudadela Agrotecnológica Hortícola</t>
  </si>
  <si>
    <t>Fortalecimiento del sistema de abastecimiento agroalimentario con miras a un comercio justo.</t>
  </si>
  <si>
    <t>Tiquetes</t>
  </si>
  <si>
    <t>Subsidios a tasas de interés de créditos agreopecuarios.</t>
  </si>
  <si>
    <t>Formación Técnica, empresarial y comercial para el fortalecimiento de productores agropecuarios.</t>
  </si>
  <si>
    <t>RECURSOS COMPROMETIDOS</t>
  </si>
  <si>
    <t>Valor total contrato con adiciones $)</t>
  </si>
  <si>
    <t>Aportes efectivo del Conveniante ($)</t>
  </si>
  <si>
    <t>Valor Inicial contrato ($)</t>
  </si>
  <si>
    <t>Adición ($)</t>
  </si>
  <si>
    <t>Terminado por liquidar</t>
  </si>
  <si>
    <t>Corporación Acción y Progreso Sostenible</t>
  </si>
  <si>
    <t>Prestación del servicio de supervisión al contrato de regalias, del Covid-19 en 10 municipios del oriente.</t>
  </si>
  <si>
    <t>SUBATOURS S.A.S.</t>
  </si>
  <si>
    <t>Ejecutar la interventoría técnica, administrativa, legal y financiera del proyecto "Fortalecimiento de la producción agrícola de pequeños productores afectados por la emergencia del Covid-19 en 10 municipios del Oriente del Departamento de Antioquia" .</t>
  </si>
  <si>
    <t>Aunar esfuerzos para la adecuación y dotación de la planta de beneficio y faenado del municipio de Puerto Triunfo, Antioquia etapa 2..</t>
  </si>
  <si>
    <t xml:space="preserve">Terminado por liquidar </t>
  </si>
  <si>
    <t>Suspendido</t>
  </si>
  <si>
    <t>terminado por liquidar</t>
  </si>
  <si>
    <t>Municipio de Ebéjico
Universidad de Antioquia</t>
  </si>
  <si>
    <t>Aunar esfuerzos para el fortalecimiento de la apicultura como alternativa de producción sostenible en el municipio de Anorí, Antioquia.</t>
  </si>
  <si>
    <t>Terminado sin Acta de Terminación</t>
  </si>
  <si>
    <t>Aunar esfuerzos para implementar el proyecto de agricultura resciliente para el establecimiento y restablecimiento de sistemas productivos de agricultura campesina familiar y comunitaria afectados por desastres naturales en el municipio de Dabeiba</t>
  </si>
  <si>
    <t xml:space="preserve">Aunar esfuerzos para implementar el proyecto de agricultura resciliente para el restablecimiento de sistemas productivos de agricultura campesina familiar y comunitaria afectados por desastres naturales en el municipio de Vigía del Fuerte. </t>
  </si>
  <si>
    <t>Aunar esfuerzos para consolidar las capacidades de asociatividad socio empresarial y comerciales, como estrategia para la generación de ingresos y la potenciación del desarrollo económico rural y social, mediante formación y acompañamiento técnico a las organizaciones y productores agropecuarios del Departamento de Antioquia.</t>
  </si>
  <si>
    <t>Caracterizar organizaciones de productores agropecuarias en el departamento, según formato entregado por la Secretaría de Agricultura.</t>
  </si>
  <si>
    <t xml:space="preserve">Formación y acompañamiento técnico a las organizaciones y productores agropecuarios del Departamento </t>
  </si>
  <si>
    <t>Aunar esfuerzos para la adecuación y dotación de la feria de ganado del municipio de Granada-Antioquia, fase 3.</t>
  </si>
  <si>
    <t>Dotación Plaza de feria de ganado</t>
  </si>
  <si>
    <t>Aunar esfuerzos para mejorar la productividad y la sostenibilidad de cafetales en el municipio de Hispania</t>
  </si>
  <si>
    <t>Municipio de Hispania</t>
  </si>
  <si>
    <t>Municipio de Ciudad Bolívar</t>
  </si>
  <si>
    <t>Suministro de insumos para los cultivos y asistencia técnica</t>
  </si>
  <si>
    <t>Aunar esfuerzos para el mejoramiento de la productividad de los cultivos de cacao, en el municipio de Ciudad Bolívar.</t>
  </si>
  <si>
    <t>Aunar esfuerzos para el fortalecimiento de la producció agropecuaria para familias vulnerables del municipio de chigoródó, Antioquia.</t>
  </si>
  <si>
    <t>Municipio de Chigorodó</t>
  </si>
  <si>
    <t>Establecimiento de huertas para el autoconsumo, estanques de peces y excedentes de comercialización.</t>
  </si>
  <si>
    <t>Aunar esfuerzos para el fortalecimiento integral de la producción de caña panelera, con enfoque se sostenibilidad ambiental en el municipio de San Roque, Antioquia.</t>
  </si>
  <si>
    <t>Sostenimiento cultivos de caña para panela.</t>
  </si>
  <si>
    <t>Fortalecimiento de las capacidades técnicas y operativas en predios ganaderos del eslabón primario de la iniciativa clúster cárnico bovino del Departamento de Antioquia.</t>
  </si>
  <si>
    <t>Politécnico Colombiano Jaime Isaza Cadavid</t>
  </si>
  <si>
    <t>Aunar esfuerzos para la construcción y dotación de la feria de ganado en el municipio de Argelia, Antioquia.</t>
  </si>
  <si>
    <t>Cosnstrucción y dotación feria ganado</t>
  </si>
  <si>
    <t>Aunar esfuerzos para el establecimiento y mejoramiento productivo de los cultivos de plátano en el municipio de caracolí, Antioquia.</t>
  </si>
  <si>
    <t>Sostenimiento y mejoramiento cultivos de plátano</t>
  </si>
  <si>
    <t>Aunar esfuerzos para el establecimiento y mejoramiento productivo de los cultivos de papa criolla en el municipio de La Unión, Antioquia.</t>
  </si>
  <si>
    <t>Municipio de La Unión</t>
  </si>
  <si>
    <t>Manejo Agronómico cultivos de papa</t>
  </si>
  <si>
    <t>Fortalecimiento clúster ganadero</t>
  </si>
  <si>
    <t>Aunar esfuerzos para contribuir a la seguridad alimentaria mediante la implementación de unidades productivas avícolas en la zona rural del municipio de Guatapé, Antioquia.</t>
  </si>
  <si>
    <t>Municipio de Guatapé.</t>
  </si>
  <si>
    <t>Galpones familiares</t>
  </si>
  <si>
    <t>Municipio de Briceño</t>
  </si>
  <si>
    <t>Manejo técnico cultivos de café.</t>
  </si>
  <si>
    <t>Aunar esfuerzos para el mejoramiento de los cultivos de plátano a través de la capacitación, del acompañamiento técnico y la entrega de insumos en el municipio de Fredonia-Antioquia.</t>
  </si>
  <si>
    <t>Terminado por Liquidar</t>
  </si>
  <si>
    <t>Aunar esfuerzos para el fortalecimiento del proceso de beneficio y secado del café en el muncipio de Granada-Antioquia.</t>
  </si>
  <si>
    <t>Aunar esfuerzos para el fortalecimiento de la cadena cárnica mediante la adecuación y dotación de la planta de beneficio de aves de corral fase II para el municipio de San Rafael-Antioquia.</t>
  </si>
  <si>
    <t>Aunar esfuerzos para el establecimiento de sistemas silvopastoriles con rotación de potreros en los municipios de carolina del Principe y Gómez Plata.</t>
  </si>
  <si>
    <t>Municipio de San Rafael</t>
  </si>
  <si>
    <t>Municipio de Gómez Plata</t>
  </si>
  <si>
    <t>Dotación equipos planta proceso aves</t>
  </si>
  <si>
    <t>Implementar el plan de acción y gobernanza de la iniciativa clúster cárnico bovino para incrementar la competitividad de la cadena cárnica en el Departamento de Antiqouia.</t>
  </si>
  <si>
    <t>Cámara de Comercio del magdalena medio y Nordeste Antioqueño.</t>
  </si>
  <si>
    <t>Manejo agronómico cultivos de plátano</t>
  </si>
  <si>
    <t>Implementación beneficiaderos para el café</t>
  </si>
  <si>
    <t>Aunar esfuerzos  para mejorar la productividad y sostenibilidad de los cultivos de cacao en el Municipio de Puerto Berío-Antioquia.</t>
  </si>
  <si>
    <t>Manejo agronómico cultivos de cacao y asistencia técnica.</t>
  </si>
  <si>
    <t>Establecimiento de árboles y manejo de potreros</t>
  </si>
  <si>
    <t>Aunar esfuerzos para el fortalecimiento de la seguridad alimentaria y nutricional a familias rurales del municipio de Abejorral-Antioquia</t>
  </si>
  <si>
    <t>Aunar esfuerzos para el mejoramiento de la infraestructura de las unidades de procesamiento de caña panelera del municipio de Briceño, Antioquia-Alianza</t>
  </si>
  <si>
    <t>Aunar esfuerzos para la producción y comercialización de tomate bajo invernaderos comunitarios en el municipio de El Santuario, Antioquia. Alianza</t>
  </si>
  <si>
    <t>Aunar esfuerzos para el establecimiento de cultivos de plátano dominico hartón en el municipio de Ituango, Antioquia-Alianza</t>
  </si>
  <si>
    <t>Aunar esfuerzos para el sostenimiento de cultivos de caucho en el municipio de El Bagre, Antioquia. Alianza</t>
  </si>
  <si>
    <t>Aunar esfuerzos para  la implementación de sistemas silvopastoriles en el municipio de Amalfi, Antioquia. Alianza</t>
  </si>
  <si>
    <t>Aunar esfuerzos para mejorar la productividad lechera en los municipios de Rionegro, San Vicente y Guarne-Alianza</t>
  </si>
  <si>
    <t>Aunar esfuerzos para la producción sostenible de aguacate hass en el municipio de Sopetrán, Antioquia. Alianza</t>
  </si>
  <si>
    <t>Aunar esfuerzos para el mejoramiento técnico de la producción de leche bovina en el municipio de campamento, Antioquia. Alianza</t>
  </si>
  <si>
    <t>Aunar esfuerzos para la  implementación de buenas prácticas agrícolas  en cultivos de gulupa en el municipio de Cocorná, Antioquia-Alianza</t>
  </si>
  <si>
    <t>Aunar esfuerzos para el fortalecimiento de la cadena productiva panelera en el municipio de Campamento, Antioquia. Alianza</t>
  </si>
  <si>
    <t>Aunar esfuerzos para el fortalecimiento del cultivo de caña, procesamiento y comercialización de panela en el municipio de Yolombó, Antioquia. Alianza</t>
  </si>
  <si>
    <t>Aunar esfuerzos para el sostenimiento de cultivos de cacao en el municipio de Necoclí, Antioquia-Alianza</t>
  </si>
  <si>
    <t>Aunar esfuerzos para el fortalecimiento de la producción y comercialización de fríjol cargamento rojo en el municipio de Ituango, Antioquia-Alianza</t>
  </si>
  <si>
    <t>Aunar esfuerzos para el sostenimiento de cultivos de  aguacate hass para exportación en el municipio de Liborina, Antioquia. Alianza</t>
  </si>
  <si>
    <t>Aunar esfuerzos para el sostenimiento y repoblamiento de cultivos de caña del municipio de Cocorná, Antioquia. Alianza</t>
  </si>
  <si>
    <t>Aunar esfuerzos para la renovación y sostenimiento de los cultivos de caña panelera en el municipio de San Carlos, Antioquia. Alianza</t>
  </si>
  <si>
    <t>Aunar esfuerzos para el fortalecimiento de la cadena productiva cafetera del municipio de Briceño-Antioquia.</t>
  </si>
  <si>
    <t>Aunar esfuerzos para la producción de cacao bajo un sistema agroforestal en el municipio de San Francisco, Antioquia. Alianza</t>
  </si>
  <si>
    <t>Aunar esfuerzos para el establecimiento de cultivos de fresa tecnificada en el municipio de Santa Rosa de Osos, Antioquia. Alianza</t>
  </si>
  <si>
    <t>Aunar esfuerzos para el fortalecimiento productivo piscícola en el municipio de Sonsón, Antioquia-Alianza</t>
  </si>
  <si>
    <t>Aunar esfuerzos para el mejoramiento de las capacidades productivas y agroempresariales de cacao en el municipio de Támesis, Antioquia. Alianza</t>
  </si>
  <si>
    <t>Aunar esfuerzos para el sostenimiento de cultivos de plátano hartón en el municipio de San Juan de Urabá, Antioquia. Alianza</t>
  </si>
  <si>
    <t>Aunar esfuerzos para el establecimiento de frijol cargamanto voluble y papa capira en el municipio de San Pedro de los Milagros, Antioquia. Alianza</t>
  </si>
  <si>
    <t>Aunar esfuerzos para el repoblamiento y sostenimiento de  cultivos de caña en el municipio de Amalfi, Antioquia-Alianza</t>
  </si>
  <si>
    <t>Manejo agronómico y sostenimiento cultivos de plátano</t>
  </si>
  <si>
    <t>Municipio de El Bagre
ASOBOSQUES</t>
  </si>
  <si>
    <t>Mejoramiento de la poscosecha del latex de caucho</t>
  </si>
  <si>
    <t>Mejoramiento infraestructura panelera y calidad de la panela</t>
  </si>
  <si>
    <t>Municipio de Briceño
Asociación paneleros de Briceño.</t>
  </si>
  <si>
    <t>Producción y comercialización de hortalizas y legumbres</t>
  </si>
  <si>
    <t>Municipio de El Santuario
ASPHORTA-L</t>
  </si>
  <si>
    <t>Municipio de Amalfi.
Asociación de mujeres ganaderas de Amalfi.</t>
  </si>
  <si>
    <t>Buenas Prácticas para el mejoramiento de la calidad de la Leche.</t>
  </si>
  <si>
    <t>Municipio de Sopetrán.
Asociación ASOPROA</t>
  </si>
  <si>
    <t>Sostenimiento, manejo agronómico cultivos de aguacate y mejoramiento de la calidad para exportación.</t>
  </si>
  <si>
    <t>Municipio de Támesis
ASOCACAOTEROS TÁMESIS</t>
  </si>
  <si>
    <t>Sostenimiento y manejo agronómico cultivos de cacao y comercialización.</t>
  </si>
  <si>
    <t>Municipio San Juan de Urabá.
Asociación TIERRAGRANDE</t>
  </si>
  <si>
    <t>Sostenimiento, manejo agronómico cultivos de plátanoy mejoramiento de la calidad para exportación.</t>
  </si>
  <si>
    <t>Municipio de Campamento.
Asociación ASOPROLECA</t>
  </si>
  <si>
    <t xml:space="preserve">
Municipio de Yolombó
Asociación ASOPAGROY</t>
  </si>
  <si>
    <t>Manejo de cultivos y trapiches para mejorar la calidad de la panela y su comercialización.</t>
  </si>
  <si>
    <t>Municipio de Liborina
Asociación ASAPROL</t>
  </si>
  <si>
    <t>Manejo agronómico del cultivo y mejoramiento de la calidad para la exportación.</t>
  </si>
  <si>
    <t>Municipio de Cocorná
Asociación PLANTAMOS FUTURO</t>
  </si>
  <si>
    <t>Buenas Prácticas para el mejoramiento de la calidad de la gulupa para exportación.</t>
  </si>
  <si>
    <t>Municipio de Campamento.
Asociación ASOGREPACA</t>
  </si>
  <si>
    <t>Munnicipio de Necoclí
Asociación ASITAPUR</t>
  </si>
  <si>
    <t>Municipio san Pedro de los Milagros.
Asociación ASOHASS NORTE</t>
  </si>
  <si>
    <t>Establecimiento y sostenimiento cultivos de papa y fríjol cargamanto para comercialización y autoconsumo.</t>
  </si>
  <si>
    <t>Municipio de Ituango
Asociación ASDEPAN</t>
  </si>
  <si>
    <t xml:space="preserve">Municipio Santa Rosa de Osos.
Asociación de mujeres AMESAA
</t>
  </si>
  <si>
    <t>Producción de fresa para su comercialización</t>
  </si>
  <si>
    <t>manejo y repoblamiento cultivos de caña para emjorar la producción.</t>
  </si>
  <si>
    <t>Aunar esfuerzos para el apoyo a la asociatividad y comercialización de pequeños productores en el municipio de Vegachí-Antioquia.</t>
  </si>
  <si>
    <t>Municipio de vegachí</t>
  </si>
  <si>
    <t>Municipio de San Carlos
Asociación ASOCASAN</t>
  </si>
  <si>
    <t xml:space="preserve">
Municipio de Amalfi.
Asociación ASOPAMA</t>
  </si>
  <si>
    <t>Asociación ASOFAGUA.</t>
  </si>
  <si>
    <t>Establecimiento cultivos de cacao, con plátano,  maderables y sistemas agroforestales.</t>
  </si>
  <si>
    <t>Municipio de Sonsón.
Asociación ASPROFU</t>
  </si>
  <si>
    <t>Capacitación y fortalecimiento asociativo para la comercialización.</t>
  </si>
  <si>
    <t>Aunar esfuerzos para el fortalecimiento de la cadena productiva de caña-panela en el municipio de Maceo-Antioquia.</t>
  </si>
  <si>
    <t>Municipio de Maceo</t>
  </si>
  <si>
    <t>Aunar esfuerzos para el fortalecimiento de sistemas productivos familiares en el municipio de Armenia- Antioquia.</t>
  </si>
  <si>
    <t>Municipio de Armenia</t>
  </si>
  <si>
    <t>Aunar esfuerzos para el fortalecimiento de la producción agropecuaria mediante lla implementación de sistemas productivos de Limón Tahití en el Municipio de Yolombó-Antioquia.</t>
  </si>
  <si>
    <t>Aunar esfuerzos para fortalecimiento del cultivo de maracuyá en el municipio de Arboletes-Antioquia.</t>
  </si>
  <si>
    <t>Establecimiento y manejo agrónomico cultivos de Limón Tahití.</t>
  </si>
  <si>
    <t>Establecimiento y manejo agrónomico cultivos de Maracuyá y su comercialización.</t>
  </si>
  <si>
    <t>Municipio de Yolombó</t>
  </si>
  <si>
    <t>Establecimianto huertas famiiares</t>
  </si>
  <si>
    <t>Aunar esfuerzos para fortalecer la productividad del sector agrícola del Municipio de El Bagre Antioquia.</t>
  </si>
  <si>
    <t>Municipio de El Bagre</t>
  </si>
  <si>
    <t>Establecimineto y manejo cultivos de arroz, comercialización y dotación de kit de maquinaria.</t>
  </si>
  <si>
    <t>Aunar esfuerzos para implementar el mejoramiento genático de ganado bovino en la zona rural del municipio de La Unión-Antioquia.</t>
  </si>
  <si>
    <t>Mejoramiento genético ganado de leche por medio de inseminación artificial.</t>
  </si>
  <si>
    <t>Aunar esfuerzos para el fortalecimiento de la productividad píscicola con familias campesinas del municipio de San Francisco-Antioquia.</t>
  </si>
  <si>
    <t>Producción, manejo y comercialización del pescado de estanques píscicoas</t>
  </si>
  <si>
    <t>Contratación directa Convenio Interadministrativo</t>
  </si>
  <si>
    <t>Modalidad de Contratación</t>
  </si>
  <si>
    <t>Valor total (Millones de pesos) incluye recursos gestión.</t>
  </si>
  <si>
    <t xml:space="preserve">Asociación </t>
  </si>
  <si>
    <t>Convenios Interadministrativo</t>
  </si>
  <si>
    <t>Menor Cuantía</t>
  </si>
  <si>
    <t>año 2020</t>
  </si>
  <si>
    <t>Contrato de Prestación de Servicios</t>
  </si>
  <si>
    <t>Nro. De contratos en procesos *</t>
  </si>
  <si>
    <t>No. De contratos ejecutados**</t>
  </si>
  <si>
    <t>* En ejecución</t>
  </si>
  <si>
    <t>** Terminados y/o Liquidados</t>
  </si>
  <si>
    <t xml:space="preserve">Contrato </t>
  </si>
  <si>
    <t>Convenio de Cooperación Internacional (FAO)</t>
  </si>
  <si>
    <t>Convocatoria pública (Licitación Pública)</t>
  </si>
  <si>
    <t>TOTAL</t>
  </si>
  <si>
    <t xml:space="preserve">Selección abreviada - Suministro </t>
  </si>
  <si>
    <t>año 2021</t>
  </si>
  <si>
    <t xml:space="preserve">Convenio de Cooperación Internacional </t>
  </si>
  <si>
    <t>Mínima Cuantía</t>
  </si>
  <si>
    <t>Nombre del proveedor o contratista</t>
  </si>
  <si>
    <t>Aportes del Departamento-Secretaría de Agricultura ($)</t>
  </si>
  <si>
    <t>SECRETARIA DE AGRICULTURA Y DESARROLLO RURAL
RELACION DE CONTRATOS PERIODO 2020 - 2022</t>
  </si>
  <si>
    <t>Universidad de Antioquia
Municipio de Urrao</t>
  </si>
  <si>
    <t>Municipio de Ituango
Asociación Municipal de Mujeres.</t>
  </si>
  <si>
    <t>Municipio de Rionegro
Municipio de San Vicente
Municipio de Guarne
COOPALAGRO</t>
  </si>
  <si>
    <t>Municipio de Remedios.</t>
  </si>
  <si>
    <t>Aunar esfuerzos para el fortalecimiento de la producción piscícola y hortícola para la seguridad alimentaria en el Municipio de Remedios</t>
  </si>
  <si>
    <t>Producción piscícola y hortícola para la seguridad alimentaria</t>
  </si>
  <si>
    <r>
      <t xml:space="preserve">Mejorar la produucción de caña panelera en el municipio de Cocorná, Antioquia. </t>
    </r>
    <r>
      <rPr>
        <b/>
        <sz val="9"/>
        <color theme="1"/>
        <rFont val="Calibri"/>
        <family val="2"/>
        <scheme val="minor"/>
      </rPr>
      <t>Alianza</t>
    </r>
  </si>
  <si>
    <r>
      <t xml:space="preserve">Fortalecer el encadenamiento productivo y empresarial para la producción y comercialización de miel de abejas en el municipio de San Carlos,. </t>
    </r>
    <r>
      <rPr>
        <b/>
        <sz val="9"/>
        <color theme="1"/>
        <rFont val="Calibri"/>
        <family val="2"/>
        <scheme val="minor"/>
      </rPr>
      <t>Alianza.</t>
    </r>
  </si>
  <si>
    <r>
      <t>Fortalecimiento del proceso Técnico y comercial de musáceas en el municipio de Jardín, Antioquia-</t>
    </r>
    <r>
      <rPr>
        <b/>
        <sz val="9"/>
        <color theme="1"/>
        <rFont val="Calibri"/>
        <family val="2"/>
        <scheme val="minor"/>
      </rPr>
      <t>Alianza.</t>
    </r>
  </si>
  <si>
    <t>Aunar esfuerzos para la creación y puesta en marcha de un modelo que permita el funcionamiento y sostenibilidad del sistema de innovación y emprendimiento agroalimentario en el Departamento de Antioquia.</t>
  </si>
  <si>
    <t>Contrato interadministrativo de prestación de servicios de un operador logístico para la conceptualización, producción, operación y coordinación de campañas, estrategias de relaciones públicas, activaciones de publicidad y marca, eventos protocolarios e</t>
  </si>
  <si>
    <t>Realizar servicios de asesoría creativa, divulgación en medios masivos de publicidad BTL, ATL, alternativos, estrategias de comunicación digital y la producción de material promocional, de pequeño, mediano, gran formato y audiovisual, elementos de imagen</t>
  </si>
  <si>
    <t>PLAZA MAYOR MEDELLIN CONVENCIO</t>
  </si>
  <si>
    <t>TELEANTIOQUIA</t>
  </si>
  <si>
    <t>bjeto Realizar servicios de asesoría creativa, divulgación en medios masivos de publicidad BTL, ATL, alternativos, estrategias de comunicación digital y la producción de material promocional, de pequeño, mediano, gran formato y audiovisual, elemento</t>
  </si>
  <si>
    <t>AUNAR ESFUERZOS A FIN DE DESARROLLAR EL PROYECTO PRODUCTIVO PARA EL MEJORAMIENTO DE LA SEGURIDAD ALIMENTARIA EN EL RESGUARDO HERMEREGILDO CHAKIAMA, COMO MITIGACIÓN DE EFECTOS DEL COVID 19.</t>
  </si>
  <si>
    <t>MUNICIPIO DE CIUDAD BOLíVAR</t>
  </si>
  <si>
    <t>Sistemas productivos</t>
  </si>
  <si>
    <t>Servicio de uso de software office365 correo y comunicaciones unificadas</t>
  </si>
  <si>
    <t>DELL COLOMBIA INC</t>
  </si>
  <si>
    <t>Selección Abreviada</t>
  </si>
  <si>
    <t>Licencias office</t>
  </si>
  <si>
    <t>Convenios Interadministrativo***</t>
  </si>
  <si>
    <t>*** 1 convenio resciliado</t>
  </si>
  <si>
    <t>Terminado</t>
  </si>
  <si>
    <t>Contrato interadministrativo de mandato sin representación para desarrollar los aspectos técnicos, logísticos y apoyar la planeación de la puesta en marcha de la novena versión de la Feria BIOEXPO COLOMBIA 2021 en el marco del convenio interadministrativ</t>
  </si>
  <si>
    <t>EMPRESA DE PARQUES Y EVENTOS D</t>
  </si>
  <si>
    <t>Servicio de uso de software office365 correo y comunicaciones unificadas.</t>
  </si>
  <si>
    <t>SERVICIO DE USO DE SOFTWARE DE LA SUITE DE ADOBE PARA LAS DIFERENTES DEPENDENCIAS DE LA GOBERNACIÓN DE ANTIOQUIA.</t>
  </si>
  <si>
    <t>CONTROLES EMPRESARIALES LTDA</t>
  </si>
  <si>
    <t>Totales</t>
  </si>
  <si>
    <t>Inicio Construcción acopio para panela.</t>
  </si>
  <si>
    <t>Municipio de campamento</t>
  </si>
  <si>
    <t>Aunar esfuerzos para la adecuación de infraestructura para puesta en funcionamiento de acopio de panela en el municipio de Campamaneto, primera etapa.</t>
  </si>
  <si>
    <t>Universidad de Antioquia
Municipio de Urrao</t>
  </si>
  <si>
    <t xml:space="preserve">Estado </t>
  </si>
  <si>
    <t>#</t>
  </si>
  <si>
    <t>Anexo Nro. 1 Convenios /contratos –obras públicas</t>
  </si>
  <si>
    <t>SECRETARIA DE AGRICULTURA Y DESARROLLO RURAL
Convenios / contratos  - obras públicas 2020 - 2022</t>
  </si>
  <si>
    <t>Fortalecer a los municipios, organizaciones de productores y emprendimientos de jóvenes rurales, mediante el suministro de insumos, materiales, herramientas, maquinaria y equipos agropecuarios en el Departamento de Antioquia.</t>
  </si>
  <si>
    <t>DEICY BRAVO JOJOA</t>
  </si>
  <si>
    <t xml:space="preserve">Insumos y elementos para apoyar emprendimiento de los jovenes rurales </t>
  </si>
  <si>
    <t>Aunar esfuerzos para el fortalecimiento productivo económico y social del cultivo del café en el municipio de Nariño-Antioquia.</t>
  </si>
  <si>
    <t>Sostenimiento y manejo agronómico cultivos de café y comercialización.</t>
  </si>
  <si>
    <t>Aunar esfuerzos para el establecimiento y mejoramiento de las pasturas y cultivos agrícolas en el municipio de Donmatías-Antiqouia.</t>
  </si>
  <si>
    <t>Muncipio de Donmatías</t>
  </si>
  <si>
    <t>Mejoramiento de pastos y establecimiento de cultivos de clima frío.</t>
  </si>
  <si>
    <t>Aunar esfuerzos para el fortalecimiento de pequeños caficultores en el proceso de poscosecha de café en el municipio de Amagá-Antioquia.</t>
  </si>
  <si>
    <t>Municipio de Amagá</t>
  </si>
  <si>
    <t>Apoyo en la construcción marquesinas para secado y benficiaderos ecológicos.</t>
  </si>
  <si>
    <t>Aunar esfurzos para la transferencia tecnológica de los sistemas productivos de ganadería mediante la implementación de un plan de biofertilización mineral en el municipio de Belmira-Antioquia.</t>
  </si>
  <si>
    <t>Municipio de belmira.</t>
  </si>
  <si>
    <t>Transferencia tecnológica biofertilización ganadería</t>
  </si>
  <si>
    <t>Contrato interadministrativo de mandato sin representación para la operación logística del plan de promoción y acceso al crédito rural en el Departamento de Antioquia.</t>
  </si>
  <si>
    <t>Contrato Interadministrativo de Mandato sin representación.</t>
  </si>
  <si>
    <t>Promoción al crédito rural en Antioquia.</t>
  </si>
  <si>
    <t>Anexo Nro. 2 Relacion de contratos 2020 - 2022</t>
  </si>
  <si>
    <t>Año 2022</t>
  </si>
  <si>
    <t>Selección abreviada - Subasta inversa electrónica</t>
  </si>
  <si>
    <t>CONTRATACIÓN 2020-2022</t>
  </si>
  <si>
    <t xml:space="preserve">Contratos en proceso </t>
  </si>
  <si>
    <t>Contratos ejecutados</t>
  </si>
  <si>
    <t>VALOR TOTAL DE LA CONTRATACIÓN ($) 
2020-2022</t>
  </si>
  <si>
    <t>VALOR APORTE SECRETARÍA DE AGRICULTURA ($) 
2020-2022</t>
  </si>
  <si>
    <t>Contratación directa</t>
  </si>
  <si>
    <t xml:space="preserve"> </t>
  </si>
  <si>
    <t xml:space="preserve"> Contrato interadministrativo</t>
  </si>
  <si>
    <t>Contratación directa Contrato de prestación de servicios</t>
  </si>
  <si>
    <t xml:space="preserve">Convenio de asociación - Decreto 092 de 2017. </t>
  </si>
  <si>
    <t>Contratación directa Contrato Interadministrativo</t>
  </si>
  <si>
    <t>Municipio San Pedro de los Milagros.</t>
  </si>
  <si>
    <t xml:space="preserve"> Contrato de prestación de servicios. </t>
  </si>
  <si>
    <t>Contratación directa Contrato interadministrativo</t>
  </si>
  <si>
    <t>Contratación directa Contrato de prestación de servicios.</t>
  </si>
  <si>
    <t xml:space="preserve">Contratación directa, Contrato de prestación de servicios </t>
  </si>
  <si>
    <t xml:space="preserve">Contratación directa Convenio de asociación - Decreto 092 de 2017. </t>
  </si>
  <si>
    <t xml:space="preserve">Contratación directa Contrato de prestación de servicios.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</si>
</sst>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Red]\-&quot;$&quot;\ #,##0"/>
    <numFmt numFmtId="43" formatCode="_-* #,##0.00_-;\-* #,##0.00_-;_-* &quot;-&quot;??_-;_-@_-"/>
    <numFmt numFmtId="164" formatCode="_(&quot;$&quot;\ * #,##0_);_(&quot;$&quot;\ * \(#,##0\);_(&quot;$&quot;\ *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s>
  <fonts count="29"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name val="Arial"/>
      <family val="2"/>
    </font>
    <font>
      <sz val="9"/>
      <name val="Arial"/>
      <family val="2"/>
    </font>
    <font>
      <b/>
      <sz val="9"/>
      <name val="Arial"/>
      <family val="2"/>
    </font>
    <font>
      <b/>
      <sz val="9"/>
      <color theme="1"/>
      <name val="Arial"/>
      <family val="2"/>
    </font>
    <font>
      <b/>
      <sz val="9"/>
      <color rgb="FFFF0000"/>
      <name val="Arial"/>
      <family val="2"/>
    </font>
    <font>
      <sz val="9"/>
      <color theme="1"/>
      <name val="Arial"/>
      <family val="2"/>
    </font>
    <font>
      <sz val="9"/>
      <color theme="1"/>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b/>
      <sz val="12"/>
      <name val="Calibri"/>
      <family val="2"/>
      <scheme val="minor"/>
    </font>
    <font>
      <sz val="10"/>
      <name val="Arial"/>
      <family val="2"/>
    </font>
    <font>
      <b/>
      <sz val="8"/>
      <color rgb="FF000000"/>
      <name val="Calibri"/>
      <family val="2"/>
      <scheme val="minor"/>
    </font>
    <font>
      <sz val="8"/>
      <color rgb="FF000000"/>
      <name val="Calibri"/>
      <family val="2"/>
      <scheme val="minor"/>
    </font>
    <font>
      <sz val="8"/>
      <name val="Calibri"/>
      <family val="2"/>
      <scheme val="minor"/>
    </font>
    <font>
      <b/>
      <sz val="8"/>
      <name val="Calibri"/>
      <family val="2"/>
      <scheme val="minor"/>
    </font>
    <font>
      <sz val="16"/>
      <name val="Arial"/>
      <family val="2"/>
    </font>
    <font>
      <b/>
      <sz val="9"/>
      <color theme="1"/>
      <name val="Calibri"/>
      <family val="2"/>
      <scheme val="minor"/>
    </font>
    <font>
      <sz val="12"/>
      <color rgb="FF000000"/>
      <name val="Arial"/>
      <family val="2"/>
    </font>
    <font>
      <sz val="14"/>
      <name val="Arial"/>
      <family val="2"/>
    </font>
    <font>
      <sz val="8"/>
      <color theme="1"/>
      <name val="Arial"/>
      <family val="2"/>
    </font>
    <font>
      <sz val="8"/>
      <name val="Arial"/>
      <family val="2"/>
    </font>
    <font>
      <b/>
      <sz val="12"/>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4">
    <xf numFmtId="0" fontId="0" fillId="0" borderId="0"/>
    <xf numFmtId="9" fontId="4"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 fillId="0" borderId="0"/>
    <xf numFmtId="164" fontId="6" fillId="0" borderId="0" applyFont="0" applyFill="0" applyBorder="0" applyAlignment="0" applyProtection="0"/>
    <xf numFmtId="0" fontId="1" fillId="0" borderId="0"/>
    <xf numFmtId="166" fontId="17" fillId="0" borderId="0" applyFont="0" applyFill="0" applyBorder="0" applyAlignment="0" applyProtection="0"/>
    <xf numFmtId="165" fontId="17" fillId="0" borderId="0" applyFont="0" applyFill="0" applyBorder="0" applyAlignment="0" applyProtection="0"/>
    <xf numFmtId="164" fontId="4" fillId="0" borderId="0" applyFont="0" applyFill="0" applyBorder="0" applyAlignment="0" applyProtection="0"/>
  </cellStyleXfs>
  <cellXfs count="127">
    <xf numFmtId="0" fontId="0" fillId="0" borderId="0" xfId="0" applyAlignment="1">
      <alignment vertical="top"/>
    </xf>
    <xf numFmtId="0" fontId="4" fillId="0" borderId="0" xfId="0" applyFont="1" applyAlignment="1">
      <alignment vertical="top"/>
    </xf>
    <xf numFmtId="0" fontId="13" fillId="0" borderId="1" xfId="0" applyFont="1" applyBorder="1" applyAlignment="1">
      <alignment horizontal="center" vertical="center"/>
    </xf>
    <xf numFmtId="0" fontId="13" fillId="0" borderId="1" xfId="0" applyFont="1" applyBorder="1" applyAlignment="1">
      <alignment horizontal="center" wrapText="1"/>
    </xf>
    <xf numFmtId="0" fontId="3" fillId="0" borderId="0" xfId="0" applyFont="1" applyAlignment="1">
      <alignment vertical="top"/>
    </xf>
    <xf numFmtId="0" fontId="15" fillId="0" borderId="0" xfId="0" applyFont="1" applyAlignment="1">
      <alignment vertical="top"/>
    </xf>
    <xf numFmtId="0" fontId="14" fillId="0" borderId="1" xfId="0" applyFont="1" applyBorder="1" applyAlignment="1">
      <alignment horizontal="justify" vertical="center"/>
    </xf>
    <xf numFmtId="0" fontId="14" fillId="0" borderId="1" xfId="0" applyFont="1" applyBorder="1" applyAlignment="1">
      <alignment horizontal="center" vertical="center" wrapText="1"/>
    </xf>
    <xf numFmtId="164" fontId="14" fillId="0" borderId="1" xfId="19" applyFont="1" applyFill="1" applyBorder="1" applyAlignment="1">
      <alignment horizontal="center" wrapText="1"/>
    </xf>
    <xf numFmtId="0" fontId="14" fillId="0" borderId="1" xfId="0" applyFont="1" applyBorder="1" applyAlignment="1">
      <alignment vertical="top"/>
    </xf>
    <xf numFmtId="0" fontId="15" fillId="0" borderId="1" xfId="0" applyFont="1" applyBorder="1" applyAlignment="1">
      <alignment horizontal="center" vertical="center"/>
    </xf>
    <xf numFmtId="164" fontId="15" fillId="0" borderId="1" xfId="19" applyFont="1" applyFill="1" applyBorder="1" applyAlignment="1">
      <alignment horizontal="center"/>
    </xf>
    <xf numFmtId="0" fontId="15" fillId="0" borderId="1" xfId="0" applyFont="1" applyBorder="1" applyAlignment="1">
      <alignment vertical="top"/>
    </xf>
    <xf numFmtId="0" fontId="16" fillId="0" borderId="1" xfId="0" applyFont="1" applyBorder="1" applyAlignment="1">
      <alignment horizontal="center" vertical="center"/>
    </xf>
    <xf numFmtId="164" fontId="12" fillId="0" borderId="1" xfId="19" applyFont="1" applyFill="1" applyBorder="1" applyAlignment="1">
      <alignment horizontal="right" vertical="top" wrapText="1"/>
    </xf>
    <xf numFmtId="164" fontId="11" fillId="0" borderId="1" xfId="19" applyFont="1" applyFill="1" applyBorder="1" applyAlignment="1">
      <alignment horizontal="right" vertical="top" wrapText="1"/>
    </xf>
    <xf numFmtId="0" fontId="18" fillId="0" borderId="1" xfId="0" applyFont="1" applyBorder="1" applyAlignment="1">
      <alignment horizontal="center" vertical="center"/>
    </xf>
    <xf numFmtId="0" fontId="18" fillId="0" borderId="1" xfId="0" applyFont="1" applyBorder="1" applyAlignment="1">
      <alignment horizontal="center" wrapText="1"/>
    </xf>
    <xf numFmtId="0" fontId="19" fillId="0" borderId="1" xfId="0" applyFont="1" applyBorder="1" applyAlignment="1">
      <alignment horizontal="justify" vertical="center"/>
    </xf>
    <xf numFmtId="0" fontId="19" fillId="0" borderId="1" xfId="0" applyFont="1" applyBorder="1" applyAlignment="1">
      <alignment horizontal="center" vertical="center" wrapText="1"/>
    </xf>
    <xf numFmtId="164" fontId="19" fillId="0" borderId="1" xfId="19" applyFont="1" applyFill="1" applyBorder="1" applyAlignment="1">
      <alignment horizontal="center" wrapText="1"/>
    </xf>
    <xf numFmtId="0" fontId="19" fillId="0" borderId="1" xfId="0" applyFont="1" applyBorder="1" applyAlignment="1">
      <alignment vertical="top"/>
    </xf>
    <xf numFmtId="0" fontId="20" fillId="0" borderId="1" xfId="0" applyFont="1" applyBorder="1" applyAlignment="1">
      <alignment horizontal="center" vertical="center"/>
    </xf>
    <xf numFmtId="164" fontId="20" fillId="0" borderId="1" xfId="19" applyFont="1" applyFill="1" applyBorder="1" applyAlignment="1">
      <alignment horizontal="center"/>
    </xf>
    <xf numFmtId="0" fontId="20" fillId="0" borderId="1" xfId="0" applyFont="1" applyBorder="1" applyAlignment="1">
      <alignment vertical="top"/>
    </xf>
    <xf numFmtId="0" fontId="20" fillId="0" borderId="1" xfId="0" applyFont="1" applyBorder="1" applyAlignment="1">
      <alignment vertical="top" wrapText="1"/>
    </xf>
    <xf numFmtId="0" fontId="21" fillId="0" borderId="1" xfId="0" applyFont="1" applyBorder="1" applyAlignment="1">
      <alignment horizontal="center" vertical="center"/>
    </xf>
    <xf numFmtId="168" fontId="0" fillId="0" borderId="0" xfId="21" applyNumberFormat="1" applyFont="1" applyAlignment="1">
      <alignment vertical="top"/>
    </xf>
    <xf numFmtId="164" fontId="8" fillId="0" borderId="0" xfId="19" applyFont="1" applyFill="1" applyBorder="1" applyAlignment="1">
      <alignment horizontal="center" vertical="center" wrapText="1"/>
    </xf>
    <xf numFmtId="164" fontId="7" fillId="0" borderId="0" xfId="19" applyFont="1" applyFill="1" applyBorder="1" applyAlignment="1">
      <alignment horizontal="center" vertical="center" wrapText="1"/>
    </xf>
    <xf numFmtId="0" fontId="4" fillId="0" borderId="0" xfId="4" applyAlignment="1">
      <alignment vertical="top"/>
    </xf>
    <xf numFmtId="0" fontId="4" fillId="0" borderId="0" xfId="4" applyAlignment="1">
      <alignment vertical="top" wrapText="1"/>
    </xf>
    <xf numFmtId="0" fontId="4" fillId="0" borderId="1" xfId="4" applyBorder="1" applyAlignment="1">
      <alignment vertical="top"/>
    </xf>
    <xf numFmtId="164" fontId="4" fillId="0" borderId="1" xfId="4" applyNumberFormat="1" applyBorder="1" applyAlignment="1">
      <alignment vertical="top"/>
    </xf>
    <xf numFmtId="164" fontId="7" fillId="0" borderId="1" xfId="4" applyNumberFormat="1" applyFont="1" applyBorder="1" applyAlignment="1">
      <alignment vertical="top"/>
    </xf>
    <xf numFmtId="0" fontId="4" fillId="0" borderId="1" xfId="4" applyBorder="1" applyAlignment="1">
      <alignment vertical="top" wrapText="1"/>
    </xf>
    <xf numFmtId="0" fontId="11" fillId="0" borderId="1" xfId="4" applyFont="1" applyBorder="1" applyAlignment="1">
      <alignment horizontal="center" vertical="center" wrapText="1"/>
    </xf>
    <xf numFmtId="164" fontId="7" fillId="0" borderId="1" xfId="23" applyFont="1" applyFill="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0" fontId="7" fillId="0" borderId="1" xfId="4" applyFont="1" applyBorder="1" applyAlignment="1">
      <alignment vertical="center" wrapText="1"/>
    </xf>
    <xf numFmtId="0" fontId="7" fillId="0" borderId="1" xfId="4" applyFont="1" applyBorder="1" applyAlignment="1">
      <alignment horizontal="center" vertical="top" wrapText="1"/>
    </xf>
    <xf numFmtId="164" fontId="7" fillId="0" borderId="1" xfId="23" applyFont="1" applyFill="1" applyBorder="1" applyAlignment="1">
      <alignment horizontal="right" vertical="top" wrapText="1"/>
    </xf>
    <xf numFmtId="0" fontId="5" fillId="0" borderId="1" xfId="4" applyFont="1" applyBorder="1" applyAlignment="1">
      <alignment vertical="top" wrapText="1"/>
    </xf>
    <xf numFmtId="0" fontId="11" fillId="0" borderId="1" xfId="4" applyFont="1" applyBorder="1" applyAlignment="1">
      <alignment horizontal="center" vertical="top" wrapText="1"/>
    </xf>
    <xf numFmtId="164" fontId="11" fillId="0" borderId="1" xfId="23" applyFont="1" applyFill="1" applyBorder="1" applyAlignment="1">
      <alignment horizontal="right" vertical="top" wrapText="1"/>
    </xf>
    <xf numFmtId="3" fontId="11" fillId="0" borderId="1" xfId="4" applyNumberFormat="1" applyFont="1" applyBorder="1" applyAlignment="1">
      <alignment horizontal="center" vertical="top" wrapText="1"/>
    </xf>
    <xf numFmtId="0" fontId="12" fillId="0" borderId="1" xfId="4" applyFont="1" applyBorder="1" applyAlignment="1">
      <alignment vertical="top" wrapText="1"/>
    </xf>
    <xf numFmtId="0" fontId="8" fillId="0" borderId="1" xfId="4" applyFont="1" applyBorder="1" applyAlignment="1">
      <alignment horizontal="center" vertical="center" wrapText="1"/>
    </xf>
    <xf numFmtId="0" fontId="9" fillId="0" borderId="1" xfId="4" applyFont="1" applyBorder="1" applyAlignment="1">
      <alignment horizontal="center" vertical="center" wrapText="1"/>
    </xf>
    <xf numFmtId="0" fontId="24" fillId="0" borderId="0" xfId="4" applyFont="1" applyAlignment="1">
      <alignment vertical="top"/>
    </xf>
    <xf numFmtId="164" fontId="11" fillId="0" borderId="0" xfId="19" applyFont="1" applyFill="1" applyBorder="1" applyAlignment="1">
      <alignment horizontal="right" vertical="top" wrapText="1"/>
    </xf>
    <xf numFmtId="164" fontId="26" fillId="0" borderId="1" xfId="19" applyFont="1" applyFill="1" applyBorder="1" applyAlignment="1">
      <alignment horizontal="right" vertical="top" wrapText="1"/>
    </xf>
    <xf numFmtId="165" fontId="26" fillId="0" borderId="1" xfId="22" applyFont="1" applyFill="1" applyBorder="1" applyAlignment="1">
      <alignment horizontal="right" vertical="top" wrapText="1"/>
    </xf>
    <xf numFmtId="164" fontId="27" fillId="0" borderId="1" xfId="23" applyFont="1" applyFill="1" applyBorder="1" applyAlignment="1">
      <alignment horizontal="center" vertical="center" wrapText="1"/>
    </xf>
    <xf numFmtId="0" fontId="28" fillId="0" borderId="0" xfId="0" applyFont="1" applyAlignment="1">
      <alignment vertical="top"/>
    </xf>
    <xf numFmtId="164" fontId="14" fillId="0" borderId="1" xfId="23" applyFont="1" applyFill="1" applyBorder="1" applyAlignment="1">
      <alignment horizontal="center" vertical="center" wrapText="1"/>
    </xf>
    <xf numFmtId="0" fontId="14" fillId="0" borderId="1" xfId="0" applyFont="1" applyBorder="1" applyAlignment="1">
      <alignment vertical="top" wrapText="1"/>
    </xf>
    <xf numFmtId="164" fontId="15" fillId="0" borderId="1" xfId="23" applyFont="1" applyFill="1" applyBorder="1" applyAlignment="1">
      <alignment horizontal="center" vertical="center" wrapText="1"/>
    </xf>
    <xf numFmtId="164" fontId="15" fillId="0" borderId="1" xfId="23" applyFont="1" applyFill="1" applyBorder="1" applyAlignment="1">
      <alignment horizontal="center" vertical="center"/>
    </xf>
    <xf numFmtId="0" fontId="16" fillId="0" borderId="1" xfId="0" applyFont="1" applyBorder="1" applyAlignment="1">
      <alignment vertical="top"/>
    </xf>
    <xf numFmtId="164" fontId="16" fillId="0" borderId="1" xfId="23" applyFont="1" applyFill="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15" fillId="0" borderId="1" xfId="0" applyFont="1" applyBorder="1" applyAlignment="1">
      <alignment vertical="top" wrapText="1"/>
    </xf>
    <xf numFmtId="0" fontId="7" fillId="0" borderId="0" xfId="0" applyFont="1" applyFill="1" applyAlignment="1">
      <alignmen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2" fillId="0" borderId="1" xfId="0" applyFont="1" applyFill="1" applyBorder="1" applyAlignment="1">
      <alignment vertical="top" wrapText="1"/>
    </xf>
    <xf numFmtId="14" fontId="12" fillId="0" borderId="1" xfId="3" applyNumberFormat="1"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Fill="1" applyAlignment="1">
      <alignment horizontal="center" vertical="center" wrapText="1"/>
    </xf>
    <xf numFmtId="0" fontId="0" fillId="0" borderId="1" xfId="0" applyFill="1" applyBorder="1" applyAlignment="1">
      <alignment vertical="top"/>
    </xf>
    <xf numFmtId="0" fontId="11" fillId="0" borderId="1" xfId="4" applyFont="1" applyFill="1" applyBorder="1" applyAlignment="1">
      <alignment horizontal="left" vertical="top" wrapText="1"/>
    </xf>
    <xf numFmtId="3" fontId="11" fillId="0" borderId="1" xfId="0" applyNumberFormat="1" applyFont="1" applyFill="1" applyBorder="1" applyAlignment="1">
      <alignment vertical="top" wrapText="1"/>
    </xf>
    <xf numFmtId="0" fontId="0" fillId="0" borderId="1" xfId="0" applyFill="1" applyBorder="1" applyAlignment="1">
      <alignment horizontal="center" vertical="center"/>
    </xf>
    <xf numFmtId="0" fontId="0" fillId="0" borderId="1" xfId="0" applyFill="1" applyBorder="1" applyAlignment="1">
      <alignment horizontal="left" vertical="top"/>
    </xf>
    <xf numFmtId="3" fontId="27" fillId="0" borderId="1" xfId="0" applyNumberFormat="1" applyFont="1" applyFill="1" applyBorder="1" applyAlignment="1">
      <alignment horizontal="right" vertical="top"/>
    </xf>
    <xf numFmtId="0" fontId="11" fillId="0" borderId="1" xfId="0" applyFont="1" applyFill="1" applyBorder="1" applyAlignment="1">
      <alignment horizontal="left" vertical="top" wrapText="1"/>
    </xf>
    <xf numFmtId="3" fontId="11" fillId="0" borderId="1" xfId="0" applyNumberFormat="1" applyFont="1" applyFill="1" applyBorder="1" applyAlignment="1">
      <alignment horizontal="left" vertical="top" wrapText="1"/>
    </xf>
    <xf numFmtId="0" fontId="0" fillId="0" borderId="1" xfId="0" applyFill="1" applyBorder="1" applyAlignment="1">
      <alignment vertical="top" wrapText="1"/>
    </xf>
    <xf numFmtId="0" fontId="0" fillId="0" borderId="1" xfId="0" applyFill="1" applyBorder="1" applyAlignment="1">
      <alignment horizontal="left" vertical="top"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center" wrapText="1"/>
    </xf>
    <xf numFmtId="14" fontId="11" fillId="0" borderId="1" xfId="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vertical="top" wrapText="1"/>
    </xf>
    <xf numFmtId="0" fontId="11" fillId="0" borderId="0" xfId="0" applyFont="1" applyFill="1" applyAlignment="1">
      <alignment horizontal="center" vertical="top" wrapText="1"/>
    </xf>
    <xf numFmtId="0" fontId="11" fillId="0" borderId="0" xfId="0" applyFont="1" applyFill="1" applyAlignment="1">
      <alignment vertical="center" wrapText="1"/>
    </xf>
    <xf numFmtId="14" fontId="12" fillId="0" borderId="0" xfId="3" applyNumberFormat="1" applyFont="1" applyFill="1" applyAlignment="1">
      <alignment vertical="top" wrapText="1"/>
    </xf>
    <xf numFmtId="0" fontId="11" fillId="0" borderId="0" xfId="0" applyFont="1" applyFill="1" applyAlignment="1">
      <alignment vertical="top" wrapText="1"/>
    </xf>
    <xf numFmtId="3" fontId="11" fillId="0" borderId="0" xfId="0" applyNumberFormat="1" applyFont="1" applyFill="1" applyAlignment="1">
      <alignment vertical="top" wrapText="1"/>
    </xf>
    <xf numFmtId="0" fontId="7" fillId="0" borderId="1" xfId="0" applyFont="1" applyFill="1" applyBorder="1" applyAlignment="1">
      <alignment vertical="top" wrapText="1"/>
    </xf>
    <xf numFmtId="3" fontId="7" fillId="0" borderId="0" xfId="0" applyNumberFormat="1" applyFont="1" applyFill="1" applyAlignment="1">
      <alignment vertical="top" wrapText="1"/>
    </xf>
    <xf numFmtId="3" fontId="24" fillId="0" borderId="0" xfId="0" applyNumberFormat="1" applyFont="1" applyFill="1" applyAlignment="1">
      <alignment vertical="top"/>
    </xf>
    <xf numFmtId="3" fontId="24" fillId="0" borderId="0" xfId="0" applyNumberFormat="1" applyFont="1" applyFill="1" applyAlignment="1">
      <alignment horizontal="right" vertical="center"/>
    </xf>
    <xf numFmtId="0" fontId="24" fillId="0" borderId="0" xfId="0" applyFont="1" applyFill="1" applyAlignment="1">
      <alignment vertical="top"/>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164" fontId="7" fillId="0" borderId="0" xfId="0" applyNumberFormat="1" applyFont="1" applyFill="1" applyAlignment="1">
      <alignment vertical="top" wrapText="1"/>
    </xf>
    <xf numFmtId="164" fontId="7" fillId="0" borderId="0" xfId="0" applyNumberFormat="1" applyFont="1" applyFill="1" applyAlignment="1">
      <alignment horizontal="center" vertical="center" wrapText="1"/>
    </xf>
    <xf numFmtId="6" fontId="24" fillId="0" borderId="0" xfId="0" applyNumberFormat="1" applyFont="1" applyFill="1" applyAlignment="1">
      <alignment vertical="top"/>
    </xf>
    <xf numFmtId="0" fontId="12" fillId="0" borderId="1" xfId="0" applyFont="1" applyFill="1" applyBorder="1" applyAlignment="1">
      <alignment horizontal="left" vertical="top" wrapText="1"/>
    </xf>
    <xf numFmtId="167" fontId="26" fillId="0" borderId="1" xfId="8" applyNumberFormat="1" applyFont="1" applyFill="1" applyBorder="1" applyAlignment="1">
      <alignment horizontal="center" vertical="top" wrapText="1"/>
    </xf>
    <xf numFmtId="0" fontId="5" fillId="0" borderId="1" xfId="4" applyFont="1" applyFill="1" applyBorder="1" applyAlignment="1">
      <alignment horizontal="left" vertical="center" wrapText="1"/>
    </xf>
    <xf numFmtId="0" fontId="5" fillId="0" borderId="1" xfId="0" applyFont="1" applyFill="1" applyBorder="1" applyAlignment="1">
      <alignment vertical="top" wrapText="1"/>
    </xf>
    <xf numFmtId="0" fontId="25" fillId="0" borderId="0" xfId="4" applyFont="1" applyAlignment="1">
      <alignment horizontal="center" vertical="top" wrapText="1"/>
    </xf>
    <xf numFmtId="0" fontId="25" fillId="0" borderId="0" xfId="4" applyFont="1" applyAlignment="1">
      <alignment horizontal="center" vertical="top"/>
    </xf>
    <xf numFmtId="0" fontId="7" fillId="0" borderId="4" xfId="0" applyFont="1" applyFill="1" applyBorder="1" applyAlignment="1">
      <alignment horizontal="left" vertical="top" wrapText="1"/>
    </xf>
    <xf numFmtId="0" fontId="22" fillId="0" borderId="0" xfId="0" applyFont="1" applyFill="1" applyAlignment="1">
      <alignment horizontal="center" vertical="top"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21" fillId="0" borderId="1" xfId="19" applyFont="1" applyFill="1" applyBorder="1" applyAlignment="1">
      <alignment horizontal="center" vertical="top"/>
    </xf>
    <xf numFmtId="0" fontId="16" fillId="0" borderId="1" xfId="0" applyFont="1" applyBorder="1" applyAlignment="1">
      <alignment horizontal="center" vertical="top"/>
    </xf>
    <xf numFmtId="164" fontId="16" fillId="0" borderId="1" xfId="19" applyFont="1" applyFill="1" applyBorder="1" applyAlignment="1">
      <alignment horizontal="center" vertical="center"/>
    </xf>
    <xf numFmtId="0" fontId="28" fillId="0" borderId="1" xfId="0" applyFont="1" applyBorder="1" applyAlignment="1">
      <alignment horizontal="center" vertical="center"/>
    </xf>
    <xf numFmtId="164" fontId="28" fillId="0" borderId="1" xfId="0" applyNumberFormat="1" applyFont="1" applyBorder="1" applyAlignment="1">
      <alignment horizontal="center" vertical="center"/>
    </xf>
    <xf numFmtId="164" fontId="28" fillId="0" borderId="2" xfId="23" applyFont="1" applyBorder="1" applyAlignment="1">
      <alignment horizontal="center" vertical="center"/>
    </xf>
    <xf numFmtId="164" fontId="28" fillId="0" borderId="3" xfId="23" applyFont="1" applyBorder="1" applyAlignment="1">
      <alignment horizontal="center" vertical="center"/>
    </xf>
    <xf numFmtId="0" fontId="21" fillId="0" borderId="1" xfId="0" applyFont="1" applyBorder="1" applyAlignment="1">
      <alignment horizontal="center" vertical="top"/>
    </xf>
  </cellXfs>
  <cellStyles count="24">
    <cellStyle name="Diseño" xfId="2"/>
    <cellStyle name="Diseño 2" xfId="3"/>
    <cellStyle name="Millares" xfId="21" builtinId="3"/>
    <cellStyle name="Millares 2" xfId="6"/>
    <cellStyle name="Millares 2 2" xfId="7"/>
    <cellStyle name="Moneda" xfId="22" builtinId="4"/>
    <cellStyle name="Moneda [0]" xfId="19" builtinId="7"/>
    <cellStyle name="Moneda [0] 2" xfId="23"/>
    <cellStyle name="Moneda 2" xfId="8"/>
    <cellStyle name="Moneda 2 2" xfId="9"/>
    <cellStyle name="Moneda 2 3" xfId="10"/>
    <cellStyle name="Moneda 3" xfId="11"/>
    <cellStyle name="Normal" xfId="0" builtinId="0"/>
    <cellStyle name="Normal 2" xfId="4"/>
    <cellStyle name="Normal 3" xfId="5"/>
    <cellStyle name="Normal 3 2" xfId="12"/>
    <cellStyle name="Normal 4" xfId="13"/>
    <cellStyle name="Normal 5" xfId="18"/>
    <cellStyle name="Normal 6" xfId="14"/>
    <cellStyle name="Normal 6 2" xfId="15"/>
    <cellStyle name="Normal 7" xfId="20"/>
    <cellStyle name="Porcentaje 2" xfId="1"/>
    <cellStyle name="Porcentaje 2 2" xfId="16"/>
    <cellStyle name="Porcentaje 3" xfId="17"/>
  </cellStyles>
  <dxfs count="0"/>
  <tableStyles count="0" defaultTableStyle="TableStyleMedium9" defaultPivotStyle="PivotStyleLight16"/>
  <colors>
    <mruColors>
      <color rgb="FFFFCCFF"/>
      <color rgb="FF3333FF"/>
      <color rgb="FFB1F9A7"/>
      <color rgb="FFFF5050"/>
      <color rgb="FFFF3300"/>
      <color rgb="FFFF0000"/>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I4" sqref="I4"/>
    </sheetView>
  </sheetViews>
  <sheetFormatPr baseColWidth="10" defaultRowHeight="12.75" x14ac:dyDescent="0.2"/>
  <cols>
    <col min="1" max="1" width="3.42578125" style="30" customWidth="1"/>
    <col min="2" max="2" width="8.28515625" style="30" customWidth="1"/>
    <col min="3" max="3" width="11.42578125" style="30"/>
    <col min="4" max="4" width="19.28515625" style="31" customWidth="1"/>
    <col min="5" max="7" width="11.42578125" style="30"/>
    <col min="8" max="8" width="15.85546875" style="30" customWidth="1"/>
    <col min="9" max="9" width="17" style="30" customWidth="1"/>
    <col min="10" max="16384" width="11.42578125" style="30"/>
  </cols>
  <sheetData>
    <row r="1" spans="1:10" ht="43.5" customHeight="1" x14ac:dyDescent="0.2">
      <c r="B1" s="113" t="s">
        <v>670</v>
      </c>
      <c r="C1" s="114"/>
      <c r="D1" s="114"/>
      <c r="E1" s="114"/>
      <c r="F1" s="114"/>
      <c r="G1" s="114"/>
      <c r="H1" s="114"/>
      <c r="I1" s="114"/>
      <c r="J1" s="114"/>
    </row>
    <row r="3" spans="1:10" ht="32.25" customHeight="1" x14ac:dyDescent="0.2">
      <c r="B3" s="50" t="s">
        <v>669</v>
      </c>
    </row>
    <row r="4" spans="1:10" ht="48" x14ac:dyDescent="0.2">
      <c r="A4" s="32" t="s">
        <v>668</v>
      </c>
      <c r="B4" s="48" t="s">
        <v>191</v>
      </c>
      <c r="C4" s="48" t="s">
        <v>2</v>
      </c>
      <c r="D4" s="48" t="s">
        <v>3</v>
      </c>
      <c r="E4" s="48" t="s">
        <v>1</v>
      </c>
      <c r="F4" s="48" t="s">
        <v>629</v>
      </c>
      <c r="G4" s="48" t="s">
        <v>0</v>
      </c>
      <c r="H4" s="48" t="s">
        <v>468</v>
      </c>
      <c r="I4" s="49" t="s">
        <v>630</v>
      </c>
      <c r="J4" s="48" t="s">
        <v>667</v>
      </c>
    </row>
    <row r="5" spans="1:10" ht="180" x14ac:dyDescent="0.2">
      <c r="A5" s="32">
        <v>1</v>
      </c>
      <c r="B5" s="38">
        <v>2021</v>
      </c>
      <c r="C5" s="44">
        <v>4600012087</v>
      </c>
      <c r="D5" s="47" t="s">
        <v>92</v>
      </c>
      <c r="E5" s="74" t="s">
        <v>609</v>
      </c>
      <c r="F5" s="41" t="s">
        <v>189</v>
      </c>
      <c r="G5" s="46" t="s">
        <v>264</v>
      </c>
      <c r="H5" s="45">
        <v>6506920934</v>
      </c>
      <c r="I5" s="45">
        <v>5999778390</v>
      </c>
      <c r="J5" s="36" t="s">
        <v>470</v>
      </c>
    </row>
    <row r="6" spans="1:10" ht="60" x14ac:dyDescent="0.2">
      <c r="A6" s="32">
        <v>2</v>
      </c>
      <c r="B6" s="38">
        <v>2021</v>
      </c>
      <c r="C6" s="44">
        <v>4600012090</v>
      </c>
      <c r="D6" s="47" t="s">
        <v>93</v>
      </c>
      <c r="E6" s="74" t="s">
        <v>609</v>
      </c>
      <c r="F6" s="41" t="s">
        <v>265</v>
      </c>
      <c r="G6" s="46" t="s">
        <v>263</v>
      </c>
      <c r="H6" s="45">
        <v>4584928464</v>
      </c>
      <c r="I6" s="45">
        <v>3000000000</v>
      </c>
      <c r="J6" s="36" t="s">
        <v>470</v>
      </c>
    </row>
    <row r="7" spans="1:10" ht="96" x14ac:dyDescent="0.2">
      <c r="A7" s="32">
        <v>3</v>
      </c>
      <c r="B7" s="38">
        <v>2021</v>
      </c>
      <c r="C7" s="44">
        <v>4600012219</v>
      </c>
      <c r="D7" s="47" t="s">
        <v>106</v>
      </c>
      <c r="E7" s="74" t="s">
        <v>609</v>
      </c>
      <c r="F7" s="41" t="s">
        <v>286</v>
      </c>
      <c r="G7" s="46" t="s">
        <v>287</v>
      </c>
      <c r="H7" s="45">
        <v>518364074</v>
      </c>
      <c r="I7" s="45">
        <v>400000000</v>
      </c>
      <c r="J7" s="36" t="s">
        <v>470</v>
      </c>
    </row>
    <row r="8" spans="1:10" ht="156" x14ac:dyDescent="0.2">
      <c r="A8" s="32">
        <v>4</v>
      </c>
      <c r="B8" s="38">
        <v>2021</v>
      </c>
      <c r="C8" s="44">
        <v>4600012627</v>
      </c>
      <c r="D8" s="47" t="s">
        <v>130</v>
      </c>
      <c r="E8" s="74" t="s">
        <v>609</v>
      </c>
      <c r="F8" s="41" t="s">
        <v>479</v>
      </c>
      <c r="G8" s="46" t="s">
        <v>328</v>
      </c>
      <c r="H8" s="45">
        <v>500000000</v>
      </c>
      <c r="I8" s="45">
        <v>400000000</v>
      </c>
      <c r="J8" s="36" t="s">
        <v>470</v>
      </c>
    </row>
    <row r="9" spans="1:10" ht="108" x14ac:dyDescent="0.2">
      <c r="A9" s="32">
        <v>5</v>
      </c>
      <c r="B9" s="38">
        <v>2021</v>
      </c>
      <c r="C9" s="44">
        <v>4600012801</v>
      </c>
      <c r="D9" s="47" t="s">
        <v>147</v>
      </c>
      <c r="E9" s="74" t="s">
        <v>609</v>
      </c>
      <c r="F9" s="46" t="s">
        <v>355</v>
      </c>
      <c r="G9" s="46" t="s">
        <v>356</v>
      </c>
      <c r="H9" s="42">
        <v>1163641164</v>
      </c>
      <c r="I9" s="45">
        <v>1067081853</v>
      </c>
      <c r="J9" s="36" t="s">
        <v>412</v>
      </c>
    </row>
    <row r="10" spans="1:10" ht="72" x14ac:dyDescent="0.2">
      <c r="A10" s="32">
        <v>6</v>
      </c>
      <c r="B10" s="38">
        <v>2021</v>
      </c>
      <c r="C10" s="44">
        <v>4600012898</v>
      </c>
      <c r="D10" s="47" t="s">
        <v>152</v>
      </c>
      <c r="E10" s="74" t="s">
        <v>609</v>
      </c>
      <c r="F10" s="41" t="s">
        <v>666</v>
      </c>
      <c r="G10" s="46" t="s">
        <v>364</v>
      </c>
      <c r="H10" s="42">
        <v>4452410238</v>
      </c>
      <c r="I10" s="45">
        <v>4200000000</v>
      </c>
      <c r="J10" s="36" t="s">
        <v>231</v>
      </c>
    </row>
    <row r="11" spans="1:10" ht="96" x14ac:dyDescent="0.2">
      <c r="A11" s="32">
        <v>7</v>
      </c>
      <c r="B11" s="38">
        <v>2021</v>
      </c>
      <c r="C11" s="44">
        <v>4600013061</v>
      </c>
      <c r="D11" s="47" t="s">
        <v>164</v>
      </c>
      <c r="E11" s="74" t="s">
        <v>609</v>
      </c>
      <c r="F11" s="46" t="s">
        <v>345</v>
      </c>
      <c r="G11" s="46" t="s">
        <v>385</v>
      </c>
      <c r="H11" s="42">
        <v>59868511</v>
      </c>
      <c r="I11" s="45">
        <v>39868511</v>
      </c>
      <c r="J11" s="36" t="s">
        <v>470</v>
      </c>
    </row>
    <row r="12" spans="1:10" ht="72" x14ac:dyDescent="0.2">
      <c r="A12" s="32">
        <v>8</v>
      </c>
      <c r="B12" s="38">
        <v>2021</v>
      </c>
      <c r="C12" s="44">
        <v>4600013064</v>
      </c>
      <c r="D12" s="47" t="s">
        <v>165</v>
      </c>
      <c r="E12" s="74" t="s">
        <v>609</v>
      </c>
      <c r="F12" s="46" t="s">
        <v>386</v>
      </c>
      <c r="G12" s="46" t="s">
        <v>387</v>
      </c>
      <c r="H12" s="42">
        <v>50000000</v>
      </c>
      <c r="I12" s="45">
        <v>40000000</v>
      </c>
      <c r="J12" s="36" t="s">
        <v>181</v>
      </c>
    </row>
    <row r="13" spans="1:10" ht="120" x14ac:dyDescent="0.2">
      <c r="A13" s="32">
        <v>9</v>
      </c>
      <c r="B13" s="38">
        <v>2021</v>
      </c>
      <c r="C13" s="44">
        <v>4600013068</v>
      </c>
      <c r="D13" s="47" t="s">
        <v>169</v>
      </c>
      <c r="E13" s="74" t="s">
        <v>609</v>
      </c>
      <c r="F13" s="46" t="s">
        <v>218</v>
      </c>
      <c r="G13" s="46" t="s">
        <v>393</v>
      </c>
      <c r="H13" s="42">
        <v>62701441</v>
      </c>
      <c r="I13" s="45">
        <v>50161153</v>
      </c>
      <c r="J13" s="36" t="s">
        <v>470</v>
      </c>
    </row>
    <row r="14" spans="1:10" ht="72" x14ac:dyDescent="0.2">
      <c r="A14" s="32">
        <v>10</v>
      </c>
      <c r="B14" s="36">
        <v>2022</v>
      </c>
      <c r="C14" s="44">
        <v>4600013849</v>
      </c>
      <c r="D14" s="40" t="s">
        <v>487</v>
      </c>
      <c r="E14" s="74" t="s">
        <v>609</v>
      </c>
      <c r="F14" s="38" t="s">
        <v>204</v>
      </c>
      <c r="G14" s="41" t="s">
        <v>488</v>
      </c>
      <c r="H14" s="42">
        <v>312500000</v>
      </c>
      <c r="I14" s="42">
        <v>250000000</v>
      </c>
      <c r="J14" s="36" t="s">
        <v>231</v>
      </c>
    </row>
    <row r="15" spans="1:10" ht="72" x14ac:dyDescent="0.2">
      <c r="A15" s="32">
        <v>11</v>
      </c>
      <c r="B15" s="36">
        <v>2022</v>
      </c>
      <c r="C15" s="44">
        <v>4600013893</v>
      </c>
      <c r="D15" s="40" t="s">
        <v>501</v>
      </c>
      <c r="E15" s="74" t="s">
        <v>609</v>
      </c>
      <c r="F15" s="38" t="s">
        <v>293</v>
      </c>
      <c r="G15" s="41" t="s">
        <v>502</v>
      </c>
      <c r="H15" s="42">
        <v>875228397</v>
      </c>
      <c r="I15" s="42">
        <v>700000000</v>
      </c>
      <c r="J15" s="36" t="s">
        <v>231</v>
      </c>
    </row>
    <row r="16" spans="1:10" ht="72" x14ac:dyDescent="0.2">
      <c r="A16" s="32">
        <v>12</v>
      </c>
      <c r="B16" s="36">
        <v>2022</v>
      </c>
      <c r="C16" s="44">
        <v>4600014017</v>
      </c>
      <c r="D16" s="40" t="s">
        <v>516</v>
      </c>
      <c r="E16" s="74" t="s">
        <v>609</v>
      </c>
      <c r="F16" s="38" t="s">
        <v>204</v>
      </c>
      <c r="G16" s="41" t="s">
        <v>525</v>
      </c>
      <c r="H16" s="42">
        <v>279542857</v>
      </c>
      <c r="I16" s="42">
        <v>250000000</v>
      </c>
      <c r="J16" s="36" t="s">
        <v>231</v>
      </c>
    </row>
    <row r="17" spans="1:10" ht="127.5" x14ac:dyDescent="0.2">
      <c r="A17" s="32">
        <v>13</v>
      </c>
      <c r="B17" s="36">
        <v>2022</v>
      </c>
      <c r="C17" s="44">
        <v>4600014031</v>
      </c>
      <c r="D17" s="43" t="s">
        <v>517</v>
      </c>
      <c r="E17" s="74" t="s">
        <v>609</v>
      </c>
      <c r="F17" s="38" t="s">
        <v>519</v>
      </c>
      <c r="G17" s="41" t="s">
        <v>521</v>
      </c>
      <c r="H17" s="42">
        <v>500000000</v>
      </c>
      <c r="I17" s="42">
        <v>400000000</v>
      </c>
      <c r="J17" s="36" t="s">
        <v>231</v>
      </c>
    </row>
    <row r="18" spans="1:10" ht="108" x14ac:dyDescent="0.2">
      <c r="A18" s="32">
        <v>14</v>
      </c>
      <c r="B18" s="41">
        <v>2022</v>
      </c>
      <c r="C18" s="41">
        <v>4600014300</v>
      </c>
      <c r="D18" s="40" t="s">
        <v>665</v>
      </c>
      <c r="E18" s="74" t="s">
        <v>609</v>
      </c>
      <c r="F18" s="39" t="s">
        <v>664</v>
      </c>
      <c r="G18" s="38" t="s">
        <v>663</v>
      </c>
      <c r="H18" s="37">
        <v>199939856</v>
      </c>
      <c r="I18" s="37">
        <v>100000000</v>
      </c>
      <c r="J18" s="36" t="s">
        <v>231</v>
      </c>
    </row>
    <row r="19" spans="1:10" x14ac:dyDescent="0.2">
      <c r="A19" s="32"/>
      <c r="B19" s="32" t="s">
        <v>662</v>
      </c>
      <c r="C19" s="32"/>
      <c r="D19" s="35"/>
      <c r="E19" s="32"/>
      <c r="F19" s="32"/>
      <c r="G19" s="32"/>
      <c r="H19" s="34">
        <f>SUM(H5:H18)</f>
        <v>20066045936</v>
      </c>
      <c r="I19" s="33">
        <f>SUM(I5:I18)</f>
        <v>16896889907</v>
      </c>
      <c r="J19" s="32"/>
    </row>
    <row r="34" spans="4:4" x14ac:dyDescent="0.2">
      <c r="D34" s="31" t="s">
        <v>697</v>
      </c>
    </row>
  </sheetData>
  <protectedRanges>
    <protectedRange sqref="D18" name="Rango19_1_1_3"/>
    <protectedRange sqref="F18" name="Rango19_1_1_1_1"/>
    <protectedRange sqref="G18" name="Rango19_1_1_2_1"/>
  </protectedRanges>
  <mergeCells count="1">
    <mergeCell ref="B1:J1"/>
  </mergeCells>
  <pageMargins left="0.23622047244094491" right="0.23622047244094491" top="0.46" bottom="0.42" header="0.31496062992125984" footer="0.17"/>
  <pageSetup scale="8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2"/>
  <sheetViews>
    <sheetView tabSelected="1" zoomScaleNormal="100" workbookViewId="0">
      <pane ySplit="4" topLeftCell="A239" activePane="bottomLeft" state="frozen"/>
      <selection pane="bottomLeft" activeCell="P239" sqref="P239"/>
    </sheetView>
  </sheetViews>
  <sheetFormatPr baseColWidth="10" defaultRowHeight="12" x14ac:dyDescent="0.2"/>
  <cols>
    <col min="1" max="1" width="6.85546875" style="65" customWidth="1"/>
    <col min="2" max="2" width="12.85546875" style="65" customWidth="1"/>
    <col min="3" max="3" width="28.140625" style="104" customWidth="1"/>
    <col min="4" max="4" width="17.42578125" style="65" customWidth="1"/>
    <col min="5" max="5" width="17.28515625" style="105" customWidth="1"/>
    <col min="6" max="6" width="11.7109375" style="65" customWidth="1"/>
    <col min="7" max="7" width="16.7109375" style="105" customWidth="1"/>
    <col min="8" max="8" width="13.5703125" style="105" customWidth="1"/>
    <col min="9" max="9" width="14.85546875" style="105" hidden="1" customWidth="1"/>
    <col min="10" max="10" width="14.42578125" style="105" hidden="1" customWidth="1"/>
    <col min="11" max="11" width="13.140625" style="105" hidden="1" customWidth="1"/>
    <col min="12" max="12" width="15.85546875" style="100" hidden="1" customWidth="1"/>
    <col min="13" max="13" width="12.85546875" style="105" customWidth="1"/>
    <col min="14" max="14" width="16.7109375" style="65" bestFit="1" customWidth="1"/>
    <col min="15" max="16384" width="11.42578125" style="65"/>
  </cols>
  <sheetData>
    <row r="1" spans="1:13" ht="57.75" customHeight="1" x14ac:dyDescent="0.2">
      <c r="A1" s="116" t="s">
        <v>631</v>
      </c>
      <c r="B1" s="116"/>
      <c r="C1" s="116"/>
      <c r="D1" s="116"/>
      <c r="E1" s="116"/>
      <c r="F1" s="116"/>
      <c r="G1" s="116"/>
      <c r="H1" s="116"/>
      <c r="I1" s="116"/>
      <c r="J1" s="116"/>
      <c r="K1" s="116"/>
      <c r="L1" s="116"/>
      <c r="M1" s="116"/>
    </row>
    <row r="2" spans="1:13" ht="21" customHeight="1" x14ac:dyDescent="0.2">
      <c r="A2" s="115" t="s">
        <v>688</v>
      </c>
      <c r="B2" s="115"/>
      <c r="C2" s="115"/>
      <c r="D2" s="115"/>
      <c r="E2" s="115"/>
      <c r="F2" s="115"/>
      <c r="G2" s="115"/>
      <c r="H2" s="115"/>
      <c r="I2" s="115"/>
      <c r="J2" s="115"/>
      <c r="K2" s="115"/>
      <c r="L2" s="115"/>
      <c r="M2" s="115"/>
    </row>
    <row r="3" spans="1:13" ht="29.25" customHeight="1" x14ac:dyDescent="0.2">
      <c r="A3" s="118" t="s">
        <v>191</v>
      </c>
      <c r="B3" s="118" t="s">
        <v>2</v>
      </c>
      <c r="C3" s="118" t="s">
        <v>3</v>
      </c>
      <c r="D3" s="118" t="s">
        <v>1</v>
      </c>
      <c r="E3" s="118" t="s">
        <v>629</v>
      </c>
      <c r="F3" s="118" t="s">
        <v>0</v>
      </c>
      <c r="G3" s="118" t="s">
        <v>465</v>
      </c>
      <c r="H3" s="118"/>
      <c r="I3" s="118"/>
      <c r="J3" s="118"/>
      <c r="K3" s="118"/>
      <c r="L3" s="118"/>
      <c r="M3" s="117" t="s">
        <v>409</v>
      </c>
    </row>
    <row r="4" spans="1:13" s="70" customFormat="1" ht="57.75" customHeight="1" x14ac:dyDescent="0.2">
      <c r="A4" s="118"/>
      <c r="B4" s="118"/>
      <c r="C4" s="118"/>
      <c r="D4" s="118"/>
      <c r="E4" s="118"/>
      <c r="F4" s="118"/>
      <c r="G4" s="66" t="s">
        <v>468</v>
      </c>
      <c r="H4" s="67" t="s">
        <v>630</v>
      </c>
      <c r="I4" s="68" t="s">
        <v>467</v>
      </c>
      <c r="J4" s="68" t="s">
        <v>190</v>
      </c>
      <c r="K4" s="66" t="s">
        <v>469</v>
      </c>
      <c r="L4" s="69" t="s">
        <v>466</v>
      </c>
      <c r="M4" s="117"/>
    </row>
    <row r="5" spans="1:13" ht="96.75" customHeight="1" x14ac:dyDescent="0.2">
      <c r="A5" s="71">
        <v>2020</v>
      </c>
      <c r="B5" s="72">
        <v>4600010469</v>
      </c>
      <c r="C5" s="73" t="s">
        <v>18</v>
      </c>
      <c r="D5" s="74" t="s">
        <v>173</v>
      </c>
      <c r="E5" s="78" t="s">
        <v>177</v>
      </c>
      <c r="F5" s="75" t="s">
        <v>180</v>
      </c>
      <c r="G5" s="52">
        <v>55323710</v>
      </c>
      <c r="H5" s="52">
        <v>55323710</v>
      </c>
      <c r="I5" s="15"/>
      <c r="J5" s="15"/>
      <c r="K5" s="14">
        <v>0</v>
      </c>
      <c r="L5" s="15">
        <v>55323710</v>
      </c>
      <c r="M5" s="71" t="s">
        <v>181</v>
      </c>
    </row>
    <row r="6" spans="1:13" ht="96.75" customHeight="1" x14ac:dyDescent="0.2">
      <c r="A6" s="71">
        <v>2020</v>
      </c>
      <c r="B6" s="72">
        <v>4600010470</v>
      </c>
      <c r="C6" s="73" t="s">
        <v>19</v>
      </c>
      <c r="D6" s="74" t="s">
        <v>173</v>
      </c>
      <c r="E6" s="78" t="s">
        <v>178</v>
      </c>
      <c r="F6" s="75" t="s">
        <v>180</v>
      </c>
      <c r="G6" s="52">
        <v>40570720</v>
      </c>
      <c r="H6" s="52">
        <v>40570720</v>
      </c>
      <c r="I6" s="15"/>
      <c r="J6" s="15"/>
      <c r="K6" s="14">
        <v>0</v>
      </c>
      <c r="L6" s="15">
        <v>40570720</v>
      </c>
      <c r="M6" s="71" t="s">
        <v>181</v>
      </c>
    </row>
    <row r="7" spans="1:13" ht="96.75" customHeight="1" x14ac:dyDescent="0.2">
      <c r="A7" s="71">
        <v>2020</v>
      </c>
      <c r="B7" s="72">
        <v>4600010471</v>
      </c>
      <c r="C7" s="73" t="s">
        <v>20</v>
      </c>
      <c r="D7" s="74" t="s">
        <v>173</v>
      </c>
      <c r="E7" s="78" t="s">
        <v>179</v>
      </c>
      <c r="F7" s="75" t="s">
        <v>182</v>
      </c>
      <c r="G7" s="52">
        <v>55323710</v>
      </c>
      <c r="H7" s="52">
        <v>55323710</v>
      </c>
      <c r="I7" s="15"/>
      <c r="J7" s="15"/>
      <c r="K7" s="14">
        <v>0</v>
      </c>
      <c r="L7" s="15">
        <v>55323710</v>
      </c>
      <c r="M7" s="71" t="s">
        <v>181</v>
      </c>
    </row>
    <row r="8" spans="1:13" ht="96.75" customHeight="1" x14ac:dyDescent="0.2">
      <c r="A8" s="71">
        <v>2020</v>
      </c>
      <c r="B8" s="72">
        <v>4600010697</v>
      </c>
      <c r="C8" s="75" t="s">
        <v>25</v>
      </c>
      <c r="D8" s="74" t="s">
        <v>703</v>
      </c>
      <c r="E8" s="78" t="s">
        <v>420</v>
      </c>
      <c r="F8" s="75" t="s">
        <v>450</v>
      </c>
      <c r="G8" s="52">
        <v>168271950</v>
      </c>
      <c r="H8" s="52">
        <v>168271950</v>
      </c>
      <c r="I8" s="15"/>
      <c r="J8" s="15"/>
      <c r="K8" s="15"/>
      <c r="L8" s="15"/>
      <c r="M8" s="71" t="s">
        <v>181</v>
      </c>
    </row>
    <row r="9" spans="1:13" ht="96.75" customHeight="1" x14ac:dyDescent="0.2">
      <c r="A9" s="71">
        <v>2020</v>
      </c>
      <c r="B9" s="72">
        <v>4600010700</v>
      </c>
      <c r="C9" s="75" t="s">
        <v>27</v>
      </c>
      <c r="D9" s="74" t="s">
        <v>173</v>
      </c>
      <c r="E9" s="78" t="s">
        <v>421</v>
      </c>
      <c r="F9" s="79" t="s">
        <v>452</v>
      </c>
      <c r="G9" s="52">
        <v>108000000</v>
      </c>
      <c r="H9" s="52">
        <v>108000000</v>
      </c>
      <c r="I9" s="15"/>
      <c r="J9" s="15"/>
      <c r="K9" s="15"/>
      <c r="L9" s="15"/>
      <c r="M9" s="71" t="s">
        <v>181</v>
      </c>
    </row>
    <row r="10" spans="1:13" ht="96.75" customHeight="1" x14ac:dyDescent="0.2">
      <c r="A10" s="71">
        <v>2020</v>
      </c>
      <c r="B10" s="72">
        <v>4600010701</v>
      </c>
      <c r="C10" s="75" t="s">
        <v>27</v>
      </c>
      <c r="D10" s="74" t="s">
        <v>173</v>
      </c>
      <c r="E10" s="78" t="s">
        <v>422</v>
      </c>
      <c r="F10" s="79" t="s">
        <v>452</v>
      </c>
      <c r="G10" s="52">
        <v>86658768</v>
      </c>
      <c r="H10" s="52">
        <v>86658768</v>
      </c>
      <c r="I10" s="15"/>
      <c r="J10" s="15"/>
      <c r="K10" s="15"/>
      <c r="L10" s="15"/>
      <c r="M10" s="71" t="s">
        <v>181</v>
      </c>
    </row>
    <row r="11" spans="1:13" ht="96.75" customHeight="1" x14ac:dyDescent="0.2">
      <c r="A11" s="71">
        <v>2020</v>
      </c>
      <c r="B11" s="72">
        <v>4600010702</v>
      </c>
      <c r="C11" s="75" t="s">
        <v>27</v>
      </c>
      <c r="D11" s="74" t="s">
        <v>173</v>
      </c>
      <c r="E11" s="78" t="s">
        <v>423</v>
      </c>
      <c r="F11" s="79" t="s">
        <v>452</v>
      </c>
      <c r="G11" s="52">
        <v>96000000</v>
      </c>
      <c r="H11" s="52">
        <v>96000000</v>
      </c>
      <c r="I11" s="15"/>
      <c r="J11" s="15"/>
      <c r="K11" s="15"/>
      <c r="L11" s="15"/>
      <c r="M11" s="71" t="s">
        <v>181</v>
      </c>
    </row>
    <row r="12" spans="1:13" ht="96.75" customHeight="1" x14ac:dyDescent="0.2">
      <c r="A12" s="71">
        <v>2020</v>
      </c>
      <c r="B12" s="72">
        <v>4600010820</v>
      </c>
      <c r="C12" s="73" t="s">
        <v>31</v>
      </c>
      <c r="D12" s="74" t="s">
        <v>173</v>
      </c>
      <c r="E12" s="78" t="s">
        <v>425</v>
      </c>
      <c r="F12" s="79" t="s">
        <v>414</v>
      </c>
      <c r="G12" s="52">
        <v>22129484</v>
      </c>
      <c r="H12" s="52">
        <v>22129484</v>
      </c>
      <c r="I12" s="15"/>
      <c r="J12" s="15"/>
      <c r="K12" s="15"/>
      <c r="L12" s="15"/>
      <c r="M12" s="71" t="s">
        <v>181</v>
      </c>
    </row>
    <row r="13" spans="1:13" ht="96.75" customHeight="1" x14ac:dyDescent="0.2">
      <c r="A13" s="71">
        <v>2020</v>
      </c>
      <c r="B13" s="72">
        <v>4600010822</v>
      </c>
      <c r="C13" s="73" t="s">
        <v>32</v>
      </c>
      <c r="D13" s="74" t="s">
        <v>173</v>
      </c>
      <c r="E13" s="78" t="s">
        <v>426</v>
      </c>
      <c r="F13" s="79" t="s">
        <v>414</v>
      </c>
      <c r="G13" s="52">
        <v>22129484</v>
      </c>
      <c r="H13" s="52">
        <v>22129484</v>
      </c>
      <c r="I13" s="15"/>
      <c r="J13" s="15"/>
      <c r="K13" s="15"/>
      <c r="L13" s="15"/>
      <c r="M13" s="71" t="s">
        <v>181</v>
      </c>
    </row>
    <row r="14" spans="1:13" ht="96.75" customHeight="1" x14ac:dyDescent="0.2">
      <c r="A14" s="71">
        <v>2020</v>
      </c>
      <c r="B14" s="72">
        <v>4600010589</v>
      </c>
      <c r="C14" s="73" t="s">
        <v>21</v>
      </c>
      <c r="D14" s="74" t="s">
        <v>609</v>
      </c>
      <c r="E14" s="78" t="s">
        <v>416</v>
      </c>
      <c r="F14" s="79" t="s">
        <v>447</v>
      </c>
      <c r="G14" s="52">
        <v>100000000</v>
      </c>
      <c r="H14" s="52">
        <v>80000000</v>
      </c>
      <c r="I14" s="15"/>
      <c r="J14" s="15"/>
      <c r="K14" s="15"/>
      <c r="L14" s="15"/>
      <c r="M14" s="71" t="s">
        <v>181</v>
      </c>
    </row>
    <row r="15" spans="1:13" ht="96.75" customHeight="1" x14ac:dyDescent="0.2">
      <c r="A15" s="71">
        <v>2020</v>
      </c>
      <c r="B15" s="72">
        <v>4600010591</v>
      </c>
      <c r="C15" s="73" t="s">
        <v>22</v>
      </c>
      <c r="D15" s="74" t="s">
        <v>698</v>
      </c>
      <c r="E15" s="78" t="s">
        <v>417</v>
      </c>
      <c r="F15" s="79" t="s">
        <v>447</v>
      </c>
      <c r="G15" s="52">
        <v>650000000</v>
      </c>
      <c r="H15" s="52">
        <v>650000000</v>
      </c>
      <c r="I15" s="15"/>
      <c r="J15" s="15"/>
      <c r="K15" s="15"/>
      <c r="L15" s="15"/>
      <c r="M15" s="71" t="s">
        <v>181</v>
      </c>
    </row>
    <row r="16" spans="1:13" ht="96.75" customHeight="1" x14ac:dyDescent="0.2">
      <c r="A16" s="71">
        <v>2020</v>
      </c>
      <c r="B16" s="72">
        <v>4600010684</v>
      </c>
      <c r="C16" s="75" t="s">
        <v>23</v>
      </c>
      <c r="D16" s="74" t="s">
        <v>609</v>
      </c>
      <c r="E16" s="83" t="s">
        <v>418</v>
      </c>
      <c r="F16" s="75" t="s">
        <v>448</v>
      </c>
      <c r="G16" s="52">
        <v>605340000</v>
      </c>
      <c r="H16" s="52">
        <v>300000000</v>
      </c>
      <c r="I16" s="15"/>
      <c r="J16" s="15"/>
      <c r="K16" s="15"/>
      <c r="L16" s="15"/>
      <c r="M16" s="71" t="s">
        <v>181</v>
      </c>
    </row>
    <row r="17" spans="1:13" ht="96.75" customHeight="1" x14ac:dyDescent="0.2">
      <c r="A17" s="71">
        <v>2020</v>
      </c>
      <c r="B17" s="72">
        <v>4600010696</v>
      </c>
      <c r="C17" s="75" t="s">
        <v>24</v>
      </c>
      <c r="D17" s="74" t="s">
        <v>609</v>
      </c>
      <c r="E17" s="78" t="s">
        <v>419</v>
      </c>
      <c r="F17" s="75" t="s">
        <v>449</v>
      </c>
      <c r="G17" s="52">
        <v>7500000000</v>
      </c>
      <c r="H17" s="52">
        <v>6000000000</v>
      </c>
      <c r="I17" s="15"/>
      <c r="J17" s="15"/>
      <c r="K17" s="15"/>
      <c r="L17" s="15"/>
      <c r="M17" s="71" t="s">
        <v>470</v>
      </c>
    </row>
    <row r="18" spans="1:13" ht="96.75" customHeight="1" x14ac:dyDescent="0.2">
      <c r="A18" s="71">
        <v>2020</v>
      </c>
      <c r="B18" s="72">
        <v>4600010698</v>
      </c>
      <c r="C18" s="75" t="s">
        <v>26</v>
      </c>
      <c r="D18" s="74" t="s">
        <v>609</v>
      </c>
      <c r="E18" s="78" t="s">
        <v>200</v>
      </c>
      <c r="F18" s="79" t="s">
        <v>451</v>
      </c>
      <c r="G18" s="52">
        <v>1874991584</v>
      </c>
      <c r="H18" s="52">
        <v>1500000000</v>
      </c>
      <c r="I18" s="15"/>
      <c r="J18" s="15"/>
      <c r="K18" s="15"/>
      <c r="L18" s="15"/>
      <c r="M18" s="71" t="s">
        <v>181</v>
      </c>
    </row>
    <row r="19" spans="1:13" ht="96.75" customHeight="1" x14ac:dyDescent="0.2">
      <c r="A19" s="71">
        <v>2020</v>
      </c>
      <c r="B19" s="72">
        <v>4600010758</v>
      </c>
      <c r="C19" s="73" t="s">
        <v>28</v>
      </c>
      <c r="D19" s="74" t="s">
        <v>609</v>
      </c>
      <c r="E19" s="78" t="s">
        <v>343</v>
      </c>
      <c r="F19" s="79" t="s">
        <v>453</v>
      </c>
      <c r="G19" s="52">
        <v>4315601092</v>
      </c>
      <c r="H19" s="52">
        <v>3909951092</v>
      </c>
      <c r="I19" s="15"/>
      <c r="J19" s="15"/>
      <c r="K19" s="15"/>
      <c r="L19" s="15"/>
      <c r="M19" s="71" t="s">
        <v>181</v>
      </c>
    </row>
    <row r="20" spans="1:13" ht="96.75" customHeight="1" x14ac:dyDescent="0.2">
      <c r="A20" s="71">
        <v>2020</v>
      </c>
      <c r="B20" s="72">
        <v>4600010768</v>
      </c>
      <c r="C20" s="73" t="s">
        <v>29</v>
      </c>
      <c r="D20" s="74" t="s">
        <v>609</v>
      </c>
      <c r="E20" s="78" t="s">
        <v>418</v>
      </c>
      <c r="F20" s="79" t="s">
        <v>454</v>
      </c>
      <c r="G20" s="52">
        <v>2645000000</v>
      </c>
      <c r="H20" s="52">
        <v>2300000000</v>
      </c>
      <c r="I20" s="15"/>
      <c r="J20" s="15"/>
      <c r="K20" s="15"/>
      <c r="L20" s="15"/>
      <c r="M20" s="71" t="s">
        <v>181</v>
      </c>
    </row>
    <row r="21" spans="1:13" ht="96.75" customHeight="1" x14ac:dyDescent="0.2">
      <c r="A21" s="71">
        <v>2020</v>
      </c>
      <c r="B21" s="72">
        <v>4600010771</v>
      </c>
      <c r="C21" s="73" t="s">
        <v>30</v>
      </c>
      <c r="D21" s="74" t="s">
        <v>698</v>
      </c>
      <c r="E21" s="78" t="s">
        <v>424</v>
      </c>
      <c r="F21" s="79"/>
      <c r="G21" s="52">
        <v>468132022</v>
      </c>
      <c r="H21" s="52">
        <v>261969439</v>
      </c>
      <c r="I21" s="15"/>
      <c r="J21" s="15"/>
      <c r="K21" s="15"/>
      <c r="L21" s="15"/>
      <c r="M21" s="71" t="s">
        <v>181</v>
      </c>
    </row>
    <row r="22" spans="1:13" ht="96.75" customHeight="1" x14ac:dyDescent="0.2">
      <c r="A22" s="71">
        <v>2020</v>
      </c>
      <c r="B22" s="72">
        <v>4600010830</v>
      </c>
      <c r="C22" s="73" t="s">
        <v>33</v>
      </c>
      <c r="D22" s="74" t="s">
        <v>609</v>
      </c>
      <c r="E22" s="109" t="s">
        <v>427</v>
      </c>
      <c r="F22" s="79" t="s">
        <v>455</v>
      </c>
      <c r="G22" s="52">
        <v>4467720000</v>
      </c>
      <c r="H22" s="52">
        <v>3967720000</v>
      </c>
      <c r="I22" s="71"/>
      <c r="J22" s="15">
        <v>500000000</v>
      </c>
      <c r="K22" s="15">
        <v>660000000</v>
      </c>
      <c r="L22" s="15">
        <f>SUM(G22+K22)</f>
        <v>5127720000</v>
      </c>
      <c r="M22" s="71" t="s">
        <v>412</v>
      </c>
    </row>
    <row r="23" spans="1:13" ht="96.75" customHeight="1" x14ac:dyDescent="0.2">
      <c r="A23" s="71">
        <v>2020</v>
      </c>
      <c r="B23" s="72">
        <v>4600010889</v>
      </c>
      <c r="C23" s="73" t="s">
        <v>34</v>
      </c>
      <c r="D23" s="74" t="s">
        <v>174</v>
      </c>
      <c r="E23" s="78" t="s">
        <v>428</v>
      </c>
      <c r="F23" s="79" t="s">
        <v>456</v>
      </c>
      <c r="G23" s="52">
        <v>1495900000</v>
      </c>
      <c r="H23" s="52">
        <v>100000000</v>
      </c>
      <c r="I23" s="15"/>
      <c r="J23" s="15"/>
      <c r="K23" s="15"/>
      <c r="L23" s="15"/>
      <c r="M23" s="71" t="s">
        <v>181</v>
      </c>
    </row>
    <row r="24" spans="1:13" ht="96.75" customHeight="1" x14ac:dyDescent="0.2">
      <c r="A24" s="71">
        <v>2020</v>
      </c>
      <c r="B24" s="72" t="s">
        <v>4</v>
      </c>
      <c r="C24" s="73" t="s">
        <v>35</v>
      </c>
      <c r="D24" s="74" t="s">
        <v>609</v>
      </c>
      <c r="E24" s="78" t="s">
        <v>429</v>
      </c>
      <c r="F24" s="79" t="s">
        <v>457</v>
      </c>
      <c r="G24" s="52">
        <v>0</v>
      </c>
      <c r="H24" s="52">
        <v>0</v>
      </c>
      <c r="I24" s="15"/>
      <c r="J24" s="15"/>
      <c r="K24" s="15"/>
      <c r="L24" s="15"/>
      <c r="M24" s="71" t="s">
        <v>412</v>
      </c>
    </row>
    <row r="25" spans="1:13" ht="96.75" customHeight="1" x14ac:dyDescent="0.2">
      <c r="A25" s="71">
        <v>2020</v>
      </c>
      <c r="B25" s="72" t="s">
        <v>5</v>
      </c>
      <c r="C25" s="73" t="s">
        <v>36</v>
      </c>
      <c r="D25" s="74" t="s">
        <v>609</v>
      </c>
      <c r="E25" s="78" t="s">
        <v>430</v>
      </c>
      <c r="F25" s="79" t="s">
        <v>447</v>
      </c>
      <c r="G25" s="52">
        <v>0</v>
      </c>
      <c r="H25" s="52">
        <v>0</v>
      </c>
      <c r="I25" s="15"/>
      <c r="J25" s="15"/>
      <c r="K25" s="15"/>
      <c r="L25" s="15"/>
      <c r="M25" s="71" t="s">
        <v>181</v>
      </c>
    </row>
    <row r="26" spans="1:13" ht="96.75" customHeight="1" x14ac:dyDescent="0.2">
      <c r="A26" s="71">
        <v>2020</v>
      </c>
      <c r="B26" s="72" t="s">
        <v>6</v>
      </c>
      <c r="C26" s="73" t="s">
        <v>37</v>
      </c>
      <c r="D26" s="74" t="s">
        <v>609</v>
      </c>
      <c r="E26" s="78" t="s">
        <v>431</v>
      </c>
      <c r="F26" s="79" t="s">
        <v>447</v>
      </c>
      <c r="G26" s="52">
        <v>0</v>
      </c>
      <c r="H26" s="52">
        <v>0</v>
      </c>
      <c r="I26" s="15"/>
      <c r="J26" s="15"/>
      <c r="K26" s="15"/>
      <c r="L26" s="15"/>
      <c r="M26" s="71" t="s">
        <v>181</v>
      </c>
    </row>
    <row r="27" spans="1:13" ht="96.75" customHeight="1" x14ac:dyDescent="0.2">
      <c r="A27" s="71">
        <v>2020</v>
      </c>
      <c r="B27" s="72" t="s">
        <v>7</v>
      </c>
      <c r="C27" s="73" t="s">
        <v>38</v>
      </c>
      <c r="D27" s="74" t="s">
        <v>609</v>
      </c>
      <c r="E27" s="78" t="s">
        <v>432</v>
      </c>
      <c r="F27" s="79" t="s">
        <v>447</v>
      </c>
      <c r="G27" s="52">
        <v>0</v>
      </c>
      <c r="H27" s="52">
        <v>0</v>
      </c>
      <c r="I27" s="15"/>
      <c r="J27" s="15"/>
      <c r="K27" s="15"/>
      <c r="L27" s="15"/>
      <c r="M27" s="71" t="s">
        <v>181</v>
      </c>
    </row>
    <row r="28" spans="1:13" ht="96.75" customHeight="1" x14ac:dyDescent="0.2">
      <c r="A28" s="71">
        <v>2020</v>
      </c>
      <c r="B28" s="72" t="s">
        <v>8</v>
      </c>
      <c r="C28" s="73" t="s">
        <v>39</v>
      </c>
      <c r="D28" s="74" t="s">
        <v>609</v>
      </c>
      <c r="E28" s="78" t="s">
        <v>433</v>
      </c>
      <c r="F28" s="79" t="s">
        <v>447</v>
      </c>
      <c r="G28" s="52">
        <v>0</v>
      </c>
      <c r="H28" s="52">
        <v>0</v>
      </c>
      <c r="I28" s="15"/>
      <c r="J28" s="15"/>
      <c r="K28" s="15"/>
      <c r="L28" s="15"/>
      <c r="M28" s="71" t="s">
        <v>181</v>
      </c>
    </row>
    <row r="29" spans="1:13" ht="96.75" customHeight="1" x14ac:dyDescent="0.2">
      <c r="A29" s="71">
        <v>2020</v>
      </c>
      <c r="B29" s="72" t="s">
        <v>9</v>
      </c>
      <c r="C29" s="73" t="s">
        <v>40</v>
      </c>
      <c r="D29" s="74" t="s">
        <v>609</v>
      </c>
      <c r="E29" s="78" t="s">
        <v>411</v>
      </c>
      <c r="F29" s="79" t="s">
        <v>447</v>
      </c>
      <c r="G29" s="52">
        <v>0</v>
      </c>
      <c r="H29" s="52">
        <v>0</v>
      </c>
      <c r="I29" s="15"/>
      <c r="J29" s="15"/>
      <c r="K29" s="15"/>
      <c r="L29" s="15"/>
      <c r="M29" s="71" t="s">
        <v>181</v>
      </c>
    </row>
    <row r="30" spans="1:13" ht="96.75" customHeight="1" x14ac:dyDescent="0.2">
      <c r="A30" s="71">
        <v>2020</v>
      </c>
      <c r="B30" s="72" t="s">
        <v>10</v>
      </c>
      <c r="C30" s="73" t="s">
        <v>41</v>
      </c>
      <c r="D30" s="74" t="s">
        <v>609</v>
      </c>
      <c r="E30" s="78" t="s">
        <v>434</v>
      </c>
      <c r="F30" s="79" t="s">
        <v>447</v>
      </c>
      <c r="G30" s="52">
        <v>0</v>
      </c>
      <c r="H30" s="52">
        <v>0</v>
      </c>
      <c r="I30" s="15"/>
      <c r="J30" s="15"/>
      <c r="K30" s="15"/>
      <c r="L30" s="15"/>
      <c r="M30" s="71" t="s">
        <v>181</v>
      </c>
    </row>
    <row r="31" spans="1:13" ht="96.75" customHeight="1" x14ac:dyDescent="0.2">
      <c r="A31" s="71">
        <v>2020</v>
      </c>
      <c r="B31" s="72" t="s">
        <v>11</v>
      </c>
      <c r="C31" s="73" t="s">
        <v>42</v>
      </c>
      <c r="D31" s="74" t="s">
        <v>609</v>
      </c>
      <c r="E31" s="78" t="s">
        <v>435</v>
      </c>
      <c r="F31" s="79" t="s">
        <v>447</v>
      </c>
      <c r="G31" s="52">
        <v>0</v>
      </c>
      <c r="H31" s="52">
        <v>0</v>
      </c>
      <c r="I31" s="15"/>
      <c r="J31" s="15"/>
      <c r="K31" s="15"/>
      <c r="L31" s="15"/>
      <c r="M31" s="71" t="s">
        <v>181</v>
      </c>
    </row>
    <row r="32" spans="1:13" ht="96.75" customHeight="1" x14ac:dyDescent="0.2">
      <c r="A32" s="71">
        <v>2020</v>
      </c>
      <c r="B32" s="72" t="s">
        <v>12</v>
      </c>
      <c r="C32" s="73" t="s">
        <v>43</v>
      </c>
      <c r="D32" s="74" t="s">
        <v>609</v>
      </c>
      <c r="E32" s="78" t="s">
        <v>436</v>
      </c>
      <c r="F32" s="79" t="s">
        <v>447</v>
      </c>
      <c r="G32" s="52">
        <v>0</v>
      </c>
      <c r="H32" s="52">
        <v>0</v>
      </c>
      <c r="I32" s="15"/>
      <c r="J32" s="15"/>
      <c r="K32" s="15"/>
      <c r="L32" s="15"/>
      <c r="M32" s="71" t="s">
        <v>181</v>
      </c>
    </row>
    <row r="33" spans="1:13" ht="96.75" customHeight="1" x14ac:dyDescent="0.2">
      <c r="A33" s="71">
        <v>2020</v>
      </c>
      <c r="B33" s="72" t="s">
        <v>13</v>
      </c>
      <c r="C33" s="73" t="s">
        <v>44</v>
      </c>
      <c r="D33" s="74" t="s">
        <v>609</v>
      </c>
      <c r="E33" s="78" t="s">
        <v>357</v>
      </c>
      <c r="F33" s="79" t="s">
        <v>447</v>
      </c>
      <c r="G33" s="52">
        <v>0</v>
      </c>
      <c r="H33" s="52">
        <v>0</v>
      </c>
      <c r="I33" s="15"/>
      <c r="J33" s="15"/>
      <c r="K33" s="15"/>
      <c r="L33" s="15"/>
      <c r="M33" s="71" t="s">
        <v>181</v>
      </c>
    </row>
    <row r="34" spans="1:13" ht="96.75" customHeight="1" x14ac:dyDescent="0.2">
      <c r="A34" s="71">
        <v>2020</v>
      </c>
      <c r="B34" s="72" t="s">
        <v>14</v>
      </c>
      <c r="C34" s="73" t="s">
        <v>45</v>
      </c>
      <c r="D34" s="74" t="s">
        <v>609</v>
      </c>
      <c r="E34" s="78" t="s">
        <v>437</v>
      </c>
      <c r="F34" s="79" t="s">
        <v>447</v>
      </c>
      <c r="G34" s="52">
        <v>0</v>
      </c>
      <c r="H34" s="52">
        <v>0</v>
      </c>
      <c r="I34" s="15"/>
      <c r="J34" s="15"/>
      <c r="K34" s="15"/>
      <c r="L34" s="15"/>
      <c r="M34" s="71" t="s">
        <v>181</v>
      </c>
    </row>
    <row r="35" spans="1:13" ht="96.75" customHeight="1" x14ac:dyDescent="0.2">
      <c r="A35" s="71">
        <v>2020</v>
      </c>
      <c r="B35" s="72">
        <v>4600010949</v>
      </c>
      <c r="C35" s="73" t="s">
        <v>46</v>
      </c>
      <c r="D35" s="74" t="s">
        <v>698</v>
      </c>
      <c r="E35" s="78" t="s">
        <v>438</v>
      </c>
      <c r="F35" s="79" t="s">
        <v>454</v>
      </c>
      <c r="G35" s="52">
        <v>1500000000</v>
      </c>
      <c r="H35" s="52">
        <v>1500000000</v>
      </c>
      <c r="I35" s="15"/>
      <c r="J35" s="15"/>
      <c r="K35" s="15"/>
      <c r="L35" s="15"/>
      <c r="M35" s="71" t="s">
        <v>181</v>
      </c>
    </row>
    <row r="36" spans="1:13" ht="96.75" customHeight="1" x14ac:dyDescent="0.2">
      <c r="A36" s="71">
        <v>2020</v>
      </c>
      <c r="B36" s="72">
        <v>4600010950</v>
      </c>
      <c r="C36" s="73" t="s">
        <v>47</v>
      </c>
      <c r="D36" s="74" t="s">
        <v>609</v>
      </c>
      <c r="E36" s="78" t="s">
        <v>439</v>
      </c>
      <c r="F36" s="79" t="s">
        <v>454</v>
      </c>
      <c r="G36" s="52">
        <v>80000000</v>
      </c>
      <c r="H36" s="52">
        <v>30000000</v>
      </c>
      <c r="I36" s="15"/>
      <c r="J36" s="15"/>
      <c r="K36" s="15"/>
      <c r="L36" s="15"/>
      <c r="M36" s="71" t="s">
        <v>181</v>
      </c>
    </row>
    <row r="37" spans="1:13" ht="96.75" customHeight="1" x14ac:dyDescent="0.2">
      <c r="A37" s="71">
        <v>2020</v>
      </c>
      <c r="B37" s="72" t="s">
        <v>15</v>
      </c>
      <c r="C37" s="73" t="s">
        <v>48</v>
      </c>
      <c r="D37" s="74" t="s">
        <v>698</v>
      </c>
      <c r="E37" s="78" t="s">
        <v>440</v>
      </c>
      <c r="F37" s="79" t="s">
        <v>458</v>
      </c>
      <c r="G37" s="52">
        <v>0</v>
      </c>
      <c r="H37" s="52">
        <v>0</v>
      </c>
      <c r="I37" s="15"/>
      <c r="J37" s="15"/>
      <c r="K37" s="15"/>
      <c r="L37" s="15"/>
      <c r="M37" s="71" t="s">
        <v>181</v>
      </c>
    </row>
    <row r="38" spans="1:13" ht="96.75" customHeight="1" x14ac:dyDescent="0.2">
      <c r="A38" s="71">
        <v>2020</v>
      </c>
      <c r="B38" s="72">
        <v>4600011148</v>
      </c>
      <c r="C38" s="73" t="s">
        <v>49</v>
      </c>
      <c r="D38" s="74" t="s">
        <v>609</v>
      </c>
      <c r="E38" s="78" t="s">
        <v>418</v>
      </c>
      <c r="F38" s="79" t="s">
        <v>459</v>
      </c>
      <c r="G38" s="52">
        <v>3800000000</v>
      </c>
      <c r="H38" s="52">
        <v>1000000000</v>
      </c>
      <c r="I38" s="15"/>
      <c r="J38" s="15"/>
      <c r="K38" s="15"/>
      <c r="L38" s="15"/>
      <c r="M38" s="71" t="s">
        <v>181</v>
      </c>
    </row>
    <row r="39" spans="1:13" ht="96.75" customHeight="1" x14ac:dyDescent="0.2">
      <c r="A39" s="71">
        <v>2020</v>
      </c>
      <c r="B39" s="72">
        <v>4600011162</v>
      </c>
      <c r="C39" s="73" t="s">
        <v>50</v>
      </c>
      <c r="D39" s="74" t="s">
        <v>699</v>
      </c>
      <c r="E39" s="78" t="s">
        <v>441</v>
      </c>
      <c r="F39" s="79" t="s">
        <v>459</v>
      </c>
      <c r="G39" s="52">
        <v>430005264</v>
      </c>
      <c r="H39" s="52">
        <v>27000000</v>
      </c>
      <c r="I39" s="15"/>
      <c r="J39" s="15"/>
      <c r="K39" s="15"/>
      <c r="L39" s="15"/>
      <c r="M39" s="71" t="s">
        <v>181</v>
      </c>
    </row>
    <row r="40" spans="1:13" ht="96.75" customHeight="1" x14ac:dyDescent="0.2">
      <c r="A40" s="71">
        <v>2020</v>
      </c>
      <c r="B40" s="72">
        <v>4600011261</v>
      </c>
      <c r="C40" s="73" t="s">
        <v>51</v>
      </c>
      <c r="D40" s="74" t="s">
        <v>704</v>
      </c>
      <c r="E40" s="78" t="s">
        <v>438</v>
      </c>
      <c r="F40" s="79" t="s">
        <v>415</v>
      </c>
      <c r="G40" s="52">
        <v>4407000000</v>
      </c>
      <c r="H40" s="52">
        <v>0</v>
      </c>
      <c r="I40" s="15"/>
      <c r="J40" s="15"/>
      <c r="K40" s="15"/>
      <c r="L40" s="15"/>
      <c r="M40" s="71" t="s">
        <v>470</v>
      </c>
    </row>
    <row r="41" spans="1:13" ht="96.75" customHeight="1" x14ac:dyDescent="0.2">
      <c r="A41" s="71">
        <v>2020</v>
      </c>
      <c r="B41" s="72">
        <v>4600011354</v>
      </c>
      <c r="C41" s="73" t="s">
        <v>52</v>
      </c>
      <c r="D41" s="74" t="s">
        <v>609</v>
      </c>
      <c r="E41" s="78" t="s">
        <v>442</v>
      </c>
      <c r="F41" s="79" t="s">
        <v>460</v>
      </c>
      <c r="G41" s="52">
        <v>562000000</v>
      </c>
      <c r="H41" s="52">
        <v>286000000</v>
      </c>
      <c r="I41" s="15"/>
      <c r="J41" s="15"/>
      <c r="K41" s="15"/>
      <c r="L41" s="15"/>
      <c r="M41" s="71" t="s">
        <v>181</v>
      </c>
    </row>
    <row r="42" spans="1:13" ht="96.75" customHeight="1" x14ac:dyDescent="0.2">
      <c r="A42" s="71">
        <v>2020</v>
      </c>
      <c r="B42" s="72">
        <v>4600011496</v>
      </c>
      <c r="C42" s="73" t="s">
        <v>53</v>
      </c>
      <c r="D42" s="74" t="s">
        <v>175</v>
      </c>
      <c r="E42" s="78" t="s">
        <v>443</v>
      </c>
      <c r="F42" s="79" t="s">
        <v>461</v>
      </c>
      <c r="G42" s="52">
        <v>24608291200</v>
      </c>
      <c r="H42" s="52">
        <v>12200000000</v>
      </c>
      <c r="I42" s="15"/>
      <c r="J42" s="15"/>
      <c r="K42" s="15"/>
      <c r="L42" s="15"/>
      <c r="M42" s="71" t="s">
        <v>412</v>
      </c>
    </row>
    <row r="43" spans="1:13" ht="96.75" customHeight="1" x14ac:dyDescent="0.2">
      <c r="A43" s="71">
        <v>2020</v>
      </c>
      <c r="B43" s="72">
        <v>4600011499</v>
      </c>
      <c r="C43" s="73" t="s">
        <v>54</v>
      </c>
      <c r="D43" s="74" t="s">
        <v>705</v>
      </c>
      <c r="E43" s="78" t="s">
        <v>444</v>
      </c>
      <c r="F43" s="79" t="s">
        <v>462</v>
      </c>
      <c r="G43" s="52">
        <v>1116312342</v>
      </c>
      <c r="H43" s="52">
        <v>30000000</v>
      </c>
      <c r="I43" s="15"/>
      <c r="J43" s="15"/>
      <c r="K43" s="15"/>
      <c r="L43" s="15"/>
      <c r="M43" s="71" t="s">
        <v>412</v>
      </c>
    </row>
    <row r="44" spans="1:13" ht="96.75" customHeight="1" x14ac:dyDescent="0.2">
      <c r="A44" s="71">
        <v>2020</v>
      </c>
      <c r="B44" s="72">
        <v>4600011500</v>
      </c>
      <c r="C44" s="73" t="s">
        <v>55</v>
      </c>
      <c r="D44" s="74" t="s">
        <v>701</v>
      </c>
      <c r="E44" s="78" t="s">
        <v>445</v>
      </c>
      <c r="F44" s="79" t="s">
        <v>463</v>
      </c>
      <c r="G44" s="52">
        <v>11254500000</v>
      </c>
      <c r="H44" s="52">
        <v>2813625000</v>
      </c>
      <c r="I44" s="15"/>
      <c r="J44" s="15"/>
      <c r="K44" s="15"/>
      <c r="L44" s="15"/>
      <c r="M44" s="71" t="s">
        <v>412</v>
      </c>
    </row>
    <row r="45" spans="1:13" ht="96.75" customHeight="1" x14ac:dyDescent="0.2">
      <c r="A45" s="71">
        <v>2020</v>
      </c>
      <c r="B45" s="72" t="s">
        <v>16</v>
      </c>
      <c r="C45" s="73" t="s">
        <v>56</v>
      </c>
      <c r="D45" s="74" t="s">
        <v>609</v>
      </c>
      <c r="E45" s="78" t="s">
        <v>446</v>
      </c>
      <c r="F45" s="79" t="s">
        <v>464</v>
      </c>
      <c r="G45" s="52">
        <v>0</v>
      </c>
      <c r="H45" s="52">
        <v>0</v>
      </c>
      <c r="I45" s="15"/>
      <c r="J45" s="15"/>
      <c r="K45" s="15"/>
      <c r="L45" s="15"/>
      <c r="M45" s="71" t="s">
        <v>412</v>
      </c>
    </row>
    <row r="46" spans="1:13" ht="96.75" customHeight="1" x14ac:dyDescent="0.2">
      <c r="A46" s="71">
        <v>2020</v>
      </c>
      <c r="B46" s="77">
        <v>4600010398</v>
      </c>
      <c r="C46" s="73" t="s">
        <v>642</v>
      </c>
      <c r="D46" s="74" t="s">
        <v>701</v>
      </c>
      <c r="E46" s="78" t="s">
        <v>644</v>
      </c>
      <c r="F46" s="79"/>
      <c r="G46" s="52">
        <v>3250970770</v>
      </c>
      <c r="H46" s="52">
        <v>175744755</v>
      </c>
      <c r="I46" s="15"/>
      <c r="J46" s="15"/>
      <c r="K46" s="15"/>
      <c r="L46" s="15"/>
      <c r="M46" s="80" t="s">
        <v>181</v>
      </c>
    </row>
    <row r="47" spans="1:13" ht="96.75" customHeight="1" x14ac:dyDescent="0.2">
      <c r="A47" s="71">
        <v>2020</v>
      </c>
      <c r="B47" s="77">
        <v>4600010400</v>
      </c>
      <c r="C47" s="73" t="s">
        <v>643</v>
      </c>
      <c r="D47" s="74" t="s">
        <v>701</v>
      </c>
      <c r="E47" s="78" t="s">
        <v>645</v>
      </c>
      <c r="F47" s="79"/>
      <c r="G47" s="52">
        <v>4109029000</v>
      </c>
      <c r="H47" s="52">
        <v>135439034</v>
      </c>
      <c r="I47" s="15"/>
      <c r="J47" s="15"/>
      <c r="K47" s="15"/>
      <c r="L47" s="15"/>
      <c r="M47" s="80" t="s">
        <v>181</v>
      </c>
    </row>
    <row r="48" spans="1:13" ht="96.75" customHeight="1" x14ac:dyDescent="0.2">
      <c r="A48" s="71">
        <v>2020</v>
      </c>
      <c r="B48" s="77">
        <v>4600010942</v>
      </c>
      <c r="C48" s="73" t="s">
        <v>646</v>
      </c>
      <c r="D48" s="74" t="s">
        <v>701</v>
      </c>
      <c r="E48" s="81" t="s">
        <v>645</v>
      </c>
      <c r="F48" s="79"/>
      <c r="G48" s="52">
        <v>3812717191</v>
      </c>
      <c r="H48" s="52">
        <v>200803515</v>
      </c>
      <c r="I48" s="15"/>
      <c r="J48" s="15"/>
      <c r="K48" s="15"/>
      <c r="L48" s="15"/>
      <c r="M48" s="80" t="s">
        <v>181</v>
      </c>
    </row>
    <row r="49" spans="1:15" ht="96.75" customHeight="1" x14ac:dyDescent="0.2">
      <c r="A49" s="71">
        <v>2020</v>
      </c>
      <c r="B49" s="81">
        <v>4600010797</v>
      </c>
      <c r="C49" s="73" t="s">
        <v>647</v>
      </c>
      <c r="D49" s="74" t="s">
        <v>609</v>
      </c>
      <c r="E49" s="78" t="s">
        <v>648</v>
      </c>
      <c r="F49" s="74" t="s">
        <v>649</v>
      </c>
      <c r="G49" s="82">
        <v>110000000</v>
      </c>
      <c r="H49" s="82">
        <v>110000000</v>
      </c>
      <c r="I49" s="15"/>
      <c r="J49" s="15"/>
      <c r="K49" s="15"/>
      <c r="L49" s="15"/>
      <c r="M49" s="71" t="s">
        <v>413</v>
      </c>
    </row>
    <row r="50" spans="1:15" ht="96.75" customHeight="1" x14ac:dyDescent="0.2">
      <c r="A50" s="71">
        <v>2020</v>
      </c>
      <c r="B50" s="77">
        <v>4600011438</v>
      </c>
      <c r="C50" s="73" t="s">
        <v>650</v>
      </c>
      <c r="D50" s="74" t="s">
        <v>652</v>
      </c>
      <c r="E50" s="81" t="s">
        <v>651</v>
      </c>
      <c r="F50" s="79" t="s">
        <v>653</v>
      </c>
      <c r="G50" s="52">
        <v>2288743358</v>
      </c>
      <c r="H50" s="52">
        <v>51248232</v>
      </c>
      <c r="I50" s="15"/>
      <c r="J50" s="15"/>
      <c r="K50" s="15"/>
      <c r="L50" s="15"/>
      <c r="M50" s="80" t="s">
        <v>181</v>
      </c>
    </row>
    <row r="51" spans="1:15" ht="96.75" customHeight="1" x14ac:dyDescent="0.2">
      <c r="A51" s="71">
        <v>2021</v>
      </c>
      <c r="B51" s="72">
        <v>4600011657</v>
      </c>
      <c r="C51" s="73" t="s">
        <v>57</v>
      </c>
      <c r="D51" s="74" t="s">
        <v>699</v>
      </c>
      <c r="E51" s="83" t="s">
        <v>178</v>
      </c>
      <c r="F51" s="73" t="s">
        <v>193</v>
      </c>
      <c r="G51" s="52">
        <v>59168708</v>
      </c>
      <c r="H51" s="52">
        <v>59168708</v>
      </c>
      <c r="I51" s="15">
        <v>0</v>
      </c>
      <c r="J51" s="15">
        <v>0</v>
      </c>
      <c r="K51" s="15">
        <v>0</v>
      </c>
      <c r="L51" s="15">
        <v>59168708</v>
      </c>
      <c r="M51" s="71" t="s">
        <v>181</v>
      </c>
    </row>
    <row r="52" spans="1:15" ht="96.75" customHeight="1" x14ac:dyDescent="0.2">
      <c r="A52" s="71">
        <v>2021</v>
      </c>
      <c r="B52" s="72">
        <v>4600011658</v>
      </c>
      <c r="C52" s="73" t="s">
        <v>58</v>
      </c>
      <c r="D52" s="74" t="s">
        <v>699</v>
      </c>
      <c r="E52" s="83" t="s">
        <v>192</v>
      </c>
      <c r="F52" s="73" t="s">
        <v>194</v>
      </c>
      <c r="G52" s="52">
        <v>59168708</v>
      </c>
      <c r="H52" s="52">
        <v>59168708</v>
      </c>
      <c r="I52" s="15">
        <v>0</v>
      </c>
      <c r="J52" s="15">
        <v>0</v>
      </c>
      <c r="K52" s="15">
        <v>0</v>
      </c>
      <c r="L52" s="15">
        <v>59168708</v>
      </c>
      <c r="M52" s="71" t="s">
        <v>181</v>
      </c>
    </row>
    <row r="53" spans="1:15" ht="96.75" customHeight="1" x14ac:dyDescent="0.2">
      <c r="A53" s="71">
        <v>2021</v>
      </c>
      <c r="B53" s="72">
        <v>4600011729</v>
      </c>
      <c r="C53" s="73" t="s">
        <v>59</v>
      </c>
      <c r="D53" s="74" t="s">
        <v>609</v>
      </c>
      <c r="E53" s="83" t="s">
        <v>188</v>
      </c>
      <c r="F53" s="73" t="s">
        <v>184</v>
      </c>
      <c r="G53" s="52">
        <v>657288964</v>
      </c>
      <c r="H53" s="52">
        <v>494280000</v>
      </c>
      <c r="I53" s="15">
        <v>17846312</v>
      </c>
      <c r="J53" s="15">
        <v>145162652</v>
      </c>
      <c r="K53" s="15">
        <v>0</v>
      </c>
      <c r="L53" s="15">
        <f>SUM(H53:K53)</f>
        <v>657288964</v>
      </c>
      <c r="M53" s="71" t="s">
        <v>470</v>
      </c>
    </row>
    <row r="54" spans="1:15" ht="96.75" customHeight="1" x14ac:dyDescent="0.2">
      <c r="A54" s="71">
        <v>2021</v>
      </c>
      <c r="B54" s="72">
        <v>4600011735</v>
      </c>
      <c r="C54" s="73" t="s">
        <v>60</v>
      </c>
      <c r="D54" s="74" t="s">
        <v>701</v>
      </c>
      <c r="E54" s="83" t="s">
        <v>189</v>
      </c>
      <c r="F54" s="73" t="s">
        <v>183</v>
      </c>
      <c r="G54" s="52">
        <v>153483820</v>
      </c>
      <c r="H54" s="52">
        <v>153483820</v>
      </c>
      <c r="I54" s="15">
        <v>0</v>
      </c>
      <c r="J54" s="15">
        <v>0</v>
      </c>
      <c r="K54" s="15">
        <v>0</v>
      </c>
      <c r="L54" s="15">
        <v>153483820</v>
      </c>
      <c r="M54" s="71" t="s">
        <v>181</v>
      </c>
    </row>
    <row r="55" spans="1:15" ht="96.75" customHeight="1" x14ac:dyDescent="0.2">
      <c r="A55" s="71">
        <v>2021</v>
      </c>
      <c r="B55" s="72">
        <v>4600011806</v>
      </c>
      <c r="C55" s="73" t="s">
        <v>18</v>
      </c>
      <c r="D55" s="74" t="s">
        <v>699</v>
      </c>
      <c r="E55" s="83" t="s">
        <v>195</v>
      </c>
      <c r="F55" s="73" t="s">
        <v>196</v>
      </c>
      <c r="G55" s="52">
        <v>45808032</v>
      </c>
      <c r="H55" s="52">
        <v>45808032</v>
      </c>
      <c r="I55" s="15">
        <v>0</v>
      </c>
      <c r="J55" s="15">
        <v>0</v>
      </c>
      <c r="K55" s="15">
        <v>0</v>
      </c>
      <c r="L55" s="15">
        <f>+G55</f>
        <v>45808032</v>
      </c>
      <c r="M55" s="71" t="s">
        <v>181</v>
      </c>
    </row>
    <row r="56" spans="1:15" ht="96.75" customHeight="1" x14ac:dyDescent="0.2">
      <c r="A56" s="71">
        <v>2021</v>
      </c>
      <c r="B56" s="72">
        <v>4600011899</v>
      </c>
      <c r="C56" s="73" t="s">
        <v>61</v>
      </c>
      <c r="D56" s="74" t="s">
        <v>609</v>
      </c>
      <c r="E56" s="83" t="s">
        <v>189</v>
      </c>
      <c r="F56" s="73" t="s">
        <v>197</v>
      </c>
      <c r="G56" s="52">
        <f>+L56</f>
        <v>606115175</v>
      </c>
      <c r="H56" s="52">
        <v>551990175</v>
      </c>
      <c r="I56" s="15">
        <v>0</v>
      </c>
      <c r="J56" s="15">
        <v>54125000</v>
      </c>
      <c r="K56" s="15">
        <v>0</v>
      </c>
      <c r="L56" s="15">
        <f>+H56+J56</f>
        <v>606115175</v>
      </c>
      <c r="M56" s="71" t="s">
        <v>181</v>
      </c>
    </row>
    <row r="57" spans="1:15" ht="96.75" customHeight="1" x14ac:dyDescent="0.2">
      <c r="A57" s="71">
        <v>2021</v>
      </c>
      <c r="B57" s="72">
        <v>4600011904</v>
      </c>
      <c r="C57" s="73" t="s">
        <v>62</v>
      </c>
      <c r="D57" s="74" t="s">
        <v>609</v>
      </c>
      <c r="E57" s="83" t="s">
        <v>198</v>
      </c>
      <c r="F57" s="73" t="s">
        <v>199</v>
      </c>
      <c r="G57" s="52">
        <v>1300000000</v>
      </c>
      <c r="H57" s="52">
        <v>750000000</v>
      </c>
      <c r="I57" s="15">
        <v>550000000</v>
      </c>
      <c r="J57" s="15">
        <v>0</v>
      </c>
      <c r="K57" s="15"/>
      <c r="L57" s="15">
        <f>+H57+I57+J57</f>
        <v>1300000000</v>
      </c>
      <c r="M57" s="71" t="s">
        <v>181</v>
      </c>
    </row>
    <row r="58" spans="1:15" ht="96.75" customHeight="1" x14ac:dyDescent="0.2">
      <c r="A58" s="71">
        <v>2021</v>
      </c>
      <c r="B58" s="72">
        <v>4600011906</v>
      </c>
      <c r="C58" s="73" t="s">
        <v>475</v>
      </c>
      <c r="D58" s="74" t="s">
        <v>609</v>
      </c>
      <c r="E58" s="83" t="s">
        <v>200</v>
      </c>
      <c r="F58" s="73" t="s">
        <v>201</v>
      </c>
      <c r="G58" s="52">
        <v>625669213</v>
      </c>
      <c r="H58" s="52">
        <v>475669213</v>
      </c>
      <c r="I58" s="15">
        <v>150000000</v>
      </c>
      <c r="J58" s="15">
        <v>0</v>
      </c>
      <c r="K58" s="15">
        <v>0</v>
      </c>
      <c r="L58" s="15">
        <f>+H58+I58+J58</f>
        <v>625669213</v>
      </c>
      <c r="M58" s="71" t="s">
        <v>181</v>
      </c>
    </row>
    <row r="59" spans="1:15" ht="96.75" customHeight="1" x14ac:dyDescent="0.2">
      <c r="A59" s="71">
        <v>2021</v>
      </c>
      <c r="B59" s="72">
        <v>4600011955</v>
      </c>
      <c r="C59" s="73" t="s">
        <v>63</v>
      </c>
      <c r="D59" s="74" t="s">
        <v>609</v>
      </c>
      <c r="E59" s="83" t="s">
        <v>202</v>
      </c>
      <c r="F59" s="73" t="s">
        <v>203</v>
      </c>
      <c r="G59" s="52">
        <v>70159480</v>
      </c>
      <c r="H59" s="52">
        <v>47235345</v>
      </c>
      <c r="I59" s="15">
        <v>7660135</v>
      </c>
      <c r="J59" s="15">
        <v>15264000</v>
      </c>
      <c r="K59" s="15">
        <v>0</v>
      </c>
      <c r="L59" s="15">
        <f>+H59+I59+J59</f>
        <v>70159480</v>
      </c>
      <c r="M59" s="71" t="s">
        <v>181</v>
      </c>
    </row>
    <row r="60" spans="1:15" ht="96.75" customHeight="1" x14ac:dyDescent="0.2">
      <c r="A60" s="71">
        <v>2021</v>
      </c>
      <c r="B60" s="72">
        <v>4600011962</v>
      </c>
      <c r="C60" s="73" t="s">
        <v>64</v>
      </c>
      <c r="D60" s="74" t="s">
        <v>609</v>
      </c>
      <c r="E60" s="83" t="s">
        <v>204</v>
      </c>
      <c r="F60" s="73" t="s">
        <v>205</v>
      </c>
      <c r="G60" s="52">
        <v>44000000</v>
      </c>
      <c r="H60" s="52">
        <v>35000000</v>
      </c>
      <c r="I60" s="15">
        <v>9000000</v>
      </c>
      <c r="J60" s="15"/>
      <c r="K60" s="15">
        <v>0</v>
      </c>
      <c r="L60" s="15">
        <f t="shared" ref="L60:L88" si="0">SUM(H60:K60)</f>
        <v>44000000</v>
      </c>
      <c r="M60" s="71" t="s">
        <v>181</v>
      </c>
    </row>
    <row r="61" spans="1:15" ht="96.75" customHeight="1" x14ac:dyDescent="0.2">
      <c r="A61" s="71">
        <v>2021</v>
      </c>
      <c r="B61" s="72">
        <v>4600011963</v>
      </c>
      <c r="C61" s="73" t="s">
        <v>65</v>
      </c>
      <c r="D61" s="74" t="s">
        <v>609</v>
      </c>
      <c r="E61" s="83" t="s">
        <v>206</v>
      </c>
      <c r="F61" s="73" t="s">
        <v>207</v>
      </c>
      <c r="G61" s="52">
        <v>106276980</v>
      </c>
      <c r="H61" s="52">
        <v>67000000</v>
      </c>
      <c r="I61" s="15">
        <v>31046900</v>
      </c>
      <c r="J61" s="15">
        <v>8230080</v>
      </c>
      <c r="K61" s="15">
        <v>0</v>
      </c>
      <c r="L61" s="15">
        <f t="shared" si="0"/>
        <v>106276980</v>
      </c>
      <c r="M61" s="71" t="s">
        <v>181</v>
      </c>
    </row>
    <row r="62" spans="1:15" ht="96.75" customHeight="1" x14ac:dyDescent="0.2">
      <c r="A62" s="71">
        <v>2021</v>
      </c>
      <c r="B62" s="72">
        <v>4600011965</v>
      </c>
      <c r="C62" s="73" t="s">
        <v>66</v>
      </c>
      <c r="D62" s="74" t="s">
        <v>609</v>
      </c>
      <c r="E62" s="83" t="s">
        <v>208</v>
      </c>
      <c r="F62" s="73" t="s">
        <v>209</v>
      </c>
      <c r="G62" s="52">
        <v>125461674</v>
      </c>
      <c r="H62" s="52">
        <v>100000000</v>
      </c>
      <c r="I62" s="15">
        <v>19999994</v>
      </c>
      <c r="J62" s="15">
        <v>5461680</v>
      </c>
      <c r="K62" s="15">
        <v>0</v>
      </c>
      <c r="L62" s="15">
        <f t="shared" si="0"/>
        <v>125461674</v>
      </c>
      <c r="M62" s="71" t="s">
        <v>181</v>
      </c>
      <c r="O62" s="101"/>
    </row>
    <row r="63" spans="1:15" ht="96.75" customHeight="1" x14ac:dyDescent="0.2">
      <c r="A63" s="71">
        <v>2021</v>
      </c>
      <c r="B63" s="72">
        <v>4600011966</v>
      </c>
      <c r="C63" s="73" t="s">
        <v>67</v>
      </c>
      <c r="D63" s="74" t="s">
        <v>609</v>
      </c>
      <c r="E63" s="83" t="s">
        <v>210</v>
      </c>
      <c r="F63" s="73" t="s">
        <v>209</v>
      </c>
      <c r="G63" s="52">
        <v>178065126</v>
      </c>
      <c r="H63" s="52">
        <v>124962781</v>
      </c>
      <c r="I63" s="15">
        <v>53102345</v>
      </c>
      <c r="J63" s="15">
        <v>0</v>
      </c>
      <c r="K63" s="15">
        <v>0</v>
      </c>
      <c r="L63" s="15">
        <f t="shared" si="0"/>
        <v>178065126</v>
      </c>
      <c r="M63" s="71" t="s">
        <v>181</v>
      </c>
      <c r="O63" s="101"/>
    </row>
    <row r="64" spans="1:15" ht="96.75" customHeight="1" x14ac:dyDescent="0.2">
      <c r="A64" s="71">
        <v>2021</v>
      </c>
      <c r="B64" s="72">
        <v>4600011967</v>
      </c>
      <c r="C64" s="73" t="s">
        <v>68</v>
      </c>
      <c r="D64" s="74" t="s">
        <v>609</v>
      </c>
      <c r="E64" s="83" t="s">
        <v>202</v>
      </c>
      <c r="F64" s="73" t="s">
        <v>211</v>
      </c>
      <c r="G64" s="52">
        <v>81019400</v>
      </c>
      <c r="H64" s="52">
        <v>57065000</v>
      </c>
      <c r="I64" s="15">
        <v>8690400</v>
      </c>
      <c r="J64" s="15">
        <v>15264400</v>
      </c>
      <c r="K64" s="15">
        <v>0</v>
      </c>
      <c r="L64" s="15">
        <f t="shared" si="0"/>
        <v>81019800</v>
      </c>
      <c r="M64" s="71" t="s">
        <v>181</v>
      </c>
      <c r="O64" s="101"/>
    </row>
    <row r="65" spans="1:15" ht="96.75" customHeight="1" x14ac:dyDescent="0.2">
      <c r="A65" s="71">
        <v>2021</v>
      </c>
      <c r="B65" s="72">
        <v>4600011970</v>
      </c>
      <c r="C65" s="73" t="s">
        <v>69</v>
      </c>
      <c r="D65" s="74" t="s">
        <v>609</v>
      </c>
      <c r="E65" s="83" t="s">
        <v>212</v>
      </c>
      <c r="F65" s="73" t="s">
        <v>213</v>
      </c>
      <c r="G65" s="52">
        <v>89337500</v>
      </c>
      <c r="H65" s="52">
        <v>62536250</v>
      </c>
      <c r="I65" s="15">
        <v>26801250</v>
      </c>
      <c r="J65" s="15">
        <v>0</v>
      </c>
      <c r="K65" s="15">
        <v>0</v>
      </c>
      <c r="L65" s="15">
        <f t="shared" si="0"/>
        <v>89337500</v>
      </c>
      <c r="M65" s="71" t="s">
        <v>181</v>
      </c>
      <c r="O65" s="102"/>
    </row>
    <row r="66" spans="1:15" ht="96.75" customHeight="1" x14ac:dyDescent="0.2">
      <c r="A66" s="71">
        <v>2021</v>
      </c>
      <c r="B66" s="72">
        <v>4600011993</v>
      </c>
      <c r="C66" s="73" t="s">
        <v>70</v>
      </c>
      <c r="D66" s="74" t="s">
        <v>609</v>
      </c>
      <c r="E66" s="83" t="s">
        <v>214</v>
      </c>
      <c r="F66" s="73" t="s">
        <v>215</v>
      </c>
      <c r="G66" s="52">
        <v>194999986</v>
      </c>
      <c r="H66" s="52">
        <v>120000000</v>
      </c>
      <c r="I66" s="15">
        <f>25000000+25000000+24999986</f>
        <v>74999986</v>
      </c>
      <c r="J66" s="15">
        <v>0</v>
      </c>
      <c r="K66" s="15">
        <v>0</v>
      </c>
      <c r="L66" s="15">
        <f t="shared" si="0"/>
        <v>194999986</v>
      </c>
      <c r="M66" s="71" t="s">
        <v>181</v>
      </c>
      <c r="O66" s="101"/>
    </row>
    <row r="67" spans="1:15" ht="96.75" customHeight="1" x14ac:dyDescent="0.2">
      <c r="A67" s="71">
        <v>2021</v>
      </c>
      <c r="B67" s="72">
        <v>4600011994</v>
      </c>
      <c r="C67" s="73" t="s">
        <v>71</v>
      </c>
      <c r="D67" s="74" t="s">
        <v>609</v>
      </c>
      <c r="E67" s="83" t="s">
        <v>216</v>
      </c>
      <c r="F67" s="73" t="s">
        <v>217</v>
      </c>
      <c r="G67" s="52">
        <v>91218000</v>
      </c>
      <c r="H67" s="52">
        <v>65960000</v>
      </c>
      <c r="I67" s="15">
        <v>7258000</v>
      </c>
      <c r="J67" s="15">
        <v>18000000</v>
      </c>
      <c r="K67" s="15">
        <v>0</v>
      </c>
      <c r="L67" s="15">
        <f t="shared" si="0"/>
        <v>91218000</v>
      </c>
      <c r="M67" s="71" t="s">
        <v>181</v>
      </c>
      <c r="O67" s="101"/>
    </row>
    <row r="68" spans="1:15" ht="96.75" customHeight="1" x14ac:dyDescent="0.2">
      <c r="A68" s="71">
        <v>2021</v>
      </c>
      <c r="B68" s="72">
        <v>4600011996</v>
      </c>
      <c r="C68" s="73" t="s">
        <v>72</v>
      </c>
      <c r="D68" s="74" t="s">
        <v>609</v>
      </c>
      <c r="E68" s="83" t="s">
        <v>218</v>
      </c>
      <c r="F68" s="73" t="s">
        <v>219</v>
      </c>
      <c r="G68" s="52">
        <v>98800000</v>
      </c>
      <c r="H68" s="52">
        <v>70000000</v>
      </c>
      <c r="I68" s="15">
        <v>14800000</v>
      </c>
      <c r="J68" s="15">
        <v>14800000</v>
      </c>
      <c r="K68" s="15">
        <v>0</v>
      </c>
      <c r="L68" s="15">
        <f t="shared" si="0"/>
        <v>99600000</v>
      </c>
      <c r="M68" s="71" t="s">
        <v>181</v>
      </c>
      <c r="O68" s="100"/>
    </row>
    <row r="69" spans="1:15" ht="96.75" customHeight="1" x14ac:dyDescent="0.2">
      <c r="A69" s="71">
        <v>2021</v>
      </c>
      <c r="B69" s="72">
        <v>4600011997</v>
      </c>
      <c r="C69" s="73" t="s">
        <v>73</v>
      </c>
      <c r="D69" s="74" t="s">
        <v>609</v>
      </c>
      <c r="E69" s="83" t="s">
        <v>220</v>
      </c>
      <c r="F69" s="73" t="s">
        <v>221</v>
      </c>
      <c r="G69" s="52">
        <v>63200000</v>
      </c>
      <c r="H69" s="52">
        <v>50000000</v>
      </c>
      <c r="I69" s="15">
        <v>13200000</v>
      </c>
      <c r="J69" s="15">
        <v>0</v>
      </c>
      <c r="K69" s="15">
        <v>0</v>
      </c>
      <c r="L69" s="15">
        <f t="shared" si="0"/>
        <v>63200000</v>
      </c>
      <c r="M69" s="71" t="s">
        <v>181</v>
      </c>
    </row>
    <row r="70" spans="1:15" ht="96.75" customHeight="1" x14ac:dyDescent="0.2">
      <c r="A70" s="71">
        <v>2021</v>
      </c>
      <c r="B70" s="72">
        <v>4600011998</v>
      </c>
      <c r="C70" s="73" t="s">
        <v>74</v>
      </c>
      <c r="D70" s="74" t="s">
        <v>609</v>
      </c>
      <c r="E70" s="83" t="s">
        <v>222</v>
      </c>
      <c r="F70" s="73" t="s">
        <v>223</v>
      </c>
      <c r="G70" s="52">
        <v>64940209</v>
      </c>
      <c r="H70" s="52">
        <v>49968259</v>
      </c>
      <c r="I70" s="15">
        <v>14971950</v>
      </c>
      <c r="J70" s="15">
        <v>0</v>
      </c>
      <c r="K70" s="15">
        <v>0</v>
      </c>
      <c r="L70" s="15">
        <f t="shared" si="0"/>
        <v>64940209</v>
      </c>
      <c r="M70" s="71" t="s">
        <v>181</v>
      </c>
    </row>
    <row r="71" spans="1:15" ht="96.75" customHeight="1" x14ac:dyDescent="0.2">
      <c r="A71" s="71">
        <v>2021</v>
      </c>
      <c r="B71" s="72">
        <v>4600011999</v>
      </c>
      <c r="C71" s="73" t="s">
        <v>75</v>
      </c>
      <c r="D71" s="74" t="s">
        <v>609</v>
      </c>
      <c r="E71" s="83" t="s">
        <v>224</v>
      </c>
      <c r="F71" s="79" t="s">
        <v>225</v>
      </c>
      <c r="G71" s="52">
        <v>83604214</v>
      </c>
      <c r="H71" s="52">
        <v>62444214</v>
      </c>
      <c r="I71" s="15">
        <v>0</v>
      </c>
      <c r="J71" s="15">
        <v>21160000</v>
      </c>
      <c r="K71" s="15">
        <v>0</v>
      </c>
      <c r="L71" s="15">
        <f t="shared" si="0"/>
        <v>83604214</v>
      </c>
      <c r="M71" s="71" t="s">
        <v>181</v>
      </c>
    </row>
    <row r="72" spans="1:15" ht="96.75" customHeight="1" x14ac:dyDescent="0.2">
      <c r="A72" s="71">
        <v>2021</v>
      </c>
      <c r="B72" s="72">
        <v>4600012000</v>
      </c>
      <c r="C72" s="73" t="s">
        <v>76</v>
      </c>
      <c r="D72" s="74" t="s">
        <v>609</v>
      </c>
      <c r="E72" s="83" t="s">
        <v>226</v>
      </c>
      <c r="F72" s="75" t="s">
        <v>227</v>
      </c>
      <c r="G72" s="52">
        <v>139269000</v>
      </c>
      <c r="H72" s="52">
        <v>99669000</v>
      </c>
      <c r="I72" s="15">
        <v>10000000</v>
      </c>
      <c r="J72" s="15">
        <v>29600000</v>
      </c>
      <c r="K72" s="15">
        <v>0</v>
      </c>
      <c r="L72" s="15">
        <f t="shared" si="0"/>
        <v>139269000</v>
      </c>
      <c r="M72" s="71" t="s">
        <v>181</v>
      </c>
    </row>
    <row r="73" spans="1:15" ht="96.75" customHeight="1" x14ac:dyDescent="0.2">
      <c r="A73" s="71">
        <v>2021</v>
      </c>
      <c r="B73" s="72">
        <v>4600012002</v>
      </c>
      <c r="C73" s="73" t="s">
        <v>77</v>
      </c>
      <c r="D73" s="74" t="s">
        <v>609</v>
      </c>
      <c r="E73" s="83" t="s">
        <v>212</v>
      </c>
      <c r="F73" s="79" t="s">
        <v>228</v>
      </c>
      <c r="G73" s="52">
        <v>51178500</v>
      </c>
      <c r="H73" s="52">
        <v>35824950</v>
      </c>
      <c r="I73" s="15">
        <v>15353550</v>
      </c>
      <c r="J73" s="15">
        <v>0</v>
      </c>
      <c r="K73" s="15">
        <v>0</v>
      </c>
      <c r="L73" s="15">
        <f t="shared" si="0"/>
        <v>51178500</v>
      </c>
      <c r="M73" s="71" t="s">
        <v>181</v>
      </c>
    </row>
    <row r="74" spans="1:15" ht="96.75" customHeight="1" x14ac:dyDescent="0.2">
      <c r="A74" s="71">
        <v>2021</v>
      </c>
      <c r="B74" s="72">
        <v>4600012003</v>
      </c>
      <c r="C74" s="73" t="s">
        <v>78</v>
      </c>
      <c r="D74" s="74" t="s">
        <v>609</v>
      </c>
      <c r="E74" s="83" t="s">
        <v>229</v>
      </c>
      <c r="F74" s="79" t="s">
        <v>230</v>
      </c>
      <c r="G74" s="52">
        <v>955074000</v>
      </c>
      <c r="H74" s="52">
        <v>40700000</v>
      </c>
      <c r="I74" s="15">
        <v>200000000</v>
      </c>
      <c r="J74" s="15">
        <f>672374000+7000000+25000000+10000000</f>
        <v>714374000</v>
      </c>
      <c r="K74" s="15">
        <v>0</v>
      </c>
      <c r="L74" s="15">
        <f t="shared" si="0"/>
        <v>955074000</v>
      </c>
      <c r="M74" s="71" t="s">
        <v>231</v>
      </c>
    </row>
    <row r="75" spans="1:15" ht="96.75" customHeight="1" x14ac:dyDescent="0.2">
      <c r="A75" s="71">
        <v>2021</v>
      </c>
      <c r="B75" s="72">
        <v>4600012004</v>
      </c>
      <c r="C75" s="73" t="s">
        <v>79</v>
      </c>
      <c r="D75" s="74" t="s">
        <v>609</v>
      </c>
      <c r="E75" s="83" t="s">
        <v>232</v>
      </c>
      <c r="F75" s="79" t="s">
        <v>233</v>
      </c>
      <c r="G75" s="52">
        <v>138667146</v>
      </c>
      <c r="H75" s="52">
        <v>108667146</v>
      </c>
      <c r="I75" s="15">
        <v>30000000</v>
      </c>
      <c r="J75" s="15">
        <v>0</v>
      </c>
      <c r="K75" s="15">
        <v>0</v>
      </c>
      <c r="L75" s="15">
        <f t="shared" si="0"/>
        <v>138667146</v>
      </c>
      <c r="M75" s="71" t="s">
        <v>181</v>
      </c>
    </row>
    <row r="76" spans="1:15" ht="96.75" customHeight="1" x14ac:dyDescent="0.2">
      <c r="A76" s="71">
        <v>2021</v>
      </c>
      <c r="B76" s="72">
        <v>4600012014</v>
      </c>
      <c r="C76" s="73" t="s">
        <v>638</v>
      </c>
      <c r="D76" s="74" t="s">
        <v>609</v>
      </c>
      <c r="E76" s="83" t="s">
        <v>234</v>
      </c>
      <c r="F76" s="79" t="s">
        <v>235</v>
      </c>
      <c r="G76" s="52">
        <v>755540000</v>
      </c>
      <c r="H76" s="52">
        <v>61000000</v>
      </c>
      <c r="I76" s="15">
        <v>184960000</v>
      </c>
      <c r="J76" s="15">
        <f>438780000+70800000</f>
        <v>509580000</v>
      </c>
      <c r="K76" s="15">
        <v>0</v>
      </c>
      <c r="L76" s="15">
        <f t="shared" si="0"/>
        <v>755540000</v>
      </c>
      <c r="M76" s="71" t="s">
        <v>231</v>
      </c>
    </row>
    <row r="77" spans="1:15" ht="96.75" customHeight="1" x14ac:dyDescent="0.2">
      <c r="A77" s="71">
        <v>2021</v>
      </c>
      <c r="B77" s="72">
        <v>4600012029</v>
      </c>
      <c r="C77" s="73" t="s">
        <v>80</v>
      </c>
      <c r="D77" s="74" t="s">
        <v>609</v>
      </c>
      <c r="E77" s="83" t="s">
        <v>236</v>
      </c>
      <c r="F77" s="79"/>
      <c r="G77" s="52">
        <v>5433950000</v>
      </c>
      <c r="H77" s="52">
        <v>4300000000</v>
      </c>
      <c r="I77" s="15">
        <v>860000000</v>
      </c>
      <c r="J77" s="15">
        <v>273950000</v>
      </c>
      <c r="K77" s="15">
        <v>0</v>
      </c>
      <c r="L77" s="15">
        <f t="shared" si="0"/>
        <v>5433950000</v>
      </c>
      <c r="M77" s="71" t="s">
        <v>477</v>
      </c>
    </row>
    <row r="78" spans="1:15" ht="96.75" customHeight="1" x14ac:dyDescent="0.2">
      <c r="A78" s="71">
        <v>2021</v>
      </c>
      <c r="B78" s="72">
        <v>4600012030</v>
      </c>
      <c r="C78" s="73" t="s">
        <v>81</v>
      </c>
      <c r="D78" s="74" t="s">
        <v>609</v>
      </c>
      <c r="E78" s="83" t="s">
        <v>237</v>
      </c>
      <c r="F78" s="79" t="s">
        <v>238</v>
      </c>
      <c r="G78" s="52">
        <v>128253100</v>
      </c>
      <c r="H78" s="52">
        <v>100000000</v>
      </c>
      <c r="I78" s="15">
        <v>28253100</v>
      </c>
      <c r="J78" s="15">
        <v>0</v>
      </c>
      <c r="K78" s="15">
        <v>0</v>
      </c>
      <c r="L78" s="15">
        <f t="shared" si="0"/>
        <v>128253100</v>
      </c>
      <c r="M78" s="71" t="s">
        <v>181</v>
      </c>
    </row>
    <row r="79" spans="1:15" ht="96.75" customHeight="1" x14ac:dyDescent="0.2">
      <c r="A79" s="71">
        <v>2021</v>
      </c>
      <c r="B79" s="72">
        <v>4600012033</v>
      </c>
      <c r="C79" s="73" t="s">
        <v>639</v>
      </c>
      <c r="D79" s="74" t="s">
        <v>609</v>
      </c>
      <c r="E79" s="83" t="s">
        <v>239</v>
      </c>
      <c r="F79" s="79" t="s">
        <v>240</v>
      </c>
      <c r="G79" s="52">
        <v>555034000</v>
      </c>
      <c r="H79" s="52">
        <v>55055000</v>
      </c>
      <c r="I79" s="15">
        <v>149974000</v>
      </c>
      <c r="J79" s="15">
        <f>111067000+170598000+68340000</f>
        <v>350005000</v>
      </c>
      <c r="K79" s="15">
        <v>0</v>
      </c>
      <c r="L79" s="15">
        <f t="shared" si="0"/>
        <v>555034000</v>
      </c>
      <c r="M79" s="71" t="s">
        <v>231</v>
      </c>
    </row>
    <row r="80" spans="1:15" ht="96.75" customHeight="1" x14ac:dyDescent="0.2">
      <c r="A80" s="71">
        <v>2021</v>
      </c>
      <c r="B80" s="72">
        <v>4600012034</v>
      </c>
      <c r="C80" s="73" t="s">
        <v>82</v>
      </c>
      <c r="D80" s="74" t="s">
        <v>609</v>
      </c>
      <c r="E80" s="83" t="s">
        <v>241</v>
      </c>
      <c r="F80" s="79" t="s">
        <v>242</v>
      </c>
      <c r="G80" s="52">
        <v>581479000</v>
      </c>
      <c r="H80" s="52">
        <v>57983000</v>
      </c>
      <c r="I80" s="15">
        <v>149712000</v>
      </c>
      <c r="J80" s="15">
        <f>32101000+205899000+135784000</f>
        <v>373784000</v>
      </c>
      <c r="K80" s="15">
        <v>0</v>
      </c>
      <c r="L80" s="15">
        <f t="shared" si="0"/>
        <v>581479000</v>
      </c>
      <c r="M80" s="71" t="s">
        <v>231</v>
      </c>
    </row>
    <row r="81" spans="1:13" ht="96.75" customHeight="1" x14ac:dyDescent="0.2">
      <c r="A81" s="71">
        <v>2021</v>
      </c>
      <c r="B81" s="72">
        <v>4600012035</v>
      </c>
      <c r="C81" s="73" t="s">
        <v>83</v>
      </c>
      <c r="D81" s="74" t="s">
        <v>609</v>
      </c>
      <c r="E81" s="83" t="s">
        <v>243</v>
      </c>
      <c r="F81" s="79" t="s">
        <v>246</v>
      </c>
      <c r="G81" s="52">
        <v>305748000</v>
      </c>
      <c r="H81" s="52">
        <v>30465000</v>
      </c>
      <c r="I81" s="15">
        <f>122349000+25000000</f>
        <v>147349000</v>
      </c>
      <c r="J81" s="15">
        <f>31563000+96371000</f>
        <v>127934000</v>
      </c>
      <c r="K81" s="15">
        <v>0</v>
      </c>
      <c r="L81" s="15">
        <f t="shared" si="0"/>
        <v>305748000</v>
      </c>
      <c r="M81" s="71" t="s">
        <v>470</v>
      </c>
    </row>
    <row r="82" spans="1:13" ht="96.75" customHeight="1" x14ac:dyDescent="0.2">
      <c r="A82" s="71">
        <v>2021</v>
      </c>
      <c r="B82" s="72">
        <v>4600012036</v>
      </c>
      <c r="C82" s="73" t="s">
        <v>84</v>
      </c>
      <c r="D82" s="74" t="s">
        <v>609</v>
      </c>
      <c r="E82" s="83" t="s">
        <v>244</v>
      </c>
      <c r="F82" s="79" t="s">
        <v>245</v>
      </c>
      <c r="G82" s="52">
        <v>474143000</v>
      </c>
      <c r="H82" s="52">
        <v>35000000</v>
      </c>
      <c r="I82" s="15">
        <v>160000000</v>
      </c>
      <c r="J82" s="15">
        <f>10000000+265843000+3300000</f>
        <v>279143000</v>
      </c>
      <c r="K82" s="15">
        <v>0</v>
      </c>
      <c r="L82" s="15">
        <f t="shared" si="0"/>
        <v>474143000</v>
      </c>
      <c r="M82" s="71" t="s">
        <v>231</v>
      </c>
    </row>
    <row r="83" spans="1:13" ht="96.75" customHeight="1" x14ac:dyDescent="0.2">
      <c r="A83" s="71">
        <v>2021</v>
      </c>
      <c r="B83" s="72">
        <v>4600012037</v>
      </c>
      <c r="C83" s="73" t="s">
        <v>640</v>
      </c>
      <c r="D83" s="74" t="s">
        <v>609</v>
      </c>
      <c r="E83" s="83" t="s">
        <v>248</v>
      </c>
      <c r="F83" s="79" t="s">
        <v>250</v>
      </c>
      <c r="G83" s="52">
        <v>584014000</v>
      </c>
      <c r="H83" s="52">
        <v>58365000</v>
      </c>
      <c r="I83" s="15">
        <v>184981000</v>
      </c>
      <c r="J83" s="15">
        <f>9990000+241729000+88949000</f>
        <v>340668000</v>
      </c>
      <c r="K83" s="15">
        <v>0</v>
      </c>
      <c r="L83" s="15">
        <f t="shared" si="0"/>
        <v>584014000</v>
      </c>
      <c r="M83" s="71" t="s">
        <v>470</v>
      </c>
    </row>
    <row r="84" spans="1:13" ht="96.75" customHeight="1" x14ac:dyDescent="0.2">
      <c r="A84" s="71">
        <v>2021</v>
      </c>
      <c r="B84" s="72">
        <v>4600012038</v>
      </c>
      <c r="C84" s="73" t="s">
        <v>85</v>
      </c>
      <c r="D84" s="74" t="s">
        <v>609</v>
      </c>
      <c r="E84" s="83" t="s">
        <v>249</v>
      </c>
      <c r="F84" s="79" t="s">
        <v>251</v>
      </c>
      <c r="G84" s="52">
        <v>62487160</v>
      </c>
      <c r="H84" s="52">
        <v>50000000</v>
      </c>
      <c r="I84" s="15">
        <v>12647160</v>
      </c>
      <c r="J84" s="15">
        <v>0</v>
      </c>
      <c r="K84" s="15">
        <v>0</v>
      </c>
      <c r="L84" s="15">
        <f t="shared" si="0"/>
        <v>62647160</v>
      </c>
      <c r="M84" s="71" t="s">
        <v>181</v>
      </c>
    </row>
    <row r="85" spans="1:13" ht="96.75" customHeight="1" x14ac:dyDescent="0.2">
      <c r="A85" s="71">
        <v>2021</v>
      </c>
      <c r="B85" s="72">
        <v>4600012039</v>
      </c>
      <c r="C85" s="73" t="s">
        <v>86</v>
      </c>
      <c r="D85" s="74" t="s">
        <v>609</v>
      </c>
      <c r="E85" s="83" t="s">
        <v>252</v>
      </c>
      <c r="F85" s="79" t="s">
        <v>253</v>
      </c>
      <c r="G85" s="52">
        <v>150000000</v>
      </c>
      <c r="H85" s="52">
        <v>100000000</v>
      </c>
      <c r="I85" s="15">
        <v>50000000</v>
      </c>
      <c r="J85" s="15">
        <v>0</v>
      </c>
      <c r="K85" s="15">
        <v>0</v>
      </c>
      <c r="L85" s="15">
        <f t="shared" si="0"/>
        <v>150000000</v>
      </c>
      <c r="M85" s="71" t="s">
        <v>181</v>
      </c>
    </row>
    <row r="86" spans="1:13" ht="96.75" customHeight="1" x14ac:dyDescent="0.2">
      <c r="A86" s="71">
        <v>2021</v>
      </c>
      <c r="B86" s="72">
        <v>4600012040</v>
      </c>
      <c r="C86" s="73" t="s">
        <v>87</v>
      </c>
      <c r="D86" s="74" t="s">
        <v>609</v>
      </c>
      <c r="E86" s="83" t="s">
        <v>254</v>
      </c>
      <c r="F86" s="79" t="s">
        <v>255</v>
      </c>
      <c r="G86" s="52">
        <v>148609500</v>
      </c>
      <c r="H86" s="52">
        <v>100000000</v>
      </c>
      <c r="I86" s="15">
        <v>48609500</v>
      </c>
      <c r="J86" s="15">
        <v>0</v>
      </c>
      <c r="K86" s="15">
        <v>0</v>
      </c>
      <c r="L86" s="15">
        <f t="shared" si="0"/>
        <v>148609500</v>
      </c>
      <c r="M86" s="71" t="s">
        <v>181</v>
      </c>
    </row>
    <row r="87" spans="1:13" ht="96.75" customHeight="1" x14ac:dyDescent="0.2">
      <c r="A87" s="71">
        <v>2021</v>
      </c>
      <c r="B87" s="72">
        <v>4600012060</v>
      </c>
      <c r="C87" s="73" t="s">
        <v>88</v>
      </c>
      <c r="D87" s="74" t="s">
        <v>609</v>
      </c>
      <c r="E87" s="83" t="s">
        <v>257</v>
      </c>
      <c r="F87" s="79" t="s">
        <v>256</v>
      </c>
      <c r="G87" s="52">
        <v>70243461</v>
      </c>
      <c r="H87" s="52">
        <v>40000000</v>
      </c>
      <c r="I87" s="15">
        <v>14000000</v>
      </c>
      <c r="J87" s="15">
        <v>16243461</v>
      </c>
      <c r="K87" s="15">
        <v>0</v>
      </c>
      <c r="L87" s="15">
        <f t="shared" si="0"/>
        <v>70243461</v>
      </c>
      <c r="M87" s="71" t="s">
        <v>470</v>
      </c>
    </row>
    <row r="88" spans="1:13" ht="96.75" customHeight="1" x14ac:dyDescent="0.2">
      <c r="A88" s="71">
        <v>2021</v>
      </c>
      <c r="B88" s="72">
        <v>4600012062</v>
      </c>
      <c r="C88" s="73" t="s">
        <v>89</v>
      </c>
      <c r="D88" s="74" t="s">
        <v>609</v>
      </c>
      <c r="E88" s="83" t="s">
        <v>258</v>
      </c>
      <c r="F88" s="79" t="s">
        <v>260</v>
      </c>
      <c r="G88" s="52">
        <v>93950000</v>
      </c>
      <c r="H88" s="52">
        <v>46975000</v>
      </c>
      <c r="I88" s="15">
        <v>46975000</v>
      </c>
      <c r="J88" s="15">
        <v>0</v>
      </c>
      <c r="K88" s="15">
        <v>0</v>
      </c>
      <c r="L88" s="15">
        <f t="shared" si="0"/>
        <v>93950000</v>
      </c>
      <c r="M88" s="71" t="s">
        <v>470</v>
      </c>
    </row>
    <row r="89" spans="1:13" ht="96.75" customHeight="1" x14ac:dyDescent="0.2">
      <c r="A89" s="71">
        <v>2021</v>
      </c>
      <c r="B89" s="72">
        <v>4600012071</v>
      </c>
      <c r="C89" s="73" t="s">
        <v>90</v>
      </c>
      <c r="D89" s="74" t="s">
        <v>699</v>
      </c>
      <c r="E89" s="83" t="s">
        <v>259</v>
      </c>
      <c r="F89" s="79" t="s">
        <v>261</v>
      </c>
      <c r="G89" s="52">
        <v>185580500</v>
      </c>
      <c r="H89" s="52">
        <v>185580500</v>
      </c>
      <c r="I89" s="15">
        <v>0</v>
      </c>
      <c r="J89" s="15">
        <v>0</v>
      </c>
      <c r="K89" s="15">
        <v>0</v>
      </c>
      <c r="L89" s="15">
        <f>+G89</f>
        <v>185580500</v>
      </c>
      <c r="M89" s="71" t="s">
        <v>470</v>
      </c>
    </row>
    <row r="90" spans="1:13" ht="96.75" customHeight="1" x14ac:dyDescent="0.2">
      <c r="A90" s="71">
        <v>2021</v>
      </c>
      <c r="B90" s="72">
        <v>4600012085</v>
      </c>
      <c r="C90" s="73" t="s">
        <v>91</v>
      </c>
      <c r="D90" s="74" t="s">
        <v>700</v>
      </c>
      <c r="E90" s="83" t="s">
        <v>262</v>
      </c>
      <c r="F90" s="79" t="s">
        <v>485</v>
      </c>
      <c r="G90" s="52">
        <v>156000000</v>
      </c>
      <c r="H90" s="52">
        <f>100000000+20000000</f>
        <v>120000000</v>
      </c>
      <c r="I90" s="15">
        <v>0</v>
      </c>
      <c r="J90" s="15">
        <v>36000000</v>
      </c>
      <c r="K90" s="15">
        <v>0</v>
      </c>
      <c r="L90" s="15">
        <f t="shared" ref="L90:L98" si="1">SUM(H90:K90)</f>
        <v>156000000</v>
      </c>
      <c r="M90" s="71" t="s">
        <v>470</v>
      </c>
    </row>
    <row r="91" spans="1:13" ht="96.75" customHeight="1" x14ac:dyDescent="0.2">
      <c r="A91" s="71">
        <v>2021</v>
      </c>
      <c r="B91" s="72">
        <v>4600012087</v>
      </c>
      <c r="C91" s="73" t="s">
        <v>92</v>
      </c>
      <c r="D91" s="74" t="s">
        <v>609</v>
      </c>
      <c r="E91" s="83" t="s">
        <v>189</v>
      </c>
      <c r="F91" s="79" t="s">
        <v>264</v>
      </c>
      <c r="G91" s="52">
        <v>6506920934</v>
      </c>
      <c r="H91" s="52">
        <v>5999778390</v>
      </c>
      <c r="I91" s="15">
        <v>0</v>
      </c>
      <c r="J91" s="15">
        <v>507142544</v>
      </c>
      <c r="K91" s="15">
        <v>0</v>
      </c>
      <c r="L91" s="15">
        <f t="shared" si="1"/>
        <v>6506920934</v>
      </c>
      <c r="M91" s="71" t="s">
        <v>470</v>
      </c>
    </row>
    <row r="92" spans="1:13" ht="96.75" customHeight="1" x14ac:dyDescent="0.2">
      <c r="A92" s="71">
        <v>2021</v>
      </c>
      <c r="B92" s="72">
        <v>4600012090</v>
      </c>
      <c r="C92" s="73" t="s">
        <v>93</v>
      </c>
      <c r="D92" s="74" t="s">
        <v>609</v>
      </c>
      <c r="E92" s="83" t="s">
        <v>265</v>
      </c>
      <c r="F92" s="79" t="s">
        <v>263</v>
      </c>
      <c r="G92" s="52">
        <f>+H92+I92</f>
        <v>4584928464</v>
      </c>
      <c r="H92" s="52">
        <v>3000000000</v>
      </c>
      <c r="I92" s="15">
        <v>1584928464</v>
      </c>
      <c r="J92" s="15">
        <v>0</v>
      </c>
      <c r="K92" s="15">
        <v>0</v>
      </c>
      <c r="L92" s="15">
        <f t="shared" si="1"/>
        <v>4584928464</v>
      </c>
      <c r="M92" s="71" t="s">
        <v>470</v>
      </c>
    </row>
    <row r="93" spans="1:13" ht="96.75" customHeight="1" x14ac:dyDescent="0.2">
      <c r="A93" s="71">
        <v>2021</v>
      </c>
      <c r="B93" s="72">
        <v>4600012096</v>
      </c>
      <c r="C93" s="73" t="s">
        <v>94</v>
      </c>
      <c r="D93" s="74" t="s">
        <v>609</v>
      </c>
      <c r="E93" s="83" t="s">
        <v>266</v>
      </c>
      <c r="F93" s="79" t="s">
        <v>267</v>
      </c>
      <c r="G93" s="52">
        <v>301674250</v>
      </c>
      <c r="H93" s="52">
        <v>200000000</v>
      </c>
      <c r="I93" s="15">
        <v>101674250</v>
      </c>
      <c r="J93" s="15">
        <v>0</v>
      </c>
      <c r="K93" s="15">
        <v>0</v>
      </c>
      <c r="L93" s="15">
        <f t="shared" si="1"/>
        <v>301674250</v>
      </c>
      <c r="M93" s="71" t="s">
        <v>181</v>
      </c>
    </row>
    <row r="94" spans="1:13" ht="96.75" customHeight="1" x14ac:dyDescent="0.2">
      <c r="A94" s="71">
        <v>2021</v>
      </c>
      <c r="B94" s="72">
        <v>4600012097</v>
      </c>
      <c r="C94" s="73" t="s">
        <v>95</v>
      </c>
      <c r="D94" s="74" t="s">
        <v>609</v>
      </c>
      <c r="E94" s="83" t="s">
        <v>188</v>
      </c>
      <c r="F94" s="79" t="s">
        <v>267</v>
      </c>
      <c r="G94" s="52">
        <v>162500000</v>
      </c>
      <c r="H94" s="52">
        <v>130000000</v>
      </c>
      <c r="I94" s="15">
        <v>32500000</v>
      </c>
      <c r="J94" s="15">
        <v>0</v>
      </c>
      <c r="K94" s="15">
        <v>0</v>
      </c>
      <c r="L94" s="15">
        <f t="shared" si="1"/>
        <v>162500000</v>
      </c>
      <c r="M94" s="71" t="s">
        <v>181</v>
      </c>
    </row>
    <row r="95" spans="1:13" ht="96.75" customHeight="1" x14ac:dyDescent="0.2">
      <c r="A95" s="71">
        <v>2021</v>
      </c>
      <c r="B95" s="72">
        <v>4600012123</v>
      </c>
      <c r="C95" s="73" t="s">
        <v>96</v>
      </c>
      <c r="D95" s="74" t="s">
        <v>609</v>
      </c>
      <c r="E95" s="83" t="s">
        <v>268</v>
      </c>
      <c r="F95" s="79" t="s">
        <v>269</v>
      </c>
      <c r="G95" s="52">
        <v>172170056</v>
      </c>
      <c r="H95" s="52">
        <v>141151630</v>
      </c>
      <c r="I95" s="15">
        <v>20000000</v>
      </c>
      <c r="J95" s="15">
        <v>11018876</v>
      </c>
      <c r="K95" s="15">
        <v>0</v>
      </c>
      <c r="L95" s="15">
        <f t="shared" si="1"/>
        <v>172170506</v>
      </c>
      <c r="M95" s="71" t="s">
        <v>181</v>
      </c>
    </row>
    <row r="96" spans="1:13" ht="96.75" customHeight="1" x14ac:dyDescent="0.2">
      <c r="A96" s="71">
        <v>2021</v>
      </c>
      <c r="B96" s="72">
        <v>4600012124</v>
      </c>
      <c r="C96" s="73" t="s">
        <v>97</v>
      </c>
      <c r="D96" s="74" t="s">
        <v>609</v>
      </c>
      <c r="E96" s="83" t="s">
        <v>270</v>
      </c>
      <c r="F96" s="79" t="s">
        <v>271</v>
      </c>
      <c r="G96" s="52">
        <v>90356400</v>
      </c>
      <c r="H96" s="52">
        <v>66856400</v>
      </c>
      <c r="I96" s="15">
        <v>23500000</v>
      </c>
      <c r="J96" s="15">
        <v>0</v>
      </c>
      <c r="K96" s="15">
        <v>0</v>
      </c>
      <c r="L96" s="15">
        <f t="shared" si="1"/>
        <v>90356400</v>
      </c>
      <c r="M96" s="71" t="s">
        <v>181</v>
      </c>
    </row>
    <row r="97" spans="1:13" ht="96.75" customHeight="1" x14ac:dyDescent="0.2">
      <c r="A97" s="71">
        <v>2021</v>
      </c>
      <c r="B97" s="72">
        <v>4600012172</v>
      </c>
      <c r="C97" s="73" t="s">
        <v>98</v>
      </c>
      <c r="D97" s="74" t="s">
        <v>609</v>
      </c>
      <c r="E97" s="83" t="s">
        <v>272</v>
      </c>
      <c r="F97" s="79" t="s">
        <v>267</v>
      </c>
      <c r="G97" s="52">
        <v>2961470500</v>
      </c>
      <c r="H97" s="52">
        <v>200000000</v>
      </c>
      <c r="I97" s="15">
        <f>48070250*2</f>
        <v>96140500</v>
      </c>
      <c r="J97" s="15">
        <v>0</v>
      </c>
      <c r="K97" s="15">
        <v>0</v>
      </c>
      <c r="L97" s="15">
        <f t="shared" si="1"/>
        <v>296140500</v>
      </c>
      <c r="M97" s="71" t="s">
        <v>181</v>
      </c>
    </row>
    <row r="98" spans="1:13" ht="96.75" customHeight="1" x14ac:dyDescent="0.2">
      <c r="A98" s="71">
        <v>2021</v>
      </c>
      <c r="B98" s="72">
        <v>4600012173</v>
      </c>
      <c r="C98" s="73" t="s">
        <v>99</v>
      </c>
      <c r="D98" s="74" t="s">
        <v>609</v>
      </c>
      <c r="E98" s="83" t="s">
        <v>273</v>
      </c>
      <c r="F98" s="79" t="s">
        <v>274</v>
      </c>
      <c r="G98" s="52">
        <v>34134266</v>
      </c>
      <c r="H98" s="52">
        <v>20000000</v>
      </c>
      <c r="I98" s="15">
        <v>2316766</v>
      </c>
      <c r="J98" s="15">
        <v>11817500</v>
      </c>
      <c r="K98" s="15">
        <v>0</v>
      </c>
      <c r="L98" s="15">
        <f t="shared" si="1"/>
        <v>34134266</v>
      </c>
      <c r="M98" s="71" t="s">
        <v>181</v>
      </c>
    </row>
    <row r="99" spans="1:13" ht="96.75" customHeight="1" x14ac:dyDescent="0.2">
      <c r="A99" s="71">
        <v>2021</v>
      </c>
      <c r="B99" s="72">
        <v>4600012175</v>
      </c>
      <c r="C99" s="73" t="s">
        <v>100</v>
      </c>
      <c r="D99" s="74" t="s">
        <v>176</v>
      </c>
      <c r="E99" s="83" t="s">
        <v>275</v>
      </c>
      <c r="F99" s="79" t="s">
        <v>276</v>
      </c>
      <c r="G99" s="52">
        <v>24600000</v>
      </c>
      <c r="H99" s="52">
        <v>24600000</v>
      </c>
      <c r="I99" s="15">
        <v>0</v>
      </c>
      <c r="J99" s="15">
        <v>0</v>
      </c>
      <c r="K99" s="15">
        <v>0</v>
      </c>
      <c r="L99" s="15">
        <v>24600000</v>
      </c>
      <c r="M99" s="71" t="s">
        <v>181</v>
      </c>
    </row>
    <row r="100" spans="1:13" ht="96.75" customHeight="1" x14ac:dyDescent="0.2">
      <c r="A100" s="71">
        <v>2021</v>
      </c>
      <c r="B100" s="72">
        <v>4600012176</v>
      </c>
      <c r="C100" s="73" t="s">
        <v>100</v>
      </c>
      <c r="D100" s="74" t="s">
        <v>176</v>
      </c>
      <c r="E100" s="83" t="s">
        <v>277</v>
      </c>
      <c r="F100" s="79" t="s">
        <v>276</v>
      </c>
      <c r="G100" s="52">
        <v>24600000</v>
      </c>
      <c r="H100" s="52">
        <v>24600000</v>
      </c>
      <c r="I100" s="15">
        <v>0</v>
      </c>
      <c r="J100" s="15">
        <v>0</v>
      </c>
      <c r="K100" s="15">
        <v>12300000</v>
      </c>
      <c r="L100" s="15">
        <f>SUM(G100+K100)</f>
        <v>36900000</v>
      </c>
      <c r="M100" s="71" t="s">
        <v>181</v>
      </c>
    </row>
    <row r="101" spans="1:13" ht="96.75" customHeight="1" x14ac:dyDescent="0.2">
      <c r="A101" s="71">
        <v>2021</v>
      </c>
      <c r="B101" s="72">
        <v>4600012177</v>
      </c>
      <c r="C101" s="73" t="s">
        <v>100</v>
      </c>
      <c r="D101" s="74" t="s">
        <v>176</v>
      </c>
      <c r="E101" s="83" t="s">
        <v>278</v>
      </c>
      <c r="F101" s="79" t="s">
        <v>276</v>
      </c>
      <c r="G101" s="52">
        <v>24600000</v>
      </c>
      <c r="H101" s="52">
        <v>24600000</v>
      </c>
      <c r="I101" s="15">
        <v>0</v>
      </c>
      <c r="J101" s="15">
        <v>0</v>
      </c>
      <c r="K101" s="15">
        <v>12300000</v>
      </c>
      <c r="L101" s="15">
        <f>SUM(G101+K101)</f>
        <v>36900000</v>
      </c>
      <c r="M101" s="71" t="s">
        <v>181</v>
      </c>
    </row>
    <row r="102" spans="1:13" ht="96.75" customHeight="1" x14ac:dyDescent="0.2">
      <c r="A102" s="71">
        <v>2021</v>
      </c>
      <c r="B102" s="72">
        <v>4600012196</v>
      </c>
      <c r="C102" s="73" t="s">
        <v>101</v>
      </c>
      <c r="D102" s="74" t="s">
        <v>609</v>
      </c>
      <c r="E102" s="83" t="s">
        <v>279</v>
      </c>
      <c r="F102" s="79" t="s">
        <v>280</v>
      </c>
      <c r="G102" s="52">
        <v>92299400</v>
      </c>
      <c r="H102" s="52">
        <v>72899400</v>
      </c>
      <c r="I102" s="15">
        <v>0</v>
      </c>
      <c r="J102" s="15">
        <v>23400000</v>
      </c>
      <c r="K102" s="15">
        <v>0</v>
      </c>
      <c r="L102" s="15">
        <f t="shared" ref="L102:L146" si="2">SUM(H102:K102)</f>
        <v>96299400</v>
      </c>
      <c r="M102" s="71" t="s">
        <v>181</v>
      </c>
    </row>
    <row r="103" spans="1:13" ht="96.75" customHeight="1" x14ac:dyDescent="0.2">
      <c r="A103" s="71">
        <v>2021</v>
      </c>
      <c r="B103" s="72">
        <v>4600012199</v>
      </c>
      <c r="C103" s="73" t="s">
        <v>102</v>
      </c>
      <c r="D103" s="74" t="s">
        <v>609</v>
      </c>
      <c r="E103" s="83" t="s">
        <v>281</v>
      </c>
      <c r="F103" s="79" t="s">
        <v>280</v>
      </c>
      <c r="G103" s="52">
        <v>56441712</v>
      </c>
      <c r="H103" s="52">
        <v>34991712</v>
      </c>
      <c r="I103" s="15">
        <v>0</v>
      </c>
      <c r="J103" s="15">
        <v>21450000</v>
      </c>
      <c r="K103" s="15">
        <v>0</v>
      </c>
      <c r="L103" s="15">
        <f t="shared" si="2"/>
        <v>56441712</v>
      </c>
      <c r="M103" s="71" t="s">
        <v>181</v>
      </c>
    </row>
    <row r="104" spans="1:13" ht="96.75" customHeight="1" x14ac:dyDescent="0.2">
      <c r="A104" s="71">
        <v>2021</v>
      </c>
      <c r="B104" s="72">
        <v>4600012200</v>
      </c>
      <c r="C104" s="73" t="s">
        <v>103</v>
      </c>
      <c r="D104" s="74" t="s">
        <v>609</v>
      </c>
      <c r="E104" s="83" t="s">
        <v>282</v>
      </c>
      <c r="F104" s="79" t="s">
        <v>283</v>
      </c>
      <c r="G104" s="52">
        <v>132000000</v>
      </c>
      <c r="H104" s="52">
        <v>105600000</v>
      </c>
      <c r="I104" s="15">
        <v>26400000</v>
      </c>
      <c r="J104" s="15">
        <v>0</v>
      </c>
      <c r="K104" s="15">
        <v>0</v>
      </c>
      <c r="L104" s="15">
        <f t="shared" si="2"/>
        <v>132000000</v>
      </c>
      <c r="M104" s="71" t="s">
        <v>181</v>
      </c>
    </row>
    <row r="105" spans="1:13" ht="96.75" customHeight="1" x14ac:dyDescent="0.2">
      <c r="A105" s="71">
        <v>2021</v>
      </c>
      <c r="B105" s="72">
        <v>4600012201</v>
      </c>
      <c r="C105" s="73" t="s">
        <v>104</v>
      </c>
      <c r="D105" s="74" t="s">
        <v>609</v>
      </c>
      <c r="E105" s="83" t="s">
        <v>284</v>
      </c>
      <c r="F105" s="79" t="s">
        <v>283</v>
      </c>
      <c r="G105" s="52">
        <v>137000000</v>
      </c>
      <c r="H105" s="52">
        <v>107000000</v>
      </c>
      <c r="I105" s="15">
        <v>30000000</v>
      </c>
      <c r="J105" s="15">
        <v>0</v>
      </c>
      <c r="K105" s="15">
        <v>0</v>
      </c>
      <c r="L105" s="15">
        <f t="shared" si="2"/>
        <v>137000000</v>
      </c>
      <c r="M105" s="71" t="s">
        <v>181</v>
      </c>
    </row>
    <row r="106" spans="1:13" ht="96.75" customHeight="1" x14ac:dyDescent="0.2">
      <c r="A106" s="71">
        <v>2021</v>
      </c>
      <c r="B106" s="72">
        <v>4600012205</v>
      </c>
      <c r="C106" s="73" t="s">
        <v>105</v>
      </c>
      <c r="D106" s="74" t="s">
        <v>609</v>
      </c>
      <c r="E106" s="83" t="s">
        <v>285</v>
      </c>
      <c r="F106" s="79" t="s">
        <v>283</v>
      </c>
      <c r="G106" s="52">
        <v>137000000</v>
      </c>
      <c r="H106" s="52">
        <v>109600000</v>
      </c>
      <c r="I106" s="15">
        <v>27400000</v>
      </c>
      <c r="J106" s="15">
        <v>0</v>
      </c>
      <c r="K106" s="15">
        <v>0</v>
      </c>
      <c r="L106" s="15">
        <f t="shared" si="2"/>
        <v>137000000</v>
      </c>
      <c r="M106" s="71" t="s">
        <v>181</v>
      </c>
    </row>
    <row r="107" spans="1:13" ht="96.75" customHeight="1" x14ac:dyDescent="0.2">
      <c r="A107" s="71">
        <v>2021</v>
      </c>
      <c r="B107" s="72">
        <v>4600012219</v>
      </c>
      <c r="C107" s="73" t="s">
        <v>106</v>
      </c>
      <c r="D107" s="74" t="s">
        <v>609</v>
      </c>
      <c r="E107" s="83" t="s">
        <v>286</v>
      </c>
      <c r="F107" s="79" t="s">
        <v>287</v>
      </c>
      <c r="G107" s="52">
        <v>518364074</v>
      </c>
      <c r="H107" s="52">
        <v>400000000</v>
      </c>
      <c r="I107" s="15">
        <v>118364074</v>
      </c>
      <c r="J107" s="15">
        <v>0</v>
      </c>
      <c r="K107" s="15">
        <v>0</v>
      </c>
      <c r="L107" s="15">
        <f t="shared" si="2"/>
        <v>518364074</v>
      </c>
      <c r="M107" s="71" t="s">
        <v>470</v>
      </c>
    </row>
    <row r="108" spans="1:13" ht="96.75" customHeight="1" x14ac:dyDescent="0.2">
      <c r="A108" s="71">
        <v>2021</v>
      </c>
      <c r="B108" s="72">
        <v>4600012220</v>
      </c>
      <c r="C108" s="73" t="s">
        <v>288</v>
      </c>
      <c r="D108" s="74" t="s">
        <v>609</v>
      </c>
      <c r="E108" s="83" t="s">
        <v>289</v>
      </c>
      <c r="F108" s="79" t="s">
        <v>267</v>
      </c>
      <c r="G108" s="52">
        <v>65000000</v>
      </c>
      <c r="H108" s="52">
        <v>50000000</v>
      </c>
      <c r="I108" s="15">
        <v>15000000</v>
      </c>
      <c r="J108" s="15">
        <v>0</v>
      </c>
      <c r="K108" s="15">
        <v>0</v>
      </c>
      <c r="L108" s="15">
        <f t="shared" si="2"/>
        <v>65000000</v>
      </c>
      <c r="M108" s="71" t="s">
        <v>470</v>
      </c>
    </row>
    <row r="109" spans="1:13" ht="96.75" customHeight="1" x14ac:dyDescent="0.2">
      <c r="A109" s="71">
        <v>2021</v>
      </c>
      <c r="B109" s="72">
        <v>4600012221</v>
      </c>
      <c r="C109" s="73" t="s">
        <v>107</v>
      </c>
      <c r="D109" s="74" t="s">
        <v>609</v>
      </c>
      <c r="E109" s="83" t="s">
        <v>290</v>
      </c>
      <c r="F109" s="79" t="s">
        <v>267</v>
      </c>
      <c r="G109" s="52">
        <v>395650740</v>
      </c>
      <c r="H109" s="52">
        <v>197825370</v>
      </c>
      <c r="I109" s="15">
        <v>197825370</v>
      </c>
      <c r="J109" s="15">
        <v>0</v>
      </c>
      <c r="K109" s="15">
        <v>0</v>
      </c>
      <c r="L109" s="15">
        <f t="shared" si="2"/>
        <v>395650740</v>
      </c>
      <c r="M109" s="71" t="s">
        <v>470</v>
      </c>
    </row>
    <row r="110" spans="1:13" ht="96.75" customHeight="1" x14ac:dyDescent="0.2">
      <c r="A110" s="71">
        <v>2021</v>
      </c>
      <c r="B110" s="72">
        <v>4600012233</v>
      </c>
      <c r="C110" s="73" t="s">
        <v>108</v>
      </c>
      <c r="D110" s="74" t="s">
        <v>609</v>
      </c>
      <c r="E110" s="83" t="s">
        <v>291</v>
      </c>
      <c r="F110" s="79" t="s">
        <v>292</v>
      </c>
      <c r="G110" s="52">
        <v>203891190</v>
      </c>
      <c r="H110" s="52">
        <v>157800060</v>
      </c>
      <c r="I110" s="15">
        <v>46091130</v>
      </c>
      <c r="J110" s="15">
        <v>0</v>
      </c>
      <c r="K110" s="15">
        <v>0</v>
      </c>
      <c r="L110" s="15">
        <f t="shared" si="2"/>
        <v>203891190</v>
      </c>
      <c r="M110" s="71" t="s">
        <v>181</v>
      </c>
    </row>
    <row r="111" spans="1:13" ht="96.75" customHeight="1" x14ac:dyDescent="0.2">
      <c r="A111" s="71">
        <v>2021</v>
      </c>
      <c r="B111" s="72">
        <v>4600012235</v>
      </c>
      <c r="C111" s="73" t="s">
        <v>109</v>
      </c>
      <c r="D111" s="74" t="s">
        <v>609</v>
      </c>
      <c r="E111" s="83" t="s">
        <v>293</v>
      </c>
      <c r="F111" s="79" t="s">
        <v>294</v>
      </c>
      <c r="G111" s="52">
        <f>+H111+I111+J111</f>
        <v>80967265</v>
      </c>
      <c r="H111" s="52">
        <v>50000000</v>
      </c>
      <c r="I111" s="15">
        <v>24367265</v>
      </c>
      <c r="J111" s="15">
        <v>6600000</v>
      </c>
      <c r="K111" s="15">
        <v>0</v>
      </c>
      <c r="L111" s="15">
        <f t="shared" si="2"/>
        <v>80967265</v>
      </c>
      <c r="M111" s="71" t="s">
        <v>181</v>
      </c>
    </row>
    <row r="112" spans="1:13" ht="96.75" customHeight="1" x14ac:dyDescent="0.2">
      <c r="A112" s="71">
        <v>2021</v>
      </c>
      <c r="B112" s="72">
        <v>4600012244</v>
      </c>
      <c r="C112" s="73" t="s">
        <v>110</v>
      </c>
      <c r="D112" s="74" t="s">
        <v>609</v>
      </c>
      <c r="E112" s="83" t="s">
        <v>295</v>
      </c>
      <c r="F112" s="79" t="s">
        <v>296</v>
      </c>
      <c r="G112" s="52">
        <f>+H112+I112</f>
        <v>99993470</v>
      </c>
      <c r="H112" s="52">
        <v>49996735</v>
      </c>
      <c r="I112" s="15">
        <v>49996735</v>
      </c>
      <c r="J112" s="15">
        <v>0</v>
      </c>
      <c r="K112" s="15">
        <v>0</v>
      </c>
      <c r="L112" s="15">
        <f t="shared" si="2"/>
        <v>99993470</v>
      </c>
      <c r="M112" s="71" t="s">
        <v>470</v>
      </c>
    </row>
    <row r="113" spans="1:13" ht="96.75" customHeight="1" x14ac:dyDescent="0.2">
      <c r="A113" s="71">
        <v>2021</v>
      </c>
      <c r="B113" s="72">
        <v>4600012451</v>
      </c>
      <c r="C113" s="73" t="s">
        <v>111</v>
      </c>
      <c r="D113" s="74" t="s">
        <v>609</v>
      </c>
      <c r="E113" s="84" t="s">
        <v>297</v>
      </c>
      <c r="F113" s="79" t="s">
        <v>298</v>
      </c>
      <c r="G113" s="52">
        <f>+H113+J113</f>
        <v>28453340</v>
      </c>
      <c r="H113" s="52">
        <v>20000000</v>
      </c>
      <c r="I113" s="15">
        <v>0</v>
      </c>
      <c r="J113" s="15">
        <v>8453340</v>
      </c>
      <c r="K113" s="15">
        <v>0</v>
      </c>
      <c r="L113" s="15">
        <f t="shared" si="2"/>
        <v>28453340</v>
      </c>
      <c r="M113" s="71" t="s">
        <v>181</v>
      </c>
    </row>
    <row r="114" spans="1:13" ht="96.75" customHeight="1" x14ac:dyDescent="0.2">
      <c r="A114" s="71">
        <v>2021</v>
      </c>
      <c r="B114" s="72">
        <v>4600012452</v>
      </c>
      <c r="C114" s="73" t="s">
        <v>112</v>
      </c>
      <c r="D114" s="74" t="s">
        <v>609</v>
      </c>
      <c r="E114" s="84" t="s">
        <v>299</v>
      </c>
      <c r="F114" s="79" t="s">
        <v>300</v>
      </c>
      <c r="G114" s="52">
        <f>+H114+I114</f>
        <v>51580000</v>
      </c>
      <c r="H114" s="52">
        <v>40000000</v>
      </c>
      <c r="I114" s="15">
        <v>11580000</v>
      </c>
      <c r="J114" s="15">
        <v>0</v>
      </c>
      <c r="K114" s="15">
        <v>0</v>
      </c>
      <c r="L114" s="15">
        <f t="shared" si="2"/>
        <v>51580000</v>
      </c>
      <c r="M114" s="71" t="s">
        <v>181</v>
      </c>
    </row>
    <row r="115" spans="1:13" ht="96.75" customHeight="1" x14ac:dyDescent="0.2">
      <c r="A115" s="71">
        <v>2021</v>
      </c>
      <c r="B115" s="72">
        <v>4600012453</v>
      </c>
      <c r="C115" s="73" t="s">
        <v>113</v>
      </c>
      <c r="D115" s="74" t="s">
        <v>609</v>
      </c>
      <c r="E115" s="84" t="s">
        <v>299</v>
      </c>
      <c r="F115" s="79" t="s">
        <v>301</v>
      </c>
      <c r="G115" s="52">
        <f>+H115+I115</f>
        <v>25206195</v>
      </c>
      <c r="H115" s="52">
        <v>19997005</v>
      </c>
      <c r="I115" s="15">
        <v>5209190</v>
      </c>
      <c r="J115" s="15">
        <v>0</v>
      </c>
      <c r="K115" s="15">
        <v>0</v>
      </c>
      <c r="L115" s="15">
        <f t="shared" si="2"/>
        <v>25206195</v>
      </c>
      <c r="M115" s="71" t="s">
        <v>181</v>
      </c>
    </row>
    <row r="116" spans="1:13" ht="96.75" customHeight="1" x14ac:dyDescent="0.2">
      <c r="A116" s="71">
        <v>2021</v>
      </c>
      <c r="B116" s="72">
        <v>4600012486</v>
      </c>
      <c r="C116" s="73" t="s">
        <v>114</v>
      </c>
      <c r="D116" s="74" t="s">
        <v>609</v>
      </c>
      <c r="E116" s="84" t="s">
        <v>302</v>
      </c>
      <c r="F116" s="79" t="s">
        <v>267</v>
      </c>
      <c r="G116" s="52">
        <f>+H116+I116</f>
        <v>100000000</v>
      </c>
      <c r="H116" s="52">
        <v>80000000</v>
      </c>
      <c r="I116" s="15">
        <v>20000000</v>
      </c>
      <c r="J116" s="15">
        <v>0</v>
      </c>
      <c r="K116" s="15">
        <v>0</v>
      </c>
      <c r="L116" s="15">
        <f t="shared" si="2"/>
        <v>100000000</v>
      </c>
      <c r="M116" s="71" t="s">
        <v>181</v>
      </c>
    </row>
    <row r="117" spans="1:13" ht="96.75" customHeight="1" x14ac:dyDescent="0.2">
      <c r="A117" s="71">
        <v>2021</v>
      </c>
      <c r="B117" s="72">
        <v>4600012489</v>
      </c>
      <c r="C117" s="73" t="s">
        <v>115</v>
      </c>
      <c r="D117" s="74" t="s">
        <v>609</v>
      </c>
      <c r="E117" s="84" t="s">
        <v>303</v>
      </c>
      <c r="F117" s="79" t="s">
        <v>304</v>
      </c>
      <c r="G117" s="52">
        <f>+H117+I117</f>
        <v>52858000</v>
      </c>
      <c r="H117" s="52">
        <v>47572200</v>
      </c>
      <c r="I117" s="15">
        <v>5285800</v>
      </c>
      <c r="J117" s="15">
        <v>0</v>
      </c>
      <c r="K117" s="15">
        <v>0</v>
      </c>
      <c r="L117" s="15">
        <f t="shared" si="2"/>
        <v>52858000</v>
      </c>
      <c r="M117" s="71" t="s">
        <v>181</v>
      </c>
    </row>
    <row r="118" spans="1:13" ht="96.75" customHeight="1" x14ac:dyDescent="0.2">
      <c r="A118" s="71">
        <v>2021</v>
      </c>
      <c r="B118" s="72">
        <v>4600012492</v>
      </c>
      <c r="C118" s="73" t="s">
        <v>116</v>
      </c>
      <c r="D118" s="74" t="s">
        <v>609</v>
      </c>
      <c r="E118" s="84" t="s">
        <v>305</v>
      </c>
      <c r="F118" s="79" t="s">
        <v>306</v>
      </c>
      <c r="G118" s="52">
        <v>60022412</v>
      </c>
      <c r="H118" s="52">
        <v>40000000</v>
      </c>
      <c r="I118" s="15">
        <v>7917948</v>
      </c>
      <c r="J118" s="15">
        <v>12104464</v>
      </c>
      <c r="K118" s="15">
        <v>0</v>
      </c>
      <c r="L118" s="15">
        <f t="shared" si="2"/>
        <v>60022412</v>
      </c>
      <c r="M118" s="71" t="s">
        <v>476</v>
      </c>
    </row>
    <row r="119" spans="1:13" ht="96.75" customHeight="1" x14ac:dyDescent="0.2">
      <c r="A119" s="71">
        <v>2021</v>
      </c>
      <c r="B119" s="72">
        <v>4600012493</v>
      </c>
      <c r="C119" s="73" t="s">
        <v>117</v>
      </c>
      <c r="D119" s="74" t="s">
        <v>609</v>
      </c>
      <c r="E119" s="84" t="s">
        <v>307</v>
      </c>
      <c r="F119" s="79" t="s">
        <v>308</v>
      </c>
      <c r="G119" s="52">
        <v>129196651</v>
      </c>
      <c r="H119" s="52">
        <v>100000000</v>
      </c>
      <c r="I119" s="15">
        <v>24568000</v>
      </c>
      <c r="J119" s="15">
        <v>4628000</v>
      </c>
      <c r="K119" s="15">
        <v>0</v>
      </c>
      <c r="L119" s="15">
        <f t="shared" si="2"/>
        <v>129196000</v>
      </c>
      <c r="M119" s="71" t="s">
        <v>181</v>
      </c>
    </row>
    <row r="120" spans="1:13" ht="96.75" customHeight="1" x14ac:dyDescent="0.2">
      <c r="A120" s="71">
        <v>2021</v>
      </c>
      <c r="B120" s="72">
        <v>4600012495</v>
      </c>
      <c r="C120" s="73" t="s">
        <v>118</v>
      </c>
      <c r="D120" s="74" t="s">
        <v>609</v>
      </c>
      <c r="E120" s="84" t="s">
        <v>309</v>
      </c>
      <c r="F120" s="79" t="s">
        <v>310</v>
      </c>
      <c r="G120" s="52">
        <f>+H120+I120</f>
        <v>310000000</v>
      </c>
      <c r="H120" s="52">
        <v>100000000</v>
      </c>
      <c r="I120" s="15">
        <v>210000000</v>
      </c>
      <c r="J120" s="15">
        <v>0</v>
      </c>
      <c r="K120" s="15">
        <v>0</v>
      </c>
      <c r="L120" s="15">
        <f t="shared" si="2"/>
        <v>310000000</v>
      </c>
      <c r="M120" s="71" t="s">
        <v>231</v>
      </c>
    </row>
    <row r="121" spans="1:13" ht="96.75" customHeight="1" x14ac:dyDescent="0.2">
      <c r="A121" s="71">
        <v>2021</v>
      </c>
      <c r="B121" s="72">
        <v>4600012497</v>
      </c>
      <c r="C121" s="73" t="s">
        <v>119</v>
      </c>
      <c r="D121" s="74" t="s">
        <v>609</v>
      </c>
      <c r="E121" s="84" t="s">
        <v>311</v>
      </c>
      <c r="F121" s="79" t="s">
        <v>312</v>
      </c>
      <c r="G121" s="52">
        <f>+H121+I121</f>
        <v>39993333</v>
      </c>
      <c r="H121" s="52">
        <v>29993333</v>
      </c>
      <c r="I121" s="15">
        <v>10000000</v>
      </c>
      <c r="J121" s="15">
        <v>0</v>
      </c>
      <c r="K121" s="15">
        <v>0</v>
      </c>
      <c r="L121" s="15">
        <f t="shared" si="2"/>
        <v>39993333</v>
      </c>
      <c r="M121" s="71" t="s">
        <v>181</v>
      </c>
    </row>
    <row r="122" spans="1:13" ht="96.75" customHeight="1" x14ac:dyDescent="0.2">
      <c r="A122" s="71">
        <v>2021</v>
      </c>
      <c r="B122" s="72">
        <v>4600012498</v>
      </c>
      <c r="C122" s="73" t="s">
        <v>120</v>
      </c>
      <c r="D122" s="74" t="s">
        <v>609</v>
      </c>
      <c r="E122" s="84" t="s">
        <v>313</v>
      </c>
      <c r="F122" s="79" t="s">
        <v>314</v>
      </c>
      <c r="G122" s="52">
        <f>+H122+I122+J122</f>
        <v>60000000</v>
      </c>
      <c r="H122" s="52">
        <v>40000000</v>
      </c>
      <c r="I122" s="15">
        <v>15000000</v>
      </c>
      <c r="J122" s="15">
        <v>5000000</v>
      </c>
      <c r="K122" s="15">
        <v>0</v>
      </c>
      <c r="L122" s="15">
        <f t="shared" si="2"/>
        <v>60000000</v>
      </c>
      <c r="M122" s="71" t="s">
        <v>181</v>
      </c>
    </row>
    <row r="123" spans="1:13" ht="96.75" customHeight="1" x14ac:dyDescent="0.2">
      <c r="A123" s="71">
        <v>2021</v>
      </c>
      <c r="B123" s="72">
        <v>4600012514</v>
      </c>
      <c r="C123" s="73" t="s">
        <v>121</v>
      </c>
      <c r="D123" s="74" t="s">
        <v>609</v>
      </c>
      <c r="E123" s="84" t="s">
        <v>315</v>
      </c>
      <c r="F123" s="79" t="s">
        <v>310</v>
      </c>
      <c r="G123" s="52">
        <f>+H123+I123+J123</f>
        <v>45320196</v>
      </c>
      <c r="H123" s="52">
        <v>30000000</v>
      </c>
      <c r="I123" s="15">
        <v>7320196</v>
      </c>
      <c r="J123" s="15">
        <v>8000000</v>
      </c>
      <c r="K123" s="15">
        <v>0</v>
      </c>
      <c r="L123" s="15">
        <f t="shared" si="2"/>
        <v>45320196</v>
      </c>
      <c r="M123" s="71" t="s">
        <v>231</v>
      </c>
    </row>
    <row r="124" spans="1:13" ht="96.75" customHeight="1" x14ac:dyDescent="0.2">
      <c r="A124" s="71">
        <v>2021</v>
      </c>
      <c r="B124" s="72">
        <v>4600012515</v>
      </c>
      <c r="C124" s="73" t="s">
        <v>122</v>
      </c>
      <c r="D124" s="74" t="s">
        <v>609</v>
      </c>
      <c r="E124" s="84" t="s">
        <v>316</v>
      </c>
      <c r="F124" s="79" t="s">
        <v>317</v>
      </c>
      <c r="G124" s="52">
        <f>+H124+I124</f>
        <v>513768456</v>
      </c>
      <c r="H124" s="52">
        <v>407750000</v>
      </c>
      <c r="I124" s="15">
        <v>106018456</v>
      </c>
      <c r="J124" s="15">
        <v>0</v>
      </c>
      <c r="K124" s="15">
        <v>0</v>
      </c>
      <c r="L124" s="15">
        <f t="shared" si="2"/>
        <v>513768456</v>
      </c>
      <c r="M124" s="71" t="s">
        <v>470</v>
      </c>
    </row>
    <row r="125" spans="1:13" ht="96.75" customHeight="1" x14ac:dyDescent="0.2">
      <c r="A125" s="71">
        <v>2021</v>
      </c>
      <c r="B125" s="72">
        <v>4600012572</v>
      </c>
      <c r="C125" s="73" t="s">
        <v>123</v>
      </c>
      <c r="D125" s="74" t="s">
        <v>609</v>
      </c>
      <c r="E125" s="84" t="s">
        <v>318</v>
      </c>
      <c r="F125" s="79" t="s">
        <v>319</v>
      </c>
      <c r="G125" s="52">
        <f>+H125+I125</f>
        <v>30502940</v>
      </c>
      <c r="H125" s="52">
        <v>20000000</v>
      </c>
      <c r="I125" s="15">
        <v>10502940</v>
      </c>
      <c r="J125" s="15">
        <v>0</v>
      </c>
      <c r="K125" s="15">
        <v>0</v>
      </c>
      <c r="L125" s="15">
        <f t="shared" si="2"/>
        <v>30502940</v>
      </c>
      <c r="M125" s="71" t="s">
        <v>181</v>
      </c>
    </row>
    <row r="126" spans="1:13" ht="96.75" customHeight="1" x14ac:dyDescent="0.2">
      <c r="A126" s="71">
        <v>2021</v>
      </c>
      <c r="B126" s="72">
        <v>4600012583</v>
      </c>
      <c r="C126" s="73" t="s">
        <v>124</v>
      </c>
      <c r="D126" s="74" t="s">
        <v>609</v>
      </c>
      <c r="E126" s="83" t="s">
        <v>218</v>
      </c>
      <c r="F126" s="75" t="s">
        <v>320</v>
      </c>
      <c r="G126" s="52">
        <f>+H126+I126+J126</f>
        <v>42713734</v>
      </c>
      <c r="H126" s="52">
        <v>24933334</v>
      </c>
      <c r="I126" s="15">
        <v>3380400</v>
      </c>
      <c r="J126" s="15">
        <v>14400000</v>
      </c>
      <c r="K126" s="15">
        <v>0</v>
      </c>
      <c r="L126" s="15">
        <f t="shared" si="2"/>
        <v>42713734</v>
      </c>
      <c r="M126" s="71" t="s">
        <v>181</v>
      </c>
    </row>
    <row r="127" spans="1:13" ht="96.75" customHeight="1" x14ac:dyDescent="0.2">
      <c r="A127" s="71">
        <v>2021</v>
      </c>
      <c r="B127" s="72">
        <v>4600012584</v>
      </c>
      <c r="C127" s="73" t="s">
        <v>125</v>
      </c>
      <c r="D127" s="74" t="s">
        <v>609</v>
      </c>
      <c r="E127" s="84" t="s">
        <v>321</v>
      </c>
      <c r="F127" s="75" t="s">
        <v>221</v>
      </c>
      <c r="G127" s="52">
        <f>+H127+I127</f>
        <v>77412085</v>
      </c>
      <c r="H127" s="52">
        <v>50000000</v>
      </c>
      <c r="I127" s="15">
        <v>27412085</v>
      </c>
      <c r="J127" s="15">
        <v>0</v>
      </c>
      <c r="K127" s="15">
        <v>0</v>
      </c>
      <c r="L127" s="15">
        <f t="shared" si="2"/>
        <v>77412085</v>
      </c>
      <c r="M127" s="71" t="s">
        <v>181</v>
      </c>
    </row>
    <row r="128" spans="1:13" ht="96.75" customHeight="1" x14ac:dyDescent="0.2">
      <c r="A128" s="71">
        <v>2021</v>
      </c>
      <c r="B128" s="72">
        <v>4600012597</v>
      </c>
      <c r="C128" s="73" t="s">
        <v>126</v>
      </c>
      <c r="D128" s="74" t="s">
        <v>609</v>
      </c>
      <c r="E128" s="84" t="s">
        <v>322</v>
      </c>
      <c r="F128" s="75"/>
      <c r="G128" s="52">
        <f>+H128+J128</f>
        <v>525000000</v>
      </c>
      <c r="H128" s="52">
        <v>275000000</v>
      </c>
      <c r="I128" s="15">
        <v>0</v>
      </c>
      <c r="J128" s="15">
        <v>250000000</v>
      </c>
      <c r="K128" s="15">
        <v>0</v>
      </c>
      <c r="L128" s="15">
        <f t="shared" si="2"/>
        <v>525000000</v>
      </c>
      <c r="M128" s="71" t="s">
        <v>181</v>
      </c>
    </row>
    <row r="129" spans="1:13" ht="96.75" customHeight="1" x14ac:dyDescent="0.2">
      <c r="A129" s="71">
        <v>2021</v>
      </c>
      <c r="B129" s="72">
        <v>4600012598</v>
      </c>
      <c r="C129" s="73" t="s">
        <v>127</v>
      </c>
      <c r="D129" s="74" t="s">
        <v>609</v>
      </c>
      <c r="E129" s="84" t="s">
        <v>323</v>
      </c>
      <c r="F129" s="75" t="s">
        <v>324</v>
      </c>
      <c r="G129" s="52">
        <f>+H129+I129</f>
        <v>41633250</v>
      </c>
      <c r="H129" s="52">
        <v>21000000</v>
      </c>
      <c r="I129" s="15">
        <v>20633250</v>
      </c>
      <c r="J129" s="15">
        <v>0</v>
      </c>
      <c r="K129" s="15">
        <v>0</v>
      </c>
      <c r="L129" s="15">
        <f t="shared" si="2"/>
        <v>41633250</v>
      </c>
      <c r="M129" s="71" t="s">
        <v>181</v>
      </c>
    </row>
    <row r="130" spans="1:13" ht="96.75" customHeight="1" x14ac:dyDescent="0.2">
      <c r="A130" s="71">
        <v>2021</v>
      </c>
      <c r="B130" s="72">
        <v>4600012625</v>
      </c>
      <c r="C130" s="73" t="s">
        <v>128</v>
      </c>
      <c r="D130" s="74" t="s">
        <v>609</v>
      </c>
      <c r="E130" s="84" t="s">
        <v>208</v>
      </c>
      <c r="F130" s="75" t="s">
        <v>325</v>
      </c>
      <c r="G130" s="52">
        <f>+H130+I130+J130</f>
        <v>64719720</v>
      </c>
      <c r="H130" s="52">
        <v>50000000</v>
      </c>
      <c r="I130" s="15">
        <v>4999720</v>
      </c>
      <c r="J130" s="15">
        <v>9720000</v>
      </c>
      <c r="K130" s="15">
        <v>0</v>
      </c>
      <c r="L130" s="15">
        <f t="shared" si="2"/>
        <v>64719720</v>
      </c>
      <c r="M130" s="71" t="s">
        <v>181</v>
      </c>
    </row>
    <row r="131" spans="1:13" ht="96.75" customHeight="1" x14ac:dyDescent="0.2">
      <c r="A131" s="71">
        <v>2021</v>
      </c>
      <c r="B131" s="72">
        <v>4600012626</v>
      </c>
      <c r="C131" s="73" t="s">
        <v>129</v>
      </c>
      <c r="D131" s="74" t="s">
        <v>609</v>
      </c>
      <c r="E131" s="84" t="s">
        <v>326</v>
      </c>
      <c r="F131" s="79" t="s">
        <v>327</v>
      </c>
      <c r="G131" s="52">
        <f>+H131+I131</f>
        <v>30987734</v>
      </c>
      <c r="H131" s="52">
        <v>24987734</v>
      </c>
      <c r="I131" s="15">
        <v>6000000</v>
      </c>
      <c r="J131" s="15">
        <v>0</v>
      </c>
      <c r="K131" s="15">
        <v>0</v>
      </c>
      <c r="L131" s="15">
        <f t="shared" si="2"/>
        <v>30987734</v>
      </c>
      <c r="M131" s="71" t="s">
        <v>231</v>
      </c>
    </row>
    <row r="132" spans="1:13" ht="96.75" customHeight="1" x14ac:dyDescent="0.2">
      <c r="A132" s="71">
        <v>2021</v>
      </c>
      <c r="B132" s="72">
        <v>4600012627</v>
      </c>
      <c r="C132" s="73" t="s">
        <v>130</v>
      </c>
      <c r="D132" s="74" t="s">
        <v>609</v>
      </c>
      <c r="E132" s="83" t="s">
        <v>479</v>
      </c>
      <c r="F132" s="79" t="s">
        <v>328</v>
      </c>
      <c r="G132" s="52">
        <f>+H132+I132</f>
        <v>500000000</v>
      </c>
      <c r="H132" s="52">
        <v>400000000</v>
      </c>
      <c r="I132" s="15">
        <v>100000000</v>
      </c>
      <c r="J132" s="15">
        <v>108001424</v>
      </c>
      <c r="K132" s="15">
        <v>0</v>
      </c>
      <c r="L132" s="15">
        <f t="shared" si="2"/>
        <v>608001424</v>
      </c>
      <c r="M132" s="71" t="s">
        <v>470</v>
      </c>
    </row>
    <row r="133" spans="1:13" ht="96.75" customHeight="1" x14ac:dyDescent="0.2">
      <c r="A133" s="71">
        <v>2021</v>
      </c>
      <c r="B133" s="72">
        <v>4600012656</v>
      </c>
      <c r="C133" s="73" t="s">
        <v>131</v>
      </c>
      <c r="D133" s="74" t="s">
        <v>609</v>
      </c>
      <c r="E133" s="84" t="s">
        <v>329</v>
      </c>
      <c r="F133" s="79" t="s">
        <v>330</v>
      </c>
      <c r="G133" s="52">
        <f>+H133+I133+J133</f>
        <v>151280302</v>
      </c>
      <c r="H133" s="52">
        <v>80000000</v>
      </c>
      <c r="I133" s="15">
        <v>6056250</v>
      </c>
      <c r="J133" s="15">
        <v>65224052</v>
      </c>
      <c r="K133" s="15">
        <v>0</v>
      </c>
      <c r="L133" s="15">
        <f t="shared" si="2"/>
        <v>151280302</v>
      </c>
      <c r="M133" s="71" t="s">
        <v>470</v>
      </c>
    </row>
    <row r="134" spans="1:13" ht="96.75" customHeight="1" x14ac:dyDescent="0.2">
      <c r="A134" s="71">
        <v>2021</v>
      </c>
      <c r="B134" s="72">
        <v>4600012657</v>
      </c>
      <c r="C134" s="73" t="s">
        <v>132</v>
      </c>
      <c r="D134" s="74" t="s">
        <v>609</v>
      </c>
      <c r="E134" s="84" t="s">
        <v>331</v>
      </c>
      <c r="F134" s="79" t="s">
        <v>332</v>
      </c>
      <c r="G134" s="52">
        <f>+H134+I134</f>
        <v>126000000</v>
      </c>
      <c r="H134" s="52">
        <v>100000000</v>
      </c>
      <c r="I134" s="15">
        <v>26000000</v>
      </c>
      <c r="J134" s="15">
        <v>0</v>
      </c>
      <c r="K134" s="15">
        <v>0</v>
      </c>
      <c r="L134" s="15">
        <f t="shared" si="2"/>
        <v>126000000</v>
      </c>
      <c r="M134" s="71" t="s">
        <v>181</v>
      </c>
    </row>
    <row r="135" spans="1:13" ht="96.75" customHeight="1" x14ac:dyDescent="0.2">
      <c r="A135" s="71">
        <v>2021</v>
      </c>
      <c r="B135" s="72">
        <v>4600012659</v>
      </c>
      <c r="C135" s="73" t="s">
        <v>133</v>
      </c>
      <c r="D135" s="74" t="s">
        <v>609</v>
      </c>
      <c r="E135" s="84" t="s">
        <v>333</v>
      </c>
      <c r="F135" s="79" t="s">
        <v>334</v>
      </c>
      <c r="G135" s="52">
        <f>+H135+I135+J135</f>
        <v>51517675</v>
      </c>
      <c r="H135" s="52">
        <v>40000000</v>
      </c>
      <c r="I135" s="15">
        <v>5417675</v>
      </c>
      <c r="J135" s="15">
        <v>6100000</v>
      </c>
      <c r="K135" s="15">
        <v>0</v>
      </c>
      <c r="L135" s="15">
        <f t="shared" si="2"/>
        <v>51517675</v>
      </c>
      <c r="M135" s="71" t="s">
        <v>181</v>
      </c>
    </row>
    <row r="136" spans="1:13" ht="96.75" customHeight="1" x14ac:dyDescent="0.2">
      <c r="A136" s="71">
        <v>2021</v>
      </c>
      <c r="B136" s="72">
        <v>4600012663</v>
      </c>
      <c r="C136" s="73" t="s">
        <v>134</v>
      </c>
      <c r="D136" s="74" t="s">
        <v>609</v>
      </c>
      <c r="E136" s="84" t="s">
        <v>293</v>
      </c>
      <c r="F136" s="79" t="s">
        <v>335</v>
      </c>
      <c r="G136" s="52">
        <f>+H136+J136</f>
        <v>27492000</v>
      </c>
      <c r="H136" s="52">
        <v>19992000</v>
      </c>
      <c r="I136" s="15">
        <v>0</v>
      </c>
      <c r="J136" s="15">
        <v>7500000</v>
      </c>
      <c r="K136" s="15">
        <v>0</v>
      </c>
      <c r="L136" s="15">
        <f t="shared" si="2"/>
        <v>27492000</v>
      </c>
      <c r="M136" s="71" t="s">
        <v>181</v>
      </c>
    </row>
    <row r="137" spans="1:13" ht="96.75" customHeight="1" x14ac:dyDescent="0.2">
      <c r="A137" s="71">
        <v>2021</v>
      </c>
      <c r="B137" s="72">
        <v>4600012670</v>
      </c>
      <c r="C137" s="73" t="s">
        <v>135</v>
      </c>
      <c r="D137" s="74" t="s">
        <v>609</v>
      </c>
      <c r="E137" s="83" t="s">
        <v>272</v>
      </c>
      <c r="F137" s="79" t="s">
        <v>336</v>
      </c>
      <c r="G137" s="52">
        <f>+H137+I137+J137</f>
        <v>63583048</v>
      </c>
      <c r="H137" s="52">
        <v>35000000</v>
      </c>
      <c r="I137" s="15">
        <f>6824452+8808596</f>
        <v>15633048</v>
      </c>
      <c r="J137" s="15">
        <v>12950000</v>
      </c>
      <c r="K137" s="15">
        <v>0</v>
      </c>
      <c r="L137" s="15">
        <f t="shared" si="2"/>
        <v>63583048</v>
      </c>
      <c r="M137" s="71" t="s">
        <v>181</v>
      </c>
    </row>
    <row r="138" spans="1:13" ht="96.75" customHeight="1" x14ac:dyDescent="0.2">
      <c r="A138" s="71">
        <v>2021</v>
      </c>
      <c r="B138" s="72">
        <v>4600012671</v>
      </c>
      <c r="C138" s="73" t="s">
        <v>136</v>
      </c>
      <c r="D138" s="74" t="s">
        <v>609</v>
      </c>
      <c r="E138" s="83" t="s">
        <v>284</v>
      </c>
      <c r="F138" s="79" t="s">
        <v>337</v>
      </c>
      <c r="G138" s="52">
        <f>+H138+I138</f>
        <v>359543678</v>
      </c>
      <c r="H138" s="52">
        <v>299617044</v>
      </c>
      <c r="I138" s="15">
        <v>59926634</v>
      </c>
      <c r="J138" s="15">
        <v>0</v>
      </c>
      <c r="K138" s="15">
        <v>0</v>
      </c>
      <c r="L138" s="15">
        <f t="shared" si="2"/>
        <v>359543678</v>
      </c>
      <c r="M138" s="71" t="s">
        <v>181</v>
      </c>
    </row>
    <row r="139" spans="1:13" ht="96.75" customHeight="1" x14ac:dyDescent="0.2">
      <c r="A139" s="71">
        <v>2021</v>
      </c>
      <c r="B139" s="72">
        <v>4600012673</v>
      </c>
      <c r="C139" s="73" t="s">
        <v>137</v>
      </c>
      <c r="D139" s="74" t="s">
        <v>609</v>
      </c>
      <c r="E139" s="84" t="s">
        <v>339</v>
      </c>
      <c r="F139" s="79" t="s">
        <v>338</v>
      </c>
      <c r="G139" s="52">
        <f>+H139+I139+J139</f>
        <v>616855989</v>
      </c>
      <c r="H139" s="52">
        <v>100003026</v>
      </c>
      <c r="I139" s="15">
        <v>119996991</v>
      </c>
      <c r="J139" s="15">
        <f>319486472+77369500</f>
        <v>396855972</v>
      </c>
      <c r="K139" s="15">
        <v>0</v>
      </c>
      <c r="L139" s="15">
        <f t="shared" si="2"/>
        <v>616855989</v>
      </c>
      <c r="M139" s="71" t="s">
        <v>231</v>
      </c>
    </row>
    <row r="140" spans="1:13" ht="96.75" customHeight="1" x14ac:dyDescent="0.2">
      <c r="A140" s="71">
        <v>2021</v>
      </c>
      <c r="B140" s="72">
        <v>4600012687</v>
      </c>
      <c r="C140" s="73" t="s">
        <v>138</v>
      </c>
      <c r="D140" s="74" t="s">
        <v>609</v>
      </c>
      <c r="E140" s="83" t="s">
        <v>285</v>
      </c>
      <c r="F140" s="79" t="s">
        <v>340</v>
      </c>
      <c r="G140" s="52">
        <f>+H140+I140+J140</f>
        <v>274960464</v>
      </c>
      <c r="H140" s="52">
        <v>249960464</v>
      </c>
      <c r="I140" s="15">
        <v>10000000</v>
      </c>
      <c r="J140" s="15">
        <v>15000000</v>
      </c>
      <c r="K140" s="15">
        <v>0</v>
      </c>
      <c r="L140" s="15">
        <f t="shared" si="2"/>
        <v>274960464</v>
      </c>
      <c r="M140" s="71" t="s">
        <v>181</v>
      </c>
    </row>
    <row r="141" spans="1:13" ht="96.75" customHeight="1" x14ac:dyDescent="0.2">
      <c r="A141" s="71">
        <v>2021</v>
      </c>
      <c r="B141" s="72">
        <v>4600012715</v>
      </c>
      <c r="C141" s="73" t="s">
        <v>139</v>
      </c>
      <c r="D141" s="74" t="s">
        <v>609</v>
      </c>
      <c r="E141" s="84" t="s">
        <v>341</v>
      </c>
      <c r="F141" s="75" t="s">
        <v>342</v>
      </c>
      <c r="G141" s="52">
        <f>+H141+I141</f>
        <v>225300000</v>
      </c>
      <c r="H141" s="52">
        <v>100000000</v>
      </c>
      <c r="I141" s="15">
        <v>125300000</v>
      </c>
      <c r="J141" s="15">
        <v>0</v>
      </c>
      <c r="K141" s="15">
        <v>0</v>
      </c>
      <c r="L141" s="15">
        <f t="shared" si="2"/>
        <v>225300000</v>
      </c>
      <c r="M141" s="71" t="s">
        <v>412</v>
      </c>
    </row>
    <row r="142" spans="1:13" ht="96.75" customHeight="1" x14ac:dyDescent="0.2">
      <c r="A142" s="71">
        <v>2021</v>
      </c>
      <c r="B142" s="72">
        <v>4600012716</v>
      </c>
      <c r="C142" s="73" t="s">
        <v>140</v>
      </c>
      <c r="D142" s="74" t="s">
        <v>609</v>
      </c>
      <c r="E142" s="84" t="s">
        <v>343</v>
      </c>
      <c r="F142" s="75" t="s">
        <v>344</v>
      </c>
      <c r="G142" s="52">
        <f>+H142+J142</f>
        <v>5346000000</v>
      </c>
      <c r="H142" s="52">
        <v>4455000000</v>
      </c>
      <c r="I142" s="15">
        <v>0</v>
      </c>
      <c r="J142" s="15">
        <v>891000000</v>
      </c>
      <c r="K142" s="15">
        <v>0</v>
      </c>
      <c r="L142" s="15">
        <f t="shared" si="2"/>
        <v>5346000000</v>
      </c>
      <c r="M142" s="71" t="s">
        <v>231</v>
      </c>
    </row>
    <row r="143" spans="1:13" ht="96.75" customHeight="1" x14ac:dyDescent="0.2">
      <c r="A143" s="71">
        <v>2021</v>
      </c>
      <c r="B143" s="72">
        <v>4600012720</v>
      </c>
      <c r="C143" s="73" t="s">
        <v>141</v>
      </c>
      <c r="D143" s="74" t="s">
        <v>609</v>
      </c>
      <c r="E143" s="84" t="s">
        <v>345</v>
      </c>
      <c r="F143" s="75" t="s">
        <v>346</v>
      </c>
      <c r="G143" s="52">
        <f>+H143+J143</f>
        <v>249326560</v>
      </c>
      <c r="H143" s="52">
        <v>208000000</v>
      </c>
      <c r="I143" s="15">
        <v>0</v>
      </c>
      <c r="J143" s="15">
        <v>41326560</v>
      </c>
      <c r="K143" s="15">
        <v>0</v>
      </c>
      <c r="L143" s="15">
        <f t="shared" si="2"/>
        <v>249326560</v>
      </c>
      <c r="M143" s="71" t="s">
        <v>181</v>
      </c>
    </row>
    <row r="144" spans="1:13" ht="96.75" customHeight="1" x14ac:dyDescent="0.2">
      <c r="A144" s="71">
        <v>2021</v>
      </c>
      <c r="B144" s="72">
        <v>4600012721</v>
      </c>
      <c r="C144" s="73" t="s">
        <v>142</v>
      </c>
      <c r="D144" s="74" t="s">
        <v>609</v>
      </c>
      <c r="E144" s="84" t="s">
        <v>343</v>
      </c>
      <c r="F144" s="75" t="s">
        <v>347</v>
      </c>
      <c r="G144" s="52">
        <f>+H144+J144</f>
        <v>517500000</v>
      </c>
      <c r="H144" s="52">
        <v>450000000</v>
      </c>
      <c r="I144" s="15">
        <v>0</v>
      </c>
      <c r="J144" s="15">
        <v>67500000</v>
      </c>
      <c r="K144" s="15">
        <v>0</v>
      </c>
      <c r="L144" s="15">
        <f t="shared" si="2"/>
        <v>517500000</v>
      </c>
      <c r="M144" s="71" t="s">
        <v>181</v>
      </c>
    </row>
    <row r="145" spans="1:13" ht="96.75" customHeight="1" x14ac:dyDescent="0.2">
      <c r="A145" s="71">
        <v>2021</v>
      </c>
      <c r="B145" s="72">
        <v>4600012722</v>
      </c>
      <c r="C145" s="73" t="s">
        <v>482</v>
      </c>
      <c r="D145" s="74" t="s">
        <v>609</v>
      </c>
      <c r="E145" s="84" t="s">
        <v>291</v>
      </c>
      <c r="F145" s="75" t="s">
        <v>320</v>
      </c>
      <c r="G145" s="52">
        <f>+H145+J145</f>
        <v>224860000</v>
      </c>
      <c r="H145" s="52">
        <v>200000000</v>
      </c>
      <c r="I145" s="15">
        <v>0</v>
      </c>
      <c r="J145" s="15">
        <v>24860000</v>
      </c>
      <c r="K145" s="15">
        <v>0</v>
      </c>
      <c r="L145" s="15">
        <f t="shared" si="2"/>
        <v>224860000</v>
      </c>
      <c r="M145" s="71" t="s">
        <v>181</v>
      </c>
    </row>
    <row r="146" spans="1:13" ht="96.75" customHeight="1" x14ac:dyDescent="0.2">
      <c r="A146" s="71">
        <v>2021</v>
      </c>
      <c r="B146" s="72">
        <v>4600012725</v>
      </c>
      <c r="C146" s="73" t="s">
        <v>483</v>
      </c>
      <c r="D146" s="74" t="s">
        <v>609</v>
      </c>
      <c r="E146" s="84" t="s">
        <v>348</v>
      </c>
      <c r="F146" s="75" t="s">
        <v>349</v>
      </c>
      <c r="G146" s="52">
        <f>+H146+J146</f>
        <v>282946000</v>
      </c>
      <c r="H146" s="52">
        <v>200000000</v>
      </c>
      <c r="I146" s="15">
        <v>0</v>
      </c>
      <c r="J146" s="15">
        <v>82946000</v>
      </c>
      <c r="K146" s="15">
        <v>0</v>
      </c>
      <c r="L146" s="15">
        <f t="shared" si="2"/>
        <v>282946000</v>
      </c>
      <c r="M146" s="71" t="s">
        <v>181</v>
      </c>
    </row>
    <row r="147" spans="1:13" ht="96.75" customHeight="1" x14ac:dyDescent="0.2">
      <c r="A147" s="71">
        <v>2021</v>
      </c>
      <c r="B147" s="72">
        <v>4600012730</v>
      </c>
      <c r="C147" s="73" t="s">
        <v>143</v>
      </c>
      <c r="D147" s="74" t="s">
        <v>187</v>
      </c>
      <c r="E147" s="83" t="s">
        <v>185</v>
      </c>
      <c r="F147" s="75" t="s">
        <v>186</v>
      </c>
      <c r="G147" s="52">
        <v>98393920</v>
      </c>
      <c r="H147" s="52">
        <f>+G147</f>
        <v>98393920</v>
      </c>
      <c r="I147" s="15">
        <v>0</v>
      </c>
      <c r="J147" s="15">
        <v>0</v>
      </c>
      <c r="K147" s="15">
        <v>0</v>
      </c>
      <c r="L147" s="15">
        <v>98393920</v>
      </c>
      <c r="M147" s="71" t="s">
        <v>181</v>
      </c>
    </row>
    <row r="148" spans="1:13" ht="96.75" customHeight="1" x14ac:dyDescent="0.2">
      <c r="A148" s="71">
        <v>2021</v>
      </c>
      <c r="B148" s="72">
        <v>4600012739</v>
      </c>
      <c r="C148" s="73" t="s">
        <v>144</v>
      </c>
      <c r="D148" s="74" t="s">
        <v>609</v>
      </c>
      <c r="E148" s="84" t="s">
        <v>326</v>
      </c>
      <c r="F148" s="79" t="s">
        <v>350</v>
      </c>
      <c r="G148" s="52">
        <f t="shared" ref="G148:G176" si="3">+H148+I148+J148</f>
        <v>240000000</v>
      </c>
      <c r="H148" s="52">
        <v>200000000</v>
      </c>
      <c r="I148" s="15">
        <v>20000000</v>
      </c>
      <c r="J148" s="15">
        <v>20000000</v>
      </c>
      <c r="K148" s="15">
        <v>0</v>
      </c>
      <c r="L148" s="15">
        <f t="shared" ref="L148:L176" si="4">SUM(H148:K148)</f>
        <v>240000000</v>
      </c>
      <c r="M148" s="71" t="s">
        <v>515</v>
      </c>
    </row>
    <row r="149" spans="1:13" ht="96.75" customHeight="1" x14ac:dyDescent="0.2">
      <c r="A149" s="71">
        <v>2021</v>
      </c>
      <c r="B149" s="72">
        <v>4600012741</v>
      </c>
      <c r="C149" s="73" t="s">
        <v>145</v>
      </c>
      <c r="D149" s="74" t="s">
        <v>609</v>
      </c>
      <c r="E149" s="84" t="s">
        <v>351</v>
      </c>
      <c r="F149" s="79" t="s">
        <v>352</v>
      </c>
      <c r="G149" s="52">
        <f t="shared" si="3"/>
        <v>220000000</v>
      </c>
      <c r="H149" s="52">
        <v>200000000</v>
      </c>
      <c r="I149" s="15">
        <v>20000000</v>
      </c>
      <c r="J149" s="15">
        <v>0</v>
      </c>
      <c r="K149" s="15">
        <v>0</v>
      </c>
      <c r="L149" s="15">
        <f t="shared" si="4"/>
        <v>220000000</v>
      </c>
      <c r="M149" s="71" t="s">
        <v>478</v>
      </c>
    </row>
    <row r="150" spans="1:13" ht="96.75" customHeight="1" x14ac:dyDescent="0.2">
      <c r="A150" s="71">
        <v>2021</v>
      </c>
      <c r="B150" s="72">
        <v>4600012800</v>
      </c>
      <c r="C150" s="73" t="s">
        <v>146</v>
      </c>
      <c r="D150" s="74" t="s">
        <v>609</v>
      </c>
      <c r="E150" s="84" t="s">
        <v>353</v>
      </c>
      <c r="F150" s="79" t="s">
        <v>354</v>
      </c>
      <c r="G150" s="52">
        <f t="shared" si="3"/>
        <v>62000000</v>
      </c>
      <c r="H150" s="52">
        <v>25000000</v>
      </c>
      <c r="I150" s="15">
        <v>25000000</v>
      </c>
      <c r="J150" s="15">
        <v>12000000</v>
      </c>
      <c r="K150" s="15">
        <v>0</v>
      </c>
      <c r="L150" s="15">
        <f t="shared" si="4"/>
        <v>62000000</v>
      </c>
      <c r="M150" s="71" t="s">
        <v>181</v>
      </c>
    </row>
    <row r="151" spans="1:13" ht="96.75" customHeight="1" x14ac:dyDescent="0.2">
      <c r="A151" s="71">
        <v>2021</v>
      </c>
      <c r="B151" s="72">
        <v>4600012801</v>
      </c>
      <c r="C151" s="73" t="s">
        <v>147</v>
      </c>
      <c r="D151" s="74" t="s">
        <v>609</v>
      </c>
      <c r="E151" s="84" t="s">
        <v>355</v>
      </c>
      <c r="F151" s="79" t="s">
        <v>356</v>
      </c>
      <c r="G151" s="52">
        <f t="shared" si="3"/>
        <v>1163641164</v>
      </c>
      <c r="H151" s="52">
        <v>1067081853</v>
      </c>
      <c r="I151" s="15">
        <v>96559311</v>
      </c>
      <c r="J151" s="15">
        <v>0</v>
      </c>
      <c r="K151" s="15">
        <v>0</v>
      </c>
      <c r="L151" s="15">
        <f t="shared" si="4"/>
        <v>1163641164</v>
      </c>
      <c r="M151" s="71" t="s">
        <v>412</v>
      </c>
    </row>
    <row r="152" spans="1:13" ht="96.75" customHeight="1" x14ac:dyDescent="0.2">
      <c r="A152" s="71">
        <v>2021</v>
      </c>
      <c r="B152" s="72">
        <v>4600012803</v>
      </c>
      <c r="C152" s="73" t="s">
        <v>148</v>
      </c>
      <c r="D152" s="74" t="s">
        <v>609</v>
      </c>
      <c r="E152" s="84" t="s">
        <v>357</v>
      </c>
      <c r="F152" s="75" t="s">
        <v>358</v>
      </c>
      <c r="G152" s="52">
        <f t="shared" si="3"/>
        <v>123200000</v>
      </c>
      <c r="H152" s="52">
        <v>80000000</v>
      </c>
      <c r="I152" s="15">
        <v>0</v>
      </c>
      <c r="J152" s="15">
        <v>43200000</v>
      </c>
      <c r="K152" s="15">
        <v>0</v>
      </c>
      <c r="L152" s="15">
        <f t="shared" si="4"/>
        <v>123200000</v>
      </c>
      <c r="M152" s="71" t="s">
        <v>181</v>
      </c>
    </row>
    <row r="153" spans="1:13" ht="96.75" customHeight="1" x14ac:dyDescent="0.2">
      <c r="A153" s="71">
        <v>2021</v>
      </c>
      <c r="B153" s="72">
        <v>4600012804</v>
      </c>
      <c r="C153" s="73" t="s">
        <v>149</v>
      </c>
      <c r="D153" s="74" t="s">
        <v>609</v>
      </c>
      <c r="E153" s="83" t="s">
        <v>282</v>
      </c>
      <c r="F153" s="79" t="s">
        <v>359</v>
      </c>
      <c r="G153" s="52">
        <f t="shared" si="3"/>
        <v>208312946</v>
      </c>
      <c r="H153" s="52">
        <v>149995446</v>
      </c>
      <c r="I153" s="15">
        <v>58317500</v>
      </c>
      <c r="J153" s="15">
        <v>0</v>
      </c>
      <c r="K153" s="15">
        <v>0</v>
      </c>
      <c r="L153" s="15">
        <f t="shared" si="4"/>
        <v>208312946</v>
      </c>
      <c r="M153" s="71" t="s">
        <v>181</v>
      </c>
    </row>
    <row r="154" spans="1:13" ht="96.75" customHeight="1" x14ac:dyDescent="0.2">
      <c r="A154" s="71">
        <v>2021</v>
      </c>
      <c r="B154" s="72">
        <v>4600012887</v>
      </c>
      <c r="C154" s="73" t="s">
        <v>150</v>
      </c>
      <c r="D154" s="74" t="s">
        <v>609</v>
      </c>
      <c r="E154" s="84" t="s">
        <v>360</v>
      </c>
      <c r="F154" s="75" t="s">
        <v>361</v>
      </c>
      <c r="G154" s="52">
        <f t="shared" si="3"/>
        <v>187500000</v>
      </c>
      <c r="H154" s="52">
        <v>150000000</v>
      </c>
      <c r="I154" s="15">
        <v>37500000</v>
      </c>
      <c r="J154" s="15">
        <v>0</v>
      </c>
      <c r="K154" s="15">
        <v>0</v>
      </c>
      <c r="L154" s="15">
        <f t="shared" si="4"/>
        <v>187500000</v>
      </c>
      <c r="M154" s="71" t="s">
        <v>470</v>
      </c>
    </row>
    <row r="155" spans="1:13" ht="96.75" customHeight="1" x14ac:dyDescent="0.2">
      <c r="A155" s="71">
        <v>2021</v>
      </c>
      <c r="B155" s="72">
        <v>4600012897</v>
      </c>
      <c r="C155" s="73" t="s">
        <v>151</v>
      </c>
      <c r="D155" s="74" t="s">
        <v>701</v>
      </c>
      <c r="E155" s="84" t="s">
        <v>362</v>
      </c>
      <c r="F155" s="79" t="s">
        <v>363</v>
      </c>
      <c r="G155" s="52">
        <f t="shared" si="3"/>
        <v>800000000</v>
      </c>
      <c r="H155" s="52">
        <v>800000000</v>
      </c>
      <c r="I155" s="15">
        <v>0</v>
      </c>
      <c r="J155" s="15">
        <v>0</v>
      </c>
      <c r="K155" s="15">
        <v>0</v>
      </c>
      <c r="L155" s="15">
        <f t="shared" si="4"/>
        <v>800000000</v>
      </c>
      <c r="M155" s="71" t="s">
        <v>181</v>
      </c>
    </row>
    <row r="156" spans="1:13" ht="96.75" customHeight="1" x14ac:dyDescent="0.2">
      <c r="A156" s="71">
        <v>2021</v>
      </c>
      <c r="B156" s="72">
        <v>4600012898</v>
      </c>
      <c r="C156" s="73" t="s">
        <v>152</v>
      </c>
      <c r="D156" s="74" t="s">
        <v>609</v>
      </c>
      <c r="E156" s="83" t="s">
        <v>632</v>
      </c>
      <c r="F156" s="79" t="s">
        <v>364</v>
      </c>
      <c r="G156" s="52">
        <f t="shared" si="3"/>
        <v>4452410238</v>
      </c>
      <c r="H156" s="52">
        <v>4200000000</v>
      </c>
      <c r="I156" s="15">
        <v>0</v>
      </c>
      <c r="J156" s="15">
        <v>252410238</v>
      </c>
      <c r="K156" s="15">
        <v>0</v>
      </c>
      <c r="L156" s="15">
        <f t="shared" si="4"/>
        <v>4452410238</v>
      </c>
      <c r="M156" s="71" t="s">
        <v>231</v>
      </c>
    </row>
    <row r="157" spans="1:13" ht="96.75" customHeight="1" x14ac:dyDescent="0.2">
      <c r="A157" s="71">
        <v>2021</v>
      </c>
      <c r="B157" s="72">
        <v>4600012899</v>
      </c>
      <c r="C157" s="73" t="s">
        <v>153</v>
      </c>
      <c r="D157" s="74" t="s">
        <v>609</v>
      </c>
      <c r="E157" s="84" t="s">
        <v>365</v>
      </c>
      <c r="F157" s="79" t="s">
        <v>366</v>
      </c>
      <c r="G157" s="52">
        <f t="shared" si="3"/>
        <v>240000000</v>
      </c>
      <c r="H157" s="52">
        <v>200000000</v>
      </c>
      <c r="I157" s="15">
        <v>40000000</v>
      </c>
      <c r="J157" s="15">
        <v>0</v>
      </c>
      <c r="K157" s="15">
        <v>0</v>
      </c>
      <c r="L157" s="15">
        <f t="shared" si="4"/>
        <v>240000000</v>
      </c>
      <c r="M157" s="71" t="s">
        <v>231</v>
      </c>
    </row>
    <row r="158" spans="1:13" ht="96.75" customHeight="1" x14ac:dyDescent="0.2">
      <c r="A158" s="71">
        <v>2021</v>
      </c>
      <c r="B158" s="72">
        <v>4600012905</v>
      </c>
      <c r="C158" s="73" t="s">
        <v>154</v>
      </c>
      <c r="D158" s="74" t="s">
        <v>609</v>
      </c>
      <c r="E158" s="84" t="s">
        <v>318</v>
      </c>
      <c r="F158" s="79" t="s">
        <v>367</v>
      </c>
      <c r="G158" s="52">
        <f t="shared" si="3"/>
        <v>200000000</v>
      </c>
      <c r="H158" s="52">
        <v>170000000</v>
      </c>
      <c r="I158" s="15">
        <v>30000000</v>
      </c>
      <c r="J158" s="15">
        <v>0</v>
      </c>
      <c r="K158" s="15">
        <v>0</v>
      </c>
      <c r="L158" s="15">
        <f t="shared" si="4"/>
        <v>200000000</v>
      </c>
      <c r="M158" s="71" t="s">
        <v>470</v>
      </c>
    </row>
    <row r="159" spans="1:13" ht="96.75" customHeight="1" x14ac:dyDescent="0.2">
      <c r="A159" s="71">
        <v>2021</v>
      </c>
      <c r="B159" s="72">
        <v>4600012921</v>
      </c>
      <c r="C159" s="73" t="s">
        <v>155</v>
      </c>
      <c r="D159" s="74" t="s">
        <v>609</v>
      </c>
      <c r="E159" s="84" t="s">
        <v>368</v>
      </c>
      <c r="F159" s="79" t="s">
        <v>369</v>
      </c>
      <c r="G159" s="52">
        <f t="shared" si="3"/>
        <v>124874350</v>
      </c>
      <c r="H159" s="52">
        <v>100000000</v>
      </c>
      <c r="I159" s="15">
        <v>24874350</v>
      </c>
      <c r="J159" s="15">
        <v>0</v>
      </c>
      <c r="K159" s="15">
        <v>0</v>
      </c>
      <c r="L159" s="15">
        <f t="shared" si="4"/>
        <v>124874350</v>
      </c>
      <c r="M159" s="71" t="s">
        <v>231</v>
      </c>
    </row>
    <row r="160" spans="1:13" ht="96.75" customHeight="1" x14ac:dyDescent="0.2">
      <c r="A160" s="71">
        <v>2021</v>
      </c>
      <c r="B160" s="72">
        <v>4600012960</v>
      </c>
      <c r="C160" s="73" t="s">
        <v>156</v>
      </c>
      <c r="D160" s="74" t="s">
        <v>609</v>
      </c>
      <c r="E160" s="84" t="s">
        <v>370</v>
      </c>
      <c r="F160" s="79" t="s">
        <v>371</v>
      </c>
      <c r="G160" s="52">
        <f t="shared" si="3"/>
        <v>400000000</v>
      </c>
      <c r="H160" s="52">
        <v>300000000</v>
      </c>
      <c r="I160" s="15">
        <v>100000000</v>
      </c>
      <c r="J160" s="15">
        <v>0</v>
      </c>
      <c r="K160" s="15">
        <v>0</v>
      </c>
      <c r="L160" s="15">
        <f t="shared" si="4"/>
        <v>400000000</v>
      </c>
      <c r="M160" s="71" t="s">
        <v>478</v>
      </c>
    </row>
    <row r="161" spans="1:13" ht="96.75" customHeight="1" x14ac:dyDescent="0.2">
      <c r="A161" s="71">
        <v>2021</v>
      </c>
      <c r="B161" s="72">
        <v>4600012982</v>
      </c>
      <c r="C161" s="73" t="s">
        <v>157</v>
      </c>
      <c r="D161" s="74" t="s">
        <v>609</v>
      </c>
      <c r="E161" s="84" t="s">
        <v>372</v>
      </c>
      <c r="F161" s="79" t="s">
        <v>373</v>
      </c>
      <c r="G161" s="52">
        <f t="shared" si="3"/>
        <v>275000000</v>
      </c>
      <c r="H161" s="52">
        <v>220000000</v>
      </c>
      <c r="I161" s="15">
        <v>55000000</v>
      </c>
      <c r="J161" s="15">
        <v>0</v>
      </c>
      <c r="K161" s="15">
        <v>0</v>
      </c>
      <c r="L161" s="15">
        <f t="shared" si="4"/>
        <v>275000000</v>
      </c>
      <c r="M161" s="71" t="s">
        <v>478</v>
      </c>
    </row>
    <row r="162" spans="1:13" ht="96.75" customHeight="1" x14ac:dyDescent="0.2">
      <c r="A162" s="71">
        <v>2021</v>
      </c>
      <c r="B162" s="72">
        <v>4600012992</v>
      </c>
      <c r="C162" s="73" t="s">
        <v>158</v>
      </c>
      <c r="D162" s="74" t="s">
        <v>609</v>
      </c>
      <c r="E162" s="84" t="s">
        <v>702</v>
      </c>
      <c r="F162" s="79" t="s">
        <v>374</v>
      </c>
      <c r="G162" s="52">
        <f t="shared" si="3"/>
        <v>134987385</v>
      </c>
      <c r="H162" s="52">
        <v>119987385</v>
      </c>
      <c r="I162" s="15">
        <v>15000000</v>
      </c>
      <c r="J162" s="15">
        <v>0</v>
      </c>
      <c r="K162" s="15">
        <v>0</v>
      </c>
      <c r="L162" s="15">
        <f t="shared" si="4"/>
        <v>134987385</v>
      </c>
      <c r="M162" s="71" t="s">
        <v>413</v>
      </c>
    </row>
    <row r="163" spans="1:13" ht="96.75" customHeight="1" x14ac:dyDescent="0.2">
      <c r="A163" s="71">
        <v>2021</v>
      </c>
      <c r="B163" s="72">
        <v>4600012994</v>
      </c>
      <c r="C163" s="73" t="s">
        <v>159</v>
      </c>
      <c r="D163" s="74" t="s">
        <v>609</v>
      </c>
      <c r="E163" s="83" t="s">
        <v>188</v>
      </c>
      <c r="F163" s="79" t="s">
        <v>375</v>
      </c>
      <c r="G163" s="52">
        <f t="shared" si="3"/>
        <v>308038471</v>
      </c>
      <c r="H163" s="52">
        <v>276278471</v>
      </c>
      <c r="I163" s="15">
        <v>0</v>
      </c>
      <c r="J163" s="15">
        <v>31760000</v>
      </c>
      <c r="K163" s="15">
        <v>0</v>
      </c>
      <c r="L163" s="15">
        <f t="shared" si="4"/>
        <v>308038471</v>
      </c>
      <c r="M163" s="71" t="s">
        <v>231</v>
      </c>
    </row>
    <row r="164" spans="1:13" ht="96.75" customHeight="1" x14ac:dyDescent="0.2">
      <c r="A164" s="71">
        <v>2021</v>
      </c>
      <c r="B164" s="72">
        <v>4600013045</v>
      </c>
      <c r="C164" s="73" t="s">
        <v>160</v>
      </c>
      <c r="D164" s="74" t="s">
        <v>609</v>
      </c>
      <c r="E164" s="84" t="s">
        <v>376</v>
      </c>
      <c r="F164" s="79" t="s">
        <v>377</v>
      </c>
      <c r="G164" s="52">
        <f t="shared" si="3"/>
        <v>93058000</v>
      </c>
      <c r="H164" s="52">
        <v>74446400</v>
      </c>
      <c r="I164" s="15">
        <v>18611600</v>
      </c>
      <c r="J164" s="15">
        <v>0</v>
      </c>
      <c r="K164" s="15">
        <v>0</v>
      </c>
      <c r="L164" s="15">
        <f t="shared" si="4"/>
        <v>93058000</v>
      </c>
      <c r="M164" s="71" t="s">
        <v>181</v>
      </c>
    </row>
    <row r="165" spans="1:13" ht="96.75" customHeight="1" x14ac:dyDescent="0.2">
      <c r="A165" s="71">
        <v>2021</v>
      </c>
      <c r="B165" s="72">
        <v>4600013048</v>
      </c>
      <c r="C165" s="73" t="s">
        <v>480</v>
      </c>
      <c r="D165" s="74" t="s">
        <v>609</v>
      </c>
      <c r="E165" s="84" t="s">
        <v>378</v>
      </c>
      <c r="F165" s="79" t="s">
        <v>377</v>
      </c>
      <c r="G165" s="52">
        <f t="shared" si="3"/>
        <v>216560000</v>
      </c>
      <c r="H165" s="52">
        <v>200000000</v>
      </c>
      <c r="I165" s="15">
        <v>0</v>
      </c>
      <c r="J165" s="15">
        <v>16560000</v>
      </c>
      <c r="K165" s="15"/>
      <c r="L165" s="15">
        <f t="shared" si="4"/>
        <v>216560000</v>
      </c>
      <c r="M165" s="71" t="s">
        <v>231</v>
      </c>
    </row>
    <row r="166" spans="1:13" ht="96.75" customHeight="1" x14ac:dyDescent="0.2">
      <c r="A166" s="71">
        <v>2021</v>
      </c>
      <c r="B166" s="72">
        <v>4600013056</v>
      </c>
      <c r="C166" s="73" t="s">
        <v>161</v>
      </c>
      <c r="D166" s="74" t="s">
        <v>609</v>
      </c>
      <c r="E166" s="84" t="s">
        <v>379</v>
      </c>
      <c r="F166" s="79" t="s">
        <v>380</v>
      </c>
      <c r="G166" s="52">
        <f t="shared" si="3"/>
        <v>174000000</v>
      </c>
      <c r="H166" s="52">
        <v>150000000</v>
      </c>
      <c r="I166" s="15">
        <v>24000000</v>
      </c>
      <c r="J166" s="15">
        <v>0</v>
      </c>
      <c r="K166" s="15">
        <v>0</v>
      </c>
      <c r="L166" s="15">
        <f t="shared" si="4"/>
        <v>174000000</v>
      </c>
      <c r="M166" s="71" t="s">
        <v>470</v>
      </c>
    </row>
    <row r="167" spans="1:13" ht="96.75" customHeight="1" x14ac:dyDescent="0.2">
      <c r="A167" s="71">
        <v>2021</v>
      </c>
      <c r="B167" s="72">
        <v>4600013059</v>
      </c>
      <c r="C167" s="73" t="s">
        <v>162</v>
      </c>
      <c r="D167" s="74" t="s">
        <v>609</v>
      </c>
      <c r="E167" s="84" t="s">
        <v>381</v>
      </c>
      <c r="F167" s="79" t="s">
        <v>382</v>
      </c>
      <c r="G167" s="52">
        <f t="shared" si="3"/>
        <v>100000000</v>
      </c>
      <c r="H167" s="52">
        <v>80000000</v>
      </c>
      <c r="I167" s="15">
        <v>20000000</v>
      </c>
      <c r="J167" s="15">
        <v>0</v>
      </c>
      <c r="K167" s="15">
        <v>0</v>
      </c>
      <c r="L167" s="15">
        <f t="shared" si="4"/>
        <v>100000000</v>
      </c>
      <c r="M167" s="71" t="s">
        <v>181</v>
      </c>
    </row>
    <row r="168" spans="1:13" ht="96.75" customHeight="1" x14ac:dyDescent="0.2">
      <c r="A168" s="71">
        <v>2021</v>
      </c>
      <c r="B168" s="72">
        <v>4600013060</v>
      </c>
      <c r="C168" s="73" t="s">
        <v>163</v>
      </c>
      <c r="D168" s="74" t="s">
        <v>609</v>
      </c>
      <c r="E168" s="84" t="s">
        <v>383</v>
      </c>
      <c r="F168" s="79" t="s">
        <v>384</v>
      </c>
      <c r="G168" s="52">
        <f t="shared" si="3"/>
        <v>223400000</v>
      </c>
      <c r="H168" s="52">
        <v>200000000</v>
      </c>
      <c r="I168" s="15">
        <v>23400000</v>
      </c>
      <c r="J168" s="15">
        <v>0</v>
      </c>
      <c r="K168" s="15">
        <v>0</v>
      </c>
      <c r="L168" s="15">
        <f t="shared" si="4"/>
        <v>223400000</v>
      </c>
      <c r="M168" s="71" t="s">
        <v>470</v>
      </c>
    </row>
    <row r="169" spans="1:13" ht="96.75" customHeight="1" x14ac:dyDescent="0.2">
      <c r="A169" s="71">
        <v>2021</v>
      </c>
      <c r="B169" s="72">
        <v>4600013061</v>
      </c>
      <c r="C169" s="73" t="s">
        <v>164</v>
      </c>
      <c r="D169" s="74" t="s">
        <v>609</v>
      </c>
      <c r="E169" s="84" t="s">
        <v>345</v>
      </c>
      <c r="F169" s="79" t="s">
        <v>385</v>
      </c>
      <c r="G169" s="52">
        <f t="shared" si="3"/>
        <v>59868511</v>
      </c>
      <c r="H169" s="52">
        <v>39868511</v>
      </c>
      <c r="I169" s="15">
        <v>20000000</v>
      </c>
      <c r="J169" s="15">
        <v>0</v>
      </c>
      <c r="K169" s="15">
        <v>0</v>
      </c>
      <c r="L169" s="15">
        <f t="shared" si="4"/>
        <v>59868511</v>
      </c>
      <c r="M169" s="71" t="s">
        <v>470</v>
      </c>
    </row>
    <row r="170" spans="1:13" ht="96.75" customHeight="1" x14ac:dyDescent="0.2">
      <c r="A170" s="71">
        <v>2021</v>
      </c>
      <c r="B170" s="72">
        <v>4600013064</v>
      </c>
      <c r="C170" s="73" t="s">
        <v>165</v>
      </c>
      <c r="D170" s="74" t="s">
        <v>609</v>
      </c>
      <c r="E170" s="84" t="s">
        <v>386</v>
      </c>
      <c r="F170" s="79" t="s">
        <v>387</v>
      </c>
      <c r="G170" s="52">
        <f t="shared" si="3"/>
        <v>50000000</v>
      </c>
      <c r="H170" s="52">
        <v>40000000</v>
      </c>
      <c r="I170" s="15">
        <v>10000000</v>
      </c>
      <c r="J170" s="15">
        <v>0</v>
      </c>
      <c r="K170" s="15">
        <v>0</v>
      </c>
      <c r="L170" s="15">
        <f t="shared" si="4"/>
        <v>50000000</v>
      </c>
      <c r="M170" s="71" t="s">
        <v>181</v>
      </c>
    </row>
    <row r="171" spans="1:13" ht="96.75" customHeight="1" x14ac:dyDescent="0.2">
      <c r="A171" s="71">
        <v>2021</v>
      </c>
      <c r="B171" s="72">
        <v>4600013065</v>
      </c>
      <c r="C171" s="73" t="s">
        <v>166</v>
      </c>
      <c r="D171" s="74" t="s">
        <v>609</v>
      </c>
      <c r="E171" s="84" t="s">
        <v>388</v>
      </c>
      <c r="F171" s="79" t="s">
        <v>389</v>
      </c>
      <c r="G171" s="52">
        <f t="shared" si="3"/>
        <v>130000000</v>
      </c>
      <c r="H171" s="52">
        <v>120000000</v>
      </c>
      <c r="I171" s="15">
        <v>0</v>
      </c>
      <c r="J171" s="15">
        <v>10000000</v>
      </c>
      <c r="K171" s="15">
        <v>0</v>
      </c>
      <c r="L171" s="15">
        <f t="shared" si="4"/>
        <v>130000000</v>
      </c>
      <c r="M171" s="71" t="s">
        <v>470</v>
      </c>
    </row>
    <row r="172" spans="1:13" ht="96.75" customHeight="1" x14ac:dyDescent="0.2">
      <c r="A172" s="71">
        <v>2021</v>
      </c>
      <c r="B172" s="72">
        <v>4600013066</v>
      </c>
      <c r="C172" s="73" t="s">
        <v>167</v>
      </c>
      <c r="D172" s="74" t="s">
        <v>609</v>
      </c>
      <c r="E172" s="84" t="s">
        <v>391</v>
      </c>
      <c r="F172" s="79" t="s">
        <v>390</v>
      </c>
      <c r="G172" s="52">
        <f t="shared" si="3"/>
        <v>198000000</v>
      </c>
      <c r="H172" s="52">
        <v>100000000</v>
      </c>
      <c r="I172" s="15">
        <v>98000000</v>
      </c>
      <c r="J172" s="15">
        <v>0</v>
      </c>
      <c r="K172" s="15">
        <v>0</v>
      </c>
      <c r="L172" s="15">
        <f t="shared" si="4"/>
        <v>198000000</v>
      </c>
      <c r="M172" s="71" t="s">
        <v>481</v>
      </c>
    </row>
    <row r="173" spans="1:13" ht="96.75" customHeight="1" x14ac:dyDescent="0.2">
      <c r="A173" s="71">
        <v>2021</v>
      </c>
      <c r="B173" s="72">
        <v>4600013067</v>
      </c>
      <c r="C173" s="73" t="s">
        <v>168</v>
      </c>
      <c r="D173" s="74" t="s">
        <v>609</v>
      </c>
      <c r="E173" s="84" t="s">
        <v>392</v>
      </c>
      <c r="F173" s="79" t="s">
        <v>390</v>
      </c>
      <c r="G173" s="52">
        <f t="shared" si="3"/>
        <v>140000000</v>
      </c>
      <c r="H173" s="52">
        <v>100000000</v>
      </c>
      <c r="I173" s="15">
        <v>40000000</v>
      </c>
      <c r="J173" s="15">
        <v>0</v>
      </c>
      <c r="K173" s="15">
        <v>0</v>
      </c>
      <c r="L173" s="15">
        <f t="shared" si="4"/>
        <v>140000000</v>
      </c>
      <c r="M173" s="71" t="s">
        <v>181</v>
      </c>
    </row>
    <row r="174" spans="1:13" ht="96.75" customHeight="1" x14ac:dyDescent="0.2">
      <c r="A174" s="71">
        <v>2021</v>
      </c>
      <c r="B174" s="72">
        <v>4600013068</v>
      </c>
      <c r="C174" s="73" t="s">
        <v>169</v>
      </c>
      <c r="D174" s="74" t="s">
        <v>609</v>
      </c>
      <c r="E174" s="84" t="s">
        <v>218</v>
      </c>
      <c r="F174" s="79" t="s">
        <v>393</v>
      </c>
      <c r="G174" s="52">
        <f t="shared" si="3"/>
        <v>62701441</v>
      </c>
      <c r="H174" s="52">
        <v>50161153</v>
      </c>
      <c r="I174" s="15">
        <v>12540288</v>
      </c>
      <c r="J174" s="15">
        <v>0</v>
      </c>
      <c r="K174" s="15">
        <v>0</v>
      </c>
      <c r="L174" s="15">
        <f t="shared" si="4"/>
        <v>62701441</v>
      </c>
      <c r="M174" s="71" t="s">
        <v>470</v>
      </c>
    </row>
    <row r="175" spans="1:13" ht="96.75" customHeight="1" x14ac:dyDescent="0.2">
      <c r="A175" s="71">
        <v>2021</v>
      </c>
      <c r="B175" s="72">
        <v>4600013093</v>
      </c>
      <c r="C175" s="73" t="s">
        <v>170</v>
      </c>
      <c r="D175" s="74" t="s">
        <v>609</v>
      </c>
      <c r="E175" s="83" t="s">
        <v>284</v>
      </c>
      <c r="F175" s="79" t="s">
        <v>394</v>
      </c>
      <c r="G175" s="52">
        <f t="shared" si="3"/>
        <v>58694167</v>
      </c>
      <c r="H175" s="52">
        <v>49534167</v>
      </c>
      <c r="I175" s="15">
        <v>0</v>
      </c>
      <c r="J175" s="15">
        <v>9160000</v>
      </c>
      <c r="K175" s="15">
        <v>0</v>
      </c>
      <c r="L175" s="15">
        <f t="shared" si="4"/>
        <v>58694167</v>
      </c>
      <c r="M175" s="71" t="s">
        <v>181</v>
      </c>
    </row>
    <row r="176" spans="1:13" ht="96.75" customHeight="1" x14ac:dyDescent="0.2">
      <c r="A176" s="71">
        <v>2021</v>
      </c>
      <c r="B176" s="72">
        <v>4600013098</v>
      </c>
      <c r="C176" s="73" t="s">
        <v>171</v>
      </c>
      <c r="D176" s="74" t="s">
        <v>609</v>
      </c>
      <c r="E176" s="83" t="s">
        <v>395</v>
      </c>
      <c r="F176" s="79" t="s">
        <v>396</v>
      </c>
      <c r="G176" s="52">
        <f t="shared" si="3"/>
        <v>195000000</v>
      </c>
      <c r="H176" s="52">
        <v>150000000</v>
      </c>
      <c r="I176" s="15">
        <v>0</v>
      </c>
      <c r="J176" s="15">
        <v>45000000</v>
      </c>
      <c r="K176" s="15">
        <v>0</v>
      </c>
      <c r="L176" s="15">
        <f t="shared" si="4"/>
        <v>195000000</v>
      </c>
      <c r="M176" s="71" t="s">
        <v>413</v>
      </c>
    </row>
    <row r="177" spans="1:13" ht="96.75" customHeight="1" x14ac:dyDescent="0.2">
      <c r="A177" s="71">
        <v>2021</v>
      </c>
      <c r="B177" s="77">
        <v>4600013166</v>
      </c>
      <c r="C177" s="85" t="s">
        <v>659</v>
      </c>
      <c r="D177" s="77" t="s">
        <v>652</v>
      </c>
      <c r="E177" s="86" t="s">
        <v>651</v>
      </c>
      <c r="F177" s="79"/>
      <c r="G177" s="82">
        <v>1400880000</v>
      </c>
      <c r="H177" s="52">
        <v>52800000</v>
      </c>
      <c r="I177" s="15"/>
      <c r="J177" s="15"/>
      <c r="K177" s="15"/>
      <c r="L177" s="15"/>
      <c r="M177" s="80" t="s">
        <v>181</v>
      </c>
    </row>
    <row r="178" spans="1:13" ht="96.75" customHeight="1" x14ac:dyDescent="0.2">
      <c r="A178" s="71">
        <v>2021</v>
      </c>
      <c r="B178" s="77">
        <v>4600013190</v>
      </c>
      <c r="C178" s="85" t="s">
        <v>660</v>
      </c>
      <c r="D178" s="77" t="s">
        <v>652</v>
      </c>
      <c r="E178" s="86" t="s">
        <v>661</v>
      </c>
      <c r="F178" s="79"/>
      <c r="G178" s="82">
        <v>156756600</v>
      </c>
      <c r="H178" s="52">
        <v>3199115</v>
      </c>
      <c r="I178" s="15"/>
      <c r="J178" s="15"/>
      <c r="K178" s="15"/>
      <c r="L178" s="15"/>
      <c r="M178" s="80" t="s">
        <v>181</v>
      </c>
    </row>
    <row r="179" spans="1:13" ht="96.75" customHeight="1" x14ac:dyDescent="0.2">
      <c r="A179" s="71">
        <v>2021</v>
      </c>
      <c r="B179" s="72" t="s">
        <v>17</v>
      </c>
      <c r="C179" s="73" t="s">
        <v>172</v>
      </c>
      <c r="D179" s="74" t="s">
        <v>609</v>
      </c>
      <c r="E179" s="78"/>
      <c r="F179" s="79"/>
      <c r="G179" s="52">
        <f>+H179+I179+J179</f>
        <v>3239895600</v>
      </c>
      <c r="H179" s="52">
        <v>1000000000</v>
      </c>
      <c r="I179" s="15">
        <v>1999895600</v>
      </c>
      <c r="J179" s="15">
        <v>240000000</v>
      </c>
      <c r="K179" s="15">
        <v>0</v>
      </c>
      <c r="L179" s="15">
        <f>SUM(H179:K179)</f>
        <v>3239895600</v>
      </c>
      <c r="M179" s="71" t="s">
        <v>231</v>
      </c>
    </row>
    <row r="180" spans="1:13" ht="96.75" customHeight="1" x14ac:dyDescent="0.2">
      <c r="A180" s="71">
        <v>2021</v>
      </c>
      <c r="B180" s="77">
        <v>4600012735</v>
      </c>
      <c r="C180" s="73" t="s">
        <v>657</v>
      </c>
      <c r="D180" s="74" t="s">
        <v>701</v>
      </c>
      <c r="E180" s="78" t="s">
        <v>658</v>
      </c>
      <c r="F180" s="79"/>
      <c r="G180" s="52">
        <v>1297354081</v>
      </c>
      <c r="H180" s="52">
        <v>10839159</v>
      </c>
      <c r="I180" s="15"/>
      <c r="J180" s="15"/>
      <c r="K180" s="15"/>
      <c r="L180" s="15"/>
      <c r="M180" s="71" t="s">
        <v>231</v>
      </c>
    </row>
    <row r="181" spans="1:13" ht="96.75" customHeight="1" x14ac:dyDescent="0.2">
      <c r="A181" s="71">
        <v>2021</v>
      </c>
      <c r="B181" s="99">
        <v>4600012269</v>
      </c>
      <c r="C181" s="85" t="s">
        <v>643</v>
      </c>
      <c r="D181" s="74" t="s">
        <v>701</v>
      </c>
      <c r="E181" s="78" t="s">
        <v>645</v>
      </c>
      <c r="F181" s="79"/>
      <c r="G181" s="52">
        <v>4226568812</v>
      </c>
      <c r="H181" s="52">
        <v>78016613</v>
      </c>
      <c r="I181" s="15"/>
      <c r="J181" s="15"/>
      <c r="K181" s="15"/>
      <c r="L181" s="15"/>
      <c r="M181" s="71" t="s">
        <v>656</v>
      </c>
    </row>
    <row r="182" spans="1:13" ht="96.75" customHeight="1" x14ac:dyDescent="0.2">
      <c r="A182" s="71">
        <v>2022</v>
      </c>
      <c r="B182" s="72">
        <v>4600013236</v>
      </c>
      <c r="C182" s="75" t="s">
        <v>397</v>
      </c>
      <c r="D182" s="74" t="s">
        <v>173</v>
      </c>
      <c r="E182" s="78" t="s">
        <v>401</v>
      </c>
      <c r="F182" s="79" t="s">
        <v>405</v>
      </c>
      <c r="G182" s="52">
        <v>69322000</v>
      </c>
      <c r="H182" s="52">
        <v>69322000</v>
      </c>
      <c r="I182" s="15">
        <v>0</v>
      </c>
      <c r="J182" s="15">
        <v>0</v>
      </c>
      <c r="K182" s="15">
        <v>0</v>
      </c>
      <c r="L182" s="15">
        <f t="shared" ref="L182:L187" si="5">+H182</f>
        <v>69322000</v>
      </c>
      <c r="M182" s="71" t="s">
        <v>231</v>
      </c>
    </row>
    <row r="183" spans="1:13" ht="96.75" customHeight="1" x14ac:dyDescent="0.2">
      <c r="A183" s="71">
        <v>2022</v>
      </c>
      <c r="B183" s="72">
        <v>4600013257</v>
      </c>
      <c r="C183" s="75" t="s">
        <v>398</v>
      </c>
      <c r="D183" s="74" t="s">
        <v>173</v>
      </c>
      <c r="E183" s="78" t="s">
        <v>402</v>
      </c>
      <c r="F183" s="79" t="s">
        <v>406</v>
      </c>
      <c r="G183" s="52">
        <v>50831000</v>
      </c>
      <c r="H183" s="52">
        <v>50831000</v>
      </c>
      <c r="I183" s="15">
        <v>0</v>
      </c>
      <c r="J183" s="15">
        <v>0</v>
      </c>
      <c r="K183" s="15">
        <v>0</v>
      </c>
      <c r="L183" s="15">
        <f t="shared" si="5"/>
        <v>50831000</v>
      </c>
      <c r="M183" s="71" t="s">
        <v>231</v>
      </c>
    </row>
    <row r="184" spans="1:13" ht="96.75" customHeight="1" x14ac:dyDescent="0.2">
      <c r="A184" s="71">
        <v>2022</v>
      </c>
      <c r="B184" s="72">
        <v>4600013258</v>
      </c>
      <c r="C184" s="75" t="s">
        <v>399</v>
      </c>
      <c r="D184" s="74" t="s">
        <v>173</v>
      </c>
      <c r="E184" s="78" t="s">
        <v>403</v>
      </c>
      <c r="F184" s="79" t="s">
        <v>407</v>
      </c>
      <c r="G184" s="52">
        <v>69322000</v>
      </c>
      <c r="H184" s="52">
        <v>69322000</v>
      </c>
      <c r="I184" s="15">
        <v>0</v>
      </c>
      <c r="J184" s="15">
        <v>0</v>
      </c>
      <c r="K184" s="15">
        <v>0</v>
      </c>
      <c r="L184" s="15">
        <f t="shared" si="5"/>
        <v>69322000</v>
      </c>
      <c r="M184" s="71" t="s">
        <v>231</v>
      </c>
    </row>
    <row r="185" spans="1:13" ht="96.75" customHeight="1" x14ac:dyDescent="0.2">
      <c r="A185" s="71">
        <v>2022</v>
      </c>
      <c r="B185" s="72">
        <v>4600013578</v>
      </c>
      <c r="C185" s="75" t="s">
        <v>400</v>
      </c>
      <c r="D185" s="74" t="s">
        <v>173</v>
      </c>
      <c r="E185" s="78" t="s">
        <v>404</v>
      </c>
      <c r="F185" s="79" t="s">
        <v>408</v>
      </c>
      <c r="G185" s="52">
        <v>18400000</v>
      </c>
      <c r="H185" s="52">
        <v>18400000</v>
      </c>
      <c r="I185" s="15">
        <v>0</v>
      </c>
      <c r="J185" s="15">
        <v>0</v>
      </c>
      <c r="K185" s="15">
        <v>0</v>
      </c>
      <c r="L185" s="15">
        <f t="shared" si="5"/>
        <v>18400000</v>
      </c>
      <c r="M185" s="71" t="s">
        <v>181</v>
      </c>
    </row>
    <row r="186" spans="1:13" ht="96.75" customHeight="1" x14ac:dyDescent="0.2">
      <c r="A186" s="71">
        <v>2022</v>
      </c>
      <c r="B186" s="72">
        <v>4600013607</v>
      </c>
      <c r="C186" s="87" t="s">
        <v>54</v>
      </c>
      <c r="D186" s="74" t="s">
        <v>706</v>
      </c>
      <c r="E186" s="78" t="s">
        <v>473</v>
      </c>
      <c r="F186" s="79" t="s">
        <v>462</v>
      </c>
      <c r="G186" s="52">
        <v>60000000</v>
      </c>
      <c r="H186" s="52">
        <v>60000000</v>
      </c>
      <c r="I186" s="15">
        <v>0</v>
      </c>
      <c r="J186" s="15">
        <v>0</v>
      </c>
      <c r="K186" s="15">
        <v>0</v>
      </c>
      <c r="L186" s="15">
        <f t="shared" si="5"/>
        <v>60000000</v>
      </c>
      <c r="M186" s="71" t="s">
        <v>231</v>
      </c>
    </row>
    <row r="187" spans="1:13" ht="96.75" customHeight="1" x14ac:dyDescent="0.2">
      <c r="A187" s="71">
        <v>2022</v>
      </c>
      <c r="B187" s="72">
        <v>4600013608</v>
      </c>
      <c r="C187" s="87" t="s">
        <v>474</v>
      </c>
      <c r="D187" s="75" t="s">
        <v>628</v>
      </c>
      <c r="E187" s="88" t="s">
        <v>471</v>
      </c>
      <c r="F187" s="75" t="s">
        <v>472</v>
      </c>
      <c r="G187" s="52">
        <v>32828530</v>
      </c>
      <c r="H187" s="52">
        <v>32828530</v>
      </c>
      <c r="I187" s="15">
        <v>0</v>
      </c>
      <c r="J187" s="15">
        <v>0</v>
      </c>
      <c r="K187" s="15">
        <v>0</v>
      </c>
      <c r="L187" s="15">
        <f t="shared" si="5"/>
        <v>32828530</v>
      </c>
      <c r="M187" s="71" t="s">
        <v>515</v>
      </c>
    </row>
    <row r="188" spans="1:13" ht="96.75" customHeight="1" x14ac:dyDescent="0.2">
      <c r="A188" s="72">
        <v>2022</v>
      </c>
      <c r="B188" s="72">
        <v>4600013705</v>
      </c>
      <c r="C188" s="75" t="s">
        <v>484</v>
      </c>
      <c r="D188" s="74" t="s">
        <v>707</v>
      </c>
      <c r="E188" s="83" t="s">
        <v>262</v>
      </c>
      <c r="F188" s="75" t="s">
        <v>486</v>
      </c>
      <c r="G188" s="52">
        <v>449600000</v>
      </c>
      <c r="H188" s="110">
        <v>404000000</v>
      </c>
      <c r="I188" s="15">
        <v>45600000</v>
      </c>
      <c r="J188" s="15">
        <v>0</v>
      </c>
      <c r="K188" s="15">
        <v>0</v>
      </c>
      <c r="L188" s="15">
        <f>SUM(H188:K188)</f>
        <v>449600000</v>
      </c>
      <c r="M188" s="71" t="s">
        <v>231</v>
      </c>
    </row>
    <row r="189" spans="1:13" ht="96.75" customHeight="1" x14ac:dyDescent="0.2">
      <c r="A189" s="71">
        <v>2022</v>
      </c>
      <c r="B189" s="72">
        <v>4600013849</v>
      </c>
      <c r="C189" s="87" t="s">
        <v>487</v>
      </c>
      <c r="D189" s="74" t="s">
        <v>609</v>
      </c>
      <c r="E189" s="88" t="s">
        <v>204</v>
      </c>
      <c r="F189" s="75" t="s">
        <v>488</v>
      </c>
      <c r="G189" s="52">
        <f>+H189+I189</f>
        <v>312500000</v>
      </c>
      <c r="H189" s="52">
        <v>250000000</v>
      </c>
      <c r="I189" s="15">
        <v>62500000</v>
      </c>
      <c r="J189" s="15">
        <v>0</v>
      </c>
      <c r="K189" s="15">
        <v>0</v>
      </c>
      <c r="L189" s="15">
        <f>+H189+I189</f>
        <v>312500000</v>
      </c>
      <c r="M189" s="71" t="s">
        <v>231</v>
      </c>
    </row>
    <row r="190" spans="1:13" ht="96.75" customHeight="1" x14ac:dyDescent="0.2">
      <c r="A190" s="71">
        <v>2022</v>
      </c>
      <c r="B190" s="72">
        <v>4600013873</v>
      </c>
      <c r="C190" s="87" t="s">
        <v>489</v>
      </c>
      <c r="D190" s="74" t="s">
        <v>609</v>
      </c>
      <c r="E190" s="88" t="s">
        <v>490</v>
      </c>
      <c r="F190" s="75" t="s">
        <v>492</v>
      </c>
      <c r="G190" s="52">
        <f t="shared" ref="G190:G231" si="6">+H190+I190+J190</f>
        <v>61084000</v>
      </c>
      <c r="H190" s="52">
        <v>50000000</v>
      </c>
      <c r="I190" s="15">
        <v>8810000</v>
      </c>
      <c r="J190" s="15">
        <v>2274000</v>
      </c>
      <c r="K190" s="15">
        <v>0</v>
      </c>
      <c r="L190" s="15">
        <f t="shared" ref="L190:L207" si="7">+H190+I190+J190</f>
        <v>61084000</v>
      </c>
      <c r="M190" s="71" t="s">
        <v>231</v>
      </c>
    </row>
    <row r="191" spans="1:13" ht="96.75" customHeight="1" x14ac:dyDescent="0.2">
      <c r="A191" s="71">
        <v>2022</v>
      </c>
      <c r="B191" s="72">
        <v>4600013874</v>
      </c>
      <c r="C191" s="87" t="s">
        <v>493</v>
      </c>
      <c r="D191" s="74" t="s">
        <v>609</v>
      </c>
      <c r="E191" s="88" t="s">
        <v>491</v>
      </c>
      <c r="F191" s="75" t="s">
        <v>492</v>
      </c>
      <c r="G191" s="52">
        <f t="shared" si="6"/>
        <v>62500000</v>
      </c>
      <c r="H191" s="52">
        <v>50000000</v>
      </c>
      <c r="I191" s="15">
        <v>12500000</v>
      </c>
      <c r="J191" s="15"/>
      <c r="K191" s="15"/>
      <c r="L191" s="15">
        <f t="shared" si="7"/>
        <v>62500000</v>
      </c>
      <c r="M191" s="71" t="s">
        <v>231</v>
      </c>
    </row>
    <row r="192" spans="1:13" ht="96.75" customHeight="1" x14ac:dyDescent="0.2">
      <c r="A192" s="71">
        <v>2022</v>
      </c>
      <c r="B192" s="72">
        <v>4600013875</v>
      </c>
      <c r="C192" s="87" t="s">
        <v>494</v>
      </c>
      <c r="D192" s="74" t="s">
        <v>609</v>
      </c>
      <c r="E192" s="88" t="s">
        <v>495</v>
      </c>
      <c r="F192" s="75" t="s">
        <v>496</v>
      </c>
      <c r="G192" s="52">
        <f t="shared" si="6"/>
        <v>425389642</v>
      </c>
      <c r="H192" s="52">
        <v>301963991</v>
      </c>
      <c r="I192" s="15">
        <v>58925651</v>
      </c>
      <c r="J192" s="15">
        <v>64500000</v>
      </c>
      <c r="K192" s="15"/>
      <c r="L192" s="15">
        <f t="shared" si="7"/>
        <v>425389642</v>
      </c>
      <c r="M192" s="71" t="s">
        <v>231</v>
      </c>
    </row>
    <row r="193" spans="1:13" ht="96.75" customHeight="1" x14ac:dyDescent="0.2">
      <c r="A193" s="71">
        <v>2022</v>
      </c>
      <c r="B193" s="72">
        <v>4600013877</v>
      </c>
      <c r="C193" s="87" t="s">
        <v>503</v>
      </c>
      <c r="D193" s="74" t="s">
        <v>609</v>
      </c>
      <c r="E193" s="88" t="s">
        <v>360</v>
      </c>
      <c r="F193" s="75" t="s">
        <v>504</v>
      </c>
      <c r="G193" s="52">
        <f t="shared" si="6"/>
        <v>72660246</v>
      </c>
      <c r="H193" s="52">
        <v>50000000</v>
      </c>
      <c r="I193" s="15">
        <v>14999263</v>
      </c>
      <c r="J193" s="15">
        <v>7660983</v>
      </c>
      <c r="K193" s="15"/>
      <c r="L193" s="15">
        <f t="shared" si="7"/>
        <v>72660246</v>
      </c>
      <c r="M193" s="71" t="s">
        <v>231</v>
      </c>
    </row>
    <row r="194" spans="1:13" ht="96.75" customHeight="1" x14ac:dyDescent="0.2">
      <c r="A194" s="71">
        <v>2022</v>
      </c>
      <c r="B194" s="72">
        <v>4600013885</v>
      </c>
      <c r="C194" s="87" t="s">
        <v>497</v>
      </c>
      <c r="D194" s="74" t="s">
        <v>609</v>
      </c>
      <c r="E194" s="88" t="s">
        <v>198</v>
      </c>
      <c r="F194" s="75" t="s">
        <v>498</v>
      </c>
      <c r="G194" s="52">
        <f t="shared" si="6"/>
        <v>255950000</v>
      </c>
      <c r="H194" s="52">
        <v>200000000</v>
      </c>
      <c r="I194" s="15">
        <v>31650000</v>
      </c>
      <c r="J194" s="15">
        <v>24300000</v>
      </c>
      <c r="K194" s="15"/>
      <c r="L194" s="15">
        <f t="shared" si="7"/>
        <v>255950000</v>
      </c>
      <c r="M194" s="71" t="s">
        <v>231</v>
      </c>
    </row>
    <row r="195" spans="1:13" ht="96.75" customHeight="1" x14ac:dyDescent="0.2">
      <c r="A195" s="71">
        <v>2022</v>
      </c>
      <c r="B195" s="72">
        <v>4600013893</v>
      </c>
      <c r="C195" s="87" t="s">
        <v>501</v>
      </c>
      <c r="D195" s="74" t="s">
        <v>609</v>
      </c>
      <c r="E195" s="88" t="s">
        <v>293</v>
      </c>
      <c r="F195" s="75" t="s">
        <v>502</v>
      </c>
      <c r="G195" s="52">
        <f t="shared" si="6"/>
        <v>875228397</v>
      </c>
      <c r="H195" s="52">
        <v>700000000</v>
      </c>
      <c r="I195" s="15">
        <v>175228397</v>
      </c>
      <c r="J195" s="15"/>
      <c r="K195" s="15"/>
      <c r="L195" s="15">
        <f t="shared" si="7"/>
        <v>875228397</v>
      </c>
      <c r="M195" s="71" t="s">
        <v>231</v>
      </c>
    </row>
    <row r="196" spans="1:13" ht="96.75" customHeight="1" x14ac:dyDescent="0.2">
      <c r="A196" s="71">
        <v>2022</v>
      </c>
      <c r="B196" s="72">
        <v>4600013895</v>
      </c>
      <c r="C196" s="87" t="s">
        <v>499</v>
      </c>
      <c r="D196" s="74" t="s">
        <v>701</v>
      </c>
      <c r="E196" s="88" t="s">
        <v>500</v>
      </c>
      <c r="F196" s="75" t="s">
        <v>508</v>
      </c>
      <c r="G196" s="52">
        <f t="shared" si="6"/>
        <v>1200000000</v>
      </c>
      <c r="H196" s="52">
        <v>1200000000</v>
      </c>
      <c r="I196" s="15"/>
      <c r="J196" s="15"/>
      <c r="K196" s="15"/>
      <c r="L196" s="15">
        <f t="shared" si="7"/>
        <v>1200000000</v>
      </c>
      <c r="M196" s="71" t="s">
        <v>231</v>
      </c>
    </row>
    <row r="197" spans="1:13" ht="96.75" customHeight="1" x14ac:dyDescent="0.2">
      <c r="A197" s="71">
        <v>2022</v>
      </c>
      <c r="B197" s="72">
        <v>4600013924</v>
      </c>
      <c r="C197" s="75" t="s">
        <v>509</v>
      </c>
      <c r="D197" s="74" t="s">
        <v>609</v>
      </c>
      <c r="E197" s="88" t="s">
        <v>510</v>
      </c>
      <c r="F197" s="75" t="s">
        <v>511</v>
      </c>
      <c r="G197" s="52">
        <f t="shared" si="6"/>
        <v>53884950</v>
      </c>
      <c r="H197" s="52">
        <v>50000000</v>
      </c>
      <c r="I197" s="15">
        <v>3884950</v>
      </c>
      <c r="J197" s="15"/>
      <c r="K197" s="15"/>
      <c r="L197" s="15">
        <f t="shared" si="7"/>
        <v>53884950</v>
      </c>
      <c r="M197" s="71" t="s">
        <v>231</v>
      </c>
    </row>
    <row r="198" spans="1:13" ht="96.75" customHeight="1" x14ac:dyDescent="0.2">
      <c r="A198" s="71">
        <v>2022</v>
      </c>
      <c r="B198" s="72">
        <v>4600013929</v>
      </c>
      <c r="C198" s="75" t="s">
        <v>531</v>
      </c>
      <c r="D198" s="74" t="s">
        <v>609</v>
      </c>
      <c r="E198" s="88" t="s">
        <v>560</v>
      </c>
      <c r="F198" s="75" t="s">
        <v>559</v>
      </c>
      <c r="G198" s="52">
        <f t="shared" si="6"/>
        <v>212254000</v>
      </c>
      <c r="H198" s="52">
        <v>39480000</v>
      </c>
      <c r="I198" s="15">
        <v>50000000</v>
      </c>
      <c r="J198" s="15">
        <v>122774000</v>
      </c>
      <c r="K198" s="15"/>
      <c r="L198" s="15">
        <f t="shared" si="7"/>
        <v>212254000</v>
      </c>
      <c r="M198" s="71" t="s">
        <v>231</v>
      </c>
    </row>
    <row r="199" spans="1:13" ht="96.75" customHeight="1" x14ac:dyDescent="0.2">
      <c r="A199" s="71">
        <v>2022</v>
      </c>
      <c r="B199" s="72">
        <v>4600013931</v>
      </c>
      <c r="C199" s="75" t="s">
        <v>532</v>
      </c>
      <c r="D199" s="74" t="s">
        <v>609</v>
      </c>
      <c r="E199" s="88" t="s">
        <v>633</v>
      </c>
      <c r="F199" s="75" t="s">
        <v>554</v>
      </c>
      <c r="G199" s="52">
        <f t="shared" si="6"/>
        <v>316126000</v>
      </c>
      <c r="H199" s="52">
        <v>42000000</v>
      </c>
      <c r="I199" s="15">
        <v>10000000</v>
      </c>
      <c r="J199" s="15">
        <f>225126000+39000000</f>
        <v>264126000</v>
      </c>
      <c r="K199" s="15"/>
      <c r="L199" s="15">
        <f t="shared" si="7"/>
        <v>316126000</v>
      </c>
      <c r="M199" s="71" t="s">
        <v>231</v>
      </c>
    </row>
    <row r="200" spans="1:13" ht="96.75" customHeight="1" x14ac:dyDescent="0.2">
      <c r="A200" s="71">
        <v>2022</v>
      </c>
      <c r="B200" s="72">
        <v>4600013933</v>
      </c>
      <c r="C200" s="75" t="s">
        <v>533</v>
      </c>
      <c r="D200" s="74" t="s">
        <v>609</v>
      </c>
      <c r="E200" s="88" t="s">
        <v>555</v>
      </c>
      <c r="F200" s="75" t="s">
        <v>556</v>
      </c>
      <c r="G200" s="52">
        <f t="shared" si="6"/>
        <v>468790000</v>
      </c>
      <c r="H200" s="52">
        <v>54298000</v>
      </c>
      <c r="I200" s="15">
        <v>20000000</v>
      </c>
      <c r="J200" s="15">
        <f>379492000+15000000</f>
        <v>394492000</v>
      </c>
      <c r="K200" s="15"/>
      <c r="L200" s="15">
        <f t="shared" si="7"/>
        <v>468790000</v>
      </c>
      <c r="M200" s="71" t="s">
        <v>231</v>
      </c>
    </row>
    <row r="201" spans="1:13" ht="96.75" customHeight="1" x14ac:dyDescent="0.2">
      <c r="A201" s="71">
        <v>2022</v>
      </c>
      <c r="B201" s="72">
        <v>4600013950</v>
      </c>
      <c r="C201" s="75" t="s">
        <v>505</v>
      </c>
      <c r="D201" s="74" t="s">
        <v>609</v>
      </c>
      <c r="E201" s="78" t="s">
        <v>506</v>
      </c>
      <c r="F201" s="79" t="s">
        <v>507</v>
      </c>
      <c r="G201" s="52">
        <f t="shared" si="6"/>
        <v>178381840</v>
      </c>
      <c r="H201" s="52">
        <v>100000000</v>
      </c>
      <c r="I201" s="15">
        <v>47501840</v>
      </c>
      <c r="J201" s="15">
        <v>30880000</v>
      </c>
      <c r="K201" s="15"/>
      <c r="L201" s="15">
        <f t="shared" si="7"/>
        <v>178381840</v>
      </c>
      <c r="M201" s="71" t="s">
        <v>231</v>
      </c>
    </row>
    <row r="202" spans="1:13" ht="96.75" customHeight="1" x14ac:dyDescent="0.2">
      <c r="A202" s="71">
        <v>2022</v>
      </c>
      <c r="B202" s="72">
        <v>4600013957</v>
      </c>
      <c r="C202" s="75" t="s">
        <v>530</v>
      </c>
      <c r="D202" s="74" t="s">
        <v>609</v>
      </c>
      <c r="E202" s="78" t="s">
        <v>558</v>
      </c>
      <c r="F202" s="79" t="s">
        <v>557</v>
      </c>
      <c r="G202" s="52">
        <f t="shared" si="6"/>
        <v>401378000</v>
      </c>
      <c r="H202" s="52">
        <v>54800000</v>
      </c>
      <c r="I202" s="15">
        <v>0</v>
      </c>
      <c r="J202" s="15">
        <f>277245000+69333000</f>
        <v>346578000</v>
      </c>
      <c r="K202" s="15"/>
      <c r="L202" s="15">
        <f t="shared" si="7"/>
        <v>401378000</v>
      </c>
      <c r="M202" s="71" t="s">
        <v>231</v>
      </c>
    </row>
    <row r="203" spans="1:13" ht="96.75" customHeight="1" x14ac:dyDescent="0.2">
      <c r="A203" s="71">
        <v>2022</v>
      </c>
      <c r="B203" s="72">
        <v>4600013959</v>
      </c>
      <c r="C203" s="75" t="s">
        <v>534</v>
      </c>
      <c r="D203" s="74" t="s">
        <v>609</v>
      </c>
      <c r="E203" s="78" t="s">
        <v>561</v>
      </c>
      <c r="F203" s="79" t="s">
        <v>528</v>
      </c>
      <c r="G203" s="52">
        <f t="shared" si="6"/>
        <v>308931000</v>
      </c>
      <c r="H203" s="52">
        <v>48625000</v>
      </c>
      <c r="I203" s="15">
        <v>54079000</v>
      </c>
      <c r="J203" s="15">
        <v>206227000</v>
      </c>
      <c r="K203" s="15"/>
      <c r="L203" s="15">
        <f t="shared" si="7"/>
        <v>308931000</v>
      </c>
      <c r="M203" s="71" t="s">
        <v>231</v>
      </c>
    </row>
    <row r="204" spans="1:13" ht="96.75" customHeight="1" x14ac:dyDescent="0.2">
      <c r="A204" s="71">
        <v>2022</v>
      </c>
      <c r="B204" s="72">
        <v>4600013960</v>
      </c>
      <c r="C204" s="75" t="s">
        <v>535</v>
      </c>
      <c r="D204" s="74" t="s">
        <v>609</v>
      </c>
      <c r="E204" s="78" t="s">
        <v>634</v>
      </c>
      <c r="F204" s="79" t="s">
        <v>562</v>
      </c>
      <c r="G204" s="52">
        <f t="shared" si="6"/>
        <v>369008000</v>
      </c>
      <c r="H204" s="52">
        <v>57650000</v>
      </c>
      <c r="I204" s="15">
        <f>30000000+8000000+16250000</f>
        <v>54250000</v>
      </c>
      <c r="J204" s="15">
        <v>257108000</v>
      </c>
      <c r="K204" s="15"/>
      <c r="L204" s="15">
        <f t="shared" si="7"/>
        <v>369008000</v>
      </c>
      <c r="M204" s="71" t="s">
        <v>231</v>
      </c>
    </row>
    <row r="205" spans="1:13" ht="96.75" customHeight="1" x14ac:dyDescent="0.2">
      <c r="A205" s="71">
        <v>2022</v>
      </c>
      <c r="B205" s="72">
        <v>4600013961</v>
      </c>
      <c r="C205" s="75" t="s">
        <v>536</v>
      </c>
      <c r="D205" s="74" t="s">
        <v>609</v>
      </c>
      <c r="E205" s="78" t="s">
        <v>563</v>
      </c>
      <c r="F205" s="79" t="s">
        <v>564</v>
      </c>
      <c r="G205" s="52">
        <f t="shared" si="6"/>
        <v>277556000</v>
      </c>
      <c r="H205" s="52">
        <v>56140000</v>
      </c>
      <c r="I205" s="15"/>
      <c r="J205" s="15">
        <f>177235000+44181000</f>
        <v>221416000</v>
      </c>
      <c r="K205" s="15"/>
      <c r="L205" s="15">
        <f t="shared" si="7"/>
        <v>277556000</v>
      </c>
      <c r="M205" s="71" t="s">
        <v>231</v>
      </c>
    </row>
    <row r="206" spans="1:13" ht="96.75" customHeight="1" x14ac:dyDescent="0.2">
      <c r="A206" s="71">
        <v>2022</v>
      </c>
      <c r="B206" s="72">
        <v>4600013962</v>
      </c>
      <c r="C206" s="75" t="s">
        <v>550</v>
      </c>
      <c r="D206" s="74" t="s">
        <v>609</v>
      </c>
      <c r="E206" s="78" t="s">
        <v>565</v>
      </c>
      <c r="F206" s="79" t="s">
        <v>566</v>
      </c>
      <c r="G206" s="52">
        <f t="shared" si="6"/>
        <v>217944000</v>
      </c>
      <c r="H206" s="52">
        <v>40000000</v>
      </c>
      <c r="I206" s="15">
        <v>9920000</v>
      </c>
      <c r="J206" s="15">
        <f>5440000+162584000</f>
        <v>168024000</v>
      </c>
      <c r="K206" s="15"/>
      <c r="L206" s="15">
        <f t="shared" si="7"/>
        <v>217944000</v>
      </c>
      <c r="M206" s="71" t="s">
        <v>231</v>
      </c>
    </row>
    <row r="207" spans="1:13" ht="96.75" customHeight="1" x14ac:dyDescent="0.2">
      <c r="A207" s="71">
        <v>2022</v>
      </c>
      <c r="B207" s="72">
        <v>4600013963</v>
      </c>
      <c r="C207" s="75" t="s">
        <v>551</v>
      </c>
      <c r="D207" s="74" t="s">
        <v>609</v>
      </c>
      <c r="E207" s="111" t="s">
        <v>567</v>
      </c>
      <c r="F207" s="112" t="s">
        <v>568</v>
      </c>
      <c r="G207" s="52">
        <f t="shared" si="6"/>
        <v>364292000</v>
      </c>
      <c r="H207" s="52">
        <v>68796000</v>
      </c>
      <c r="I207" s="15">
        <v>0</v>
      </c>
      <c r="J207" s="15">
        <f>24898000+270598000</f>
        <v>295496000</v>
      </c>
      <c r="K207" s="15"/>
      <c r="L207" s="15">
        <f t="shared" si="7"/>
        <v>364292000</v>
      </c>
      <c r="M207" s="71" t="s">
        <v>231</v>
      </c>
    </row>
    <row r="208" spans="1:13" ht="96.75" customHeight="1" x14ac:dyDescent="0.2">
      <c r="A208" s="71">
        <v>2022</v>
      </c>
      <c r="B208" s="72">
        <v>4600013964</v>
      </c>
      <c r="C208" s="75" t="s">
        <v>537</v>
      </c>
      <c r="D208" s="74" t="s">
        <v>609</v>
      </c>
      <c r="E208" s="78" t="s">
        <v>569</v>
      </c>
      <c r="F208" s="79" t="s">
        <v>562</v>
      </c>
      <c r="G208" s="52">
        <f t="shared" si="6"/>
        <v>417679000</v>
      </c>
      <c r="H208" s="52">
        <v>59520000</v>
      </c>
      <c r="I208" s="15">
        <v>43000000</v>
      </c>
      <c r="J208" s="15">
        <f>303159000+12000000</f>
        <v>315159000</v>
      </c>
      <c r="K208" s="15"/>
      <c r="L208" s="15" t="s">
        <v>247</v>
      </c>
      <c r="M208" s="71" t="s">
        <v>231</v>
      </c>
    </row>
    <row r="209" spans="1:13" ht="96.75" customHeight="1" x14ac:dyDescent="0.2">
      <c r="A209" s="71">
        <v>2022</v>
      </c>
      <c r="B209" s="72">
        <v>4600013965</v>
      </c>
      <c r="C209" s="75" t="s">
        <v>538</v>
      </c>
      <c r="D209" s="74" t="s">
        <v>609</v>
      </c>
      <c r="E209" s="78" t="s">
        <v>574</v>
      </c>
      <c r="F209" s="79" t="s">
        <v>575</v>
      </c>
      <c r="G209" s="52">
        <f t="shared" si="6"/>
        <v>234822000</v>
      </c>
      <c r="H209" s="52">
        <v>43915000</v>
      </c>
      <c r="I209" s="15">
        <v>0</v>
      </c>
      <c r="J209" s="15">
        <f>120907000+70000000</f>
        <v>190907000</v>
      </c>
      <c r="K209" s="15"/>
      <c r="L209" s="15">
        <f t="shared" ref="L209:L231" si="8">+H209+I209+J209</f>
        <v>234822000</v>
      </c>
      <c r="M209" s="71" t="s">
        <v>231</v>
      </c>
    </row>
    <row r="210" spans="1:13" ht="96.75" customHeight="1" x14ac:dyDescent="0.2">
      <c r="A210" s="71">
        <v>2022</v>
      </c>
      <c r="B210" s="72">
        <v>4600013967</v>
      </c>
      <c r="C210" s="75" t="s">
        <v>539</v>
      </c>
      <c r="D210" s="74" t="s">
        <v>609</v>
      </c>
      <c r="E210" s="78" t="s">
        <v>576</v>
      </c>
      <c r="F210" s="79" t="s">
        <v>557</v>
      </c>
      <c r="G210" s="52">
        <f t="shared" si="6"/>
        <v>368654000</v>
      </c>
      <c r="H210" s="52">
        <v>53000000</v>
      </c>
      <c r="I210" s="15">
        <v>37295000</v>
      </c>
      <c r="J210" s="15">
        <f>264159000+14200000</f>
        <v>278359000</v>
      </c>
      <c r="K210" s="15"/>
      <c r="L210" s="15">
        <f t="shared" si="8"/>
        <v>368654000</v>
      </c>
      <c r="M210" s="71" t="s">
        <v>231</v>
      </c>
    </row>
    <row r="211" spans="1:13" ht="96.75" customHeight="1" x14ac:dyDescent="0.2">
      <c r="A211" s="71">
        <v>2022</v>
      </c>
      <c r="B211" s="72">
        <v>4600013968</v>
      </c>
      <c r="C211" s="75" t="s">
        <v>540</v>
      </c>
      <c r="D211" s="74" t="s">
        <v>609</v>
      </c>
      <c r="E211" s="78" t="s">
        <v>570</v>
      </c>
      <c r="F211" s="79" t="s">
        <v>571</v>
      </c>
      <c r="G211" s="52">
        <f t="shared" si="6"/>
        <v>404244000</v>
      </c>
      <c r="H211" s="52">
        <v>59200000</v>
      </c>
      <c r="I211" s="15">
        <v>0</v>
      </c>
      <c r="J211" s="15">
        <f>259489000+85555000</f>
        <v>345044000</v>
      </c>
      <c r="K211" s="15"/>
      <c r="L211" s="15">
        <f t="shared" si="8"/>
        <v>404244000</v>
      </c>
      <c r="M211" s="71" t="s">
        <v>231</v>
      </c>
    </row>
    <row r="212" spans="1:13" ht="96.75" customHeight="1" x14ac:dyDescent="0.2">
      <c r="A212" s="71">
        <v>2022</v>
      </c>
      <c r="B212" s="72">
        <v>4600013969</v>
      </c>
      <c r="C212" s="75" t="s">
        <v>541</v>
      </c>
      <c r="D212" s="74" t="s">
        <v>609</v>
      </c>
      <c r="E212" s="78" t="s">
        <v>577</v>
      </c>
      <c r="F212" s="79" t="s">
        <v>566</v>
      </c>
      <c r="G212" s="52">
        <f t="shared" si="6"/>
        <v>327594000</v>
      </c>
      <c r="H212" s="52">
        <v>53650000</v>
      </c>
      <c r="I212" s="15">
        <v>0</v>
      </c>
      <c r="J212" s="15">
        <f>233944000+40000000</f>
        <v>273944000</v>
      </c>
      <c r="K212" s="15"/>
      <c r="L212" s="15">
        <f t="shared" si="8"/>
        <v>327594000</v>
      </c>
      <c r="M212" s="71" t="s">
        <v>231</v>
      </c>
    </row>
    <row r="213" spans="1:13" ht="96.75" customHeight="1" x14ac:dyDescent="0.2">
      <c r="A213" s="71">
        <v>2022</v>
      </c>
      <c r="B213" s="72">
        <v>4600013970</v>
      </c>
      <c r="C213" s="75" t="s">
        <v>552</v>
      </c>
      <c r="D213" s="74" t="s">
        <v>609</v>
      </c>
      <c r="E213" s="78" t="s">
        <v>578</v>
      </c>
      <c r="F213" s="79" t="s">
        <v>579</v>
      </c>
      <c r="G213" s="52">
        <f t="shared" si="6"/>
        <v>292573000</v>
      </c>
      <c r="H213" s="52">
        <v>45000000</v>
      </c>
      <c r="I213" s="15">
        <v>30000000</v>
      </c>
      <c r="J213" s="15">
        <v>217573000</v>
      </c>
      <c r="K213" s="15"/>
      <c r="L213" s="15">
        <f t="shared" si="8"/>
        <v>292573000</v>
      </c>
      <c r="M213" s="71" t="s">
        <v>231</v>
      </c>
    </row>
    <row r="214" spans="1:13" ht="96.75" customHeight="1" x14ac:dyDescent="0.2">
      <c r="A214" s="71">
        <v>2022</v>
      </c>
      <c r="B214" s="72">
        <v>4600013971</v>
      </c>
      <c r="C214" s="75" t="s">
        <v>542</v>
      </c>
      <c r="D214" s="74" t="s">
        <v>609</v>
      </c>
      <c r="E214" s="88" t="s">
        <v>580</v>
      </c>
      <c r="F214" s="79" t="s">
        <v>579</v>
      </c>
      <c r="G214" s="52">
        <f t="shared" si="6"/>
        <v>281860000</v>
      </c>
      <c r="H214" s="52">
        <v>49000000</v>
      </c>
      <c r="I214" s="15">
        <v>0</v>
      </c>
      <c r="J214" s="15">
        <f>212860000+20000000</f>
        <v>232860000</v>
      </c>
      <c r="K214" s="15"/>
      <c r="L214" s="15">
        <f t="shared" si="8"/>
        <v>281860000</v>
      </c>
      <c r="M214" s="71" t="s">
        <v>231</v>
      </c>
    </row>
    <row r="215" spans="1:13" ht="96.75" customHeight="1" x14ac:dyDescent="0.2">
      <c r="A215" s="71">
        <v>2022</v>
      </c>
      <c r="B215" s="72">
        <v>4600013972</v>
      </c>
      <c r="C215" s="75" t="s">
        <v>548</v>
      </c>
      <c r="D215" s="74" t="s">
        <v>609</v>
      </c>
      <c r="E215" s="78" t="s">
        <v>581</v>
      </c>
      <c r="F215" s="79" t="s">
        <v>582</v>
      </c>
      <c r="G215" s="52">
        <f t="shared" si="6"/>
        <v>263720000</v>
      </c>
      <c r="H215" s="52">
        <v>43203000</v>
      </c>
      <c r="I215" s="15">
        <f>58875000-10380000</f>
        <v>48495000</v>
      </c>
      <c r="J215" s="15">
        <f>10380000+161642000</f>
        <v>172022000</v>
      </c>
      <c r="K215" s="15"/>
      <c r="L215" s="15">
        <f t="shared" si="8"/>
        <v>263720000</v>
      </c>
      <c r="M215" s="71" t="s">
        <v>231</v>
      </c>
    </row>
    <row r="216" spans="1:13" ht="96.75" customHeight="1" x14ac:dyDescent="0.2">
      <c r="A216" s="71">
        <v>2022</v>
      </c>
      <c r="B216" s="72">
        <v>4600013973</v>
      </c>
      <c r="C216" s="75" t="s">
        <v>549</v>
      </c>
      <c r="D216" s="74" t="s">
        <v>609</v>
      </c>
      <c r="E216" s="78" t="s">
        <v>590</v>
      </c>
      <c r="F216" s="79" t="s">
        <v>314</v>
      </c>
      <c r="G216" s="52">
        <f t="shared" si="6"/>
        <v>239131000</v>
      </c>
      <c r="H216" s="52">
        <v>43283000</v>
      </c>
      <c r="I216" s="15">
        <v>25000000</v>
      </c>
      <c r="J216" s="15">
        <v>170848000</v>
      </c>
      <c r="K216" s="15"/>
      <c r="L216" s="15">
        <f t="shared" si="8"/>
        <v>239131000</v>
      </c>
      <c r="M216" s="71" t="s">
        <v>231</v>
      </c>
    </row>
    <row r="217" spans="1:13" ht="96.75" customHeight="1" x14ac:dyDescent="0.2">
      <c r="A217" s="71">
        <v>2022</v>
      </c>
      <c r="B217" s="72">
        <v>4600013974</v>
      </c>
      <c r="C217" s="75" t="s">
        <v>543</v>
      </c>
      <c r="D217" s="74" t="s">
        <v>609</v>
      </c>
      <c r="E217" s="78" t="s">
        <v>572</v>
      </c>
      <c r="F217" s="79" t="s">
        <v>573</v>
      </c>
      <c r="G217" s="52">
        <f t="shared" si="6"/>
        <v>279553000</v>
      </c>
      <c r="H217" s="52">
        <v>55150000</v>
      </c>
      <c r="I217" s="15">
        <v>0</v>
      </c>
      <c r="J217" s="15">
        <f>210512000+13891000</f>
        <v>224403000</v>
      </c>
      <c r="K217" s="15"/>
      <c r="L217" s="15">
        <f t="shared" si="8"/>
        <v>279553000</v>
      </c>
      <c r="M217" s="71" t="s">
        <v>231</v>
      </c>
    </row>
    <row r="218" spans="1:13" ht="96.75" customHeight="1" x14ac:dyDescent="0.2">
      <c r="A218" s="71">
        <v>2022</v>
      </c>
      <c r="B218" s="72">
        <v>4600013975</v>
      </c>
      <c r="C218" s="75" t="s">
        <v>544</v>
      </c>
      <c r="D218" s="74" t="s">
        <v>609</v>
      </c>
      <c r="E218" s="78" t="s">
        <v>574</v>
      </c>
      <c r="F218" s="79" t="s">
        <v>583</v>
      </c>
      <c r="G218" s="52">
        <f t="shared" si="6"/>
        <v>222962000</v>
      </c>
      <c r="H218" s="52">
        <v>38372000</v>
      </c>
      <c r="I218" s="15">
        <v>0</v>
      </c>
      <c r="J218" s="15">
        <f>157000000+27590000</f>
        <v>184590000</v>
      </c>
      <c r="K218" s="15"/>
      <c r="L218" s="15">
        <f t="shared" si="8"/>
        <v>222962000</v>
      </c>
      <c r="M218" s="71" t="s">
        <v>231</v>
      </c>
    </row>
    <row r="219" spans="1:13" ht="96.75" customHeight="1" x14ac:dyDescent="0.2">
      <c r="A219" s="71">
        <v>2022</v>
      </c>
      <c r="B219" s="72">
        <v>4600013976</v>
      </c>
      <c r="C219" s="75" t="s">
        <v>553</v>
      </c>
      <c r="D219" s="74" t="s">
        <v>609</v>
      </c>
      <c r="E219" s="78" t="s">
        <v>587</v>
      </c>
      <c r="F219" s="79" t="s">
        <v>583</v>
      </c>
      <c r="G219" s="52">
        <f t="shared" si="6"/>
        <v>300155000</v>
      </c>
      <c r="H219" s="52">
        <v>48000000</v>
      </c>
      <c r="I219" s="15">
        <v>47200000</v>
      </c>
      <c r="J219" s="15">
        <v>204955000</v>
      </c>
      <c r="K219" s="15"/>
      <c r="L219" s="15">
        <f t="shared" si="8"/>
        <v>300155000</v>
      </c>
      <c r="M219" s="71" t="s">
        <v>231</v>
      </c>
    </row>
    <row r="220" spans="1:13" ht="96.75" customHeight="1" x14ac:dyDescent="0.2">
      <c r="A220" s="71">
        <v>2022</v>
      </c>
      <c r="B220" s="72">
        <v>4600013977</v>
      </c>
      <c r="C220" s="75" t="s">
        <v>545</v>
      </c>
      <c r="D220" s="74" t="s">
        <v>609</v>
      </c>
      <c r="E220" s="78" t="s">
        <v>586</v>
      </c>
      <c r="F220" s="79" t="s">
        <v>583</v>
      </c>
      <c r="G220" s="52">
        <f t="shared" si="6"/>
        <v>288121000</v>
      </c>
      <c r="H220" s="52">
        <v>47540000</v>
      </c>
      <c r="I220" s="15">
        <v>0</v>
      </c>
      <c r="J220" s="15">
        <f>168581000+72000000</f>
        <v>240581000</v>
      </c>
      <c r="K220" s="15"/>
      <c r="L220" s="15">
        <f t="shared" si="8"/>
        <v>288121000</v>
      </c>
      <c r="M220" s="71" t="s">
        <v>231</v>
      </c>
    </row>
    <row r="221" spans="1:13" ht="96.75" customHeight="1" x14ac:dyDescent="0.2">
      <c r="A221" s="71">
        <v>2022</v>
      </c>
      <c r="B221" s="72">
        <v>4600014016</v>
      </c>
      <c r="C221" s="87" t="s">
        <v>546</v>
      </c>
      <c r="D221" s="74" t="s">
        <v>609</v>
      </c>
      <c r="E221" s="88" t="s">
        <v>512</v>
      </c>
      <c r="F221" s="75" t="s">
        <v>513</v>
      </c>
      <c r="G221" s="52">
        <f t="shared" si="6"/>
        <v>70568084</v>
      </c>
      <c r="H221" s="52">
        <v>50000000</v>
      </c>
      <c r="I221" s="15">
        <v>568084</v>
      </c>
      <c r="J221" s="15">
        <v>20000000</v>
      </c>
      <c r="K221" s="71"/>
      <c r="L221" s="79">
        <f t="shared" si="8"/>
        <v>70568084</v>
      </c>
      <c r="M221" s="71" t="s">
        <v>231</v>
      </c>
    </row>
    <row r="222" spans="1:13" ht="96.75" customHeight="1" x14ac:dyDescent="0.2">
      <c r="A222" s="71">
        <v>2022</v>
      </c>
      <c r="B222" s="72">
        <v>4600014017</v>
      </c>
      <c r="C222" s="87" t="s">
        <v>516</v>
      </c>
      <c r="D222" s="74" t="s">
        <v>609</v>
      </c>
      <c r="E222" s="88" t="s">
        <v>204</v>
      </c>
      <c r="F222" s="75" t="s">
        <v>525</v>
      </c>
      <c r="G222" s="52">
        <f t="shared" si="6"/>
        <v>279542857</v>
      </c>
      <c r="H222" s="52">
        <v>250000000</v>
      </c>
      <c r="I222" s="15">
        <v>0</v>
      </c>
      <c r="J222" s="15">
        <v>29542857</v>
      </c>
      <c r="K222" s="71"/>
      <c r="L222" s="79">
        <f t="shared" si="8"/>
        <v>279542857</v>
      </c>
      <c r="M222" s="71" t="s">
        <v>231</v>
      </c>
    </row>
    <row r="223" spans="1:13" ht="96.75" customHeight="1" x14ac:dyDescent="0.2">
      <c r="A223" s="71">
        <v>2022</v>
      </c>
      <c r="B223" s="72">
        <v>4600014018</v>
      </c>
      <c r="C223" s="75" t="s">
        <v>514</v>
      </c>
      <c r="D223" s="74" t="s">
        <v>609</v>
      </c>
      <c r="E223" s="88" t="s">
        <v>326</v>
      </c>
      <c r="F223" s="75" t="s">
        <v>524</v>
      </c>
      <c r="G223" s="52">
        <f t="shared" si="6"/>
        <v>60576000</v>
      </c>
      <c r="H223" s="52">
        <v>50000000</v>
      </c>
      <c r="I223" s="15">
        <v>526000</v>
      </c>
      <c r="J223" s="15">
        <v>10050000</v>
      </c>
      <c r="K223" s="71"/>
      <c r="L223" s="79">
        <f t="shared" si="8"/>
        <v>60576000</v>
      </c>
      <c r="M223" s="71" t="s">
        <v>231</v>
      </c>
    </row>
    <row r="224" spans="1:13" ht="96.75" customHeight="1" x14ac:dyDescent="0.2">
      <c r="A224" s="71">
        <v>2022</v>
      </c>
      <c r="B224" s="72">
        <v>4600014024</v>
      </c>
      <c r="C224" s="75" t="s">
        <v>547</v>
      </c>
      <c r="D224" s="74" t="s">
        <v>609</v>
      </c>
      <c r="E224" s="88" t="s">
        <v>588</v>
      </c>
      <c r="F224" s="75" t="s">
        <v>589</v>
      </c>
      <c r="G224" s="52">
        <f t="shared" si="6"/>
        <v>268370000</v>
      </c>
      <c r="H224" s="52">
        <v>57752000</v>
      </c>
      <c r="I224" s="15">
        <v>0</v>
      </c>
      <c r="J224" s="15">
        <v>210618000</v>
      </c>
      <c r="K224" s="71"/>
      <c r="L224" s="79">
        <f t="shared" si="8"/>
        <v>268370000</v>
      </c>
      <c r="M224" s="71" t="s">
        <v>231</v>
      </c>
    </row>
    <row r="225" spans="1:13" ht="96.75" customHeight="1" x14ac:dyDescent="0.2">
      <c r="A225" s="71">
        <v>2022</v>
      </c>
      <c r="B225" s="72">
        <v>4600014027</v>
      </c>
      <c r="C225" s="75" t="s">
        <v>529</v>
      </c>
      <c r="D225" s="74" t="s">
        <v>609</v>
      </c>
      <c r="E225" s="88" t="s">
        <v>410</v>
      </c>
      <c r="F225" s="75" t="s">
        <v>447</v>
      </c>
      <c r="G225" s="52">
        <f t="shared" si="6"/>
        <v>66319730</v>
      </c>
      <c r="H225" s="52">
        <v>49988730</v>
      </c>
      <c r="I225" s="15">
        <v>0</v>
      </c>
      <c r="J225" s="15">
        <v>16331000</v>
      </c>
      <c r="K225" s="71"/>
      <c r="L225" s="79">
        <f t="shared" si="8"/>
        <v>66319730</v>
      </c>
      <c r="M225" s="71" t="s">
        <v>231</v>
      </c>
    </row>
    <row r="226" spans="1:13" ht="96.75" customHeight="1" x14ac:dyDescent="0.2">
      <c r="A226" s="71">
        <v>2022</v>
      </c>
      <c r="B226" s="72">
        <v>4600014028</v>
      </c>
      <c r="C226" s="75" t="s">
        <v>526</v>
      </c>
      <c r="D226" s="74" t="s">
        <v>609</v>
      </c>
      <c r="E226" s="88" t="s">
        <v>416</v>
      </c>
      <c r="F226" s="75" t="s">
        <v>527</v>
      </c>
      <c r="G226" s="52">
        <f t="shared" si="6"/>
        <v>131310000</v>
      </c>
      <c r="H226" s="52">
        <v>99310000</v>
      </c>
      <c r="I226" s="15">
        <v>0</v>
      </c>
      <c r="J226" s="15">
        <v>32000000</v>
      </c>
      <c r="K226" s="71"/>
      <c r="L226" s="79">
        <f t="shared" si="8"/>
        <v>131310000</v>
      </c>
      <c r="M226" s="71" t="s">
        <v>231</v>
      </c>
    </row>
    <row r="227" spans="1:13" ht="96.75" customHeight="1" x14ac:dyDescent="0.2">
      <c r="A227" s="71">
        <v>2022</v>
      </c>
      <c r="B227" s="72">
        <v>4600014031</v>
      </c>
      <c r="C227" s="112" t="s">
        <v>517</v>
      </c>
      <c r="D227" s="74" t="s">
        <v>609</v>
      </c>
      <c r="E227" s="88" t="s">
        <v>519</v>
      </c>
      <c r="F227" s="75" t="s">
        <v>521</v>
      </c>
      <c r="G227" s="52">
        <f t="shared" si="6"/>
        <v>500000000</v>
      </c>
      <c r="H227" s="52">
        <v>400000000</v>
      </c>
      <c r="I227" s="15">
        <v>100000000</v>
      </c>
      <c r="J227" s="15">
        <v>0</v>
      </c>
      <c r="K227" s="71"/>
      <c r="L227" s="79">
        <f t="shared" si="8"/>
        <v>500000000</v>
      </c>
      <c r="M227" s="71" t="s">
        <v>231</v>
      </c>
    </row>
    <row r="228" spans="1:13" ht="96.75" customHeight="1" x14ac:dyDescent="0.2">
      <c r="A228" s="71">
        <v>2022</v>
      </c>
      <c r="B228" s="72">
        <v>4600014033</v>
      </c>
      <c r="C228" s="112" t="s">
        <v>518</v>
      </c>
      <c r="D228" s="74" t="s">
        <v>609</v>
      </c>
      <c r="E228" s="88" t="s">
        <v>520</v>
      </c>
      <c r="F228" s="75" t="s">
        <v>528</v>
      </c>
      <c r="G228" s="52">
        <f t="shared" si="6"/>
        <v>327429000</v>
      </c>
      <c r="H228" s="52">
        <v>250000000</v>
      </c>
      <c r="I228" s="15">
        <f>38714500+38714500</f>
        <v>77429000</v>
      </c>
      <c r="J228" s="15"/>
      <c r="K228" s="71"/>
      <c r="L228" s="79">
        <f t="shared" si="8"/>
        <v>327429000</v>
      </c>
      <c r="M228" s="71" t="s">
        <v>231</v>
      </c>
    </row>
    <row r="229" spans="1:13" ht="96.75" customHeight="1" x14ac:dyDescent="0.2">
      <c r="A229" s="71">
        <v>2022</v>
      </c>
      <c r="B229" s="72">
        <v>4600014034</v>
      </c>
      <c r="C229" s="87" t="s">
        <v>641</v>
      </c>
      <c r="D229" s="74" t="s">
        <v>609</v>
      </c>
      <c r="E229" s="88" t="s">
        <v>343</v>
      </c>
      <c r="F229" s="75"/>
      <c r="G229" s="52">
        <f t="shared" si="6"/>
        <v>3188812974</v>
      </c>
      <c r="H229" s="52">
        <v>2796545868</v>
      </c>
      <c r="I229" s="71">
        <v>0</v>
      </c>
      <c r="J229" s="15">
        <v>392267106</v>
      </c>
      <c r="K229" s="71"/>
      <c r="L229" s="79">
        <f t="shared" si="8"/>
        <v>3188812974</v>
      </c>
      <c r="M229" s="71" t="s">
        <v>231</v>
      </c>
    </row>
    <row r="230" spans="1:13" ht="96.75" customHeight="1" x14ac:dyDescent="0.2">
      <c r="A230" s="71">
        <v>2022</v>
      </c>
      <c r="B230" s="72">
        <v>4600014053</v>
      </c>
      <c r="C230" s="87" t="s">
        <v>522</v>
      </c>
      <c r="D230" s="74" t="s">
        <v>708</v>
      </c>
      <c r="E230" s="88" t="s">
        <v>523</v>
      </c>
      <c r="F230" s="75"/>
      <c r="G230" s="52">
        <f t="shared" si="6"/>
        <v>650700000</v>
      </c>
      <c r="H230" s="52">
        <v>650700000</v>
      </c>
      <c r="I230" s="71"/>
      <c r="J230" s="15"/>
      <c r="K230" s="71"/>
      <c r="L230" s="79">
        <f t="shared" si="8"/>
        <v>650700000</v>
      </c>
      <c r="M230" s="71" t="s">
        <v>231</v>
      </c>
    </row>
    <row r="231" spans="1:13" ht="96.75" customHeight="1" x14ac:dyDescent="0.2">
      <c r="A231" s="71">
        <v>2022</v>
      </c>
      <c r="B231" s="72">
        <v>4600014080</v>
      </c>
      <c r="C231" s="87" t="s">
        <v>594</v>
      </c>
      <c r="D231" s="74" t="s">
        <v>609</v>
      </c>
      <c r="E231" s="88" t="s">
        <v>595</v>
      </c>
      <c r="F231" s="75" t="s">
        <v>601</v>
      </c>
      <c r="G231" s="52">
        <f t="shared" si="6"/>
        <v>110230170</v>
      </c>
      <c r="H231" s="52">
        <v>92000000</v>
      </c>
      <c r="I231" s="15">
        <v>14924146</v>
      </c>
      <c r="J231" s="15">
        <v>3306024</v>
      </c>
      <c r="K231" s="71"/>
      <c r="L231" s="79">
        <f t="shared" si="8"/>
        <v>110230170</v>
      </c>
      <c r="M231" s="71" t="s">
        <v>231</v>
      </c>
    </row>
    <row r="232" spans="1:13" ht="96.75" customHeight="1" x14ac:dyDescent="0.2">
      <c r="A232" s="71">
        <v>2022</v>
      </c>
      <c r="B232" s="72">
        <v>4600014082</v>
      </c>
      <c r="C232" s="87" t="s">
        <v>636</v>
      </c>
      <c r="D232" s="74" t="s">
        <v>609</v>
      </c>
      <c r="E232" s="88" t="s">
        <v>635</v>
      </c>
      <c r="F232" s="75" t="s">
        <v>637</v>
      </c>
      <c r="G232" s="53">
        <v>99322333</v>
      </c>
      <c r="H232" s="52">
        <v>29000000</v>
      </c>
      <c r="I232" s="15"/>
      <c r="J232" s="15"/>
      <c r="K232" s="71"/>
      <c r="L232" s="79"/>
      <c r="M232" s="71" t="s">
        <v>231</v>
      </c>
    </row>
    <row r="233" spans="1:13" ht="96.75" customHeight="1" x14ac:dyDescent="0.2">
      <c r="A233" s="71">
        <v>2022</v>
      </c>
      <c r="B233" s="72">
        <v>4600014083</v>
      </c>
      <c r="C233" s="87" t="s">
        <v>584</v>
      </c>
      <c r="D233" s="74" t="s">
        <v>609</v>
      </c>
      <c r="E233" s="88" t="s">
        <v>585</v>
      </c>
      <c r="F233" s="75" t="s">
        <v>591</v>
      </c>
      <c r="G233" s="52">
        <f>+H233+I233+J233</f>
        <v>633503274</v>
      </c>
      <c r="H233" s="52">
        <v>400000000</v>
      </c>
      <c r="I233" s="15">
        <v>133503274</v>
      </c>
      <c r="J233" s="15">
        <v>100000000</v>
      </c>
      <c r="K233" s="15"/>
      <c r="L233" s="79">
        <f>+H233+I233+J233</f>
        <v>633503274</v>
      </c>
      <c r="M233" s="71" t="s">
        <v>231</v>
      </c>
    </row>
    <row r="234" spans="1:13" ht="96.75" customHeight="1" x14ac:dyDescent="0.2">
      <c r="A234" s="71">
        <v>2022</v>
      </c>
      <c r="B234" s="72">
        <v>4600014084</v>
      </c>
      <c r="C234" s="87" t="s">
        <v>602</v>
      </c>
      <c r="D234" s="74" t="s">
        <v>609</v>
      </c>
      <c r="E234" s="88" t="s">
        <v>603</v>
      </c>
      <c r="F234" s="75" t="s">
        <v>604</v>
      </c>
      <c r="G234" s="52">
        <f>+H234+I234+J234</f>
        <v>1150000092</v>
      </c>
      <c r="H234" s="52">
        <v>1000000000</v>
      </c>
      <c r="I234" s="15">
        <v>150000092</v>
      </c>
      <c r="J234" s="15">
        <v>0</v>
      </c>
      <c r="K234" s="15"/>
      <c r="L234" s="79">
        <f>+H234+I234+J234</f>
        <v>1150000092</v>
      </c>
      <c r="M234" s="71" t="s">
        <v>231</v>
      </c>
    </row>
    <row r="235" spans="1:13" ht="96.75" customHeight="1" x14ac:dyDescent="0.2">
      <c r="A235" s="71">
        <v>2022</v>
      </c>
      <c r="B235" s="72">
        <v>4600014085</v>
      </c>
      <c r="C235" s="87" t="s">
        <v>592</v>
      </c>
      <c r="D235" s="74" t="s">
        <v>609</v>
      </c>
      <c r="E235" s="88" t="s">
        <v>593</v>
      </c>
      <c r="F235" s="79" t="s">
        <v>583</v>
      </c>
      <c r="G235" s="52">
        <f>+H235+I235+J235</f>
        <v>55845000</v>
      </c>
      <c r="H235" s="52">
        <v>30000000</v>
      </c>
      <c r="I235" s="15">
        <v>13845000</v>
      </c>
      <c r="J235" s="15">
        <v>12000000</v>
      </c>
      <c r="K235" s="71"/>
      <c r="L235" s="79">
        <f>+H235+I235+J235</f>
        <v>55845000</v>
      </c>
      <c r="M235" s="71" t="s">
        <v>231</v>
      </c>
    </row>
    <row r="236" spans="1:13" ht="96.75" customHeight="1" x14ac:dyDescent="0.2">
      <c r="A236" s="71">
        <v>2022</v>
      </c>
      <c r="B236" s="72">
        <v>4600014086</v>
      </c>
      <c r="C236" s="112" t="s">
        <v>596</v>
      </c>
      <c r="D236" s="74" t="s">
        <v>609</v>
      </c>
      <c r="E236" s="88" t="s">
        <v>600</v>
      </c>
      <c r="F236" s="79" t="s">
        <v>598</v>
      </c>
      <c r="G236" s="52">
        <f>+H236+I236+J236</f>
        <v>149644216</v>
      </c>
      <c r="H236" s="52">
        <v>99991980</v>
      </c>
      <c r="I236" s="15">
        <v>0</v>
      </c>
      <c r="J236" s="15">
        <v>49652236</v>
      </c>
      <c r="K236" s="71"/>
      <c r="L236" s="79">
        <f>+H236+I236+J236</f>
        <v>149644216</v>
      </c>
      <c r="M236" s="71" t="s">
        <v>231</v>
      </c>
    </row>
    <row r="237" spans="1:13" ht="96.75" customHeight="1" x14ac:dyDescent="0.2">
      <c r="A237" s="71">
        <v>2022</v>
      </c>
      <c r="B237" s="72">
        <v>4600014100</v>
      </c>
      <c r="C237" s="112" t="s">
        <v>607</v>
      </c>
      <c r="D237" s="74" t="s">
        <v>609</v>
      </c>
      <c r="E237" s="88" t="s">
        <v>329</v>
      </c>
      <c r="F237" s="79" t="s">
        <v>608</v>
      </c>
      <c r="G237" s="52">
        <v>50000000</v>
      </c>
      <c r="H237" s="52">
        <v>67313480</v>
      </c>
      <c r="I237" s="15"/>
      <c r="J237" s="15"/>
      <c r="K237" s="71"/>
      <c r="L237" s="79"/>
      <c r="M237" s="71" t="s">
        <v>231</v>
      </c>
    </row>
    <row r="238" spans="1:13" ht="96.75" customHeight="1" x14ac:dyDescent="0.2">
      <c r="A238" s="71">
        <v>2022</v>
      </c>
      <c r="B238" s="72">
        <v>4600014102</v>
      </c>
      <c r="C238" s="112" t="s">
        <v>597</v>
      </c>
      <c r="D238" s="74" t="s">
        <v>609</v>
      </c>
      <c r="E238" s="88" t="s">
        <v>282</v>
      </c>
      <c r="F238" s="79" t="s">
        <v>599</v>
      </c>
      <c r="G238" s="52">
        <f>+H238+I238+J238</f>
        <v>286780590</v>
      </c>
      <c r="H238" s="52">
        <v>149970338</v>
      </c>
      <c r="I238" s="15">
        <v>136810252</v>
      </c>
      <c r="J238" s="15">
        <v>0</v>
      </c>
      <c r="K238" s="71"/>
      <c r="L238" s="79">
        <f>+H238+I238+J238</f>
        <v>286780590</v>
      </c>
      <c r="M238" s="71" t="s">
        <v>231</v>
      </c>
    </row>
    <row r="239" spans="1:13" ht="96.75" customHeight="1" x14ac:dyDescent="0.2">
      <c r="A239" s="72">
        <v>2022</v>
      </c>
      <c r="B239" s="72">
        <v>4600014103</v>
      </c>
      <c r="C239" s="87" t="s">
        <v>605</v>
      </c>
      <c r="D239" s="74" t="s">
        <v>609</v>
      </c>
      <c r="E239" s="88" t="s">
        <v>506</v>
      </c>
      <c r="F239" s="75" t="s">
        <v>606</v>
      </c>
      <c r="G239" s="52">
        <f>+H239+I239+J239</f>
        <v>141199742</v>
      </c>
      <c r="H239" s="52">
        <v>100000000</v>
      </c>
      <c r="I239" s="15">
        <v>14999742</v>
      </c>
      <c r="J239" s="15">
        <v>26200000</v>
      </c>
      <c r="K239" s="15"/>
      <c r="L239" s="79">
        <f>+H239+I239+J239</f>
        <v>141199742</v>
      </c>
      <c r="M239" s="71" t="s">
        <v>231</v>
      </c>
    </row>
    <row r="240" spans="1:13" ht="96.75" customHeight="1" x14ac:dyDescent="0.2">
      <c r="A240" s="89">
        <v>2022</v>
      </c>
      <c r="B240" s="89">
        <v>4600014299</v>
      </c>
      <c r="C240" s="90" t="s">
        <v>671</v>
      </c>
      <c r="D240" s="91" t="s">
        <v>187</v>
      </c>
      <c r="E240" s="90" t="s">
        <v>672</v>
      </c>
      <c r="F240" s="90" t="s">
        <v>673</v>
      </c>
      <c r="G240" s="54">
        <v>1233102500</v>
      </c>
      <c r="H240" s="54">
        <v>1233102500</v>
      </c>
      <c r="I240" s="92"/>
      <c r="J240" s="92"/>
      <c r="K240" s="92"/>
      <c r="L240" s="93"/>
      <c r="M240" s="71" t="s">
        <v>231</v>
      </c>
    </row>
    <row r="241" spans="1:14" ht="96.75" customHeight="1" x14ac:dyDescent="0.2">
      <c r="A241" s="89">
        <v>2022</v>
      </c>
      <c r="B241" s="89">
        <v>4600014300</v>
      </c>
      <c r="C241" s="90" t="s">
        <v>665</v>
      </c>
      <c r="D241" s="91" t="s">
        <v>609</v>
      </c>
      <c r="E241" s="90" t="s">
        <v>664</v>
      </c>
      <c r="F241" s="92" t="s">
        <v>663</v>
      </c>
      <c r="G241" s="54">
        <v>199939856</v>
      </c>
      <c r="H241" s="54">
        <v>100000000</v>
      </c>
      <c r="I241" s="92"/>
      <c r="J241" s="92"/>
      <c r="K241" s="92"/>
      <c r="L241" s="93"/>
      <c r="M241" s="71" t="s">
        <v>231</v>
      </c>
    </row>
    <row r="242" spans="1:14" ht="96.75" customHeight="1" x14ac:dyDescent="0.2">
      <c r="A242" s="89">
        <v>2022</v>
      </c>
      <c r="B242" s="89">
        <v>4600014301</v>
      </c>
      <c r="C242" s="90" t="s">
        <v>674</v>
      </c>
      <c r="D242" s="91" t="s">
        <v>609</v>
      </c>
      <c r="E242" s="90" t="s">
        <v>286</v>
      </c>
      <c r="F242" s="90" t="s">
        <v>675</v>
      </c>
      <c r="G242" s="54">
        <v>62825000</v>
      </c>
      <c r="H242" s="54">
        <v>50000000</v>
      </c>
      <c r="I242" s="92"/>
      <c r="J242" s="92"/>
      <c r="K242" s="92"/>
      <c r="L242" s="93"/>
      <c r="M242" s="71" t="s">
        <v>231</v>
      </c>
    </row>
    <row r="243" spans="1:14" ht="96.75" customHeight="1" x14ac:dyDescent="0.2">
      <c r="A243" s="89">
        <v>2022</v>
      </c>
      <c r="B243" s="89">
        <v>4600014302</v>
      </c>
      <c r="C243" s="90" t="s">
        <v>676</v>
      </c>
      <c r="D243" s="91" t="s">
        <v>609</v>
      </c>
      <c r="E243" s="90" t="s">
        <v>677</v>
      </c>
      <c r="F243" s="90" t="s">
        <v>678</v>
      </c>
      <c r="G243" s="54">
        <v>265336967</v>
      </c>
      <c r="H243" s="54">
        <v>125000000</v>
      </c>
      <c r="I243" s="92"/>
      <c r="J243" s="92"/>
      <c r="K243" s="92"/>
      <c r="L243" s="93"/>
      <c r="M243" s="71" t="s">
        <v>231</v>
      </c>
    </row>
    <row r="244" spans="1:14" ht="96.75" customHeight="1" x14ac:dyDescent="0.2">
      <c r="A244" s="89">
        <v>2022</v>
      </c>
      <c r="B244" s="89">
        <v>4600014303</v>
      </c>
      <c r="C244" s="90" t="s">
        <v>679</v>
      </c>
      <c r="D244" s="91" t="s">
        <v>609</v>
      </c>
      <c r="E244" s="90" t="s">
        <v>680</v>
      </c>
      <c r="F244" s="92" t="s">
        <v>681</v>
      </c>
      <c r="G244" s="54">
        <v>122131106</v>
      </c>
      <c r="H244" s="54">
        <v>80000000</v>
      </c>
      <c r="I244" s="92"/>
      <c r="J244" s="92"/>
      <c r="K244" s="92"/>
      <c r="L244" s="93"/>
      <c r="M244" s="71" t="s">
        <v>231</v>
      </c>
    </row>
    <row r="245" spans="1:14" ht="96.75" customHeight="1" x14ac:dyDescent="0.2">
      <c r="A245" s="89">
        <v>2022</v>
      </c>
      <c r="B245" s="89">
        <v>4600014332</v>
      </c>
      <c r="C245" s="90" t="s">
        <v>682</v>
      </c>
      <c r="D245" s="91" t="s">
        <v>609</v>
      </c>
      <c r="E245" s="90" t="s">
        <v>683</v>
      </c>
      <c r="F245" s="92" t="s">
        <v>684</v>
      </c>
      <c r="G245" s="54">
        <v>103000000</v>
      </c>
      <c r="H245" s="54">
        <v>82000000</v>
      </c>
      <c r="I245" s="92"/>
      <c r="J245" s="92"/>
      <c r="K245" s="92"/>
      <c r="L245" s="93"/>
      <c r="M245" s="71" t="s">
        <v>231</v>
      </c>
    </row>
    <row r="246" spans="1:14" ht="96.75" customHeight="1" x14ac:dyDescent="0.2">
      <c r="A246" s="89">
        <v>2022</v>
      </c>
      <c r="B246" s="89">
        <v>4600014361</v>
      </c>
      <c r="C246" s="90" t="s">
        <v>685</v>
      </c>
      <c r="D246" s="92" t="s">
        <v>686</v>
      </c>
      <c r="E246" s="90" t="s">
        <v>362</v>
      </c>
      <c r="F246" s="92" t="s">
        <v>687</v>
      </c>
      <c r="G246" s="54">
        <v>1511878950</v>
      </c>
      <c r="H246" s="54">
        <v>1511878950</v>
      </c>
      <c r="I246" s="92"/>
      <c r="J246" s="92"/>
      <c r="K246" s="92"/>
      <c r="L246" s="93"/>
      <c r="M246" s="71" t="s">
        <v>231</v>
      </c>
    </row>
    <row r="247" spans="1:14" x14ac:dyDescent="0.2">
      <c r="A247" s="94"/>
      <c r="B247" s="94"/>
      <c r="C247" s="95"/>
      <c r="D247" s="96"/>
      <c r="E247" s="95"/>
      <c r="F247" s="97"/>
      <c r="G247" s="54">
        <f>SUM(G5:G246)</f>
        <v>174011457420</v>
      </c>
      <c r="H247" s="54">
        <f>SUM(H5:H246)</f>
        <v>92354485391</v>
      </c>
      <c r="I247" s="51"/>
      <c r="J247" s="51"/>
      <c r="K247" s="51"/>
      <c r="L247" s="98"/>
      <c r="M247" s="76"/>
    </row>
    <row r="248" spans="1:14" x14ac:dyDescent="0.2">
      <c r="A248" s="94"/>
      <c r="B248" s="94"/>
      <c r="C248" s="95"/>
      <c r="D248" s="96"/>
      <c r="E248" s="95"/>
      <c r="F248" s="97"/>
      <c r="G248" s="51"/>
      <c r="H248" s="51"/>
      <c r="I248" s="51"/>
      <c r="J248" s="51"/>
      <c r="K248" s="51"/>
      <c r="L248" s="98"/>
      <c r="M248" s="76"/>
    </row>
    <row r="249" spans="1:14" ht="15" x14ac:dyDescent="0.2">
      <c r="A249" s="94"/>
      <c r="B249" s="94"/>
      <c r="C249" s="95"/>
      <c r="D249" s="96"/>
      <c r="E249" s="103"/>
      <c r="F249" s="97"/>
      <c r="G249" s="103"/>
      <c r="H249" s="103"/>
      <c r="I249" s="51"/>
      <c r="J249" s="51"/>
      <c r="K249" s="51"/>
      <c r="L249" s="98"/>
      <c r="M249" s="76"/>
    </row>
    <row r="250" spans="1:14" ht="15" x14ac:dyDescent="0.2">
      <c r="A250" s="94"/>
      <c r="B250" s="94"/>
      <c r="C250" s="95"/>
      <c r="D250" s="103"/>
      <c r="E250" s="101"/>
      <c r="F250" s="97"/>
      <c r="G250" s="101"/>
      <c r="H250" s="101"/>
      <c r="I250" s="51"/>
      <c r="J250" s="51"/>
      <c r="K250" s="51"/>
      <c r="L250" s="98"/>
      <c r="M250" s="76"/>
    </row>
    <row r="251" spans="1:14" ht="15" x14ac:dyDescent="0.2">
      <c r="A251" s="94"/>
      <c r="B251" s="94"/>
      <c r="C251" s="95"/>
      <c r="D251" s="101"/>
      <c r="E251" s="101"/>
      <c r="F251" s="97"/>
      <c r="G251" s="103"/>
      <c r="H251" s="103"/>
      <c r="I251" s="51"/>
      <c r="J251" s="51"/>
      <c r="K251" s="51"/>
      <c r="L251" s="98"/>
      <c r="M251" s="76"/>
    </row>
    <row r="252" spans="1:14" ht="15" x14ac:dyDescent="0.2">
      <c r="D252" s="103"/>
      <c r="E252" s="103"/>
      <c r="G252" s="103"/>
      <c r="H252" s="101"/>
      <c r="N252" s="106"/>
    </row>
    <row r="253" spans="1:14" ht="15" x14ac:dyDescent="0.2">
      <c r="D253" s="103"/>
      <c r="E253" s="101"/>
      <c r="G253" s="101"/>
      <c r="H253" s="101"/>
    </row>
    <row r="254" spans="1:14" ht="12.75" customHeight="1" x14ac:dyDescent="0.2">
      <c r="D254" s="101"/>
      <c r="E254" s="103"/>
      <c r="G254" s="29"/>
      <c r="H254" s="103"/>
      <c r="N254" s="106"/>
    </row>
    <row r="255" spans="1:14" ht="15" x14ac:dyDescent="0.2">
      <c r="E255" s="101"/>
      <c r="G255" s="28"/>
      <c r="H255" s="28"/>
    </row>
    <row r="256" spans="1:14" ht="15" x14ac:dyDescent="0.2">
      <c r="E256" s="101"/>
      <c r="H256" s="107"/>
    </row>
    <row r="267" spans="5:7" ht="15" x14ac:dyDescent="0.2">
      <c r="E267" s="103"/>
      <c r="G267" s="103"/>
    </row>
    <row r="268" spans="5:7" ht="15" x14ac:dyDescent="0.2">
      <c r="E268" s="101"/>
      <c r="G268" s="101"/>
    </row>
    <row r="269" spans="5:7" ht="15" x14ac:dyDescent="0.2">
      <c r="E269" s="103"/>
      <c r="G269" s="103"/>
    </row>
    <row r="270" spans="5:7" ht="15" x14ac:dyDescent="0.2">
      <c r="E270" s="101"/>
      <c r="G270" s="108"/>
    </row>
    <row r="271" spans="5:7" ht="15" x14ac:dyDescent="0.2">
      <c r="E271" s="103"/>
      <c r="G271" s="101"/>
    </row>
    <row r="272" spans="5:7" ht="15" x14ac:dyDescent="0.2">
      <c r="E272" s="108"/>
      <c r="G272" s="103"/>
    </row>
  </sheetData>
  <protectedRanges>
    <protectedRange sqref="C240:C243" name="Rango19_1_1"/>
    <protectedRange sqref="E240:E243" name="Rango19_1_1_1"/>
    <protectedRange sqref="F240:F243" name="Rango19_1_1_2"/>
  </protectedRanges>
  <mergeCells count="10">
    <mergeCell ref="A2:M2"/>
    <mergeCell ref="A1:M1"/>
    <mergeCell ref="M3:M4"/>
    <mergeCell ref="G3:L3"/>
    <mergeCell ref="A3:A4"/>
    <mergeCell ref="B3:B4"/>
    <mergeCell ref="C3:C4"/>
    <mergeCell ref="D3:D4"/>
    <mergeCell ref="E3:E4"/>
    <mergeCell ref="F3:F4"/>
  </mergeCells>
  <phoneticPr fontId="0" type="noConversion"/>
  <pageMargins left="0.23622047244094491" right="0.23622047244094491" top="0.31496062992125984" bottom="0.23622047244094491" header="0.19685039370078741" footer="0.15748031496062992"/>
  <pageSetup scale="70" orientation="portrait"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0"/>
  <sheetViews>
    <sheetView zoomScale="96" zoomScaleNormal="96" workbookViewId="0">
      <selection activeCell="B49" sqref="B41:B49"/>
    </sheetView>
  </sheetViews>
  <sheetFormatPr baseColWidth="10" defaultRowHeight="12.75" x14ac:dyDescent="0.2"/>
  <cols>
    <col min="1" max="1" width="31.140625" customWidth="1"/>
    <col min="2" max="2" width="38.28515625" customWidth="1"/>
    <col min="3" max="3" width="23.5703125" customWidth="1"/>
    <col min="4" max="4" width="19.85546875" customWidth="1"/>
    <col min="5" max="5" width="35.42578125" customWidth="1"/>
    <col min="7" max="7" width="19.28515625" customWidth="1"/>
  </cols>
  <sheetData>
    <row r="2" spans="2:7" x14ac:dyDescent="0.2">
      <c r="B2" s="1" t="s">
        <v>615</v>
      </c>
    </row>
    <row r="4" spans="2:7" ht="53.25" customHeight="1" x14ac:dyDescent="0.2">
      <c r="B4" s="16" t="s">
        <v>610</v>
      </c>
      <c r="C4" s="17" t="s">
        <v>617</v>
      </c>
      <c r="D4" s="17" t="s">
        <v>618</v>
      </c>
      <c r="E4" s="17" t="s">
        <v>611</v>
      </c>
    </row>
    <row r="5" spans="2:7" ht="20.100000000000001" customHeight="1" x14ac:dyDescent="0.2">
      <c r="B5" s="18" t="s">
        <v>612</v>
      </c>
      <c r="C5" s="19">
        <v>0</v>
      </c>
      <c r="D5" s="19">
        <v>0</v>
      </c>
      <c r="E5" s="20">
        <v>0</v>
      </c>
      <c r="G5" s="20">
        <v>0</v>
      </c>
    </row>
    <row r="6" spans="2:7" ht="20.100000000000001" customHeight="1" x14ac:dyDescent="0.2">
      <c r="B6" s="18" t="s">
        <v>654</v>
      </c>
      <c r="C6" s="19">
        <v>5</v>
      </c>
      <c r="D6" s="19">
        <v>24</v>
      </c>
      <c r="E6" s="20">
        <v>56477.968207999998</v>
      </c>
      <c r="G6" s="20">
        <v>56477968208</v>
      </c>
    </row>
    <row r="7" spans="2:7" ht="20.100000000000001" customHeight="1" x14ac:dyDescent="0.2">
      <c r="B7" s="18" t="s">
        <v>623</v>
      </c>
      <c r="C7" s="19">
        <v>0</v>
      </c>
      <c r="D7" s="19">
        <v>1</v>
      </c>
      <c r="E7" s="20">
        <v>1495.9</v>
      </c>
      <c r="G7" s="20">
        <v>1496</v>
      </c>
    </row>
    <row r="8" spans="2:7" ht="20.100000000000001" customHeight="1" x14ac:dyDescent="0.2">
      <c r="B8" s="18" t="s">
        <v>614</v>
      </c>
      <c r="C8" s="19">
        <v>0</v>
      </c>
      <c r="D8" s="19">
        <v>0</v>
      </c>
      <c r="E8" s="20">
        <v>0</v>
      </c>
      <c r="G8" s="20">
        <v>0</v>
      </c>
    </row>
    <row r="9" spans="2:7" ht="20.100000000000001" customHeight="1" x14ac:dyDescent="0.2">
      <c r="B9" s="21" t="s">
        <v>625</v>
      </c>
      <c r="C9" s="22">
        <v>0</v>
      </c>
      <c r="D9" s="22">
        <v>1</v>
      </c>
      <c r="E9" s="23">
        <v>2288.7433580000002</v>
      </c>
      <c r="G9" s="23">
        <v>0</v>
      </c>
    </row>
    <row r="10" spans="2:7" ht="20.100000000000001" customHeight="1" x14ac:dyDescent="0.2">
      <c r="B10" s="24" t="s">
        <v>616</v>
      </c>
      <c r="C10" s="22">
        <v>0</v>
      </c>
      <c r="D10" s="22">
        <v>8</v>
      </c>
      <c r="E10" s="23">
        <v>486.135876</v>
      </c>
      <c r="G10" s="23">
        <v>486</v>
      </c>
    </row>
    <row r="11" spans="2:7" x14ac:dyDescent="0.2">
      <c r="B11" s="24" t="s">
        <v>621</v>
      </c>
      <c r="C11" s="22">
        <v>0</v>
      </c>
      <c r="D11" s="22">
        <v>5</v>
      </c>
      <c r="E11" s="23">
        <v>2786.4039720000001</v>
      </c>
      <c r="G11" s="23">
        <v>2786</v>
      </c>
    </row>
    <row r="12" spans="2:7" x14ac:dyDescent="0.2">
      <c r="B12" s="25" t="s">
        <v>622</v>
      </c>
      <c r="C12" s="22">
        <v>1</v>
      </c>
      <c r="D12" s="22">
        <v>0</v>
      </c>
      <c r="E12" s="23">
        <v>24608.2912</v>
      </c>
      <c r="G12" s="23">
        <v>24609</v>
      </c>
    </row>
    <row r="13" spans="2:7" ht="20.100000000000001" customHeight="1" x14ac:dyDescent="0.2">
      <c r="B13" s="126" t="s">
        <v>624</v>
      </c>
      <c r="C13" s="26">
        <v>7</v>
      </c>
      <c r="D13" s="26">
        <f t="shared" ref="D13:E13" si="0">SUM(D5:D12)</f>
        <v>39</v>
      </c>
      <c r="E13" s="119">
        <f t="shared" si="0"/>
        <v>88143.442614</v>
      </c>
      <c r="G13" s="119">
        <f t="shared" ref="G13" si="1">SUM(G5:G12)</f>
        <v>56477997585</v>
      </c>
    </row>
    <row r="14" spans="2:7" x14ac:dyDescent="0.2">
      <c r="B14" s="126"/>
      <c r="C14" s="126">
        <f>SUM(C13+D13)</f>
        <v>46</v>
      </c>
      <c r="D14" s="126"/>
      <c r="E14" s="119"/>
      <c r="G14" s="119"/>
    </row>
    <row r="15" spans="2:7" ht="15.75" x14ac:dyDescent="0.2">
      <c r="B15" s="5" t="s">
        <v>619</v>
      </c>
      <c r="C15" s="5"/>
      <c r="D15" s="5"/>
      <c r="E15" s="5"/>
    </row>
    <row r="16" spans="2:7" ht="15.75" x14ac:dyDescent="0.2">
      <c r="B16" s="5" t="s">
        <v>620</v>
      </c>
      <c r="C16" s="5"/>
      <c r="D16" s="5"/>
      <c r="E16" s="5"/>
    </row>
    <row r="17" spans="2:7" ht="15.75" x14ac:dyDescent="0.2">
      <c r="B17" s="5" t="s">
        <v>655</v>
      </c>
      <c r="C17" s="5"/>
      <c r="D17" s="5"/>
      <c r="E17" s="5"/>
    </row>
    <row r="18" spans="2:7" ht="15.75" x14ac:dyDescent="0.2">
      <c r="B18" s="5"/>
      <c r="C18" s="5"/>
      <c r="D18" s="5"/>
      <c r="E18" s="5"/>
    </row>
    <row r="19" spans="2:7" x14ac:dyDescent="0.2">
      <c r="B19" s="4" t="s">
        <v>626</v>
      </c>
    </row>
    <row r="21" spans="2:7" ht="31.5" x14ac:dyDescent="0.25">
      <c r="B21" s="2" t="s">
        <v>610</v>
      </c>
      <c r="C21" s="3" t="s">
        <v>617</v>
      </c>
      <c r="D21" s="3" t="s">
        <v>618</v>
      </c>
      <c r="E21" s="3" t="s">
        <v>611</v>
      </c>
    </row>
    <row r="22" spans="2:7" ht="15.75" x14ac:dyDescent="0.25">
      <c r="B22" s="6" t="s">
        <v>612</v>
      </c>
      <c r="C22" s="7">
        <v>0</v>
      </c>
      <c r="D22" s="7">
        <v>0</v>
      </c>
      <c r="E22" s="8">
        <v>0</v>
      </c>
    </row>
    <row r="23" spans="2:7" ht="15.75" x14ac:dyDescent="0.25">
      <c r="B23" s="6" t="s">
        <v>613</v>
      </c>
      <c r="C23" s="7">
        <v>19</v>
      </c>
      <c r="D23" s="7">
        <v>106</v>
      </c>
      <c r="E23" s="8">
        <v>63351.367205000002</v>
      </c>
      <c r="G23" s="27">
        <v>57827</v>
      </c>
    </row>
    <row r="24" spans="2:7" ht="31.5" x14ac:dyDescent="0.25">
      <c r="B24" s="6" t="s">
        <v>623</v>
      </c>
      <c r="C24" s="7">
        <v>0</v>
      </c>
      <c r="D24" s="7">
        <v>0</v>
      </c>
      <c r="E24" s="8">
        <v>0</v>
      </c>
      <c r="G24" s="27"/>
    </row>
    <row r="25" spans="2:7" ht="15.75" x14ac:dyDescent="0.25">
      <c r="B25" s="6" t="s">
        <v>614</v>
      </c>
      <c r="C25" s="7">
        <v>0</v>
      </c>
      <c r="D25" s="7">
        <v>0</v>
      </c>
      <c r="E25" s="8">
        <v>0</v>
      </c>
      <c r="G25" s="27"/>
    </row>
    <row r="26" spans="2:7" ht="15.75" x14ac:dyDescent="0.25">
      <c r="B26" s="9" t="s">
        <v>625</v>
      </c>
      <c r="C26" s="10">
        <v>0</v>
      </c>
      <c r="D26" s="7">
        <v>3</v>
      </c>
      <c r="E26" s="11">
        <v>1656.03052</v>
      </c>
      <c r="G26" s="27">
        <v>98</v>
      </c>
    </row>
    <row r="27" spans="2:7" ht="15.75" x14ac:dyDescent="0.25">
      <c r="B27" s="12" t="s">
        <v>616</v>
      </c>
      <c r="C27" s="10">
        <v>0</v>
      </c>
      <c r="D27" s="7">
        <v>3</v>
      </c>
      <c r="E27" s="11">
        <v>73.8</v>
      </c>
      <c r="G27">
        <v>74</v>
      </c>
    </row>
    <row r="28" spans="2:7" ht="15.75" x14ac:dyDescent="0.25">
      <c r="B28" s="12" t="s">
        <v>621</v>
      </c>
      <c r="C28" s="10">
        <v>0</v>
      </c>
      <c r="D28" s="7">
        <v>0</v>
      </c>
      <c r="E28" s="11">
        <v>0</v>
      </c>
    </row>
    <row r="29" spans="2:7" ht="15.75" x14ac:dyDescent="0.25">
      <c r="B29" s="12" t="s">
        <v>627</v>
      </c>
      <c r="C29" s="10">
        <v>0</v>
      </c>
      <c r="D29" s="10">
        <v>0</v>
      </c>
      <c r="E29" s="11">
        <v>0</v>
      </c>
    </row>
    <row r="30" spans="2:7" ht="15.75" x14ac:dyDescent="0.2">
      <c r="B30" s="120" t="s">
        <v>624</v>
      </c>
      <c r="C30" s="13">
        <f>SUM(C22:C29)</f>
        <v>19</v>
      </c>
      <c r="D30" s="13">
        <f t="shared" ref="D30:E30" si="2">SUM(D22:D29)</f>
        <v>112</v>
      </c>
      <c r="E30" s="121">
        <f t="shared" si="2"/>
        <v>65081.197725000005</v>
      </c>
      <c r="G30">
        <v>57999</v>
      </c>
    </row>
    <row r="31" spans="2:7" ht="15.75" x14ac:dyDescent="0.2">
      <c r="B31" s="120"/>
      <c r="C31" s="120">
        <f>SUM(C30+D30)</f>
        <v>131</v>
      </c>
      <c r="D31" s="120"/>
      <c r="E31" s="121"/>
    </row>
    <row r="32" spans="2:7" ht="15.75" x14ac:dyDescent="0.2">
      <c r="B32" s="5" t="s">
        <v>619</v>
      </c>
      <c r="C32" s="5"/>
      <c r="D32" s="5"/>
      <c r="E32" s="5"/>
    </row>
    <row r="33" spans="1:7" ht="15.75" x14ac:dyDescent="0.2">
      <c r="B33" s="5" t="s">
        <v>620</v>
      </c>
      <c r="C33" s="5"/>
      <c r="D33" s="5"/>
      <c r="E33" s="5"/>
    </row>
    <row r="38" spans="1:7" ht="15.75" x14ac:dyDescent="0.2">
      <c r="A38" s="55" t="s">
        <v>689</v>
      </c>
    </row>
    <row r="40" spans="1:7" ht="63" x14ac:dyDescent="0.25">
      <c r="A40" s="2" t="s">
        <v>610</v>
      </c>
      <c r="B40" s="3" t="s">
        <v>617</v>
      </c>
      <c r="C40" s="3" t="s">
        <v>618</v>
      </c>
      <c r="D40" s="3" t="s">
        <v>611</v>
      </c>
    </row>
    <row r="41" spans="1:7" ht="15.75" x14ac:dyDescent="0.2">
      <c r="A41" s="6" t="s">
        <v>612</v>
      </c>
      <c r="B41" s="7">
        <v>0</v>
      </c>
      <c r="C41" s="7">
        <v>0</v>
      </c>
      <c r="D41" s="56">
        <v>0</v>
      </c>
    </row>
    <row r="42" spans="1:7" ht="15.75" x14ac:dyDescent="0.2">
      <c r="A42" s="6" t="s">
        <v>613</v>
      </c>
      <c r="B42" s="7">
        <v>57</v>
      </c>
      <c r="C42" s="7">
        <v>0</v>
      </c>
      <c r="D42" s="56">
        <v>19777.913066000001</v>
      </c>
      <c r="G42">
        <v>19024680137</v>
      </c>
    </row>
    <row r="43" spans="1:7" ht="31.5" x14ac:dyDescent="0.2">
      <c r="A43" s="6" t="s">
        <v>623</v>
      </c>
      <c r="B43" s="7">
        <v>0</v>
      </c>
      <c r="C43" s="7">
        <v>0</v>
      </c>
      <c r="D43" s="56">
        <v>0</v>
      </c>
      <c r="G43">
        <v>0</v>
      </c>
    </row>
    <row r="44" spans="1:7" ht="15.75" x14ac:dyDescent="0.2">
      <c r="A44" s="6" t="s">
        <v>614</v>
      </c>
      <c r="B44" s="7">
        <v>0</v>
      </c>
      <c r="C44" s="7">
        <v>1</v>
      </c>
      <c r="D44" s="56">
        <v>32.828530000000001</v>
      </c>
      <c r="G44">
        <v>32828530</v>
      </c>
    </row>
    <row r="45" spans="1:7" ht="31.5" x14ac:dyDescent="0.2">
      <c r="A45" s="57" t="s">
        <v>690</v>
      </c>
      <c r="B45" s="10">
        <v>1</v>
      </c>
      <c r="C45" s="7">
        <v>0</v>
      </c>
      <c r="D45" s="58">
        <v>1233.1025</v>
      </c>
      <c r="G45">
        <v>0</v>
      </c>
    </row>
    <row r="46" spans="1:7" ht="31.5" x14ac:dyDescent="0.2">
      <c r="A46" s="57" t="s">
        <v>686</v>
      </c>
      <c r="B46" s="10">
        <v>1</v>
      </c>
      <c r="C46" s="7">
        <v>0</v>
      </c>
      <c r="D46" s="59">
        <v>1511.87895</v>
      </c>
      <c r="G46">
        <v>207875000</v>
      </c>
    </row>
    <row r="47" spans="1:7" ht="31.5" x14ac:dyDescent="0.2">
      <c r="A47" s="64" t="s">
        <v>616</v>
      </c>
      <c r="B47" s="10">
        <v>3</v>
      </c>
      <c r="C47" s="7">
        <v>1</v>
      </c>
      <c r="D47" s="59">
        <v>207.875</v>
      </c>
      <c r="G47">
        <v>60000000</v>
      </c>
    </row>
    <row r="48" spans="1:7" ht="15.75" x14ac:dyDescent="0.2">
      <c r="A48" s="64" t="s">
        <v>696</v>
      </c>
      <c r="B48" s="10">
        <v>1</v>
      </c>
      <c r="C48" s="7">
        <v>0</v>
      </c>
      <c r="D48" s="59">
        <v>60</v>
      </c>
      <c r="G48">
        <v>0</v>
      </c>
    </row>
    <row r="49" spans="1:7" ht="31.5" x14ac:dyDescent="0.2">
      <c r="A49" s="64" t="s">
        <v>175</v>
      </c>
      <c r="B49" s="10">
        <v>0</v>
      </c>
      <c r="C49" s="10">
        <v>0</v>
      </c>
      <c r="D49" s="59">
        <v>0</v>
      </c>
      <c r="G49">
        <v>19325383667</v>
      </c>
    </row>
    <row r="50" spans="1:7" ht="15.75" x14ac:dyDescent="0.2">
      <c r="A50" s="60" t="s">
        <v>624</v>
      </c>
      <c r="B50" s="13">
        <f>SUM(B41:B49)</f>
        <v>63</v>
      </c>
      <c r="C50" s="13">
        <f>SUM(C41:C49)</f>
        <v>2</v>
      </c>
      <c r="D50" s="61">
        <f>SUM(D41:D49)</f>
        <v>22823.598045999999</v>
      </c>
    </row>
    <row r="51" spans="1:7" ht="15.75" x14ac:dyDescent="0.2">
      <c r="A51" s="5"/>
      <c r="B51" s="120">
        <f>SUM(B50+C50)</f>
        <v>65</v>
      </c>
      <c r="C51" s="120"/>
      <c r="D51" s="5"/>
    </row>
    <row r="52" spans="1:7" ht="15.75" x14ac:dyDescent="0.2">
      <c r="A52" s="5" t="s">
        <v>619</v>
      </c>
      <c r="B52" s="5"/>
      <c r="C52" s="5"/>
      <c r="D52" s="5"/>
    </row>
    <row r="53" spans="1:7" ht="15.75" x14ac:dyDescent="0.2">
      <c r="A53" s="5" t="s">
        <v>620</v>
      </c>
      <c r="B53" s="5"/>
      <c r="C53" s="5"/>
      <c r="D53" s="5"/>
    </row>
    <row r="56" spans="1:7" ht="78.75" x14ac:dyDescent="0.2">
      <c r="A56" s="122" t="s">
        <v>691</v>
      </c>
      <c r="B56" s="62" t="s">
        <v>692</v>
      </c>
      <c r="C56" s="62" t="s">
        <v>693</v>
      </c>
      <c r="D56" s="62" t="s">
        <v>694</v>
      </c>
      <c r="E56" s="62" t="s">
        <v>695</v>
      </c>
    </row>
    <row r="57" spans="1:7" ht="15.75" x14ac:dyDescent="0.2">
      <c r="A57" s="122"/>
      <c r="B57" s="63" t="e">
        <f>SUM(B50+B30+B13)</f>
        <v>#VALUE!</v>
      </c>
      <c r="C57" s="63">
        <f>SUM(C50+C30+C13)</f>
        <v>28</v>
      </c>
      <c r="D57" s="123">
        <f>SUM(D50+D30+D13)</f>
        <v>22974.598045999999</v>
      </c>
      <c r="E57" s="124">
        <v>91490081488</v>
      </c>
    </row>
    <row r="58" spans="1:7" ht="15.75" x14ac:dyDescent="0.2">
      <c r="A58" s="122"/>
      <c r="B58" s="122" t="e">
        <f>SUM(B57+C57)</f>
        <v>#VALUE!</v>
      </c>
      <c r="C58" s="122"/>
      <c r="D58" s="123"/>
      <c r="E58" s="125"/>
    </row>
    <row r="60" spans="1:7" x14ac:dyDescent="0.2">
      <c r="C60">
        <f>C50+C316+C31</f>
        <v>133</v>
      </c>
    </row>
  </sheetData>
  <mergeCells count="12">
    <mergeCell ref="G13:G14"/>
    <mergeCell ref="B30:B31"/>
    <mergeCell ref="E30:E31"/>
    <mergeCell ref="A56:A58"/>
    <mergeCell ref="D57:D58"/>
    <mergeCell ref="E57:E58"/>
    <mergeCell ref="B58:C58"/>
    <mergeCell ref="C14:D14"/>
    <mergeCell ref="C31:D31"/>
    <mergeCell ref="B13:B14"/>
    <mergeCell ref="B51:C51"/>
    <mergeCell ref="E13:E1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obras publicas</vt:lpstr>
      <vt:lpstr>Contratación 2020-2022</vt:lpstr>
      <vt:lpstr>Contratación por años</vt:lpstr>
      <vt:lpstr>'Contratación 2020-2022'!Títulos_a_imprimir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SAP WebAS</dc:creator>
  <cp:lastModifiedBy>GLADYS JARAMILLO CARMONA</cp:lastModifiedBy>
  <cp:revision>1</cp:revision>
  <cp:lastPrinted>2022-10-19T22:08:29Z</cp:lastPrinted>
  <dcterms:created xsi:type="dcterms:W3CDTF">2020-05-12T18:26:40Z</dcterms:created>
  <dcterms:modified xsi:type="dcterms:W3CDTF">2022-11-03T14:18:13Z</dcterms:modified>
</cp:coreProperties>
</file>