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Obras complementarias\"/>
    </mc:Choice>
  </mc:AlternateContent>
  <xr:revisionPtr revIDLastSave="0" documentId="13_ncr:1_{BE395D54-F396-430D-AD7C-E9C14A8C564F}" xr6:coauthVersionLast="47" xr6:coauthVersionMax="47" xr10:uidLastSave="{00000000-0000-0000-0000-000000000000}"/>
  <bookViews>
    <workbookView xWindow="-120" yWindow="-120" windowWidth="20730" windowHeight="11160" firstSheet="2" activeTab="4" xr2:uid="{AD88D949-C85D-4EC6-8036-C7E2E018FAE3}"/>
  </bookViews>
  <sheets>
    <sheet name="MURO EN BLOQUE DE CONCRETO" sheetId="1" r:id="rId1"/>
    <sheet name="COLUMNETA Y REFUERZO VERTICAL" sheetId="5" r:id="rId2"/>
    <sheet name="VIGUETA Y REFUERZO HORIZONTAL" sheetId="8" r:id="rId3"/>
    <sheet name="GEODREN VIAL" sheetId="9" r:id="rId4"/>
    <sheet name="CANTIDADES" sheetId="7" r:id="rId5"/>
  </sheets>
  <externalReferences>
    <externalReference r:id="rId6"/>
  </externalReferences>
  <definedNames>
    <definedName name="Disco_abrasivo_corte_de_metal_14">[1]Insumos!$D$16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F11" i="5"/>
  <c r="C12" i="5"/>
  <c r="F12" i="5"/>
  <c r="C13" i="5"/>
  <c r="F13" i="5"/>
  <c r="C15" i="5"/>
  <c r="F15" i="5"/>
  <c r="F17" i="5"/>
  <c r="G18" i="5"/>
  <c r="B30" i="5"/>
  <c r="F30" i="5"/>
  <c r="B31" i="5"/>
  <c r="F31" i="5"/>
  <c r="G33" i="5"/>
  <c r="G42" i="5"/>
  <c r="E31" i="7"/>
  <c r="C11" i="8"/>
  <c r="F11" i="8"/>
  <c r="C12" i="8"/>
  <c r="F12" i="8"/>
  <c r="C13" i="8"/>
  <c r="F13" i="8"/>
  <c r="C15" i="8"/>
  <c r="F15" i="8"/>
  <c r="F17" i="8"/>
  <c r="G18" i="8"/>
  <c r="B30" i="8"/>
  <c r="F30" i="8"/>
  <c r="B31" i="8"/>
  <c r="F31" i="8"/>
  <c r="G33" i="8"/>
  <c r="G42" i="8"/>
  <c r="E32" i="7"/>
  <c r="G10" i="9"/>
  <c r="H12" i="9"/>
  <c r="G26" i="9"/>
  <c r="G27" i="9"/>
  <c r="H28" i="9"/>
  <c r="G15" i="9"/>
  <c r="H17" i="9"/>
  <c r="H30" i="9"/>
  <c r="E33" i="7"/>
  <c r="E34" i="7"/>
  <c r="E30" i="7"/>
  <c r="E26" i="9"/>
  <c r="C27" i="9"/>
  <c r="E27" i="9"/>
  <c r="G16" i="9"/>
  <c r="G11" i="9"/>
  <c r="H22" i="9"/>
  <c r="G30" i="9"/>
  <c r="H6" i="9"/>
  <c r="K5" i="7"/>
  <c r="N5" i="7"/>
  <c r="K6" i="7"/>
  <c r="N6" i="7"/>
  <c r="D21" i="7"/>
  <c r="F27" i="1"/>
  <c r="D31" i="8"/>
  <c r="D30" i="8"/>
  <c r="K4" i="7"/>
  <c r="N4" i="7"/>
  <c r="D20" i="7"/>
  <c r="D31" i="5"/>
  <c r="D30" i="5"/>
  <c r="F34" i="1"/>
  <c r="F35" i="1"/>
  <c r="I9" i="7"/>
  <c r="N9" i="7"/>
  <c r="I11" i="7"/>
  <c r="N11" i="7"/>
  <c r="D24" i="7"/>
  <c r="I10" i="7"/>
  <c r="L10" i="7"/>
  <c r="N10" i="7"/>
  <c r="I12" i="7"/>
  <c r="L12" i="7"/>
  <c r="N12" i="7"/>
  <c r="I13" i="7"/>
  <c r="N13" i="7"/>
  <c r="D25" i="7"/>
  <c r="D12" i="8"/>
  <c r="D13" i="8"/>
  <c r="F14" i="8"/>
  <c r="F16" i="8"/>
  <c r="B37" i="8"/>
  <c r="C37" i="8"/>
  <c r="D37" i="8"/>
  <c r="F37" i="8"/>
  <c r="B38" i="8"/>
  <c r="C38" i="8"/>
  <c r="D38" i="8"/>
  <c r="F38" i="8"/>
  <c r="G41" i="8"/>
  <c r="D22" i="8"/>
  <c r="F22" i="8"/>
  <c r="F23" i="8"/>
  <c r="F24" i="8"/>
  <c r="F25" i="8"/>
  <c r="G26" i="8"/>
  <c r="D22" i="5"/>
  <c r="F25" i="5"/>
  <c r="F24" i="5"/>
  <c r="F23" i="5"/>
  <c r="I7" i="7"/>
  <c r="N7" i="7"/>
  <c r="I14" i="7"/>
  <c r="N14" i="7"/>
  <c r="D22" i="7"/>
  <c r="I8" i="7"/>
  <c r="L8" i="7"/>
  <c r="N8" i="7"/>
  <c r="D23" i="7"/>
  <c r="C12" i="1"/>
  <c r="C13" i="1"/>
  <c r="K15" i="7"/>
  <c r="N15" i="7"/>
  <c r="N3" i="7"/>
  <c r="D19" i="7"/>
  <c r="D12" i="5"/>
  <c r="D13" i="5"/>
  <c r="F16" i="5"/>
  <c r="F14" i="5"/>
  <c r="B37" i="5"/>
  <c r="C37" i="5"/>
  <c r="D37" i="5"/>
  <c r="F37" i="5"/>
  <c r="B38" i="5"/>
  <c r="C38" i="5"/>
  <c r="D38" i="5"/>
  <c r="F38" i="5"/>
  <c r="G41" i="5"/>
  <c r="F22" i="5"/>
  <c r="G26" i="5"/>
  <c r="B35" i="1"/>
  <c r="B34" i="1"/>
  <c r="C34" i="1"/>
  <c r="D34" i="1"/>
  <c r="C35" i="1"/>
  <c r="F11" i="1"/>
  <c r="F12" i="1"/>
  <c r="F13" i="1"/>
  <c r="F14" i="1"/>
  <c r="G15" i="1"/>
  <c r="D35" i="1"/>
  <c r="G38" i="1"/>
  <c r="D19" i="1"/>
  <c r="F19" i="1"/>
  <c r="G23" i="1"/>
  <c r="D27" i="1"/>
  <c r="G30" i="1"/>
  <c r="G39" i="1"/>
</calcChain>
</file>

<file path=xl/sharedStrings.xml><?xml version="1.0" encoding="utf-8"?>
<sst xmlns="http://schemas.openxmlformats.org/spreadsheetml/2006/main" count="288" uniqueCount="143">
  <si>
    <t xml:space="preserve"> ANALISIS DE PRECIOS UNITARIOS</t>
  </si>
  <si>
    <t>MUNICIPIO DE :</t>
  </si>
  <si>
    <t xml:space="preserve">ITEM :  </t>
  </si>
  <si>
    <t>No.</t>
  </si>
  <si>
    <t xml:space="preserve">OBRA: </t>
  </si>
  <si>
    <t xml:space="preserve">FECHA: </t>
  </si>
  <si>
    <t>UNIDAD:</t>
  </si>
  <si>
    <t>MATERIALES</t>
  </si>
  <si>
    <t>NOMBRE</t>
  </si>
  <si>
    <t>UNIDAD</t>
  </si>
  <si>
    <t>CANTIDAD</t>
  </si>
  <si>
    <t>PRECIO U.</t>
  </si>
  <si>
    <t>CANTIDAD
incluye desperdicio</t>
  </si>
  <si>
    <t>V/R. UNITARIO</t>
  </si>
  <si>
    <t>SUBTOTAL MATERIALES</t>
  </si>
  <si>
    <t>EQUIPO</t>
  </si>
  <si>
    <t>DESCRIPCION</t>
  </si>
  <si>
    <t>TIPO</t>
  </si>
  <si>
    <t>TARIFA/HORA</t>
  </si>
  <si>
    <t>RENDIMIENTO</t>
  </si>
  <si>
    <t>V/R UNITARIO</t>
  </si>
  <si>
    <t>UN</t>
  </si>
  <si>
    <t>Herramienta menor</t>
  </si>
  <si>
    <t>SUBTOTAL EQUIPO</t>
  </si>
  <si>
    <t>TRANSPORTES</t>
  </si>
  <si>
    <t>MATERIAL</t>
  </si>
  <si>
    <t>V. Ó  P.</t>
  </si>
  <si>
    <t>DISTANCIA</t>
  </si>
  <si>
    <t>M³/KM.</t>
  </si>
  <si>
    <t>TARIFA</t>
  </si>
  <si>
    <t>V/R TOTAL</t>
  </si>
  <si>
    <t>SUBTOTAL TRANSPORTE</t>
  </si>
  <si>
    <t>MANO DE OBRA</t>
  </si>
  <si>
    <t>JORNAL</t>
  </si>
  <si>
    <t>PRESTACIONES</t>
  </si>
  <si>
    <t>JORNAL T.</t>
  </si>
  <si>
    <t>SUBTOTAL MANO DE OBRA</t>
  </si>
  <si>
    <t>TOTAL COSTO DIRECTO</t>
  </si>
  <si>
    <t>M3</t>
  </si>
  <si>
    <t>KG</t>
  </si>
  <si>
    <t>SALSIPUEDES</t>
  </si>
  <si>
    <t>APARTADÓ</t>
  </si>
  <si>
    <t>Muro en bloque de concreto de 15x20x40 cm, liso estándar color gris, con juntas horizontales y verticales de 0,01 m (holgura de mas o menos 3 mm), dosificación 1:3, incluye grotuing (mortero de inyección).</t>
  </si>
  <si>
    <t>Bloque de concreto</t>
  </si>
  <si>
    <t>Mortero de pega 1:4</t>
  </si>
  <si>
    <t>Grouting (Mortero de inyección)</t>
  </si>
  <si>
    <t>Desperdicio 5%</t>
  </si>
  <si>
    <t>Maestro de obra (1)</t>
  </si>
  <si>
    <t>Ayudante de obra (2)</t>
  </si>
  <si>
    <r>
      <t>Concreto de 210 kg/cm</t>
    </r>
    <r>
      <rPr>
        <sz val="9"/>
        <color theme="1"/>
        <rFont val="Calibri"/>
        <family val="2"/>
      </rPr>
      <t>²</t>
    </r>
  </si>
  <si>
    <t>Formaleta</t>
  </si>
  <si>
    <t>Alambre quemado</t>
  </si>
  <si>
    <t>Desmoldante</t>
  </si>
  <si>
    <t>Acero 1/2</t>
  </si>
  <si>
    <t>Acero 3/8</t>
  </si>
  <si>
    <t>Concreto columneta</t>
  </si>
  <si>
    <t>Acero para bloque horizontal</t>
  </si>
  <si>
    <t>Acero para bloque vertical</t>
  </si>
  <si>
    <t>Excavación columneta</t>
  </si>
  <si>
    <t>Acero columneta</t>
  </si>
  <si>
    <t>Acero estribos columneta</t>
  </si>
  <si>
    <t>Longitud 1</t>
  </si>
  <si>
    <t>Detalle</t>
  </si>
  <si>
    <t>Longitud 2</t>
  </si>
  <si>
    <t>Longitud 3</t>
  </si>
  <si>
    <t>Concreto vigueta 1</t>
  </si>
  <si>
    <t>Concreto vigueta 2</t>
  </si>
  <si>
    <t>Longitud 4</t>
  </si>
  <si>
    <t>Longitud gancho</t>
  </si>
  <si>
    <t>Longitud traslapo</t>
  </si>
  <si>
    <t>Sumatoria</t>
  </si>
  <si>
    <t>Cantidad</t>
  </si>
  <si>
    <t>Total</t>
  </si>
  <si>
    <t>Acero vigueta 1</t>
  </si>
  <si>
    <t>Acero estribos vigueta 1</t>
  </si>
  <si>
    <t>Acero vigueta 2</t>
  </si>
  <si>
    <t>Acero estribos vigueta 2</t>
  </si>
  <si>
    <t>Volumen</t>
  </si>
  <si>
    <t># de elementos</t>
  </si>
  <si>
    <t>kg/m</t>
  </si>
  <si>
    <t>Concreto viguetas</t>
  </si>
  <si>
    <t>Acero 1/2 vertical</t>
  </si>
  <si>
    <t>Acero 3/8 vertical</t>
  </si>
  <si>
    <t>Acero 1/2 horizontal</t>
  </si>
  <si>
    <t>Acero 3/8 horizontal</t>
  </si>
  <si>
    <t>Desperdicio</t>
  </si>
  <si>
    <t>Concretadora</t>
  </si>
  <si>
    <t>Vibrador de concreto</t>
  </si>
  <si>
    <t>Planta electrica</t>
  </si>
  <si>
    <t>Columneta de concreto 21 Mpa, incluye formaleta en madera, desmoldante y refuerzo vertical</t>
  </si>
  <si>
    <t>Vigueta de concreto 21 Mpa, incluye formaleta en madera, desmoldante y refuerzo horizontal</t>
  </si>
  <si>
    <t>Bloques de concreto</t>
  </si>
  <si>
    <t>Arena</t>
  </si>
  <si>
    <t>Triturado</t>
  </si>
  <si>
    <t>Und</t>
  </si>
  <si>
    <t>m3</t>
  </si>
  <si>
    <t>GL</t>
  </si>
  <si>
    <t>ANALISIS DE PRECIOS UNITARIOS</t>
  </si>
  <si>
    <t>Localización:</t>
  </si>
  <si>
    <t>ACTIVIDAD:</t>
  </si>
  <si>
    <t>ITEM:</t>
  </si>
  <si>
    <t>I. MATERIALES EN OBRA</t>
  </si>
  <si>
    <t>Descripción</t>
  </si>
  <si>
    <t>Unidad</t>
  </si>
  <si>
    <t>Precio-Unit.</t>
  </si>
  <si>
    <t>Valor Unitario</t>
  </si>
  <si>
    <t>Sub-Total</t>
  </si>
  <si>
    <t>II. EQUIPO Y HERRAMIENTAS</t>
  </si>
  <si>
    <t>Tipo</t>
  </si>
  <si>
    <t>Tarifa/Hr</t>
  </si>
  <si>
    <t>Rendimiento</t>
  </si>
  <si>
    <t>Herraminetas menores (5%m.o)</t>
  </si>
  <si>
    <t>Retroexcavadora (Pajarita)</t>
  </si>
  <si>
    <t>Diesel</t>
  </si>
  <si>
    <t>III. TRANSPORTES</t>
  </si>
  <si>
    <t>Materiales</t>
  </si>
  <si>
    <t xml:space="preserve">Vol-Peso </t>
  </si>
  <si>
    <t>Distancia</t>
  </si>
  <si>
    <t>M3/Km</t>
  </si>
  <si>
    <t>Tarifa</t>
  </si>
  <si>
    <t>IV. MANO DE OBRA</t>
  </si>
  <si>
    <t>Trabajador o Cuadrilla</t>
  </si>
  <si>
    <t>Jornal</t>
  </si>
  <si>
    <t>Prestaciones</t>
  </si>
  <si>
    <t>Jornal/total</t>
  </si>
  <si>
    <t>Oficial 1</t>
  </si>
  <si>
    <t>Total Costos Directos</t>
  </si>
  <si>
    <t>Sub. Item</t>
  </si>
  <si>
    <t>Ayudante(2)</t>
  </si>
  <si>
    <t>Geodren vial pavco h:2m Tb 100 mm</t>
  </si>
  <si>
    <t>m</t>
  </si>
  <si>
    <t>Kg</t>
  </si>
  <si>
    <t>Muro en bloque de concreto</t>
  </si>
  <si>
    <t>VALOR</t>
  </si>
  <si>
    <t>Geodren vial</t>
  </si>
  <si>
    <t>M</t>
  </si>
  <si>
    <t>INSTALACION DE GEODREN VIAL</t>
  </si>
  <si>
    <t>CUADRO RESUMEN CONSTRUCCION DE MURO Y GEODREN VIAL</t>
  </si>
  <si>
    <t>Columneta para muro</t>
  </si>
  <si>
    <t>Vigueta para muro</t>
  </si>
  <si>
    <t>TOTAL</t>
  </si>
  <si>
    <t>APARTADO</t>
  </si>
  <si>
    <t>Geodren vial pavco h:1m Tb65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</si>
</sst>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_-;\-* #,##0.0_-;_-* &quot;-&quot;??_-;_-@_-"/>
    <numFmt numFmtId="166" formatCode="0.0"/>
    <numFmt numFmtId="171" formatCode="[$$-240A]#,##0.00;[Red][$$-240A]#,##0.00"/>
    <numFmt numFmtId="172" formatCode="[$$-240A]#,##0.00"/>
    <numFmt numFmtId="173" formatCode="[$$-240A]#,##0;[Red][$$-240A]#,##0"/>
    <numFmt numFmtId="174" formatCode="[$$-240A]#,##0.0"/>
    <numFmt numFmtId="179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8"/>
      <color rgb="FF0F243E"/>
      <name val="Arial"/>
      <family val="2"/>
    </font>
    <font>
      <b/>
      <sz val="8"/>
      <color theme="3" tint="-0.4999847407452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9"/>
      <color indexed="1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43" fontId="2" fillId="0" borderId="0" xfId="1" applyFont="1" applyBorder="1" applyAlignment="1" applyProtection="1">
      <protection locked="0"/>
    </xf>
    <xf numFmtId="43" fontId="4" fillId="0" borderId="0" xfId="1" applyFont="1" applyFill="1" applyBorder="1" applyAlignment="1">
      <alignment horizontal="center"/>
    </xf>
    <xf numFmtId="43" fontId="1" fillId="0" borderId="0" xfId="1" applyFont="1"/>
    <xf numFmtId="43" fontId="3" fillId="0" borderId="0" xfId="1" applyFont="1" applyBorder="1" applyAlignment="1" applyProtection="1">
      <protection locked="0"/>
    </xf>
    <xf numFmtId="43" fontId="4" fillId="0" borderId="0" xfId="1" applyFont="1" applyFill="1" applyBorder="1" applyProtection="1">
      <protection locked="0"/>
    </xf>
    <xf numFmtId="43" fontId="2" fillId="0" borderId="0" xfId="1" applyFont="1" applyBorder="1" applyAlignment="1" applyProtection="1">
      <alignment horizontal="left"/>
      <protection locked="0"/>
    </xf>
    <xf numFmtId="43" fontId="4" fillId="0" borderId="0" xfId="1" applyFont="1" applyFill="1" applyBorder="1"/>
    <xf numFmtId="43" fontId="2" fillId="0" borderId="0" xfId="1" applyFont="1" applyBorder="1" applyAlignment="1" applyProtection="1">
      <alignment horizontal="left" vertical="center"/>
    </xf>
    <xf numFmtId="164" fontId="2" fillId="0" borderId="0" xfId="1" applyNumberFormat="1" applyFont="1" applyBorder="1" applyAlignment="1" applyProtection="1">
      <alignment vertical="center"/>
      <protection locked="0"/>
    </xf>
    <xf numFmtId="43" fontId="5" fillId="0" borderId="0" xfId="1" applyFont="1" applyFill="1" applyBorder="1"/>
    <xf numFmtId="43" fontId="5" fillId="0" borderId="0" xfId="1" applyFont="1" applyFill="1" applyBorder="1" applyAlignment="1">
      <alignment horizontal="center"/>
    </xf>
    <xf numFmtId="43" fontId="2" fillId="0" borderId="0" xfId="1" applyFont="1" applyBorder="1" applyAlignment="1" applyProtection="1">
      <alignment horizontal="left" vertical="center"/>
      <protection locked="0"/>
    </xf>
    <xf numFmtId="14" fontId="2" fillId="0" borderId="0" xfId="1" applyNumberFormat="1" applyFont="1" applyBorder="1" applyAlignment="1" applyProtection="1">
      <alignment vertical="center"/>
      <protection locked="0"/>
    </xf>
    <xf numFmtId="43" fontId="7" fillId="0" borderId="0" xfId="1" applyFont="1" applyFill="1" applyBorder="1" applyAlignment="1">
      <alignment horizontal="right"/>
    </xf>
    <xf numFmtId="43" fontId="2" fillId="0" borderId="0" xfId="1" applyFont="1" applyBorder="1" applyAlignment="1" applyProtection="1">
      <alignment vertical="center"/>
      <protection locked="0"/>
    </xf>
    <xf numFmtId="43" fontId="8" fillId="0" borderId="0" xfId="1" applyFont="1" applyBorder="1" applyProtection="1"/>
    <xf numFmtId="43" fontId="9" fillId="0" borderId="0" xfId="1" applyFont="1" applyBorder="1" applyProtection="1"/>
    <xf numFmtId="43" fontId="9" fillId="0" borderId="0" xfId="1" applyFont="1" applyBorder="1" applyProtection="1">
      <protection locked="0"/>
    </xf>
    <xf numFmtId="43" fontId="2" fillId="0" borderId="1" xfId="1" applyFont="1" applyBorder="1" applyAlignment="1" applyProtection="1">
      <alignment horizontal="left" vertical="center"/>
    </xf>
    <xf numFmtId="43" fontId="8" fillId="0" borderId="2" xfId="1" applyFont="1" applyBorder="1" applyAlignment="1" applyProtection="1">
      <alignment horizontal="center" vertical="center" wrapText="1"/>
    </xf>
    <xf numFmtId="43" fontId="8" fillId="0" borderId="2" xfId="1" applyFont="1" applyBorder="1" applyAlignment="1" applyProtection="1">
      <alignment horizontal="center" vertical="center" wrapText="1"/>
      <protection locked="0"/>
    </xf>
    <xf numFmtId="43" fontId="9" fillId="0" borderId="0" xfId="1" applyFont="1" applyBorder="1" applyAlignment="1" applyProtection="1">
      <alignment vertical="center" wrapText="1"/>
      <protection locked="0"/>
    </xf>
    <xf numFmtId="43" fontId="10" fillId="0" borderId="2" xfId="1" applyFont="1" applyBorder="1" applyAlignment="1">
      <alignment horizontal="center"/>
    </xf>
    <xf numFmtId="43" fontId="9" fillId="0" borderId="2" xfId="1" applyFont="1" applyBorder="1" applyAlignment="1" applyProtection="1">
      <alignment horizontal="center"/>
      <protection locked="0"/>
    </xf>
    <xf numFmtId="43" fontId="9" fillId="0" borderId="2" xfId="1" applyFont="1" applyBorder="1" applyAlignment="1" applyProtection="1">
      <alignment horizontal="right"/>
      <protection locked="0"/>
    </xf>
    <xf numFmtId="43" fontId="9" fillId="0" borderId="0" xfId="1" applyFont="1" applyBorder="1" applyAlignment="1" applyProtection="1">
      <protection locked="0"/>
    </xf>
    <xf numFmtId="43" fontId="11" fillId="0" borderId="0" xfId="1" applyFont="1" applyFill="1" applyBorder="1"/>
    <xf numFmtId="43" fontId="10" fillId="0" borderId="2" xfId="1" applyFont="1" applyBorder="1" applyAlignment="1"/>
    <xf numFmtId="43" fontId="12" fillId="0" borderId="0" xfId="1" applyFont="1" applyFill="1" applyBorder="1"/>
    <xf numFmtId="43" fontId="9" fillId="0" borderId="0" xfId="1" applyFont="1" applyBorder="1" applyAlignment="1" applyProtection="1">
      <alignment horizontal="center" vertical="center" wrapText="1"/>
      <protection locked="0"/>
    </xf>
    <xf numFmtId="43" fontId="8" fillId="0" borderId="2" xfId="1" applyFont="1" applyBorder="1" applyAlignment="1" applyProtection="1">
      <alignment vertical="center" wrapText="1"/>
      <protection locked="0"/>
    </xf>
    <xf numFmtId="43" fontId="12" fillId="0" borderId="0" xfId="1" applyFont="1" applyFill="1" applyBorder="1" applyAlignment="1">
      <alignment horizontal="center"/>
    </xf>
    <xf numFmtId="43" fontId="13" fillId="0" borderId="0" xfId="1" applyFont="1" applyBorder="1" applyProtection="1">
      <protection locked="0"/>
    </xf>
    <xf numFmtId="43" fontId="8" fillId="0" borderId="2" xfId="1" applyFont="1" applyBorder="1" applyAlignment="1" applyProtection="1">
      <alignment horizontal="center" vertical="center"/>
      <protection locked="0"/>
    </xf>
    <xf numFmtId="43" fontId="8" fillId="0" borderId="2" xfId="1" applyFont="1" applyBorder="1" applyAlignment="1" applyProtection="1">
      <alignment horizontal="center" vertical="center"/>
    </xf>
    <xf numFmtId="43" fontId="9" fillId="0" borderId="2" xfId="1" applyFont="1" applyBorder="1" applyProtection="1"/>
    <xf numFmtId="43" fontId="9" fillId="0" borderId="2" xfId="1" applyFont="1" applyBorder="1" applyAlignment="1" applyProtection="1">
      <alignment horizontal="center"/>
    </xf>
    <xf numFmtId="43" fontId="8" fillId="0" borderId="0" xfId="1" applyFont="1" applyBorder="1" applyAlignment="1" applyProtection="1">
      <protection locked="0"/>
    </xf>
    <xf numFmtId="43" fontId="8" fillId="0" borderId="2" xfId="1" applyFont="1" applyBorder="1" applyAlignment="1" applyProtection="1">
      <alignment horizontal="right"/>
      <protection locked="0"/>
    </xf>
    <xf numFmtId="43" fontId="8" fillId="0" borderId="0" xfId="1" applyFont="1" applyBorder="1" applyAlignment="1" applyProtection="1">
      <alignment horizontal="right"/>
      <protection locked="0"/>
    </xf>
    <xf numFmtId="43" fontId="9" fillId="0" borderId="2" xfId="1" applyFont="1" applyBorder="1" applyProtection="1">
      <protection locked="0"/>
    </xf>
    <xf numFmtId="2" fontId="9" fillId="0" borderId="2" xfId="1" applyNumberFormat="1" applyFont="1" applyBorder="1" applyProtection="1"/>
    <xf numFmtId="43" fontId="8" fillId="0" borderId="0" xfId="1" applyFont="1" applyFill="1" applyBorder="1"/>
    <xf numFmtId="43" fontId="8" fillId="0" borderId="0" xfId="1" applyFont="1" applyFill="1" applyBorder="1" applyAlignment="1">
      <alignment horizontal="right"/>
    </xf>
    <xf numFmtId="43" fontId="14" fillId="0" borderId="0" xfId="1" applyFont="1"/>
    <xf numFmtId="43" fontId="8" fillId="0" borderId="0" xfId="1" applyFont="1" applyBorder="1" applyProtection="1">
      <protection locked="0"/>
    </xf>
    <xf numFmtId="43" fontId="9" fillId="0" borderId="0" xfId="1" applyFont="1"/>
    <xf numFmtId="43" fontId="2" fillId="0" borderId="0" xfId="1" applyFont="1" applyBorder="1" applyAlignment="1" applyProtection="1">
      <alignment horizontal="left" vertical="center"/>
    </xf>
    <xf numFmtId="43" fontId="2" fillId="0" borderId="0" xfId="1" applyFont="1" applyBorder="1" applyAlignment="1" applyProtection="1">
      <alignment horizontal="left" vertical="center"/>
      <protection locked="0"/>
    </xf>
    <xf numFmtId="164" fontId="2" fillId="0" borderId="0" xfId="1" applyNumberFormat="1" applyFont="1" applyBorder="1" applyAlignment="1" applyProtection="1">
      <alignment horizontal="right" vertical="center"/>
      <protection locked="0"/>
    </xf>
    <xf numFmtId="43" fontId="9" fillId="0" borderId="2" xfId="1" applyFont="1" applyBorder="1" applyAlignment="1" applyProtection="1">
      <alignment horizontal="center" vertical="center" wrapText="1"/>
    </xf>
    <xf numFmtId="43" fontId="9" fillId="0" borderId="2" xfId="1" applyFont="1" applyBorder="1" applyAlignment="1" applyProtection="1">
      <alignment horizontal="left" vertical="center" wrapText="1"/>
    </xf>
    <xf numFmtId="43" fontId="9" fillId="0" borderId="2" xfId="1" applyFont="1" applyBorder="1" applyAlignment="1" applyProtection="1">
      <alignment horizontal="center" vertical="center" wrapText="1"/>
      <protection locked="0"/>
    </xf>
    <xf numFmtId="43" fontId="9" fillId="0" borderId="2" xfId="1" applyFont="1" applyBorder="1" applyAlignment="1" applyProtection="1">
      <alignment horizontal="center" vertical="center"/>
      <protection locked="0"/>
    </xf>
    <xf numFmtId="43" fontId="9" fillId="0" borderId="2" xfId="1" applyFont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3" fontId="8" fillId="0" borderId="0" xfId="1" applyFont="1" applyBorder="1" applyAlignment="1" applyProtection="1">
      <alignment horizontal="center" vertical="center" wrapText="1"/>
      <protection locked="0"/>
    </xf>
    <xf numFmtId="43" fontId="8" fillId="0" borderId="0" xfId="1" applyFont="1" applyBorder="1" applyAlignment="1" applyProtection="1">
      <alignment horizontal="left"/>
      <protection locked="0"/>
    </xf>
    <xf numFmtId="43" fontId="8" fillId="0" borderId="3" xfId="1" applyFont="1" applyBorder="1" applyAlignment="1" applyProtection="1">
      <alignment horizontal="left" vertical="center" wrapText="1"/>
      <protection locked="0"/>
    </xf>
    <xf numFmtId="43" fontId="2" fillId="0" borderId="0" xfId="1" applyFont="1" applyBorder="1" applyAlignment="1" applyProtection="1">
      <alignment horizontal="left" vertical="center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2" fillId="0" borderId="0" xfId="1" applyFont="1" applyBorder="1" applyAlignment="1" applyProtection="1">
      <alignment horizontal="center"/>
      <protection locked="0"/>
    </xf>
    <xf numFmtId="43" fontId="3" fillId="0" borderId="0" xfId="1" applyFont="1" applyBorder="1" applyAlignment="1" applyProtection="1">
      <alignment horizontal="center" vertical="center" wrapText="1"/>
      <protection locked="0"/>
    </xf>
    <xf numFmtId="43" fontId="2" fillId="0" borderId="0" xfId="1" applyFont="1" applyBorder="1" applyAlignment="1" applyProtection="1">
      <alignment horizontal="left" vertical="center"/>
    </xf>
    <xf numFmtId="43" fontId="2" fillId="0" borderId="0" xfId="1" applyFont="1" applyBorder="1" applyAlignment="1" applyProtection="1">
      <alignment horizontal="left" vertical="center" wrapText="1"/>
      <protection locked="0"/>
    </xf>
    <xf numFmtId="166" fontId="0" fillId="0" borderId="2" xfId="0" applyNumberFormat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/>
    </xf>
    <xf numFmtId="0" fontId="19" fillId="3" borderId="1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 wrapText="1"/>
    </xf>
    <xf numFmtId="171" fontId="19" fillId="3" borderId="2" xfId="0" applyNumberFormat="1" applyFont="1" applyFill="1" applyBorder="1" applyAlignment="1">
      <alignment horizontal="center" vertical="center" wrapText="1"/>
    </xf>
    <xf numFmtId="171" fontId="19" fillId="3" borderId="2" xfId="0" applyNumberFormat="1" applyFont="1" applyFill="1" applyBorder="1" applyAlignment="1">
      <alignment horizontal="center" vertical="center"/>
    </xf>
    <xf numFmtId="172" fontId="18" fillId="3" borderId="13" xfId="0" applyNumberFormat="1" applyFont="1" applyFill="1" applyBorder="1"/>
    <xf numFmtId="0" fontId="19" fillId="3" borderId="1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left" wrapText="1"/>
    </xf>
    <xf numFmtId="173" fontId="20" fillId="3" borderId="2" xfId="0" applyNumberFormat="1" applyFont="1" applyFill="1" applyBorder="1" applyAlignment="1">
      <alignment horizontal="center" vertical="center"/>
    </xf>
    <xf numFmtId="0" fontId="19" fillId="3" borderId="12" xfId="0" applyFont="1" applyFill="1" applyBorder="1"/>
    <xf numFmtId="0" fontId="19" fillId="3" borderId="1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73" fontId="19" fillId="3" borderId="2" xfId="0" applyNumberFormat="1" applyFont="1" applyFill="1" applyBorder="1" applyAlignment="1">
      <alignment horizontal="center" vertical="center" wrapText="1"/>
    </xf>
    <xf numFmtId="10" fontId="19" fillId="3" borderId="2" xfId="3" applyNumberFormat="1" applyFont="1" applyFill="1" applyBorder="1" applyAlignment="1">
      <alignment horizontal="center" vertical="center"/>
    </xf>
    <xf numFmtId="173" fontId="19" fillId="3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16" xfId="0" applyFont="1" applyFill="1" applyBorder="1"/>
    <xf numFmtId="0" fontId="18" fillId="2" borderId="17" xfId="0" applyFont="1" applyFill="1" applyBorder="1"/>
    <xf numFmtId="174" fontId="18" fillId="2" borderId="18" xfId="0" applyNumberFormat="1" applyFont="1" applyFill="1" applyBorder="1"/>
    <xf numFmtId="2" fontId="19" fillId="3" borderId="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44" fontId="19" fillId="3" borderId="2" xfId="2" applyFont="1" applyFill="1" applyBorder="1" applyAlignment="1">
      <alignment horizontal="center" vertical="center"/>
    </xf>
    <xf numFmtId="49" fontId="19" fillId="3" borderId="2" xfId="0" applyNumberFormat="1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2" fontId="19" fillId="3" borderId="2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79" fontId="0" fillId="0" borderId="2" xfId="2" applyNumberFormat="1" applyFont="1" applyBorder="1"/>
    <xf numFmtId="179" fontId="21" fillId="0" borderId="2" xfId="0" applyNumberFormat="1" applyFont="1" applyBorder="1"/>
    <xf numFmtId="0" fontId="21" fillId="0" borderId="2" xfId="0" applyFont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PTO%20MURO%20CONTENCIO&#769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´s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>
        <row r="9">
          <cell r="C9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D16">
            <v>14500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1DF4-A654-4108-8E6F-C7F35A4ECC58}">
  <dimension ref="A1:H42"/>
  <sheetViews>
    <sheetView view="pageBreakPreview" topLeftCell="A34" zoomScaleNormal="100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32.5703125" style="3" bestFit="1" customWidth="1"/>
    <col min="2" max="2" width="12.7109375" style="3" customWidth="1"/>
    <col min="3" max="3" width="12" style="3" customWidth="1"/>
    <col min="4" max="4" width="11.28515625" style="3" bestFit="1" customWidth="1"/>
    <col min="5" max="5" width="12.28515625" style="3" customWidth="1"/>
    <col min="6" max="6" width="13.42578125" style="3" bestFit="1" customWidth="1"/>
    <col min="7" max="7" width="13.140625" style="3" bestFit="1" customWidth="1"/>
    <col min="8" max="8" width="13.28515625" style="3" customWidth="1"/>
    <col min="9" max="234" width="11.42578125" style="3"/>
    <col min="235" max="235" width="18" style="3" customWidth="1"/>
    <col min="236" max="237" width="11.42578125" style="3"/>
    <col min="238" max="239" width="12.42578125" style="3" customWidth="1"/>
    <col min="240" max="240" width="14.140625" style="3" customWidth="1"/>
    <col min="241" max="245" width="11.42578125" style="3"/>
    <col min="246" max="247" width="12.42578125" style="3" bestFit="1" customWidth="1"/>
    <col min="248" max="248" width="13.140625" style="3" customWidth="1"/>
    <col min="249" max="250" width="11.42578125" style="3"/>
    <col min="251" max="251" width="18.28515625" style="3" customWidth="1"/>
    <col min="252" max="253" width="11.42578125" style="3"/>
    <col min="254" max="254" width="13.42578125" style="3" customWidth="1"/>
    <col min="255" max="255" width="11.42578125" style="3"/>
    <col min="256" max="256" width="13.7109375" style="3" customWidth="1"/>
    <col min="257" max="261" width="11.42578125" style="3"/>
    <col min="262" max="262" width="12.42578125" style="3" bestFit="1" customWidth="1"/>
    <col min="263" max="263" width="11.42578125" style="3"/>
    <col min="264" max="264" width="17.42578125" style="3" bestFit="1" customWidth="1"/>
    <col min="265" max="490" width="11.42578125" style="3"/>
    <col min="491" max="491" width="18" style="3" customWidth="1"/>
    <col min="492" max="493" width="11.42578125" style="3"/>
    <col min="494" max="495" width="12.42578125" style="3" customWidth="1"/>
    <col min="496" max="496" width="14.140625" style="3" customWidth="1"/>
    <col min="497" max="501" width="11.42578125" style="3"/>
    <col min="502" max="503" width="12.42578125" style="3" bestFit="1" customWidth="1"/>
    <col min="504" max="504" width="13.140625" style="3" customWidth="1"/>
    <col min="505" max="506" width="11.42578125" style="3"/>
    <col min="507" max="507" width="18.28515625" style="3" customWidth="1"/>
    <col min="508" max="509" width="11.42578125" style="3"/>
    <col min="510" max="510" width="13.42578125" style="3" customWidth="1"/>
    <col min="511" max="511" width="11.42578125" style="3"/>
    <col min="512" max="512" width="13.7109375" style="3" customWidth="1"/>
    <col min="513" max="517" width="11.42578125" style="3"/>
    <col min="518" max="518" width="12.42578125" style="3" bestFit="1" customWidth="1"/>
    <col min="519" max="519" width="11.42578125" style="3"/>
    <col min="520" max="520" width="17.42578125" style="3" bestFit="1" customWidth="1"/>
    <col min="521" max="746" width="11.42578125" style="3"/>
    <col min="747" max="747" width="18" style="3" customWidth="1"/>
    <col min="748" max="749" width="11.42578125" style="3"/>
    <col min="750" max="751" width="12.42578125" style="3" customWidth="1"/>
    <col min="752" max="752" width="14.140625" style="3" customWidth="1"/>
    <col min="753" max="757" width="11.42578125" style="3"/>
    <col min="758" max="759" width="12.42578125" style="3" bestFit="1" customWidth="1"/>
    <col min="760" max="760" width="13.140625" style="3" customWidth="1"/>
    <col min="761" max="762" width="11.42578125" style="3"/>
    <col min="763" max="763" width="18.28515625" style="3" customWidth="1"/>
    <col min="764" max="765" width="11.42578125" style="3"/>
    <col min="766" max="766" width="13.42578125" style="3" customWidth="1"/>
    <col min="767" max="767" width="11.42578125" style="3"/>
    <col min="768" max="768" width="13.7109375" style="3" customWidth="1"/>
    <col min="769" max="773" width="11.42578125" style="3"/>
    <col min="774" max="774" width="12.42578125" style="3" bestFit="1" customWidth="1"/>
    <col min="775" max="775" width="11.42578125" style="3"/>
    <col min="776" max="776" width="17.42578125" style="3" bestFit="1" customWidth="1"/>
    <col min="777" max="1002" width="11.42578125" style="3"/>
    <col min="1003" max="1003" width="18" style="3" customWidth="1"/>
    <col min="1004" max="1005" width="11.42578125" style="3"/>
    <col min="1006" max="1007" width="12.42578125" style="3" customWidth="1"/>
    <col min="1008" max="1008" width="14.140625" style="3" customWidth="1"/>
    <col min="1009" max="1013" width="11.42578125" style="3"/>
    <col min="1014" max="1015" width="12.42578125" style="3" bestFit="1" customWidth="1"/>
    <col min="1016" max="1016" width="13.140625" style="3" customWidth="1"/>
    <col min="1017" max="1018" width="11.42578125" style="3"/>
    <col min="1019" max="1019" width="18.28515625" style="3" customWidth="1"/>
    <col min="1020" max="1021" width="11.42578125" style="3"/>
    <col min="1022" max="1022" width="13.42578125" style="3" customWidth="1"/>
    <col min="1023" max="1023" width="11.42578125" style="3"/>
    <col min="1024" max="1024" width="13.7109375" style="3" customWidth="1"/>
    <col min="1025" max="1029" width="11.42578125" style="3"/>
    <col min="1030" max="1030" width="12.42578125" style="3" bestFit="1" customWidth="1"/>
    <col min="1031" max="1031" width="11.42578125" style="3"/>
    <col min="1032" max="1032" width="17.42578125" style="3" bestFit="1" customWidth="1"/>
    <col min="1033" max="1258" width="11.42578125" style="3"/>
    <col min="1259" max="1259" width="18" style="3" customWidth="1"/>
    <col min="1260" max="1261" width="11.42578125" style="3"/>
    <col min="1262" max="1263" width="12.42578125" style="3" customWidth="1"/>
    <col min="1264" max="1264" width="14.140625" style="3" customWidth="1"/>
    <col min="1265" max="1269" width="11.42578125" style="3"/>
    <col min="1270" max="1271" width="12.42578125" style="3" bestFit="1" customWidth="1"/>
    <col min="1272" max="1272" width="13.140625" style="3" customWidth="1"/>
    <col min="1273" max="1274" width="11.42578125" style="3"/>
    <col min="1275" max="1275" width="18.28515625" style="3" customWidth="1"/>
    <col min="1276" max="1277" width="11.42578125" style="3"/>
    <col min="1278" max="1278" width="13.42578125" style="3" customWidth="1"/>
    <col min="1279" max="1279" width="11.42578125" style="3"/>
    <col min="1280" max="1280" width="13.7109375" style="3" customWidth="1"/>
    <col min="1281" max="1285" width="11.42578125" style="3"/>
    <col min="1286" max="1286" width="12.42578125" style="3" bestFit="1" customWidth="1"/>
    <col min="1287" max="1287" width="11.42578125" style="3"/>
    <col min="1288" max="1288" width="17.42578125" style="3" bestFit="1" customWidth="1"/>
    <col min="1289" max="1514" width="11.42578125" style="3"/>
    <col min="1515" max="1515" width="18" style="3" customWidth="1"/>
    <col min="1516" max="1517" width="11.42578125" style="3"/>
    <col min="1518" max="1519" width="12.42578125" style="3" customWidth="1"/>
    <col min="1520" max="1520" width="14.140625" style="3" customWidth="1"/>
    <col min="1521" max="1525" width="11.42578125" style="3"/>
    <col min="1526" max="1527" width="12.42578125" style="3" bestFit="1" customWidth="1"/>
    <col min="1528" max="1528" width="13.140625" style="3" customWidth="1"/>
    <col min="1529" max="1530" width="11.42578125" style="3"/>
    <col min="1531" max="1531" width="18.28515625" style="3" customWidth="1"/>
    <col min="1532" max="1533" width="11.42578125" style="3"/>
    <col min="1534" max="1534" width="13.42578125" style="3" customWidth="1"/>
    <col min="1535" max="1535" width="11.42578125" style="3"/>
    <col min="1536" max="1536" width="13.7109375" style="3" customWidth="1"/>
    <col min="1537" max="1541" width="11.42578125" style="3"/>
    <col min="1542" max="1542" width="12.42578125" style="3" bestFit="1" customWidth="1"/>
    <col min="1543" max="1543" width="11.42578125" style="3"/>
    <col min="1544" max="1544" width="17.42578125" style="3" bestFit="1" customWidth="1"/>
    <col min="1545" max="1770" width="11.42578125" style="3"/>
    <col min="1771" max="1771" width="18" style="3" customWidth="1"/>
    <col min="1772" max="1773" width="11.42578125" style="3"/>
    <col min="1774" max="1775" width="12.42578125" style="3" customWidth="1"/>
    <col min="1776" max="1776" width="14.140625" style="3" customWidth="1"/>
    <col min="1777" max="1781" width="11.42578125" style="3"/>
    <col min="1782" max="1783" width="12.42578125" style="3" bestFit="1" customWidth="1"/>
    <col min="1784" max="1784" width="13.140625" style="3" customWidth="1"/>
    <col min="1785" max="1786" width="11.42578125" style="3"/>
    <col min="1787" max="1787" width="18.28515625" style="3" customWidth="1"/>
    <col min="1788" max="1789" width="11.42578125" style="3"/>
    <col min="1790" max="1790" width="13.42578125" style="3" customWidth="1"/>
    <col min="1791" max="1791" width="11.42578125" style="3"/>
    <col min="1792" max="1792" width="13.7109375" style="3" customWidth="1"/>
    <col min="1793" max="1797" width="11.42578125" style="3"/>
    <col min="1798" max="1798" width="12.42578125" style="3" bestFit="1" customWidth="1"/>
    <col min="1799" max="1799" width="11.42578125" style="3"/>
    <col min="1800" max="1800" width="17.42578125" style="3" bestFit="1" customWidth="1"/>
    <col min="1801" max="2026" width="11.42578125" style="3"/>
    <col min="2027" max="2027" width="18" style="3" customWidth="1"/>
    <col min="2028" max="2029" width="11.42578125" style="3"/>
    <col min="2030" max="2031" width="12.42578125" style="3" customWidth="1"/>
    <col min="2032" max="2032" width="14.140625" style="3" customWidth="1"/>
    <col min="2033" max="2037" width="11.42578125" style="3"/>
    <col min="2038" max="2039" width="12.42578125" style="3" bestFit="1" customWidth="1"/>
    <col min="2040" max="2040" width="13.140625" style="3" customWidth="1"/>
    <col min="2041" max="2042" width="11.42578125" style="3"/>
    <col min="2043" max="2043" width="18.28515625" style="3" customWidth="1"/>
    <col min="2044" max="2045" width="11.42578125" style="3"/>
    <col min="2046" max="2046" width="13.42578125" style="3" customWidth="1"/>
    <col min="2047" max="2047" width="11.42578125" style="3"/>
    <col min="2048" max="2048" width="13.7109375" style="3" customWidth="1"/>
    <col min="2049" max="2053" width="11.42578125" style="3"/>
    <col min="2054" max="2054" width="12.42578125" style="3" bestFit="1" customWidth="1"/>
    <col min="2055" max="2055" width="11.42578125" style="3"/>
    <col min="2056" max="2056" width="17.42578125" style="3" bestFit="1" customWidth="1"/>
    <col min="2057" max="2282" width="11.42578125" style="3"/>
    <col min="2283" max="2283" width="18" style="3" customWidth="1"/>
    <col min="2284" max="2285" width="11.42578125" style="3"/>
    <col min="2286" max="2287" width="12.42578125" style="3" customWidth="1"/>
    <col min="2288" max="2288" width="14.140625" style="3" customWidth="1"/>
    <col min="2289" max="2293" width="11.42578125" style="3"/>
    <col min="2294" max="2295" width="12.42578125" style="3" bestFit="1" customWidth="1"/>
    <col min="2296" max="2296" width="13.140625" style="3" customWidth="1"/>
    <col min="2297" max="2298" width="11.42578125" style="3"/>
    <col min="2299" max="2299" width="18.28515625" style="3" customWidth="1"/>
    <col min="2300" max="2301" width="11.42578125" style="3"/>
    <col min="2302" max="2302" width="13.42578125" style="3" customWidth="1"/>
    <col min="2303" max="2303" width="11.42578125" style="3"/>
    <col min="2304" max="2304" width="13.7109375" style="3" customWidth="1"/>
    <col min="2305" max="2309" width="11.42578125" style="3"/>
    <col min="2310" max="2310" width="12.42578125" style="3" bestFit="1" customWidth="1"/>
    <col min="2311" max="2311" width="11.42578125" style="3"/>
    <col min="2312" max="2312" width="17.42578125" style="3" bestFit="1" customWidth="1"/>
    <col min="2313" max="2538" width="11.42578125" style="3"/>
    <col min="2539" max="2539" width="18" style="3" customWidth="1"/>
    <col min="2540" max="2541" width="11.42578125" style="3"/>
    <col min="2542" max="2543" width="12.42578125" style="3" customWidth="1"/>
    <col min="2544" max="2544" width="14.140625" style="3" customWidth="1"/>
    <col min="2545" max="2549" width="11.42578125" style="3"/>
    <col min="2550" max="2551" width="12.42578125" style="3" bestFit="1" customWidth="1"/>
    <col min="2552" max="2552" width="13.140625" style="3" customWidth="1"/>
    <col min="2553" max="2554" width="11.42578125" style="3"/>
    <col min="2555" max="2555" width="18.28515625" style="3" customWidth="1"/>
    <col min="2556" max="2557" width="11.42578125" style="3"/>
    <col min="2558" max="2558" width="13.42578125" style="3" customWidth="1"/>
    <col min="2559" max="2559" width="11.42578125" style="3"/>
    <col min="2560" max="2560" width="13.7109375" style="3" customWidth="1"/>
    <col min="2561" max="2565" width="11.42578125" style="3"/>
    <col min="2566" max="2566" width="12.42578125" style="3" bestFit="1" customWidth="1"/>
    <col min="2567" max="2567" width="11.42578125" style="3"/>
    <col min="2568" max="2568" width="17.42578125" style="3" bestFit="1" customWidth="1"/>
    <col min="2569" max="2794" width="11.42578125" style="3"/>
    <col min="2795" max="2795" width="18" style="3" customWidth="1"/>
    <col min="2796" max="2797" width="11.42578125" style="3"/>
    <col min="2798" max="2799" width="12.42578125" style="3" customWidth="1"/>
    <col min="2800" max="2800" width="14.140625" style="3" customWidth="1"/>
    <col min="2801" max="2805" width="11.42578125" style="3"/>
    <col min="2806" max="2807" width="12.42578125" style="3" bestFit="1" customWidth="1"/>
    <col min="2808" max="2808" width="13.140625" style="3" customWidth="1"/>
    <col min="2809" max="2810" width="11.42578125" style="3"/>
    <col min="2811" max="2811" width="18.28515625" style="3" customWidth="1"/>
    <col min="2812" max="2813" width="11.42578125" style="3"/>
    <col min="2814" max="2814" width="13.42578125" style="3" customWidth="1"/>
    <col min="2815" max="2815" width="11.42578125" style="3"/>
    <col min="2816" max="2816" width="13.7109375" style="3" customWidth="1"/>
    <col min="2817" max="2821" width="11.42578125" style="3"/>
    <col min="2822" max="2822" width="12.42578125" style="3" bestFit="1" customWidth="1"/>
    <col min="2823" max="2823" width="11.42578125" style="3"/>
    <col min="2824" max="2824" width="17.42578125" style="3" bestFit="1" customWidth="1"/>
    <col min="2825" max="3050" width="11.42578125" style="3"/>
    <col min="3051" max="3051" width="18" style="3" customWidth="1"/>
    <col min="3052" max="3053" width="11.42578125" style="3"/>
    <col min="3054" max="3055" width="12.42578125" style="3" customWidth="1"/>
    <col min="3056" max="3056" width="14.140625" style="3" customWidth="1"/>
    <col min="3057" max="3061" width="11.42578125" style="3"/>
    <col min="3062" max="3063" width="12.42578125" style="3" bestFit="1" customWidth="1"/>
    <col min="3064" max="3064" width="13.140625" style="3" customWidth="1"/>
    <col min="3065" max="3066" width="11.42578125" style="3"/>
    <col min="3067" max="3067" width="18.28515625" style="3" customWidth="1"/>
    <col min="3068" max="3069" width="11.42578125" style="3"/>
    <col min="3070" max="3070" width="13.42578125" style="3" customWidth="1"/>
    <col min="3071" max="3071" width="11.42578125" style="3"/>
    <col min="3072" max="3072" width="13.7109375" style="3" customWidth="1"/>
    <col min="3073" max="3077" width="11.42578125" style="3"/>
    <col min="3078" max="3078" width="12.42578125" style="3" bestFit="1" customWidth="1"/>
    <col min="3079" max="3079" width="11.42578125" style="3"/>
    <col min="3080" max="3080" width="17.42578125" style="3" bestFit="1" customWidth="1"/>
    <col min="3081" max="3306" width="11.42578125" style="3"/>
    <col min="3307" max="3307" width="18" style="3" customWidth="1"/>
    <col min="3308" max="3309" width="11.42578125" style="3"/>
    <col min="3310" max="3311" width="12.42578125" style="3" customWidth="1"/>
    <col min="3312" max="3312" width="14.140625" style="3" customWidth="1"/>
    <col min="3313" max="3317" width="11.42578125" style="3"/>
    <col min="3318" max="3319" width="12.42578125" style="3" bestFit="1" customWidth="1"/>
    <col min="3320" max="3320" width="13.140625" style="3" customWidth="1"/>
    <col min="3321" max="3322" width="11.42578125" style="3"/>
    <col min="3323" max="3323" width="18.28515625" style="3" customWidth="1"/>
    <col min="3324" max="3325" width="11.42578125" style="3"/>
    <col min="3326" max="3326" width="13.42578125" style="3" customWidth="1"/>
    <col min="3327" max="3327" width="11.42578125" style="3"/>
    <col min="3328" max="3328" width="13.7109375" style="3" customWidth="1"/>
    <col min="3329" max="3333" width="11.42578125" style="3"/>
    <col min="3334" max="3334" width="12.42578125" style="3" bestFit="1" customWidth="1"/>
    <col min="3335" max="3335" width="11.42578125" style="3"/>
    <col min="3336" max="3336" width="17.42578125" style="3" bestFit="1" customWidth="1"/>
    <col min="3337" max="3562" width="11.42578125" style="3"/>
    <col min="3563" max="3563" width="18" style="3" customWidth="1"/>
    <col min="3564" max="3565" width="11.42578125" style="3"/>
    <col min="3566" max="3567" width="12.42578125" style="3" customWidth="1"/>
    <col min="3568" max="3568" width="14.140625" style="3" customWidth="1"/>
    <col min="3569" max="3573" width="11.42578125" style="3"/>
    <col min="3574" max="3575" width="12.42578125" style="3" bestFit="1" customWidth="1"/>
    <col min="3576" max="3576" width="13.140625" style="3" customWidth="1"/>
    <col min="3577" max="3578" width="11.42578125" style="3"/>
    <col min="3579" max="3579" width="18.28515625" style="3" customWidth="1"/>
    <col min="3580" max="3581" width="11.42578125" style="3"/>
    <col min="3582" max="3582" width="13.42578125" style="3" customWidth="1"/>
    <col min="3583" max="3583" width="11.42578125" style="3"/>
    <col min="3584" max="3584" width="13.7109375" style="3" customWidth="1"/>
    <col min="3585" max="3589" width="11.42578125" style="3"/>
    <col min="3590" max="3590" width="12.42578125" style="3" bestFit="1" customWidth="1"/>
    <col min="3591" max="3591" width="11.42578125" style="3"/>
    <col min="3592" max="3592" width="17.42578125" style="3" bestFit="1" customWidth="1"/>
    <col min="3593" max="3818" width="11.42578125" style="3"/>
    <col min="3819" max="3819" width="18" style="3" customWidth="1"/>
    <col min="3820" max="3821" width="11.42578125" style="3"/>
    <col min="3822" max="3823" width="12.42578125" style="3" customWidth="1"/>
    <col min="3824" max="3824" width="14.140625" style="3" customWidth="1"/>
    <col min="3825" max="3829" width="11.42578125" style="3"/>
    <col min="3830" max="3831" width="12.42578125" style="3" bestFit="1" customWidth="1"/>
    <col min="3832" max="3832" width="13.140625" style="3" customWidth="1"/>
    <col min="3833" max="3834" width="11.42578125" style="3"/>
    <col min="3835" max="3835" width="18.28515625" style="3" customWidth="1"/>
    <col min="3836" max="3837" width="11.42578125" style="3"/>
    <col min="3838" max="3838" width="13.42578125" style="3" customWidth="1"/>
    <col min="3839" max="3839" width="11.42578125" style="3"/>
    <col min="3840" max="3840" width="13.7109375" style="3" customWidth="1"/>
    <col min="3841" max="3845" width="11.42578125" style="3"/>
    <col min="3846" max="3846" width="12.42578125" style="3" bestFit="1" customWidth="1"/>
    <col min="3847" max="3847" width="11.42578125" style="3"/>
    <col min="3848" max="3848" width="17.42578125" style="3" bestFit="1" customWidth="1"/>
    <col min="3849" max="4074" width="11.42578125" style="3"/>
    <col min="4075" max="4075" width="18" style="3" customWidth="1"/>
    <col min="4076" max="4077" width="11.42578125" style="3"/>
    <col min="4078" max="4079" width="12.42578125" style="3" customWidth="1"/>
    <col min="4080" max="4080" width="14.140625" style="3" customWidth="1"/>
    <col min="4081" max="4085" width="11.42578125" style="3"/>
    <col min="4086" max="4087" width="12.42578125" style="3" bestFit="1" customWidth="1"/>
    <col min="4088" max="4088" width="13.140625" style="3" customWidth="1"/>
    <col min="4089" max="4090" width="11.42578125" style="3"/>
    <col min="4091" max="4091" width="18.28515625" style="3" customWidth="1"/>
    <col min="4092" max="4093" width="11.42578125" style="3"/>
    <col min="4094" max="4094" width="13.42578125" style="3" customWidth="1"/>
    <col min="4095" max="4095" width="11.42578125" style="3"/>
    <col min="4096" max="4096" width="13.7109375" style="3" customWidth="1"/>
    <col min="4097" max="4101" width="11.42578125" style="3"/>
    <col min="4102" max="4102" width="12.42578125" style="3" bestFit="1" customWidth="1"/>
    <col min="4103" max="4103" width="11.42578125" style="3"/>
    <col min="4104" max="4104" width="17.42578125" style="3" bestFit="1" customWidth="1"/>
    <col min="4105" max="4330" width="11.42578125" style="3"/>
    <col min="4331" max="4331" width="18" style="3" customWidth="1"/>
    <col min="4332" max="4333" width="11.42578125" style="3"/>
    <col min="4334" max="4335" width="12.42578125" style="3" customWidth="1"/>
    <col min="4336" max="4336" width="14.140625" style="3" customWidth="1"/>
    <col min="4337" max="4341" width="11.42578125" style="3"/>
    <col min="4342" max="4343" width="12.42578125" style="3" bestFit="1" customWidth="1"/>
    <col min="4344" max="4344" width="13.140625" style="3" customWidth="1"/>
    <col min="4345" max="4346" width="11.42578125" style="3"/>
    <col min="4347" max="4347" width="18.28515625" style="3" customWidth="1"/>
    <col min="4348" max="4349" width="11.42578125" style="3"/>
    <col min="4350" max="4350" width="13.42578125" style="3" customWidth="1"/>
    <col min="4351" max="4351" width="11.42578125" style="3"/>
    <col min="4352" max="4352" width="13.7109375" style="3" customWidth="1"/>
    <col min="4353" max="4357" width="11.42578125" style="3"/>
    <col min="4358" max="4358" width="12.42578125" style="3" bestFit="1" customWidth="1"/>
    <col min="4359" max="4359" width="11.42578125" style="3"/>
    <col min="4360" max="4360" width="17.42578125" style="3" bestFit="1" customWidth="1"/>
    <col min="4361" max="4586" width="11.42578125" style="3"/>
    <col min="4587" max="4587" width="18" style="3" customWidth="1"/>
    <col min="4588" max="4589" width="11.42578125" style="3"/>
    <col min="4590" max="4591" width="12.42578125" style="3" customWidth="1"/>
    <col min="4592" max="4592" width="14.140625" style="3" customWidth="1"/>
    <col min="4593" max="4597" width="11.42578125" style="3"/>
    <col min="4598" max="4599" width="12.42578125" style="3" bestFit="1" customWidth="1"/>
    <col min="4600" max="4600" width="13.140625" style="3" customWidth="1"/>
    <col min="4601" max="4602" width="11.42578125" style="3"/>
    <col min="4603" max="4603" width="18.28515625" style="3" customWidth="1"/>
    <col min="4604" max="4605" width="11.42578125" style="3"/>
    <col min="4606" max="4606" width="13.42578125" style="3" customWidth="1"/>
    <col min="4607" max="4607" width="11.42578125" style="3"/>
    <col min="4608" max="4608" width="13.7109375" style="3" customWidth="1"/>
    <col min="4609" max="4613" width="11.42578125" style="3"/>
    <col min="4614" max="4614" width="12.42578125" style="3" bestFit="1" customWidth="1"/>
    <col min="4615" max="4615" width="11.42578125" style="3"/>
    <col min="4616" max="4616" width="17.42578125" style="3" bestFit="1" customWidth="1"/>
    <col min="4617" max="4842" width="11.42578125" style="3"/>
    <col min="4843" max="4843" width="18" style="3" customWidth="1"/>
    <col min="4844" max="4845" width="11.42578125" style="3"/>
    <col min="4846" max="4847" width="12.42578125" style="3" customWidth="1"/>
    <col min="4848" max="4848" width="14.140625" style="3" customWidth="1"/>
    <col min="4849" max="4853" width="11.42578125" style="3"/>
    <col min="4854" max="4855" width="12.42578125" style="3" bestFit="1" customWidth="1"/>
    <col min="4856" max="4856" width="13.140625" style="3" customWidth="1"/>
    <col min="4857" max="4858" width="11.42578125" style="3"/>
    <col min="4859" max="4859" width="18.28515625" style="3" customWidth="1"/>
    <col min="4860" max="4861" width="11.42578125" style="3"/>
    <col min="4862" max="4862" width="13.42578125" style="3" customWidth="1"/>
    <col min="4863" max="4863" width="11.42578125" style="3"/>
    <col min="4864" max="4864" width="13.7109375" style="3" customWidth="1"/>
    <col min="4865" max="4869" width="11.42578125" style="3"/>
    <col min="4870" max="4870" width="12.42578125" style="3" bestFit="1" customWidth="1"/>
    <col min="4871" max="4871" width="11.42578125" style="3"/>
    <col min="4872" max="4872" width="17.42578125" style="3" bestFit="1" customWidth="1"/>
    <col min="4873" max="5098" width="11.42578125" style="3"/>
    <col min="5099" max="5099" width="18" style="3" customWidth="1"/>
    <col min="5100" max="5101" width="11.42578125" style="3"/>
    <col min="5102" max="5103" width="12.42578125" style="3" customWidth="1"/>
    <col min="5104" max="5104" width="14.140625" style="3" customWidth="1"/>
    <col min="5105" max="5109" width="11.42578125" style="3"/>
    <col min="5110" max="5111" width="12.42578125" style="3" bestFit="1" customWidth="1"/>
    <col min="5112" max="5112" width="13.140625" style="3" customWidth="1"/>
    <col min="5113" max="5114" width="11.42578125" style="3"/>
    <col min="5115" max="5115" width="18.28515625" style="3" customWidth="1"/>
    <col min="5116" max="5117" width="11.42578125" style="3"/>
    <col min="5118" max="5118" width="13.42578125" style="3" customWidth="1"/>
    <col min="5119" max="5119" width="11.42578125" style="3"/>
    <col min="5120" max="5120" width="13.7109375" style="3" customWidth="1"/>
    <col min="5121" max="5125" width="11.42578125" style="3"/>
    <col min="5126" max="5126" width="12.42578125" style="3" bestFit="1" customWidth="1"/>
    <col min="5127" max="5127" width="11.42578125" style="3"/>
    <col min="5128" max="5128" width="17.42578125" style="3" bestFit="1" customWidth="1"/>
    <col min="5129" max="5354" width="11.42578125" style="3"/>
    <col min="5355" max="5355" width="18" style="3" customWidth="1"/>
    <col min="5356" max="5357" width="11.42578125" style="3"/>
    <col min="5358" max="5359" width="12.42578125" style="3" customWidth="1"/>
    <col min="5360" max="5360" width="14.140625" style="3" customWidth="1"/>
    <col min="5361" max="5365" width="11.42578125" style="3"/>
    <col min="5366" max="5367" width="12.42578125" style="3" bestFit="1" customWidth="1"/>
    <col min="5368" max="5368" width="13.140625" style="3" customWidth="1"/>
    <col min="5369" max="5370" width="11.42578125" style="3"/>
    <col min="5371" max="5371" width="18.28515625" style="3" customWidth="1"/>
    <col min="5372" max="5373" width="11.42578125" style="3"/>
    <col min="5374" max="5374" width="13.42578125" style="3" customWidth="1"/>
    <col min="5375" max="5375" width="11.42578125" style="3"/>
    <col min="5376" max="5376" width="13.7109375" style="3" customWidth="1"/>
    <col min="5377" max="5381" width="11.42578125" style="3"/>
    <col min="5382" max="5382" width="12.42578125" style="3" bestFit="1" customWidth="1"/>
    <col min="5383" max="5383" width="11.42578125" style="3"/>
    <col min="5384" max="5384" width="17.42578125" style="3" bestFit="1" customWidth="1"/>
    <col min="5385" max="5610" width="11.42578125" style="3"/>
    <col min="5611" max="5611" width="18" style="3" customWidth="1"/>
    <col min="5612" max="5613" width="11.42578125" style="3"/>
    <col min="5614" max="5615" width="12.42578125" style="3" customWidth="1"/>
    <col min="5616" max="5616" width="14.140625" style="3" customWidth="1"/>
    <col min="5617" max="5621" width="11.42578125" style="3"/>
    <col min="5622" max="5623" width="12.42578125" style="3" bestFit="1" customWidth="1"/>
    <col min="5624" max="5624" width="13.140625" style="3" customWidth="1"/>
    <col min="5625" max="5626" width="11.42578125" style="3"/>
    <col min="5627" max="5627" width="18.28515625" style="3" customWidth="1"/>
    <col min="5628" max="5629" width="11.42578125" style="3"/>
    <col min="5630" max="5630" width="13.42578125" style="3" customWidth="1"/>
    <col min="5631" max="5631" width="11.42578125" style="3"/>
    <col min="5632" max="5632" width="13.7109375" style="3" customWidth="1"/>
    <col min="5633" max="5637" width="11.42578125" style="3"/>
    <col min="5638" max="5638" width="12.42578125" style="3" bestFit="1" customWidth="1"/>
    <col min="5639" max="5639" width="11.42578125" style="3"/>
    <col min="5640" max="5640" width="17.42578125" style="3" bestFit="1" customWidth="1"/>
    <col min="5641" max="5866" width="11.42578125" style="3"/>
    <col min="5867" max="5867" width="18" style="3" customWidth="1"/>
    <col min="5868" max="5869" width="11.42578125" style="3"/>
    <col min="5870" max="5871" width="12.42578125" style="3" customWidth="1"/>
    <col min="5872" max="5872" width="14.140625" style="3" customWidth="1"/>
    <col min="5873" max="5877" width="11.42578125" style="3"/>
    <col min="5878" max="5879" width="12.42578125" style="3" bestFit="1" customWidth="1"/>
    <col min="5880" max="5880" width="13.140625" style="3" customWidth="1"/>
    <col min="5881" max="5882" width="11.42578125" style="3"/>
    <col min="5883" max="5883" width="18.28515625" style="3" customWidth="1"/>
    <col min="5884" max="5885" width="11.42578125" style="3"/>
    <col min="5886" max="5886" width="13.42578125" style="3" customWidth="1"/>
    <col min="5887" max="5887" width="11.42578125" style="3"/>
    <col min="5888" max="5888" width="13.7109375" style="3" customWidth="1"/>
    <col min="5889" max="5893" width="11.42578125" style="3"/>
    <col min="5894" max="5894" width="12.42578125" style="3" bestFit="1" customWidth="1"/>
    <col min="5895" max="5895" width="11.42578125" style="3"/>
    <col min="5896" max="5896" width="17.42578125" style="3" bestFit="1" customWidth="1"/>
    <col min="5897" max="6122" width="11.42578125" style="3"/>
    <col min="6123" max="6123" width="18" style="3" customWidth="1"/>
    <col min="6124" max="6125" width="11.42578125" style="3"/>
    <col min="6126" max="6127" width="12.42578125" style="3" customWidth="1"/>
    <col min="6128" max="6128" width="14.140625" style="3" customWidth="1"/>
    <col min="6129" max="6133" width="11.42578125" style="3"/>
    <col min="6134" max="6135" width="12.42578125" style="3" bestFit="1" customWidth="1"/>
    <col min="6136" max="6136" width="13.140625" style="3" customWidth="1"/>
    <col min="6137" max="6138" width="11.42578125" style="3"/>
    <col min="6139" max="6139" width="18.28515625" style="3" customWidth="1"/>
    <col min="6140" max="6141" width="11.42578125" style="3"/>
    <col min="6142" max="6142" width="13.42578125" style="3" customWidth="1"/>
    <col min="6143" max="6143" width="11.42578125" style="3"/>
    <col min="6144" max="6144" width="13.7109375" style="3" customWidth="1"/>
    <col min="6145" max="6149" width="11.42578125" style="3"/>
    <col min="6150" max="6150" width="12.42578125" style="3" bestFit="1" customWidth="1"/>
    <col min="6151" max="6151" width="11.42578125" style="3"/>
    <col min="6152" max="6152" width="17.42578125" style="3" bestFit="1" customWidth="1"/>
    <col min="6153" max="6378" width="11.42578125" style="3"/>
    <col min="6379" max="6379" width="18" style="3" customWidth="1"/>
    <col min="6380" max="6381" width="11.42578125" style="3"/>
    <col min="6382" max="6383" width="12.42578125" style="3" customWidth="1"/>
    <col min="6384" max="6384" width="14.140625" style="3" customWidth="1"/>
    <col min="6385" max="6389" width="11.42578125" style="3"/>
    <col min="6390" max="6391" width="12.42578125" style="3" bestFit="1" customWidth="1"/>
    <col min="6392" max="6392" width="13.140625" style="3" customWidth="1"/>
    <col min="6393" max="6394" width="11.42578125" style="3"/>
    <col min="6395" max="6395" width="18.28515625" style="3" customWidth="1"/>
    <col min="6396" max="6397" width="11.42578125" style="3"/>
    <col min="6398" max="6398" width="13.42578125" style="3" customWidth="1"/>
    <col min="6399" max="6399" width="11.42578125" style="3"/>
    <col min="6400" max="6400" width="13.7109375" style="3" customWidth="1"/>
    <col min="6401" max="6405" width="11.42578125" style="3"/>
    <col min="6406" max="6406" width="12.42578125" style="3" bestFit="1" customWidth="1"/>
    <col min="6407" max="6407" width="11.42578125" style="3"/>
    <col min="6408" max="6408" width="17.42578125" style="3" bestFit="1" customWidth="1"/>
    <col min="6409" max="6634" width="11.42578125" style="3"/>
    <col min="6635" max="6635" width="18" style="3" customWidth="1"/>
    <col min="6636" max="6637" width="11.42578125" style="3"/>
    <col min="6638" max="6639" width="12.42578125" style="3" customWidth="1"/>
    <col min="6640" max="6640" width="14.140625" style="3" customWidth="1"/>
    <col min="6641" max="6645" width="11.42578125" style="3"/>
    <col min="6646" max="6647" width="12.42578125" style="3" bestFit="1" customWidth="1"/>
    <col min="6648" max="6648" width="13.140625" style="3" customWidth="1"/>
    <col min="6649" max="6650" width="11.42578125" style="3"/>
    <col min="6651" max="6651" width="18.28515625" style="3" customWidth="1"/>
    <col min="6652" max="6653" width="11.42578125" style="3"/>
    <col min="6654" max="6654" width="13.42578125" style="3" customWidth="1"/>
    <col min="6655" max="6655" width="11.42578125" style="3"/>
    <col min="6656" max="6656" width="13.7109375" style="3" customWidth="1"/>
    <col min="6657" max="6661" width="11.42578125" style="3"/>
    <col min="6662" max="6662" width="12.42578125" style="3" bestFit="1" customWidth="1"/>
    <col min="6663" max="6663" width="11.42578125" style="3"/>
    <col min="6664" max="6664" width="17.42578125" style="3" bestFit="1" customWidth="1"/>
    <col min="6665" max="6890" width="11.42578125" style="3"/>
    <col min="6891" max="6891" width="18" style="3" customWidth="1"/>
    <col min="6892" max="6893" width="11.42578125" style="3"/>
    <col min="6894" max="6895" width="12.42578125" style="3" customWidth="1"/>
    <col min="6896" max="6896" width="14.140625" style="3" customWidth="1"/>
    <col min="6897" max="6901" width="11.42578125" style="3"/>
    <col min="6902" max="6903" width="12.42578125" style="3" bestFit="1" customWidth="1"/>
    <col min="6904" max="6904" width="13.140625" style="3" customWidth="1"/>
    <col min="6905" max="6906" width="11.42578125" style="3"/>
    <col min="6907" max="6907" width="18.28515625" style="3" customWidth="1"/>
    <col min="6908" max="6909" width="11.42578125" style="3"/>
    <col min="6910" max="6910" width="13.42578125" style="3" customWidth="1"/>
    <col min="6911" max="6911" width="11.42578125" style="3"/>
    <col min="6912" max="6912" width="13.7109375" style="3" customWidth="1"/>
    <col min="6913" max="6917" width="11.42578125" style="3"/>
    <col min="6918" max="6918" width="12.42578125" style="3" bestFit="1" customWidth="1"/>
    <col min="6919" max="6919" width="11.42578125" style="3"/>
    <col min="6920" max="6920" width="17.42578125" style="3" bestFit="1" customWidth="1"/>
    <col min="6921" max="7146" width="11.42578125" style="3"/>
    <col min="7147" max="7147" width="18" style="3" customWidth="1"/>
    <col min="7148" max="7149" width="11.42578125" style="3"/>
    <col min="7150" max="7151" width="12.42578125" style="3" customWidth="1"/>
    <col min="7152" max="7152" width="14.140625" style="3" customWidth="1"/>
    <col min="7153" max="7157" width="11.42578125" style="3"/>
    <col min="7158" max="7159" width="12.42578125" style="3" bestFit="1" customWidth="1"/>
    <col min="7160" max="7160" width="13.140625" style="3" customWidth="1"/>
    <col min="7161" max="7162" width="11.42578125" style="3"/>
    <col min="7163" max="7163" width="18.28515625" style="3" customWidth="1"/>
    <col min="7164" max="7165" width="11.42578125" style="3"/>
    <col min="7166" max="7166" width="13.42578125" style="3" customWidth="1"/>
    <col min="7167" max="7167" width="11.42578125" style="3"/>
    <col min="7168" max="7168" width="13.7109375" style="3" customWidth="1"/>
    <col min="7169" max="7173" width="11.42578125" style="3"/>
    <col min="7174" max="7174" width="12.42578125" style="3" bestFit="1" customWidth="1"/>
    <col min="7175" max="7175" width="11.42578125" style="3"/>
    <col min="7176" max="7176" width="17.42578125" style="3" bestFit="1" customWidth="1"/>
    <col min="7177" max="7402" width="11.42578125" style="3"/>
    <col min="7403" max="7403" width="18" style="3" customWidth="1"/>
    <col min="7404" max="7405" width="11.42578125" style="3"/>
    <col min="7406" max="7407" width="12.42578125" style="3" customWidth="1"/>
    <col min="7408" max="7408" width="14.140625" style="3" customWidth="1"/>
    <col min="7409" max="7413" width="11.42578125" style="3"/>
    <col min="7414" max="7415" width="12.42578125" style="3" bestFit="1" customWidth="1"/>
    <col min="7416" max="7416" width="13.140625" style="3" customWidth="1"/>
    <col min="7417" max="7418" width="11.42578125" style="3"/>
    <col min="7419" max="7419" width="18.28515625" style="3" customWidth="1"/>
    <col min="7420" max="7421" width="11.42578125" style="3"/>
    <col min="7422" max="7422" width="13.42578125" style="3" customWidth="1"/>
    <col min="7423" max="7423" width="11.42578125" style="3"/>
    <col min="7424" max="7424" width="13.7109375" style="3" customWidth="1"/>
    <col min="7425" max="7429" width="11.42578125" style="3"/>
    <col min="7430" max="7430" width="12.42578125" style="3" bestFit="1" customWidth="1"/>
    <col min="7431" max="7431" width="11.42578125" style="3"/>
    <col min="7432" max="7432" width="17.42578125" style="3" bestFit="1" customWidth="1"/>
    <col min="7433" max="7658" width="11.42578125" style="3"/>
    <col min="7659" max="7659" width="18" style="3" customWidth="1"/>
    <col min="7660" max="7661" width="11.42578125" style="3"/>
    <col min="7662" max="7663" width="12.42578125" style="3" customWidth="1"/>
    <col min="7664" max="7664" width="14.140625" style="3" customWidth="1"/>
    <col min="7665" max="7669" width="11.42578125" style="3"/>
    <col min="7670" max="7671" width="12.42578125" style="3" bestFit="1" customWidth="1"/>
    <col min="7672" max="7672" width="13.140625" style="3" customWidth="1"/>
    <col min="7673" max="7674" width="11.42578125" style="3"/>
    <col min="7675" max="7675" width="18.28515625" style="3" customWidth="1"/>
    <col min="7676" max="7677" width="11.42578125" style="3"/>
    <col min="7678" max="7678" width="13.42578125" style="3" customWidth="1"/>
    <col min="7679" max="7679" width="11.42578125" style="3"/>
    <col min="7680" max="7680" width="13.7109375" style="3" customWidth="1"/>
    <col min="7681" max="7685" width="11.42578125" style="3"/>
    <col min="7686" max="7686" width="12.42578125" style="3" bestFit="1" customWidth="1"/>
    <col min="7687" max="7687" width="11.42578125" style="3"/>
    <col min="7688" max="7688" width="17.42578125" style="3" bestFit="1" customWidth="1"/>
    <col min="7689" max="7914" width="11.42578125" style="3"/>
    <col min="7915" max="7915" width="18" style="3" customWidth="1"/>
    <col min="7916" max="7917" width="11.42578125" style="3"/>
    <col min="7918" max="7919" width="12.42578125" style="3" customWidth="1"/>
    <col min="7920" max="7920" width="14.140625" style="3" customWidth="1"/>
    <col min="7921" max="7925" width="11.42578125" style="3"/>
    <col min="7926" max="7927" width="12.42578125" style="3" bestFit="1" customWidth="1"/>
    <col min="7928" max="7928" width="13.140625" style="3" customWidth="1"/>
    <col min="7929" max="7930" width="11.42578125" style="3"/>
    <col min="7931" max="7931" width="18.28515625" style="3" customWidth="1"/>
    <col min="7932" max="7933" width="11.42578125" style="3"/>
    <col min="7934" max="7934" width="13.42578125" style="3" customWidth="1"/>
    <col min="7935" max="7935" width="11.42578125" style="3"/>
    <col min="7936" max="7936" width="13.7109375" style="3" customWidth="1"/>
    <col min="7937" max="7941" width="11.42578125" style="3"/>
    <col min="7942" max="7942" width="12.42578125" style="3" bestFit="1" customWidth="1"/>
    <col min="7943" max="7943" width="11.42578125" style="3"/>
    <col min="7944" max="7944" width="17.42578125" style="3" bestFit="1" customWidth="1"/>
    <col min="7945" max="8170" width="11.42578125" style="3"/>
    <col min="8171" max="8171" width="18" style="3" customWidth="1"/>
    <col min="8172" max="8173" width="11.42578125" style="3"/>
    <col min="8174" max="8175" width="12.42578125" style="3" customWidth="1"/>
    <col min="8176" max="8176" width="14.140625" style="3" customWidth="1"/>
    <col min="8177" max="8181" width="11.42578125" style="3"/>
    <col min="8182" max="8183" width="12.42578125" style="3" bestFit="1" customWidth="1"/>
    <col min="8184" max="8184" width="13.140625" style="3" customWidth="1"/>
    <col min="8185" max="8186" width="11.42578125" style="3"/>
    <col min="8187" max="8187" width="18.28515625" style="3" customWidth="1"/>
    <col min="8188" max="8189" width="11.42578125" style="3"/>
    <col min="8190" max="8190" width="13.42578125" style="3" customWidth="1"/>
    <col min="8191" max="8191" width="11.42578125" style="3"/>
    <col min="8192" max="8192" width="13.7109375" style="3" customWidth="1"/>
    <col min="8193" max="8197" width="11.42578125" style="3"/>
    <col min="8198" max="8198" width="12.42578125" style="3" bestFit="1" customWidth="1"/>
    <col min="8199" max="8199" width="11.42578125" style="3"/>
    <col min="8200" max="8200" width="17.42578125" style="3" bestFit="1" customWidth="1"/>
    <col min="8201" max="8426" width="11.42578125" style="3"/>
    <col min="8427" max="8427" width="18" style="3" customWidth="1"/>
    <col min="8428" max="8429" width="11.42578125" style="3"/>
    <col min="8430" max="8431" width="12.42578125" style="3" customWidth="1"/>
    <col min="8432" max="8432" width="14.140625" style="3" customWidth="1"/>
    <col min="8433" max="8437" width="11.42578125" style="3"/>
    <col min="8438" max="8439" width="12.42578125" style="3" bestFit="1" customWidth="1"/>
    <col min="8440" max="8440" width="13.140625" style="3" customWidth="1"/>
    <col min="8441" max="8442" width="11.42578125" style="3"/>
    <col min="8443" max="8443" width="18.28515625" style="3" customWidth="1"/>
    <col min="8444" max="8445" width="11.42578125" style="3"/>
    <col min="8446" max="8446" width="13.42578125" style="3" customWidth="1"/>
    <col min="8447" max="8447" width="11.42578125" style="3"/>
    <col min="8448" max="8448" width="13.7109375" style="3" customWidth="1"/>
    <col min="8449" max="8453" width="11.42578125" style="3"/>
    <col min="8454" max="8454" width="12.42578125" style="3" bestFit="1" customWidth="1"/>
    <col min="8455" max="8455" width="11.42578125" style="3"/>
    <col min="8456" max="8456" width="17.42578125" style="3" bestFit="1" customWidth="1"/>
    <col min="8457" max="8682" width="11.42578125" style="3"/>
    <col min="8683" max="8683" width="18" style="3" customWidth="1"/>
    <col min="8684" max="8685" width="11.42578125" style="3"/>
    <col min="8686" max="8687" width="12.42578125" style="3" customWidth="1"/>
    <col min="8688" max="8688" width="14.140625" style="3" customWidth="1"/>
    <col min="8689" max="8693" width="11.42578125" style="3"/>
    <col min="8694" max="8695" width="12.42578125" style="3" bestFit="1" customWidth="1"/>
    <col min="8696" max="8696" width="13.140625" style="3" customWidth="1"/>
    <col min="8697" max="8698" width="11.42578125" style="3"/>
    <col min="8699" max="8699" width="18.28515625" style="3" customWidth="1"/>
    <col min="8700" max="8701" width="11.42578125" style="3"/>
    <col min="8702" max="8702" width="13.42578125" style="3" customWidth="1"/>
    <col min="8703" max="8703" width="11.42578125" style="3"/>
    <col min="8704" max="8704" width="13.7109375" style="3" customWidth="1"/>
    <col min="8705" max="8709" width="11.42578125" style="3"/>
    <col min="8710" max="8710" width="12.42578125" style="3" bestFit="1" customWidth="1"/>
    <col min="8711" max="8711" width="11.42578125" style="3"/>
    <col min="8712" max="8712" width="17.42578125" style="3" bestFit="1" customWidth="1"/>
    <col min="8713" max="8938" width="11.42578125" style="3"/>
    <col min="8939" max="8939" width="18" style="3" customWidth="1"/>
    <col min="8940" max="8941" width="11.42578125" style="3"/>
    <col min="8942" max="8943" width="12.42578125" style="3" customWidth="1"/>
    <col min="8944" max="8944" width="14.140625" style="3" customWidth="1"/>
    <col min="8945" max="8949" width="11.42578125" style="3"/>
    <col min="8950" max="8951" width="12.42578125" style="3" bestFit="1" customWidth="1"/>
    <col min="8952" max="8952" width="13.140625" style="3" customWidth="1"/>
    <col min="8953" max="8954" width="11.42578125" style="3"/>
    <col min="8955" max="8955" width="18.28515625" style="3" customWidth="1"/>
    <col min="8956" max="8957" width="11.42578125" style="3"/>
    <col min="8958" max="8958" width="13.42578125" style="3" customWidth="1"/>
    <col min="8959" max="8959" width="11.42578125" style="3"/>
    <col min="8960" max="8960" width="13.7109375" style="3" customWidth="1"/>
    <col min="8961" max="8965" width="11.42578125" style="3"/>
    <col min="8966" max="8966" width="12.42578125" style="3" bestFit="1" customWidth="1"/>
    <col min="8967" max="8967" width="11.42578125" style="3"/>
    <col min="8968" max="8968" width="17.42578125" style="3" bestFit="1" customWidth="1"/>
    <col min="8969" max="9194" width="11.42578125" style="3"/>
    <col min="9195" max="9195" width="18" style="3" customWidth="1"/>
    <col min="9196" max="9197" width="11.42578125" style="3"/>
    <col min="9198" max="9199" width="12.42578125" style="3" customWidth="1"/>
    <col min="9200" max="9200" width="14.140625" style="3" customWidth="1"/>
    <col min="9201" max="9205" width="11.42578125" style="3"/>
    <col min="9206" max="9207" width="12.42578125" style="3" bestFit="1" customWidth="1"/>
    <col min="9208" max="9208" width="13.140625" style="3" customWidth="1"/>
    <col min="9209" max="9210" width="11.42578125" style="3"/>
    <col min="9211" max="9211" width="18.28515625" style="3" customWidth="1"/>
    <col min="9212" max="9213" width="11.42578125" style="3"/>
    <col min="9214" max="9214" width="13.42578125" style="3" customWidth="1"/>
    <col min="9215" max="9215" width="11.42578125" style="3"/>
    <col min="9216" max="9216" width="13.7109375" style="3" customWidth="1"/>
    <col min="9217" max="9221" width="11.42578125" style="3"/>
    <col min="9222" max="9222" width="12.42578125" style="3" bestFit="1" customWidth="1"/>
    <col min="9223" max="9223" width="11.42578125" style="3"/>
    <col min="9224" max="9224" width="17.42578125" style="3" bestFit="1" customWidth="1"/>
    <col min="9225" max="9450" width="11.42578125" style="3"/>
    <col min="9451" max="9451" width="18" style="3" customWidth="1"/>
    <col min="9452" max="9453" width="11.42578125" style="3"/>
    <col min="9454" max="9455" width="12.42578125" style="3" customWidth="1"/>
    <col min="9456" max="9456" width="14.140625" style="3" customWidth="1"/>
    <col min="9457" max="9461" width="11.42578125" style="3"/>
    <col min="9462" max="9463" width="12.42578125" style="3" bestFit="1" customWidth="1"/>
    <col min="9464" max="9464" width="13.140625" style="3" customWidth="1"/>
    <col min="9465" max="9466" width="11.42578125" style="3"/>
    <col min="9467" max="9467" width="18.28515625" style="3" customWidth="1"/>
    <col min="9468" max="9469" width="11.42578125" style="3"/>
    <col min="9470" max="9470" width="13.42578125" style="3" customWidth="1"/>
    <col min="9471" max="9471" width="11.42578125" style="3"/>
    <col min="9472" max="9472" width="13.7109375" style="3" customWidth="1"/>
    <col min="9473" max="9477" width="11.42578125" style="3"/>
    <col min="9478" max="9478" width="12.42578125" style="3" bestFit="1" customWidth="1"/>
    <col min="9479" max="9479" width="11.42578125" style="3"/>
    <col min="9480" max="9480" width="17.42578125" style="3" bestFit="1" customWidth="1"/>
    <col min="9481" max="9706" width="11.42578125" style="3"/>
    <col min="9707" max="9707" width="18" style="3" customWidth="1"/>
    <col min="9708" max="9709" width="11.42578125" style="3"/>
    <col min="9710" max="9711" width="12.42578125" style="3" customWidth="1"/>
    <col min="9712" max="9712" width="14.140625" style="3" customWidth="1"/>
    <col min="9713" max="9717" width="11.42578125" style="3"/>
    <col min="9718" max="9719" width="12.42578125" style="3" bestFit="1" customWidth="1"/>
    <col min="9720" max="9720" width="13.140625" style="3" customWidth="1"/>
    <col min="9721" max="9722" width="11.42578125" style="3"/>
    <col min="9723" max="9723" width="18.28515625" style="3" customWidth="1"/>
    <col min="9724" max="9725" width="11.42578125" style="3"/>
    <col min="9726" max="9726" width="13.42578125" style="3" customWidth="1"/>
    <col min="9727" max="9727" width="11.42578125" style="3"/>
    <col min="9728" max="9728" width="13.7109375" style="3" customWidth="1"/>
    <col min="9729" max="9733" width="11.42578125" style="3"/>
    <col min="9734" max="9734" width="12.42578125" style="3" bestFit="1" customWidth="1"/>
    <col min="9735" max="9735" width="11.42578125" style="3"/>
    <col min="9736" max="9736" width="17.42578125" style="3" bestFit="1" customWidth="1"/>
    <col min="9737" max="9962" width="11.42578125" style="3"/>
    <col min="9963" max="9963" width="18" style="3" customWidth="1"/>
    <col min="9964" max="9965" width="11.42578125" style="3"/>
    <col min="9966" max="9967" width="12.42578125" style="3" customWidth="1"/>
    <col min="9968" max="9968" width="14.140625" style="3" customWidth="1"/>
    <col min="9969" max="9973" width="11.42578125" style="3"/>
    <col min="9974" max="9975" width="12.42578125" style="3" bestFit="1" customWidth="1"/>
    <col min="9976" max="9976" width="13.140625" style="3" customWidth="1"/>
    <col min="9977" max="9978" width="11.42578125" style="3"/>
    <col min="9979" max="9979" width="18.28515625" style="3" customWidth="1"/>
    <col min="9980" max="9981" width="11.42578125" style="3"/>
    <col min="9982" max="9982" width="13.42578125" style="3" customWidth="1"/>
    <col min="9983" max="9983" width="11.42578125" style="3"/>
    <col min="9984" max="9984" width="13.7109375" style="3" customWidth="1"/>
    <col min="9985" max="9989" width="11.42578125" style="3"/>
    <col min="9990" max="9990" width="12.42578125" style="3" bestFit="1" customWidth="1"/>
    <col min="9991" max="9991" width="11.42578125" style="3"/>
    <col min="9992" max="9992" width="17.42578125" style="3" bestFit="1" customWidth="1"/>
    <col min="9993" max="10218" width="11.42578125" style="3"/>
    <col min="10219" max="10219" width="18" style="3" customWidth="1"/>
    <col min="10220" max="10221" width="11.42578125" style="3"/>
    <col min="10222" max="10223" width="12.42578125" style="3" customWidth="1"/>
    <col min="10224" max="10224" width="14.140625" style="3" customWidth="1"/>
    <col min="10225" max="10229" width="11.42578125" style="3"/>
    <col min="10230" max="10231" width="12.42578125" style="3" bestFit="1" customWidth="1"/>
    <col min="10232" max="10232" width="13.140625" style="3" customWidth="1"/>
    <col min="10233" max="10234" width="11.42578125" style="3"/>
    <col min="10235" max="10235" width="18.28515625" style="3" customWidth="1"/>
    <col min="10236" max="10237" width="11.42578125" style="3"/>
    <col min="10238" max="10238" width="13.42578125" style="3" customWidth="1"/>
    <col min="10239" max="10239" width="11.42578125" style="3"/>
    <col min="10240" max="10240" width="13.7109375" style="3" customWidth="1"/>
    <col min="10241" max="10245" width="11.42578125" style="3"/>
    <col min="10246" max="10246" width="12.42578125" style="3" bestFit="1" customWidth="1"/>
    <col min="10247" max="10247" width="11.42578125" style="3"/>
    <col min="10248" max="10248" width="17.42578125" style="3" bestFit="1" customWidth="1"/>
    <col min="10249" max="10474" width="11.42578125" style="3"/>
    <col min="10475" max="10475" width="18" style="3" customWidth="1"/>
    <col min="10476" max="10477" width="11.42578125" style="3"/>
    <col min="10478" max="10479" width="12.42578125" style="3" customWidth="1"/>
    <col min="10480" max="10480" width="14.140625" style="3" customWidth="1"/>
    <col min="10481" max="10485" width="11.42578125" style="3"/>
    <col min="10486" max="10487" width="12.42578125" style="3" bestFit="1" customWidth="1"/>
    <col min="10488" max="10488" width="13.140625" style="3" customWidth="1"/>
    <col min="10489" max="10490" width="11.42578125" style="3"/>
    <col min="10491" max="10491" width="18.28515625" style="3" customWidth="1"/>
    <col min="10492" max="10493" width="11.42578125" style="3"/>
    <col min="10494" max="10494" width="13.42578125" style="3" customWidth="1"/>
    <col min="10495" max="10495" width="11.42578125" style="3"/>
    <col min="10496" max="10496" width="13.7109375" style="3" customWidth="1"/>
    <col min="10497" max="10501" width="11.42578125" style="3"/>
    <col min="10502" max="10502" width="12.42578125" style="3" bestFit="1" customWidth="1"/>
    <col min="10503" max="10503" width="11.42578125" style="3"/>
    <col min="10504" max="10504" width="17.42578125" style="3" bestFit="1" customWidth="1"/>
    <col min="10505" max="10730" width="11.42578125" style="3"/>
    <col min="10731" max="10731" width="18" style="3" customWidth="1"/>
    <col min="10732" max="10733" width="11.42578125" style="3"/>
    <col min="10734" max="10735" width="12.42578125" style="3" customWidth="1"/>
    <col min="10736" max="10736" width="14.140625" style="3" customWidth="1"/>
    <col min="10737" max="10741" width="11.42578125" style="3"/>
    <col min="10742" max="10743" width="12.42578125" style="3" bestFit="1" customWidth="1"/>
    <col min="10744" max="10744" width="13.140625" style="3" customWidth="1"/>
    <col min="10745" max="10746" width="11.42578125" style="3"/>
    <col min="10747" max="10747" width="18.28515625" style="3" customWidth="1"/>
    <col min="10748" max="10749" width="11.42578125" style="3"/>
    <col min="10750" max="10750" width="13.42578125" style="3" customWidth="1"/>
    <col min="10751" max="10751" width="11.42578125" style="3"/>
    <col min="10752" max="10752" width="13.7109375" style="3" customWidth="1"/>
    <col min="10753" max="10757" width="11.42578125" style="3"/>
    <col min="10758" max="10758" width="12.42578125" style="3" bestFit="1" customWidth="1"/>
    <col min="10759" max="10759" width="11.42578125" style="3"/>
    <col min="10760" max="10760" width="17.42578125" style="3" bestFit="1" customWidth="1"/>
    <col min="10761" max="10986" width="11.42578125" style="3"/>
    <col min="10987" max="10987" width="18" style="3" customWidth="1"/>
    <col min="10988" max="10989" width="11.42578125" style="3"/>
    <col min="10990" max="10991" width="12.42578125" style="3" customWidth="1"/>
    <col min="10992" max="10992" width="14.140625" style="3" customWidth="1"/>
    <col min="10993" max="10997" width="11.42578125" style="3"/>
    <col min="10998" max="10999" width="12.42578125" style="3" bestFit="1" customWidth="1"/>
    <col min="11000" max="11000" width="13.140625" style="3" customWidth="1"/>
    <col min="11001" max="11002" width="11.42578125" style="3"/>
    <col min="11003" max="11003" width="18.28515625" style="3" customWidth="1"/>
    <col min="11004" max="11005" width="11.42578125" style="3"/>
    <col min="11006" max="11006" width="13.42578125" style="3" customWidth="1"/>
    <col min="11007" max="11007" width="11.42578125" style="3"/>
    <col min="11008" max="11008" width="13.7109375" style="3" customWidth="1"/>
    <col min="11009" max="11013" width="11.42578125" style="3"/>
    <col min="11014" max="11014" width="12.42578125" style="3" bestFit="1" customWidth="1"/>
    <col min="11015" max="11015" width="11.42578125" style="3"/>
    <col min="11016" max="11016" width="17.42578125" style="3" bestFit="1" customWidth="1"/>
    <col min="11017" max="11242" width="11.42578125" style="3"/>
    <col min="11243" max="11243" width="18" style="3" customWidth="1"/>
    <col min="11244" max="11245" width="11.42578125" style="3"/>
    <col min="11246" max="11247" width="12.42578125" style="3" customWidth="1"/>
    <col min="11248" max="11248" width="14.140625" style="3" customWidth="1"/>
    <col min="11249" max="11253" width="11.42578125" style="3"/>
    <col min="11254" max="11255" width="12.42578125" style="3" bestFit="1" customWidth="1"/>
    <col min="11256" max="11256" width="13.140625" style="3" customWidth="1"/>
    <col min="11257" max="11258" width="11.42578125" style="3"/>
    <col min="11259" max="11259" width="18.28515625" style="3" customWidth="1"/>
    <col min="11260" max="11261" width="11.42578125" style="3"/>
    <col min="11262" max="11262" width="13.42578125" style="3" customWidth="1"/>
    <col min="11263" max="11263" width="11.42578125" style="3"/>
    <col min="11264" max="11264" width="13.7109375" style="3" customWidth="1"/>
    <col min="11265" max="11269" width="11.42578125" style="3"/>
    <col min="11270" max="11270" width="12.42578125" style="3" bestFit="1" customWidth="1"/>
    <col min="11271" max="11271" width="11.42578125" style="3"/>
    <col min="11272" max="11272" width="17.42578125" style="3" bestFit="1" customWidth="1"/>
    <col min="11273" max="11498" width="11.42578125" style="3"/>
    <col min="11499" max="11499" width="18" style="3" customWidth="1"/>
    <col min="11500" max="11501" width="11.42578125" style="3"/>
    <col min="11502" max="11503" width="12.42578125" style="3" customWidth="1"/>
    <col min="11504" max="11504" width="14.140625" style="3" customWidth="1"/>
    <col min="11505" max="11509" width="11.42578125" style="3"/>
    <col min="11510" max="11511" width="12.42578125" style="3" bestFit="1" customWidth="1"/>
    <col min="11512" max="11512" width="13.140625" style="3" customWidth="1"/>
    <col min="11513" max="11514" width="11.42578125" style="3"/>
    <col min="11515" max="11515" width="18.28515625" style="3" customWidth="1"/>
    <col min="11516" max="11517" width="11.42578125" style="3"/>
    <col min="11518" max="11518" width="13.42578125" style="3" customWidth="1"/>
    <col min="11519" max="11519" width="11.42578125" style="3"/>
    <col min="11520" max="11520" width="13.7109375" style="3" customWidth="1"/>
    <col min="11521" max="11525" width="11.42578125" style="3"/>
    <col min="11526" max="11526" width="12.42578125" style="3" bestFit="1" customWidth="1"/>
    <col min="11527" max="11527" width="11.42578125" style="3"/>
    <col min="11528" max="11528" width="17.42578125" style="3" bestFit="1" customWidth="1"/>
    <col min="11529" max="11754" width="11.42578125" style="3"/>
    <col min="11755" max="11755" width="18" style="3" customWidth="1"/>
    <col min="11756" max="11757" width="11.42578125" style="3"/>
    <col min="11758" max="11759" width="12.42578125" style="3" customWidth="1"/>
    <col min="11760" max="11760" width="14.140625" style="3" customWidth="1"/>
    <col min="11761" max="11765" width="11.42578125" style="3"/>
    <col min="11766" max="11767" width="12.42578125" style="3" bestFit="1" customWidth="1"/>
    <col min="11768" max="11768" width="13.140625" style="3" customWidth="1"/>
    <col min="11769" max="11770" width="11.42578125" style="3"/>
    <col min="11771" max="11771" width="18.28515625" style="3" customWidth="1"/>
    <col min="11772" max="11773" width="11.42578125" style="3"/>
    <col min="11774" max="11774" width="13.42578125" style="3" customWidth="1"/>
    <col min="11775" max="11775" width="11.42578125" style="3"/>
    <col min="11776" max="11776" width="13.7109375" style="3" customWidth="1"/>
    <col min="11777" max="11781" width="11.42578125" style="3"/>
    <col min="11782" max="11782" width="12.42578125" style="3" bestFit="1" customWidth="1"/>
    <col min="11783" max="11783" width="11.42578125" style="3"/>
    <col min="11784" max="11784" width="17.42578125" style="3" bestFit="1" customWidth="1"/>
    <col min="11785" max="12010" width="11.42578125" style="3"/>
    <col min="12011" max="12011" width="18" style="3" customWidth="1"/>
    <col min="12012" max="12013" width="11.42578125" style="3"/>
    <col min="12014" max="12015" width="12.42578125" style="3" customWidth="1"/>
    <col min="12016" max="12016" width="14.140625" style="3" customWidth="1"/>
    <col min="12017" max="12021" width="11.42578125" style="3"/>
    <col min="12022" max="12023" width="12.42578125" style="3" bestFit="1" customWidth="1"/>
    <col min="12024" max="12024" width="13.140625" style="3" customWidth="1"/>
    <col min="12025" max="12026" width="11.42578125" style="3"/>
    <col min="12027" max="12027" width="18.28515625" style="3" customWidth="1"/>
    <col min="12028" max="12029" width="11.42578125" style="3"/>
    <col min="12030" max="12030" width="13.42578125" style="3" customWidth="1"/>
    <col min="12031" max="12031" width="11.42578125" style="3"/>
    <col min="12032" max="12032" width="13.7109375" style="3" customWidth="1"/>
    <col min="12033" max="12037" width="11.42578125" style="3"/>
    <col min="12038" max="12038" width="12.42578125" style="3" bestFit="1" customWidth="1"/>
    <col min="12039" max="12039" width="11.42578125" style="3"/>
    <col min="12040" max="12040" width="17.42578125" style="3" bestFit="1" customWidth="1"/>
    <col min="12041" max="12266" width="11.42578125" style="3"/>
    <col min="12267" max="12267" width="18" style="3" customWidth="1"/>
    <col min="12268" max="12269" width="11.42578125" style="3"/>
    <col min="12270" max="12271" width="12.42578125" style="3" customWidth="1"/>
    <col min="12272" max="12272" width="14.140625" style="3" customWidth="1"/>
    <col min="12273" max="12277" width="11.42578125" style="3"/>
    <col min="12278" max="12279" width="12.42578125" style="3" bestFit="1" customWidth="1"/>
    <col min="12280" max="12280" width="13.140625" style="3" customWidth="1"/>
    <col min="12281" max="12282" width="11.42578125" style="3"/>
    <col min="12283" max="12283" width="18.28515625" style="3" customWidth="1"/>
    <col min="12284" max="12285" width="11.42578125" style="3"/>
    <col min="12286" max="12286" width="13.42578125" style="3" customWidth="1"/>
    <col min="12287" max="12287" width="11.42578125" style="3"/>
    <col min="12288" max="12288" width="13.7109375" style="3" customWidth="1"/>
    <col min="12289" max="12293" width="11.42578125" style="3"/>
    <col min="12294" max="12294" width="12.42578125" style="3" bestFit="1" customWidth="1"/>
    <col min="12295" max="12295" width="11.42578125" style="3"/>
    <col min="12296" max="12296" width="17.42578125" style="3" bestFit="1" customWidth="1"/>
    <col min="12297" max="12522" width="11.42578125" style="3"/>
    <col min="12523" max="12523" width="18" style="3" customWidth="1"/>
    <col min="12524" max="12525" width="11.42578125" style="3"/>
    <col min="12526" max="12527" width="12.42578125" style="3" customWidth="1"/>
    <col min="12528" max="12528" width="14.140625" style="3" customWidth="1"/>
    <col min="12529" max="12533" width="11.42578125" style="3"/>
    <col min="12534" max="12535" width="12.42578125" style="3" bestFit="1" customWidth="1"/>
    <col min="12536" max="12536" width="13.140625" style="3" customWidth="1"/>
    <col min="12537" max="12538" width="11.42578125" style="3"/>
    <col min="12539" max="12539" width="18.28515625" style="3" customWidth="1"/>
    <col min="12540" max="12541" width="11.42578125" style="3"/>
    <col min="12542" max="12542" width="13.42578125" style="3" customWidth="1"/>
    <col min="12543" max="12543" width="11.42578125" style="3"/>
    <col min="12544" max="12544" width="13.7109375" style="3" customWidth="1"/>
    <col min="12545" max="12549" width="11.42578125" style="3"/>
    <col min="12550" max="12550" width="12.42578125" style="3" bestFit="1" customWidth="1"/>
    <col min="12551" max="12551" width="11.42578125" style="3"/>
    <col min="12552" max="12552" width="17.42578125" style="3" bestFit="1" customWidth="1"/>
    <col min="12553" max="12778" width="11.42578125" style="3"/>
    <col min="12779" max="12779" width="18" style="3" customWidth="1"/>
    <col min="12780" max="12781" width="11.42578125" style="3"/>
    <col min="12782" max="12783" width="12.42578125" style="3" customWidth="1"/>
    <col min="12784" max="12784" width="14.140625" style="3" customWidth="1"/>
    <col min="12785" max="12789" width="11.42578125" style="3"/>
    <col min="12790" max="12791" width="12.42578125" style="3" bestFit="1" customWidth="1"/>
    <col min="12792" max="12792" width="13.140625" style="3" customWidth="1"/>
    <col min="12793" max="12794" width="11.42578125" style="3"/>
    <col min="12795" max="12795" width="18.28515625" style="3" customWidth="1"/>
    <col min="12796" max="12797" width="11.42578125" style="3"/>
    <col min="12798" max="12798" width="13.42578125" style="3" customWidth="1"/>
    <col min="12799" max="12799" width="11.42578125" style="3"/>
    <col min="12800" max="12800" width="13.7109375" style="3" customWidth="1"/>
    <col min="12801" max="12805" width="11.42578125" style="3"/>
    <col min="12806" max="12806" width="12.42578125" style="3" bestFit="1" customWidth="1"/>
    <col min="12807" max="12807" width="11.42578125" style="3"/>
    <col min="12808" max="12808" width="17.42578125" style="3" bestFit="1" customWidth="1"/>
    <col min="12809" max="13034" width="11.42578125" style="3"/>
    <col min="13035" max="13035" width="18" style="3" customWidth="1"/>
    <col min="13036" max="13037" width="11.42578125" style="3"/>
    <col min="13038" max="13039" width="12.42578125" style="3" customWidth="1"/>
    <col min="13040" max="13040" width="14.140625" style="3" customWidth="1"/>
    <col min="13041" max="13045" width="11.42578125" style="3"/>
    <col min="13046" max="13047" width="12.42578125" style="3" bestFit="1" customWidth="1"/>
    <col min="13048" max="13048" width="13.140625" style="3" customWidth="1"/>
    <col min="13049" max="13050" width="11.42578125" style="3"/>
    <col min="13051" max="13051" width="18.28515625" style="3" customWidth="1"/>
    <col min="13052" max="13053" width="11.42578125" style="3"/>
    <col min="13054" max="13054" width="13.42578125" style="3" customWidth="1"/>
    <col min="13055" max="13055" width="11.42578125" style="3"/>
    <col min="13056" max="13056" width="13.7109375" style="3" customWidth="1"/>
    <col min="13057" max="13061" width="11.42578125" style="3"/>
    <col min="13062" max="13062" width="12.42578125" style="3" bestFit="1" customWidth="1"/>
    <col min="13063" max="13063" width="11.42578125" style="3"/>
    <col min="13064" max="13064" width="17.42578125" style="3" bestFit="1" customWidth="1"/>
    <col min="13065" max="13290" width="11.42578125" style="3"/>
    <col min="13291" max="13291" width="18" style="3" customWidth="1"/>
    <col min="13292" max="13293" width="11.42578125" style="3"/>
    <col min="13294" max="13295" width="12.42578125" style="3" customWidth="1"/>
    <col min="13296" max="13296" width="14.140625" style="3" customWidth="1"/>
    <col min="13297" max="13301" width="11.42578125" style="3"/>
    <col min="13302" max="13303" width="12.42578125" style="3" bestFit="1" customWidth="1"/>
    <col min="13304" max="13304" width="13.140625" style="3" customWidth="1"/>
    <col min="13305" max="13306" width="11.42578125" style="3"/>
    <col min="13307" max="13307" width="18.28515625" style="3" customWidth="1"/>
    <col min="13308" max="13309" width="11.42578125" style="3"/>
    <col min="13310" max="13310" width="13.42578125" style="3" customWidth="1"/>
    <col min="13311" max="13311" width="11.42578125" style="3"/>
    <col min="13312" max="13312" width="13.7109375" style="3" customWidth="1"/>
    <col min="13313" max="13317" width="11.42578125" style="3"/>
    <col min="13318" max="13318" width="12.42578125" style="3" bestFit="1" customWidth="1"/>
    <col min="13319" max="13319" width="11.42578125" style="3"/>
    <col min="13320" max="13320" width="17.42578125" style="3" bestFit="1" customWidth="1"/>
    <col min="13321" max="13546" width="11.42578125" style="3"/>
    <col min="13547" max="13547" width="18" style="3" customWidth="1"/>
    <col min="13548" max="13549" width="11.42578125" style="3"/>
    <col min="13550" max="13551" width="12.42578125" style="3" customWidth="1"/>
    <col min="13552" max="13552" width="14.140625" style="3" customWidth="1"/>
    <col min="13553" max="13557" width="11.42578125" style="3"/>
    <col min="13558" max="13559" width="12.42578125" style="3" bestFit="1" customWidth="1"/>
    <col min="13560" max="13560" width="13.140625" style="3" customWidth="1"/>
    <col min="13561" max="13562" width="11.42578125" style="3"/>
    <col min="13563" max="13563" width="18.28515625" style="3" customWidth="1"/>
    <col min="13564" max="13565" width="11.42578125" style="3"/>
    <col min="13566" max="13566" width="13.42578125" style="3" customWidth="1"/>
    <col min="13567" max="13567" width="11.42578125" style="3"/>
    <col min="13568" max="13568" width="13.7109375" style="3" customWidth="1"/>
    <col min="13569" max="13573" width="11.42578125" style="3"/>
    <col min="13574" max="13574" width="12.42578125" style="3" bestFit="1" customWidth="1"/>
    <col min="13575" max="13575" width="11.42578125" style="3"/>
    <col min="13576" max="13576" width="17.42578125" style="3" bestFit="1" customWidth="1"/>
    <col min="13577" max="13802" width="11.42578125" style="3"/>
    <col min="13803" max="13803" width="18" style="3" customWidth="1"/>
    <col min="13804" max="13805" width="11.42578125" style="3"/>
    <col min="13806" max="13807" width="12.42578125" style="3" customWidth="1"/>
    <col min="13808" max="13808" width="14.140625" style="3" customWidth="1"/>
    <col min="13809" max="13813" width="11.42578125" style="3"/>
    <col min="13814" max="13815" width="12.42578125" style="3" bestFit="1" customWidth="1"/>
    <col min="13816" max="13816" width="13.140625" style="3" customWidth="1"/>
    <col min="13817" max="13818" width="11.42578125" style="3"/>
    <col min="13819" max="13819" width="18.28515625" style="3" customWidth="1"/>
    <col min="13820" max="13821" width="11.42578125" style="3"/>
    <col min="13822" max="13822" width="13.42578125" style="3" customWidth="1"/>
    <col min="13823" max="13823" width="11.42578125" style="3"/>
    <col min="13824" max="13824" width="13.7109375" style="3" customWidth="1"/>
    <col min="13825" max="13829" width="11.42578125" style="3"/>
    <col min="13830" max="13830" width="12.42578125" style="3" bestFit="1" customWidth="1"/>
    <col min="13831" max="13831" width="11.42578125" style="3"/>
    <col min="13832" max="13832" width="17.42578125" style="3" bestFit="1" customWidth="1"/>
    <col min="13833" max="14058" width="11.42578125" style="3"/>
    <col min="14059" max="14059" width="18" style="3" customWidth="1"/>
    <col min="14060" max="14061" width="11.42578125" style="3"/>
    <col min="14062" max="14063" width="12.42578125" style="3" customWidth="1"/>
    <col min="14064" max="14064" width="14.140625" style="3" customWidth="1"/>
    <col min="14065" max="14069" width="11.42578125" style="3"/>
    <col min="14070" max="14071" width="12.42578125" style="3" bestFit="1" customWidth="1"/>
    <col min="14072" max="14072" width="13.140625" style="3" customWidth="1"/>
    <col min="14073" max="14074" width="11.42578125" style="3"/>
    <col min="14075" max="14075" width="18.28515625" style="3" customWidth="1"/>
    <col min="14076" max="14077" width="11.42578125" style="3"/>
    <col min="14078" max="14078" width="13.42578125" style="3" customWidth="1"/>
    <col min="14079" max="14079" width="11.42578125" style="3"/>
    <col min="14080" max="14080" width="13.7109375" style="3" customWidth="1"/>
    <col min="14081" max="14085" width="11.42578125" style="3"/>
    <col min="14086" max="14086" width="12.42578125" style="3" bestFit="1" customWidth="1"/>
    <col min="14087" max="14087" width="11.42578125" style="3"/>
    <col min="14088" max="14088" width="17.42578125" style="3" bestFit="1" customWidth="1"/>
    <col min="14089" max="14314" width="11.42578125" style="3"/>
    <col min="14315" max="14315" width="18" style="3" customWidth="1"/>
    <col min="14316" max="14317" width="11.42578125" style="3"/>
    <col min="14318" max="14319" width="12.42578125" style="3" customWidth="1"/>
    <col min="14320" max="14320" width="14.140625" style="3" customWidth="1"/>
    <col min="14321" max="14325" width="11.42578125" style="3"/>
    <col min="14326" max="14327" width="12.42578125" style="3" bestFit="1" customWidth="1"/>
    <col min="14328" max="14328" width="13.140625" style="3" customWidth="1"/>
    <col min="14329" max="14330" width="11.42578125" style="3"/>
    <col min="14331" max="14331" width="18.28515625" style="3" customWidth="1"/>
    <col min="14332" max="14333" width="11.42578125" style="3"/>
    <col min="14334" max="14334" width="13.42578125" style="3" customWidth="1"/>
    <col min="14335" max="14335" width="11.42578125" style="3"/>
    <col min="14336" max="14336" width="13.7109375" style="3" customWidth="1"/>
    <col min="14337" max="14341" width="11.42578125" style="3"/>
    <col min="14342" max="14342" width="12.42578125" style="3" bestFit="1" customWidth="1"/>
    <col min="14343" max="14343" width="11.42578125" style="3"/>
    <col min="14344" max="14344" width="17.42578125" style="3" bestFit="1" customWidth="1"/>
    <col min="14345" max="14570" width="11.42578125" style="3"/>
    <col min="14571" max="14571" width="18" style="3" customWidth="1"/>
    <col min="14572" max="14573" width="11.42578125" style="3"/>
    <col min="14574" max="14575" width="12.42578125" style="3" customWidth="1"/>
    <col min="14576" max="14576" width="14.140625" style="3" customWidth="1"/>
    <col min="14577" max="14581" width="11.42578125" style="3"/>
    <col min="14582" max="14583" width="12.42578125" style="3" bestFit="1" customWidth="1"/>
    <col min="14584" max="14584" width="13.140625" style="3" customWidth="1"/>
    <col min="14585" max="14586" width="11.42578125" style="3"/>
    <col min="14587" max="14587" width="18.28515625" style="3" customWidth="1"/>
    <col min="14588" max="14589" width="11.42578125" style="3"/>
    <col min="14590" max="14590" width="13.42578125" style="3" customWidth="1"/>
    <col min="14591" max="14591" width="11.42578125" style="3"/>
    <col min="14592" max="14592" width="13.7109375" style="3" customWidth="1"/>
    <col min="14593" max="14597" width="11.42578125" style="3"/>
    <col min="14598" max="14598" width="12.42578125" style="3" bestFit="1" customWidth="1"/>
    <col min="14599" max="14599" width="11.42578125" style="3"/>
    <col min="14600" max="14600" width="17.42578125" style="3" bestFit="1" customWidth="1"/>
    <col min="14601" max="14826" width="11.42578125" style="3"/>
    <col min="14827" max="14827" width="18" style="3" customWidth="1"/>
    <col min="14828" max="14829" width="11.42578125" style="3"/>
    <col min="14830" max="14831" width="12.42578125" style="3" customWidth="1"/>
    <col min="14832" max="14832" width="14.140625" style="3" customWidth="1"/>
    <col min="14833" max="14837" width="11.42578125" style="3"/>
    <col min="14838" max="14839" width="12.42578125" style="3" bestFit="1" customWidth="1"/>
    <col min="14840" max="14840" width="13.140625" style="3" customWidth="1"/>
    <col min="14841" max="14842" width="11.42578125" style="3"/>
    <col min="14843" max="14843" width="18.28515625" style="3" customWidth="1"/>
    <col min="14844" max="14845" width="11.42578125" style="3"/>
    <col min="14846" max="14846" width="13.42578125" style="3" customWidth="1"/>
    <col min="14847" max="14847" width="11.42578125" style="3"/>
    <col min="14848" max="14848" width="13.7109375" style="3" customWidth="1"/>
    <col min="14849" max="14853" width="11.42578125" style="3"/>
    <col min="14854" max="14854" width="12.42578125" style="3" bestFit="1" customWidth="1"/>
    <col min="14855" max="14855" width="11.42578125" style="3"/>
    <col min="14856" max="14856" width="17.42578125" style="3" bestFit="1" customWidth="1"/>
    <col min="14857" max="15082" width="11.42578125" style="3"/>
    <col min="15083" max="15083" width="18" style="3" customWidth="1"/>
    <col min="15084" max="15085" width="11.42578125" style="3"/>
    <col min="15086" max="15087" width="12.42578125" style="3" customWidth="1"/>
    <col min="15088" max="15088" width="14.140625" style="3" customWidth="1"/>
    <col min="15089" max="15093" width="11.42578125" style="3"/>
    <col min="15094" max="15095" width="12.42578125" style="3" bestFit="1" customWidth="1"/>
    <col min="15096" max="15096" width="13.140625" style="3" customWidth="1"/>
    <col min="15097" max="15098" width="11.42578125" style="3"/>
    <col min="15099" max="15099" width="18.28515625" style="3" customWidth="1"/>
    <col min="15100" max="15101" width="11.42578125" style="3"/>
    <col min="15102" max="15102" width="13.42578125" style="3" customWidth="1"/>
    <col min="15103" max="15103" width="11.42578125" style="3"/>
    <col min="15104" max="15104" width="13.7109375" style="3" customWidth="1"/>
    <col min="15105" max="15109" width="11.42578125" style="3"/>
    <col min="15110" max="15110" width="12.42578125" style="3" bestFit="1" customWidth="1"/>
    <col min="15111" max="15111" width="11.42578125" style="3"/>
    <col min="15112" max="15112" width="17.42578125" style="3" bestFit="1" customWidth="1"/>
    <col min="15113" max="15338" width="11.42578125" style="3"/>
    <col min="15339" max="15339" width="18" style="3" customWidth="1"/>
    <col min="15340" max="15341" width="11.42578125" style="3"/>
    <col min="15342" max="15343" width="12.42578125" style="3" customWidth="1"/>
    <col min="15344" max="15344" width="14.140625" style="3" customWidth="1"/>
    <col min="15345" max="15349" width="11.42578125" style="3"/>
    <col min="15350" max="15351" width="12.42578125" style="3" bestFit="1" customWidth="1"/>
    <col min="15352" max="15352" width="13.140625" style="3" customWidth="1"/>
    <col min="15353" max="15354" width="11.42578125" style="3"/>
    <col min="15355" max="15355" width="18.28515625" style="3" customWidth="1"/>
    <col min="15356" max="15357" width="11.42578125" style="3"/>
    <col min="15358" max="15358" width="13.42578125" style="3" customWidth="1"/>
    <col min="15359" max="15359" width="11.42578125" style="3"/>
    <col min="15360" max="15360" width="13.7109375" style="3" customWidth="1"/>
    <col min="15361" max="15365" width="11.42578125" style="3"/>
    <col min="15366" max="15366" width="12.42578125" style="3" bestFit="1" customWidth="1"/>
    <col min="15367" max="15367" width="11.42578125" style="3"/>
    <col min="15368" max="15368" width="17.42578125" style="3" bestFit="1" customWidth="1"/>
    <col min="15369" max="15594" width="11.42578125" style="3"/>
    <col min="15595" max="15595" width="18" style="3" customWidth="1"/>
    <col min="15596" max="15597" width="11.42578125" style="3"/>
    <col min="15598" max="15599" width="12.42578125" style="3" customWidth="1"/>
    <col min="15600" max="15600" width="14.140625" style="3" customWidth="1"/>
    <col min="15601" max="15605" width="11.42578125" style="3"/>
    <col min="15606" max="15607" width="12.42578125" style="3" bestFit="1" customWidth="1"/>
    <col min="15608" max="15608" width="13.140625" style="3" customWidth="1"/>
    <col min="15609" max="15610" width="11.42578125" style="3"/>
    <col min="15611" max="15611" width="18.28515625" style="3" customWidth="1"/>
    <col min="15612" max="15613" width="11.42578125" style="3"/>
    <col min="15614" max="15614" width="13.42578125" style="3" customWidth="1"/>
    <col min="15615" max="15615" width="11.42578125" style="3"/>
    <col min="15616" max="15616" width="13.7109375" style="3" customWidth="1"/>
    <col min="15617" max="15621" width="11.42578125" style="3"/>
    <col min="15622" max="15622" width="12.42578125" style="3" bestFit="1" customWidth="1"/>
    <col min="15623" max="15623" width="11.42578125" style="3"/>
    <col min="15624" max="15624" width="17.42578125" style="3" bestFit="1" customWidth="1"/>
    <col min="15625" max="15850" width="11.42578125" style="3"/>
    <col min="15851" max="15851" width="18" style="3" customWidth="1"/>
    <col min="15852" max="15853" width="11.42578125" style="3"/>
    <col min="15854" max="15855" width="12.42578125" style="3" customWidth="1"/>
    <col min="15856" max="15856" width="14.140625" style="3" customWidth="1"/>
    <col min="15857" max="15861" width="11.42578125" style="3"/>
    <col min="15862" max="15863" width="12.42578125" style="3" bestFit="1" customWidth="1"/>
    <col min="15864" max="15864" width="13.140625" style="3" customWidth="1"/>
    <col min="15865" max="15866" width="11.42578125" style="3"/>
    <col min="15867" max="15867" width="18.28515625" style="3" customWidth="1"/>
    <col min="15868" max="15869" width="11.42578125" style="3"/>
    <col min="15870" max="15870" width="13.42578125" style="3" customWidth="1"/>
    <col min="15871" max="15871" width="11.42578125" style="3"/>
    <col min="15872" max="15872" width="13.7109375" style="3" customWidth="1"/>
    <col min="15873" max="15877" width="11.42578125" style="3"/>
    <col min="15878" max="15878" width="12.42578125" style="3" bestFit="1" customWidth="1"/>
    <col min="15879" max="15879" width="11.42578125" style="3"/>
    <col min="15880" max="15880" width="17.42578125" style="3" bestFit="1" customWidth="1"/>
    <col min="15881" max="16106" width="11.42578125" style="3"/>
    <col min="16107" max="16107" width="18" style="3" customWidth="1"/>
    <col min="16108" max="16109" width="11.42578125" style="3"/>
    <col min="16110" max="16111" width="12.42578125" style="3" customWidth="1"/>
    <col min="16112" max="16112" width="14.140625" style="3" customWidth="1"/>
    <col min="16113" max="16117" width="11.42578125" style="3"/>
    <col min="16118" max="16119" width="12.42578125" style="3" bestFit="1" customWidth="1"/>
    <col min="16120" max="16120" width="13.140625" style="3" customWidth="1"/>
    <col min="16121" max="16122" width="11.42578125" style="3"/>
    <col min="16123" max="16123" width="18.28515625" style="3" customWidth="1"/>
    <col min="16124" max="16125" width="11.42578125" style="3"/>
    <col min="16126" max="16126" width="13.42578125" style="3" customWidth="1"/>
    <col min="16127" max="16127" width="11.42578125" style="3"/>
    <col min="16128" max="16128" width="13.7109375" style="3" customWidth="1"/>
    <col min="16129" max="16133" width="11.42578125" style="3"/>
    <col min="16134" max="16134" width="12.42578125" style="3" bestFit="1" customWidth="1"/>
    <col min="16135" max="16135" width="11.42578125" style="3"/>
    <col min="16136" max="16136" width="17.42578125" style="3" bestFit="1" customWidth="1"/>
    <col min="16137" max="16384" width="11.42578125" style="3"/>
  </cols>
  <sheetData>
    <row r="1" spans="1:8" ht="15.75" customHeight="1" x14ac:dyDescent="0.25">
      <c r="A1" s="69"/>
      <c r="B1" s="70" t="s">
        <v>0</v>
      </c>
      <c r="C1" s="70"/>
      <c r="D1" s="70"/>
      <c r="E1" s="70"/>
      <c r="F1" s="70"/>
      <c r="G1" s="1"/>
      <c r="H1" s="2"/>
    </row>
    <row r="2" spans="1:8" ht="15.75" customHeight="1" x14ac:dyDescent="0.25">
      <c r="A2" s="69"/>
      <c r="B2" s="70"/>
      <c r="C2" s="70"/>
      <c r="D2" s="70"/>
      <c r="E2" s="70"/>
      <c r="F2" s="70"/>
      <c r="G2" s="4"/>
      <c r="H2" s="5"/>
    </row>
    <row r="3" spans="1:8" ht="17.25" customHeight="1" x14ac:dyDescent="0.25">
      <c r="A3" s="6" t="s">
        <v>1</v>
      </c>
      <c r="B3" s="69" t="s">
        <v>41</v>
      </c>
      <c r="C3" s="69"/>
      <c r="D3" s="69"/>
      <c r="E3" s="69"/>
      <c r="F3" s="69"/>
      <c r="G3" s="69"/>
      <c r="H3" s="7"/>
    </row>
    <row r="4" spans="1:8" ht="24" customHeight="1" x14ac:dyDescent="0.25">
      <c r="A4" s="71" t="s">
        <v>2</v>
      </c>
      <c r="B4" s="72" t="s">
        <v>42</v>
      </c>
      <c r="C4" s="72"/>
      <c r="D4" s="72"/>
      <c r="E4" s="72"/>
      <c r="F4" s="8" t="s">
        <v>3</v>
      </c>
      <c r="G4" s="9">
        <v>1.1000000000000001</v>
      </c>
      <c r="H4" s="10"/>
    </row>
    <row r="5" spans="1:8" ht="25.5" customHeight="1" x14ac:dyDescent="0.25">
      <c r="A5" s="71"/>
      <c r="B5" s="72"/>
      <c r="C5" s="72"/>
      <c r="D5" s="72"/>
      <c r="E5" s="72"/>
      <c r="F5" s="8"/>
      <c r="G5" s="9"/>
      <c r="H5" s="11"/>
    </row>
    <row r="6" spans="1:8" ht="15.75" customHeight="1" x14ac:dyDescent="0.25">
      <c r="A6" s="67" t="s">
        <v>4</v>
      </c>
      <c r="B6" s="68" t="s">
        <v>40</v>
      </c>
      <c r="C6" s="68"/>
      <c r="D6" s="68"/>
      <c r="E6" s="68"/>
      <c r="F6" s="12" t="s">
        <v>5</v>
      </c>
      <c r="G6" s="13"/>
      <c r="H6" s="14"/>
    </row>
    <row r="7" spans="1:8" ht="8.25" customHeight="1" x14ac:dyDescent="0.25">
      <c r="A7" s="67"/>
      <c r="B7" s="68"/>
      <c r="C7" s="68"/>
      <c r="D7" s="68"/>
      <c r="E7" s="68"/>
      <c r="F7" s="12"/>
      <c r="G7" s="13"/>
      <c r="H7" s="14"/>
    </row>
    <row r="8" spans="1:8" x14ac:dyDescent="0.25">
      <c r="A8" s="67"/>
      <c r="B8" s="68"/>
      <c r="C8" s="68"/>
      <c r="D8" s="68"/>
      <c r="E8" s="68"/>
      <c r="F8" s="8" t="s">
        <v>6</v>
      </c>
      <c r="G8" s="50" t="s">
        <v>96</v>
      </c>
      <c r="H8" s="14"/>
    </row>
    <row r="9" spans="1:8" x14ac:dyDescent="0.25">
      <c r="A9" s="16" t="s">
        <v>7</v>
      </c>
      <c r="B9" s="17"/>
      <c r="C9" s="18"/>
      <c r="D9" s="18"/>
      <c r="E9" s="18"/>
      <c r="F9" s="19"/>
      <c r="G9" s="15"/>
      <c r="H9" s="14"/>
    </row>
    <row r="10" spans="1:8" ht="36" x14ac:dyDescent="0.25">
      <c r="A10" s="20" t="s">
        <v>8</v>
      </c>
      <c r="B10" s="20" t="s">
        <v>9</v>
      </c>
      <c r="C10" s="21" t="s">
        <v>10</v>
      </c>
      <c r="D10" s="21" t="s">
        <v>11</v>
      </c>
      <c r="E10" s="20" t="s">
        <v>12</v>
      </c>
      <c r="F10" s="20" t="s">
        <v>13</v>
      </c>
      <c r="G10" s="22"/>
      <c r="H10" s="14"/>
    </row>
    <row r="11" spans="1:8" x14ac:dyDescent="0.25">
      <c r="A11" s="28" t="s">
        <v>43</v>
      </c>
      <c r="B11" s="23" t="s">
        <v>21</v>
      </c>
      <c r="C11" s="23">
        <v>392</v>
      </c>
      <c r="D11" s="23">
        <v>4100</v>
      </c>
      <c r="E11" s="24"/>
      <c r="F11" s="25">
        <f>+D11*C11</f>
        <v>1607200</v>
      </c>
      <c r="G11" s="26"/>
      <c r="H11" s="27"/>
    </row>
    <row r="12" spans="1:8" x14ac:dyDescent="0.25">
      <c r="A12" s="28" t="s">
        <v>44</v>
      </c>
      <c r="B12" s="23" t="s">
        <v>38</v>
      </c>
      <c r="C12" s="23">
        <f>0.15*0.8*0.01*7*7+0.15*0.8*0.01*6*7+0.15*2.8*0.01*9*7</f>
        <v>0.37380000000000002</v>
      </c>
      <c r="D12" s="28">
        <v>335729</v>
      </c>
      <c r="E12" s="24"/>
      <c r="F12" s="25">
        <f>+D12*C12</f>
        <v>125495.50020000001</v>
      </c>
      <c r="G12" s="26"/>
      <c r="H12" s="29"/>
    </row>
    <row r="13" spans="1:8" x14ac:dyDescent="0.25">
      <c r="A13" s="28" t="s">
        <v>45</v>
      </c>
      <c r="B13" s="23" t="s">
        <v>38</v>
      </c>
      <c r="C13" s="23">
        <f>0.14*0.1*1.8*4*7</f>
        <v>0.70560000000000012</v>
      </c>
      <c r="D13" s="28">
        <v>364410</v>
      </c>
      <c r="E13" s="24"/>
      <c r="F13" s="25">
        <f>+D13*C13</f>
        <v>257127.69600000005</v>
      </c>
      <c r="G13" s="26"/>
      <c r="H13" s="29"/>
    </row>
    <row r="14" spans="1:8" x14ac:dyDescent="0.25">
      <c r="A14" s="28" t="s">
        <v>46</v>
      </c>
      <c r="B14" s="23"/>
      <c r="C14" s="23"/>
      <c r="D14" s="28"/>
      <c r="E14" s="24"/>
      <c r="F14" s="25">
        <f>SUM(F11:F13)*0.05</f>
        <v>99491.159810000012</v>
      </c>
      <c r="G14" s="26"/>
      <c r="H14" s="29"/>
    </row>
    <row r="15" spans="1:8" ht="15" customHeight="1" x14ac:dyDescent="0.25">
      <c r="A15" s="30"/>
      <c r="B15" s="30"/>
      <c r="C15" s="30"/>
      <c r="D15" s="64" t="s">
        <v>14</v>
      </c>
      <c r="E15" s="64"/>
      <c r="F15" s="64"/>
      <c r="G15" s="31">
        <f>SUM(F11:F14)</f>
        <v>2089314.3560100002</v>
      </c>
      <c r="H15" s="32"/>
    </row>
    <row r="16" spans="1:8" x14ac:dyDescent="0.25">
      <c r="A16" s="33"/>
      <c r="B16" s="33"/>
      <c r="C16" s="33"/>
      <c r="D16" s="33"/>
      <c r="E16" s="33"/>
      <c r="F16" s="33"/>
      <c r="G16" s="26"/>
      <c r="H16" s="32"/>
    </row>
    <row r="17" spans="1:8" x14ac:dyDescent="0.25">
      <c r="A17" s="16" t="s">
        <v>15</v>
      </c>
      <c r="B17" s="17"/>
      <c r="C17" s="18"/>
      <c r="D17" s="18"/>
      <c r="E17" s="18"/>
      <c r="F17" s="18"/>
      <c r="G17" s="26"/>
      <c r="H17" s="32"/>
    </row>
    <row r="18" spans="1:8" x14ac:dyDescent="0.25">
      <c r="A18" s="20" t="s">
        <v>16</v>
      </c>
      <c r="B18" s="20"/>
      <c r="C18" s="21" t="s">
        <v>17</v>
      </c>
      <c r="D18" s="34" t="s">
        <v>18</v>
      </c>
      <c r="E18" s="35" t="s">
        <v>19</v>
      </c>
      <c r="F18" s="20" t="s">
        <v>20</v>
      </c>
      <c r="G18" s="22"/>
      <c r="H18" s="32"/>
    </row>
    <row r="19" spans="1:8" x14ac:dyDescent="0.25">
      <c r="A19" s="52" t="s">
        <v>22</v>
      </c>
      <c r="B19" s="20"/>
      <c r="C19" s="53"/>
      <c r="D19" s="54">
        <f>0.05*G38</f>
        <v>14390.63</v>
      </c>
      <c r="E19" s="55">
        <v>1</v>
      </c>
      <c r="F19" s="51">
        <f>D19*E19</f>
        <v>14390.63</v>
      </c>
      <c r="G19" s="22"/>
      <c r="H19" s="32"/>
    </row>
    <row r="20" spans="1:8" x14ac:dyDescent="0.25">
      <c r="A20" s="36"/>
      <c r="B20" s="36"/>
      <c r="C20" s="37"/>
      <c r="D20" s="36"/>
      <c r="E20" s="36"/>
      <c r="F20" s="36"/>
      <c r="G20" s="26"/>
      <c r="H20" s="32"/>
    </row>
    <row r="21" spans="1:8" x14ac:dyDescent="0.25">
      <c r="A21" s="36"/>
      <c r="B21" s="36"/>
      <c r="C21" s="37"/>
      <c r="D21" s="36"/>
      <c r="E21" s="36"/>
      <c r="F21" s="36"/>
      <c r="G21" s="26"/>
      <c r="H21" s="32"/>
    </row>
    <row r="22" spans="1:8" x14ac:dyDescent="0.25">
      <c r="A22" s="36"/>
      <c r="B22" s="36"/>
      <c r="C22" s="37"/>
      <c r="D22" s="36"/>
      <c r="E22" s="36"/>
      <c r="F22" s="36"/>
      <c r="G22" s="26"/>
      <c r="H22" s="32"/>
    </row>
    <row r="23" spans="1:8" x14ac:dyDescent="0.25">
      <c r="A23" s="18"/>
      <c r="B23" s="18"/>
      <c r="C23" s="18"/>
      <c r="D23" s="18"/>
      <c r="E23" s="65" t="s">
        <v>23</v>
      </c>
      <c r="F23" s="65"/>
      <c r="G23" s="39">
        <f>SUM(F19:F22)</f>
        <v>14390.63</v>
      </c>
      <c r="H23" s="32"/>
    </row>
    <row r="24" spans="1:8" x14ac:dyDescent="0.25">
      <c r="A24" s="18"/>
      <c r="B24" s="18"/>
      <c r="C24" s="18"/>
      <c r="D24" s="18"/>
      <c r="E24" s="18"/>
      <c r="F24" s="40"/>
      <c r="G24" s="38"/>
      <c r="H24" s="32"/>
    </row>
    <row r="25" spans="1:8" x14ac:dyDescent="0.25">
      <c r="A25" s="16" t="s">
        <v>24</v>
      </c>
      <c r="B25" s="17"/>
      <c r="C25" s="18"/>
      <c r="D25" s="18"/>
      <c r="E25" s="18"/>
      <c r="F25" s="18"/>
      <c r="G25" s="26"/>
      <c r="H25" s="32"/>
    </row>
    <row r="26" spans="1:8" x14ac:dyDescent="0.25">
      <c r="A26" s="20" t="s">
        <v>25</v>
      </c>
      <c r="B26" s="20" t="s">
        <v>26</v>
      </c>
      <c r="C26" s="21" t="s">
        <v>27</v>
      </c>
      <c r="D26" s="21" t="s">
        <v>28</v>
      </c>
      <c r="E26" s="20" t="s">
        <v>29</v>
      </c>
      <c r="F26" s="20" t="s">
        <v>30</v>
      </c>
      <c r="G26" s="22"/>
      <c r="H26" s="32"/>
    </row>
    <row r="27" spans="1:8" x14ac:dyDescent="0.25">
      <c r="A27" s="36" t="s">
        <v>91</v>
      </c>
      <c r="B27" s="37">
        <v>31.51</v>
      </c>
      <c r="C27" s="24">
        <v>3.11</v>
      </c>
      <c r="D27" s="41">
        <f>+C27*1</f>
        <v>3.11</v>
      </c>
      <c r="E27" s="36">
        <v>6500</v>
      </c>
      <c r="F27" s="36">
        <f>+B27*E27*D27</f>
        <v>636974.65</v>
      </c>
      <c r="G27" s="26"/>
      <c r="H27" s="27"/>
    </row>
    <row r="28" spans="1:8" x14ac:dyDescent="0.25">
      <c r="A28" s="36"/>
      <c r="B28" s="37"/>
      <c r="C28" s="24"/>
      <c r="D28" s="41"/>
      <c r="E28" s="36"/>
      <c r="F28" s="36"/>
      <c r="G28" s="26"/>
      <c r="H28" s="29"/>
    </row>
    <row r="29" spans="1:8" x14ac:dyDescent="0.25">
      <c r="A29" s="41"/>
      <c r="B29" s="41"/>
      <c r="C29" s="41"/>
      <c r="D29" s="24"/>
      <c r="E29" s="41"/>
      <c r="F29" s="41"/>
      <c r="G29" s="26"/>
      <c r="H29" s="11"/>
    </row>
    <row r="30" spans="1:8" ht="15" customHeight="1" x14ac:dyDescent="0.25">
      <c r="A30" s="30"/>
      <c r="B30" s="30"/>
      <c r="C30" s="30"/>
      <c r="D30" s="66" t="s">
        <v>31</v>
      </c>
      <c r="E30" s="66"/>
      <c r="F30" s="66"/>
      <c r="G30" s="31">
        <f>SUM(F27:F29)</f>
        <v>636974.65</v>
      </c>
      <c r="H30" s="32"/>
    </row>
    <row r="31" spans="1:8" x14ac:dyDescent="0.25">
      <c r="A31" s="18"/>
      <c r="B31" s="18"/>
      <c r="C31" s="18"/>
      <c r="D31" s="18"/>
      <c r="E31" s="18"/>
      <c r="F31" s="40"/>
      <c r="G31" s="26"/>
      <c r="H31" s="32"/>
    </row>
    <row r="32" spans="1:8" x14ac:dyDescent="0.25">
      <c r="A32" s="16" t="s">
        <v>32</v>
      </c>
      <c r="B32" s="17"/>
      <c r="C32" s="18"/>
      <c r="D32" s="18"/>
      <c r="E32" s="18"/>
      <c r="F32" s="18"/>
      <c r="G32" s="26"/>
      <c r="H32" s="32"/>
    </row>
    <row r="33" spans="1:8" ht="36" x14ac:dyDescent="0.25">
      <c r="A33" s="20" t="s">
        <v>8</v>
      </c>
      <c r="B33" s="20" t="s">
        <v>33</v>
      </c>
      <c r="C33" s="21" t="s">
        <v>34</v>
      </c>
      <c r="D33" s="21" t="s">
        <v>35</v>
      </c>
      <c r="E33" s="35" t="s">
        <v>19</v>
      </c>
      <c r="F33" s="20" t="s">
        <v>20</v>
      </c>
      <c r="G33" s="22"/>
      <c r="H33" s="32"/>
    </row>
    <row r="34" spans="1:8" x14ac:dyDescent="0.25">
      <c r="A34" s="36" t="s">
        <v>47</v>
      </c>
      <c r="B34" s="41">
        <f>2000000/30</f>
        <v>66666.666666666672</v>
      </c>
      <c r="C34" s="41">
        <f>B34*0.65</f>
        <v>43333.333333333336</v>
      </c>
      <c r="D34" s="41">
        <f>B34+C34</f>
        <v>110000</v>
      </c>
      <c r="E34" s="42">
        <v>1.5</v>
      </c>
      <c r="F34" s="36">
        <f>ROUND((E34*D34),1)</f>
        <v>165000</v>
      </c>
      <c r="G34" s="26"/>
      <c r="H34" s="43"/>
    </row>
    <row r="35" spans="1:8" x14ac:dyDescent="0.25">
      <c r="A35" s="36" t="s">
        <v>48</v>
      </c>
      <c r="B35" s="41">
        <f>((908526+106454)*2)/30</f>
        <v>67665.333333333328</v>
      </c>
      <c r="C35" s="41">
        <f>B35*0.65</f>
        <v>43982.466666666667</v>
      </c>
      <c r="D35" s="41">
        <f>B35+C35</f>
        <v>111647.79999999999</v>
      </c>
      <c r="E35" s="42">
        <v>1.1000000000000001</v>
      </c>
      <c r="F35" s="36">
        <f>ROUND((E35*D35),1)</f>
        <v>122812.6</v>
      </c>
      <c r="G35" s="26"/>
      <c r="H35" s="43"/>
    </row>
    <row r="36" spans="1:8" x14ac:dyDescent="0.25">
      <c r="A36" s="36"/>
      <c r="B36" s="37"/>
      <c r="C36" s="24"/>
      <c r="D36" s="41"/>
      <c r="E36" s="36"/>
      <c r="F36" s="36"/>
      <c r="G36" s="26"/>
      <c r="H36" s="44"/>
    </row>
    <row r="37" spans="1:8" x14ac:dyDescent="0.25">
      <c r="A37" s="36"/>
      <c r="B37" s="37"/>
      <c r="C37" s="24"/>
      <c r="D37" s="41"/>
      <c r="E37" s="36"/>
      <c r="F37" s="36"/>
      <c r="G37" s="26"/>
      <c r="H37" s="45"/>
    </row>
    <row r="38" spans="1:8" ht="15" customHeight="1" x14ac:dyDescent="0.25">
      <c r="A38" s="30"/>
      <c r="B38" s="30"/>
      <c r="C38" s="30"/>
      <c r="D38" s="66" t="s">
        <v>36</v>
      </c>
      <c r="E38" s="66"/>
      <c r="F38" s="66"/>
      <c r="G38" s="31">
        <f>ROUND((SUM(F34:F37)),2)</f>
        <v>287812.59999999998</v>
      </c>
      <c r="H38" s="45"/>
    </row>
    <row r="39" spans="1:8" x14ac:dyDescent="0.25">
      <c r="A39" s="64" t="s">
        <v>37</v>
      </c>
      <c r="B39" s="64"/>
      <c r="C39" s="64"/>
      <c r="D39" s="64"/>
      <c r="E39" s="64"/>
      <c r="F39" s="30"/>
      <c r="G39" s="31">
        <f>G15+G23+G30+G38</f>
        <v>3028492.2360100001</v>
      </c>
    </row>
    <row r="40" spans="1:8" x14ac:dyDescent="0.25">
      <c r="A40" s="46"/>
      <c r="B40" s="18"/>
      <c r="C40" s="18"/>
      <c r="D40" s="18"/>
      <c r="E40" s="46"/>
      <c r="F40" s="18"/>
      <c r="G40" s="26"/>
    </row>
    <row r="41" spans="1:8" x14ac:dyDescent="0.25">
      <c r="A41" s="18"/>
      <c r="B41" s="18"/>
      <c r="C41" s="18"/>
      <c r="D41" s="18"/>
      <c r="E41" s="18"/>
      <c r="F41" s="18"/>
      <c r="G41" s="26"/>
    </row>
    <row r="42" spans="1:8" x14ac:dyDescent="0.25">
      <c r="A42" s="47"/>
      <c r="B42" s="47"/>
      <c r="C42" s="47"/>
      <c r="D42" s="47"/>
      <c r="E42" s="47"/>
      <c r="F42" s="47"/>
      <c r="G42"/>
    </row>
  </sheetData>
  <mergeCells count="12">
    <mergeCell ref="A6:A8"/>
    <mergeCell ref="B6:E8"/>
    <mergeCell ref="A1:A2"/>
    <mergeCell ref="B1:F2"/>
    <mergeCell ref="B3:G3"/>
    <mergeCell ref="A4:A5"/>
    <mergeCell ref="B4:E5"/>
    <mergeCell ref="D15:F15"/>
    <mergeCell ref="E23:F23"/>
    <mergeCell ref="D30:F30"/>
    <mergeCell ref="D38:F38"/>
    <mergeCell ref="A39:E39"/>
  </mergeCells>
  <pageMargins left="0.7" right="0.7" top="0.75" bottom="0.75" header="0.3" footer="0.3"/>
  <pageSetup scale="84" orientation="portrait" r:id="rId1"/>
  <ignoredErrors>
    <ignoredError sqref="G5:G7 A16:G18 B21 A19:B19 E19 B11 B12 E13:G13 E14:F14 E11:G11 E12:G12 G14:G15 B20 A23:G26 B22 G20 G21 G22 G19 D19 A15:F15 A36:G39 B34:B35 G34 D35:G35 C34:C35 D34 A28:G33 D27 G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5F90-B401-4882-99FD-ECC5AC4D9FD4}">
  <dimension ref="A1:H45"/>
  <sheetViews>
    <sheetView view="pageBreakPreview" topLeftCell="A34" zoomScaleNormal="100" zoomScaleSheetLayoutView="100" workbookViewId="0">
      <selection activeCell="G8" sqref="G8"/>
    </sheetView>
  </sheetViews>
  <sheetFormatPr baseColWidth="10" defaultColWidth="11.42578125" defaultRowHeight="15" x14ac:dyDescent="0.25"/>
  <cols>
    <col min="1" max="1" width="32.5703125" style="3" bestFit="1" customWidth="1"/>
    <col min="2" max="2" width="12.7109375" style="3" customWidth="1"/>
    <col min="3" max="3" width="12" style="3" customWidth="1"/>
    <col min="4" max="4" width="11.28515625" style="3" bestFit="1" customWidth="1"/>
    <col min="5" max="5" width="12.28515625" style="3" customWidth="1"/>
    <col min="6" max="6" width="12.42578125" style="3" bestFit="1" customWidth="1"/>
    <col min="7" max="7" width="13.140625" style="3" bestFit="1" customWidth="1"/>
    <col min="8" max="8" width="13.28515625" style="3" customWidth="1"/>
    <col min="9" max="234" width="11.42578125" style="3"/>
    <col min="235" max="235" width="18" style="3" customWidth="1"/>
    <col min="236" max="237" width="11.42578125" style="3"/>
    <col min="238" max="239" width="12.42578125" style="3" customWidth="1"/>
    <col min="240" max="240" width="14.140625" style="3" customWidth="1"/>
    <col min="241" max="245" width="11.42578125" style="3"/>
    <col min="246" max="247" width="12.42578125" style="3" bestFit="1" customWidth="1"/>
    <col min="248" max="248" width="13.140625" style="3" customWidth="1"/>
    <col min="249" max="250" width="11.42578125" style="3"/>
    <col min="251" max="251" width="18.28515625" style="3" customWidth="1"/>
    <col min="252" max="253" width="11.42578125" style="3"/>
    <col min="254" max="254" width="13.42578125" style="3" customWidth="1"/>
    <col min="255" max="255" width="11.42578125" style="3"/>
    <col min="256" max="256" width="13.7109375" style="3" customWidth="1"/>
    <col min="257" max="261" width="11.42578125" style="3"/>
    <col min="262" max="262" width="12.42578125" style="3" bestFit="1" customWidth="1"/>
    <col min="263" max="263" width="11.42578125" style="3"/>
    <col min="264" max="264" width="17.42578125" style="3" bestFit="1" customWidth="1"/>
    <col min="265" max="490" width="11.42578125" style="3"/>
    <col min="491" max="491" width="18" style="3" customWidth="1"/>
    <col min="492" max="493" width="11.42578125" style="3"/>
    <col min="494" max="495" width="12.42578125" style="3" customWidth="1"/>
    <col min="496" max="496" width="14.140625" style="3" customWidth="1"/>
    <col min="497" max="501" width="11.42578125" style="3"/>
    <col min="502" max="503" width="12.42578125" style="3" bestFit="1" customWidth="1"/>
    <col min="504" max="504" width="13.140625" style="3" customWidth="1"/>
    <col min="505" max="506" width="11.42578125" style="3"/>
    <col min="507" max="507" width="18.28515625" style="3" customWidth="1"/>
    <col min="508" max="509" width="11.42578125" style="3"/>
    <col min="510" max="510" width="13.42578125" style="3" customWidth="1"/>
    <col min="511" max="511" width="11.42578125" style="3"/>
    <col min="512" max="512" width="13.7109375" style="3" customWidth="1"/>
    <col min="513" max="517" width="11.42578125" style="3"/>
    <col min="518" max="518" width="12.42578125" style="3" bestFit="1" customWidth="1"/>
    <col min="519" max="519" width="11.42578125" style="3"/>
    <col min="520" max="520" width="17.42578125" style="3" bestFit="1" customWidth="1"/>
    <col min="521" max="746" width="11.42578125" style="3"/>
    <col min="747" max="747" width="18" style="3" customWidth="1"/>
    <col min="748" max="749" width="11.42578125" style="3"/>
    <col min="750" max="751" width="12.42578125" style="3" customWidth="1"/>
    <col min="752" max="752" width="14.140625" style="3" customWidth="1"/>
    <col min="753" max="757" width="11.42578125" style="3"/>
    <col min="758" max="759" width="12.42578125" style="3" bestFit="1" customWidth="1"/>
    <col min="760" max="760" width="13.140625" style="3" customWidth="1"/>
    <col min="761" max="762" width="11.42578125" style="3"/>
    <col min="763" max="763" width="18.28515625" style="3" customWidth="1"/>
    <col min="764" max="765" width="11.42578125" style="3"/>
    <col min="766" max="766" width="13.42578125" style="3" customWidth="1"/>
    <col min="767" max="767" width="11.42578125" style="3"/>
    <col min="768" max="768" width="13.7109375" style="3" customWidth="1"/>
    <col min="769" max="773" width="11.42578125" style="3"/>
    <col min="774" max="774" width="12.42578125" style="3" bestFit="1" customWidth="1"/>
    <col min="775" max="775" width="11.42578125" style="3"/>
    <col min="776" max="776" width="17.42578125" style="3" bestFit="1" customWidth="1"/>
    <col min="777" max="1002" width="11.42578125" style="3"/>
    <col min="1003" max="1003" width="18" style="3" customWidth="1"/>
    <col min="1004" max="1005" width="11.42578125" style="3"/>
    <col min="1006" max="1007" width="12.42578125" style="3" customWidth="1"/>
    <col min="1008" max="1008" width="14.140625" style="3" customWidth="1"/>
    <col min="1009" max="1013" width="11.42578125" style="3"/>
    <col min="1014" max="1015" width="12.42578125" style="3" bestFit="1" customWidth="1"/>
    <col min="1016" max="1016" width="13.140625" style="3" customWidth="1"/>
    <col min="1017" max="1018" width="11.42578125" style="3"/>
    <col min="1019" max="1019" width="18.28515625" style="3" customWidth="1"/>
    <col min="1020" max="1021" width="11.42578125" style="3"/>
    <col min="1022" max="1022" width="13.42578125" style="3" customWidth="1"/>
    <col min="1023" max="1023" width="11.42578125" style="3"/>
    <col min="1024" max="1024" width="13.7109375" style="3" customWidth="1"/>
    <col min="1025" max="1029" width="11.42578125" style="3"/>
    <col min="1030" max="1030" width="12.42578125" style="3" bestFit="1" customWidth="1"/>
    <col min="1031" max="1031" width="11.42578125" style="3"/>
    <col min="1032" max="1032" width="17.42578125" style="3" bestFit="1" customWidth="1"/>
    <col min="1033" max="1258" width="11.42578125" style="3"/>
    <col min="1259" max="1259" width="18" style="3" customWidth="1"/>
    <col min="1260" max="1261" width="11.42578125" style="3"/>
    <col min="1262" max="1263" width="12.42578125" style="3" customWidth="1"/>
    <col min="1264" max="1264" width="14.140625" style="3" customWidth="1"/>
    <col min="1265" max="1269" width="11.42578125" style="3"/>
    <col min="1270" max="1271" width="12.42578125" style="3" bestFit="1" customWidth="1"/>
    <col min="1272" max="1272" width="13.140625" style="3" customWidth="1"/>
    <col min="1273" max="1274" width="11.42578125" style="3"/>
    <col min="1275" max="1275" width="18.28515625" style="3" customWidth="1"/>
    <col min="1276" max="1277" width="11.42578125" style="3"/>
    <col min="1278" max="1278" width="13.42578125" style="3" customWidth="1"/>
    <col min="1279" max="1279" width="11.42578125" style="3"/>
    <col min="1280" max="1280" width="13.7109375" style="3" customWidth="1"/>
    <col min="1281" max="1285" width="11.42578125" style="3"/>
    <col min="1286" max="1286" width="12.42578125" style="3" bestFit="1" customWidth="1"/>
    <col min="1287" max="1287" width="11.42578125" style="3"/>
    <col min="1288" max="1288" width="17.42578125" style="3" bestFit="1" customWidth="1"/>
    <col min="1289" max="1514" width="11.42578125" style="3"/>
    <col min="1515" max="1515" width="18" style="3" customWidth="1"/>
    <col min="1516" max="1517" width="11.42578125" style="3"/>
    <col min="1518" max="1519" width="12.42578125" style="3" customWidth="1"/>
    <col min="1520" max="1520" width="14.140625" style="3" customWidth="1"/>
    <col min="1521" max="1525" width="11.42578125" style="3"/>
    <col min="1526" max="1527" width="12.42578125" style="3" bestFit="1" customWidth="1"/>
    <col min="1528" max="1528" width="13.140625" style="3" customWidth="1"/>
    <col min="1529" max="1530" width="11.42578125" style="3"/>
    <col min="1531" max="1531" width="18.28515625" style="3" customWidth="1"/>
    <col min="1532" max="1533" width="11.42578125" style="3"/>
    <col min="1534" max="1534" width="13.42578125" style="3" customWidth="1"/>
    <col min="1535" max="1535" width="11.42578125" style="3"/>
    <col min="1536" max="1536" width="13.7109375" style="3" customWidth="1"/>
    <col min="1537" max="1541" width="11.42578125" style="3"/>
    <col min="1542" max="1542" width="12.42578125" style="3" bestFit="1" customWidth="1"/>
    <col min="1543" max="1543" width="11.42578125" style="3"/>
    <col min="1544" max="1544" width="17.42578125" style="3" bestFit="1" customWidth="1"/>
    <col min="1545" max="1770" width="11.42578125" style="3"/>
    <col min="1771" max="1771" width="18" style="3" customWidth="1"/>
    <col min="1772" max="1773" width="11.42578125" style="3"/>
    <col min="1774" max="1775" width="12.42578125" style="3" customWidth="1"/>
    <col min="1776" max="1776" width="14.140625" style="3" customWidth="1"/>
    <col min="1777" max="1781" width="11.42578125" style="3"/>
    <col min="1782" max="1783" width="12.42578125" style="3" bestFit="1" customWidth="1"/>
    <col min="1784" max="1784" width="13.140625" style="3" customWidth="1"/>
    <col min="1785" max="1786" width="11.42578125" style="3"/>
    <col min="1787" max="1787" width="18.28515625" style="3" customWidth="1"/>
    <col min="1788" max="1789" width="11.42578125" style="3"/>
    <col min="1790" max="1790" width="13.42578125" style="3" customWidth="1"/>
    <col min="1791" max="1791" width="11.42578125" style="3"/>
    <col min="1792" max="1792" width="13.7109375" style="3" customWidth="1"/>
    <col min="1793" max="1797" width="11.42578125" style="3"/>
    <col min="1798" max="1798" width="12.42578125" style="3" bestFit="1" customWidth="1"/>
    <col min="1799" max="1799" width="11.42578125" style="3"/>
    <col min="1800" max="1800" width="17.42578125" style="3" bestFit="1" customWidth="1"/>
    <col min="1801" max="2026" width="11.42578125" style="3"/>
    <col min="2027" max="2027" width="18" style="3" customWidth="1"/>
    <col min="2028" max="2029" width="11.42578125" style="3"/>
    <col min="2030" max="2031" width="12.42578125" style="3" customWidth="1"/>
    <col min="2032" max="2032" width="14.140625" style="3" customWidth="1"/>
    <col min="2033" max="2037" width="11.42578125" style="3"/>
    <col min="2038" max="2039" width="12.42578125" style="3" bestFit="1" customWidth="1"/>
    <col min="2040" max="2040" width="13.140625" style="3" customWidth="1"/>
    <col min="2041" max="2042" width="11.42578125" style="3"/>
    <col min="2043" max="2043" width="18.28515625" style="3" customWidth="1"/>
    <col min="2044" max="2045" width="11.42578125" style="3"/>
    <col min="2046" max="2046" width="13.42578125" style="3" customWidth="1"/>
    <col min="2047" max="2047" width="11.42578125" style="3"/>
    <col min="2048" max="2048" width="13.7109375" style="3" customWidth="1"/>
    <col min="2049" max="2053" width="11.42578125" style="3"/>
    <col min="2054" max="2054" width="12.42578125" style="3" bestFit="1" customWidth="1"/>
    <col min="2055" max="2055" width="11.42578125" style="3"/>
    <col min="2056" max="2056" width="17.42578125" style="3" bestFit="1" customWidth="1"/>
    <col min="2057" max="2282" width="11.42578125" style="3"/>
    <col min="2283" max="2283" width="18" style="3" customWidth="1"/>
    <col min="2284" max="2285" width="11.42578125" style="3"/>
    <col min="2286" max="2287" width="12.42578125" style="3" customWidth="1"/>
    <col min="2288" max="2288" width="14.140625" style="3" customWidth="1"/>
    <col min="2289" max="2293" width="11.42578125" style="3"/>
    <col min="2294" max="2295" width="12.42578125" style="3" bestFit="1" customWidth="1"/>
    <col min="2296" max="2296" width="13.140625" style="3" customWidth="1"/>
    <col min="2297" max="2298" width="11.42578125" style="3"/>
    <col min="2299" max="2299" width="18.28515625" style="3" customWidth="1"/>
    <col min="2300" max="2301" width="11.42578125" style="3"/>
    <col min="2302" max="2302" width="13.42578125" style="3" customWidth="1"/>
    <col min="2303" max="2303" width="11.42578125" style="3"/>
    <col min="2304" max="2304" width="13.7109375" style="3" customWidth="1"/>
    <col min="2305" max="2309" width="11.42578125" style="3"/>
    <col min="2310" max="2310" width="12.42578125" style="3" bestFit="1" customWidth="1"/>
    <col min="2311" max="2311" width="11.42578125" style="3"/>
    <col min="2312" max="2312" width="17.42578125" style="3" bestFit="1" customWidth="1"/>
    <col min="2313" max="2538" width="11.42578125" style="3"/>
    <col min="2539" max="2539" width="18" style="3" customWidth="1"/>
    <col min="2540" max="2541" width="11.42578125" style="3"/>
    <col min="2542" max="2543" width="12.42578125" style="3" customWidth="1"/>
    <col min="2544" max="2544" width="14.140625" style="3" customWidth="1"/>
    <col min="2545" max="2549" width="11.42578125" style="3"/>
    <col min="2550" max="2551" width="12.42578125" style="3" bestFit="1" customWidth="1"/>
    <col min="2552" max="2552" width="13.140625" style="3" customWidth="1"/>
    <col min="2553" max="2554" width="11.42578125" style="3"/>
    <col min="2555" max="2555" width="18.28515625" style="3" customWidth="1"/>
    <col min="2556" max="2557" width="11.42578125" style="3"/>
    <col min="2558" max="2558" width="13.42578125" style="3" customWidth="1"/>
    <col min="2559" max="2559" width="11.42578125" style="3"/>
    <col min="2560" max="2560" width="13.7109375" style="3" customWidth="1"/>
    <col min="2561" max="2565" width="11.42578125" style="3"/>
    <col min="2566" max="2566" width="12.42578125" style="3" bestFit="1" customWidth="1"/>
    <col min="2567" max="2567" width="11.42578125" style="3"/>
    <col min="2568" max="2568" width="17.42578125" style="3" bestFit="1" customWidth="1"/>
    <col min="2569" max="2794" width="11.42578125" style="3"/>
    <col min="2795" max="2795" width="18" style="3" customWidth="1"/>
    <col min="2796" max="2797" width="11.42578125" style="3"/>
    <col min="2798" max="2799" width="12.42578125" style="3" customWidth="1"/>
    <col min="2800" max="2800" width="14.140625" style="3" customWidth="1"/>
    <col min="2801" max="2805" width="11.42578125" style="3"/>
    <col min="2806" max="2807" width="12.42578125" style="3" bestFit="1" customWidth="1"/>
    <col min="2808" max="2808" width="13.140625" style="3" customWidth="1"/>
    <col min="2809" max="2810" width="11.42578125" style="3"/>
    <col min="2811" max="2811" width="18.28515625" style="3" customWidth="1"/>
    <col min="2812" max="2813" width="11.42578125" style="3"/>
    <col min="2814" max="2814" width="13.42578125" style="3" customWidth="1"/>
    <col min="2815" max="2815" width="11.42578125" style="3"/>
    <col min="2816" max="2816" width="13.7109375" style="3" customWidth="1"/>
    <col min="2817" max="2821" width="11.42578125" style="3"/>
    <col min="2822" max="2822" width="12.42578125" style="3" bestFit="1" customWidth="1"/>
    <col min="2823" max="2823" width="11.42578125" style="3"/>
    <col min="2824" max="2824" width="17.42578125" style="3" bestFit="1" customWidth="1"/>
    <col min="2825" max="3050" width="11.42578125" style="3"/>
    <col min="3051" max="3051" width="18" style="3" customWidth="1"/>
    <col min="3052" max="3053" width="11.42578125" style="3"/>
    <col min="3054" max="3055" width="12.42578125" style="3" customWidth="1"/>
    <col min="3056" max="3056" width="14.140625" style="3" customWidth="1"/>
    <col min="3057" max="3061" width="11.42578125" style="3"/>
    <col min="3062" max="3063" width="12.42578125" style="3" bestFit="1" customWidth="1"/>
    <col min="3064" max="3064" width="13.140625" style="3" customWidth="1"/>
    <col min="3065" max="3066" width="11.42578125" style="3"/>
    <col min="3067" max="3067" width="18.28515625" style="3" customWidth="1"/>
    <col min="3068" max="3069" width="11.42578125" style="3"/>
    <col min="3070" max="3070" width="13.42578125" style="3" customWidth="1"/>
    <col min="3071" max="3071" width="11.42578125" style="3"/>
    <col min="3072" max="3072" width="13.7109375" style="3" customWidth="1"/>
    <col min="3073" max="3077" width="11.42578125" style="3"/>
    <col min="3078" max="3078" width="12.42578125" style="3" bestFit="1" customWidth="1"/>
    <col min="3079" max="3079" width="11.42578125" style="3"/>
    <col min="3080" max="3080" width="17.42578125" style="3" bestFit="1" customWidth="1"/>
    <col min="3081" max="3306" width="11.42578125" style="3"/>
    <col min="3307" max="3307" width="18" style="3" customWidth="1"/>
    <col min="3308" max="3309" width="11.42578125" style="3"/>
    <col min="3310" max="3311" width="12.42578125" style="3" customWidth="1"/>
    <col min="3312" max="3312" width="14.140625" style="3" customWidth="1"/>
    <col min="3313" max="3317" width="11.42578125" style="3"/>
    <col min="3318" max="3319" width="12.42578125" style="3" bestFit="1" customWidth="1"/>
    <col min="3320" max="3320" width="13.140625" style="3" customWidth="1"/>
    <col min="3321" max="3322" width="11.42578125" style="3"/>
    <col min="3323" max="3323" width="18.28515625" style="3" customWidth="1"/>
    <col min="3324" max="3325" width="11.42578125" style="3"/>
    <col min="3326" max="3326" width="13.42578125" style="3" customWidth="1"/>
    <col min="3327" max="3327" width="11.42578125" style="3"/>
    <col min="3328" max="3328" width="13.7109375" style="3" customWidth="1"/>
    <col min="3329" max="3333" width="11.42578125" style="3"/>
    <col min="3334" max="3334" width="12.42578125" style="3" bestFit="1" customWidth="1"/>
    <col min="3335" max="3335" width="11.42578125" style="3"/>
    <col min="3336" max="3336" width="17.42578125" style="3" bestFit="1" customWidth="1"/>
    <col min="3337" max="3562" width="11.42578125" style="3"/>
    <col min="3563" max="3563" width="18" style="3" customWidth="1"/>
    <col min="3564" max="3565" width="11.42578125" style="3"/>
    <col min="3566" max="3567" width="12.42578125" style="3" customWidth="1"/>
    <col min="3568" max="3568" width="14.140625" style="3" customWidth="1"/>
    <col min="3569" max="3573" width="11.42578125" style="3"/>
    <col min="3574" max="3575" width="12.42578125" style="3" bestFit="1" customWidth="1"/>
    <col min="3576" max="3576" width="13.140625" style="3" customWidth="1"/>
    <col min="3577" max="3578" width="11.42578125" style="3"/>
    <col min="3579" max="3579" width="18.28515625" style="3" customWidth="1"/>
    <col min="3580" max="3581" width="11.42578125" style="3"/>
    <col min="3582" max="3582" width="13.42578125" style="3" customWidth="1"/>
    <col min="3583" max="3583" width="11.42578125" style="3"/>
    <col min="3584" max="3584" width="13.7109375" style="3" customWidth="1"/>
    <col min="3585" max="3589" width="11.42578125" style="3"/>
    <col min="3590" max="3590" width="12.42578125" style="3" bestFit="1" customWidth="1"/>
    <col min="3591" max="3591" width="11.42578125" style="3"/>
    <col min="3592" max="3592" width="17.42578125" style="3" bestFit="1" customWidth="1"/>
    <col min="3593" max="3818" width="11.42578125" style="3"/>
    <col min="3819" max="3819" width="18" style="3" customWidth="1"/>
    <col min="3820" max="3821" width="11.42578125" style="3"/>
    <col min="3822" max="3823" width="12.42578125" style="3" customWidth="1"/>
    <col min="3824" max="3824" width="14.140625" style="3" customWidth="1"/>
    <col min="3825" max="3829" width="11.42578125" style="3"/>
    <col min="3830" max="3831" width="12.42578125" style="3" bestFit="1" customWidth="1"/>
    <col min="3832" max="3832" width="13.140625" style="3" customWidth="1"/>
    <col min="3833" max="3834" width="11.42578125" style="3"/>
    <col min="3835" max="3835" width="18.28515625" style="3" customWidth="1"/>
    <col min="3836" max="3837" width="11.42578125" style="3"/>
    <col min="3838" max="3838" width="13.42578125" style="3" customWidth="1"/>
    <col min="3839" max="3839" width="11.42578125" style="3"/>
    <col min="3840" max="3840" width="13.7109375" style="3" customWidth="1"/>
    <col min="3841" max="3845" width="11.42578125" style="3"/>
    <col min="3846" max="3846" width="12.42578125" style="3" bestFit="1" customWidth="1"/>
    <col min="3847" max="3847" width="11.42578125" style="3"/>
    <col min="3848" max="3848" width="17.42578125" style="3" bestFit="1" customWidth="1"/>
    <col min="3849" max="4074" width="11.42578125" style="3"/>
    <col min="4075" max="4075" width="18" style="3" customWidth="1"/>
    <col min="4076" max="4077" width="11.42578125" style="3"/>
    <col min="4078" max="4079" width="12.42578125" style="3" customWidth="1"/>
    <col min="4080" max="4080" width="14.140625" style="3" customWidth="1"/>
    <col min="4081" max="4085" width="11.42578125" style="3"/>
    <col min="4086" max="4087" width="12.42578125" style="3" bestFit="1" customWidth="1"/>
    <col min="4088" max="4088" width="13.140625" style="3" customWidth="1"/>
    <col min="4089" max="4090" width="11.42578125" style="3"/>
    <col min="4091" max="4091" width="18.28515625" style="3" customWidth="1"/>
    <col min="4092" max="4093" width="11.42578125" style="3"/>
    <col min="4094" max="4094" width="13.42578125" style="3" customWidth="1"/>
    <col min="4095" max="4095" width="11.42578125" style="3"/>
    <col min="4096" max="4096" width="13.7109375" style="3" customWidth="1"/>
    <col min="4097" max="4101" width="11.42578125" style="3"/>
    <col min="4102" max="4102" width="12.42578125" style="3" bestFit="1" customWidth="1"/>
    <col min="4103" max="4103" width="11.42578125" style="3"/>
    <col min="4104" max="4104" width="17.42578125" style="3" bestFit="1" customWidth="1"/>
    <col min="4105" max="4330" width="11.42578125" style="3"/>
    <col min="4331" max="4331" width="18" style="3" customWidth="1"/>
    <col min="4332" max="4333" width="11.42578125" style="3"/>
    <col min="4334" max="4335" width="12.42578125" style="3" customWidth="1"/>
    <col min="4336" max="4336" width="14.140625" style="3" customWidth="1"/>
    <col min="4337" max="4341" width="11.42578125" style="3"/>
    <col min="4342" max="4343" width="12.42578125" style="3" bestFit="1" customWidth="1"/>
    <col min="4344" max="4344" width="13.140625" style="3" customWidth="1"/>
    <col min="4345" max="4346" width="11.42578125" style="3"/>
    <col min="4347" max="4347" width="18.28515625" style="3" customWidth="1"/>
    <col min="4348" max="4349" width="11.42578125" style="3"/>
    <col min="4350" max="4350" width="13.42578125" style="3" customWidth="1"/>
    <col min="4351" max="4351" width="11.42578125" style="3"/>
    <col min="4352" max="4352" width="13.7109375" style="3" customWidth="1"/>
    <col min="4353" max="4357" width="11.42578125" style="3"/>
    <col min="4358" max="4358" width="12.42578125" style="3" bestFit="1" customWidth="1"/>
    <col min="4359" max="4359" width="11.42578125" style="3"/>
    <col min="4360" max="4360" width="17.42578125" style="3" bestFit="1" customWidth="1"/>
    <col min="4361" max="4586" width="11.42578125" style="3"/>
    <col min="4587" max="4587" width="18" style="3" customWidth="1"/>
    <col min="4588" max="4589" width="11.42578125" style="3"/>
    <col min="4590" max="4591" width="12.42578125" style="3" customWidth="1"/>
    <col min="4592" max="4592" width="14.140625" style="3" customWidth="1"/>
    <col min="4593" max="4597" width="11.42578125" style="3"/>
    <col min="4598" max="4599" width="12.42578125" style="3" bestFit="1" customWidth="1"/>
    <col min="4600" max="4600" width="13.140625" style="3" customWidth="1"/>
    <col min="4601" max="4602" width="11.42578125" style="3"/>
    <col min="4603" max="4603" width="18.28515625" style="3" customWidth="1"/>
    <col min="4604" max="4605" width="11.42578125" style="3"/>
    <col min="4606" max="4606" width="13.42578125" style="3" customWidth="1"/>
    <col min="4607" max="4607" width="11.42578125" style="3"/>
    <col min="4608" max="4608" width="13.7109375" style="3" customWidth="1"/>
    <col min="4609" max="4613" width="11.42578125" style="3"/>
    <col min="4614" max="4614" width="12.42578125" style="3" bestFit="1" customWidth="1"/>
    <col min="4615" max="4615" width="11.42578125" style="3"/>
    <col min="4616" max="4616" width="17.42578125" style="3" bestFit="1" customWidth="1"/>
    <col min="4617" max="4842" width="11.42578125" style="3"/>
    <col min="4843" max="4843" width="18" style="3" customWidth="1"/>
    <col min="4844" max="4845" width="11.42578125" style="3"/>
    <col min="4846" max="4847" width="12.42578125" style="3" customWidth="1"/>
    <col min="4848" max="4848" width="14.140625" style="3" customWidth="1"/>
    <col min="4849" max="4853" width="11.42578125" style="3"/>
    <col min="4854" max="4855" width="12.42578125" style="3" bestFit="1" customWidth="1"/>
    <col min="4856" max="4856" width="13.140625" style="3" customWidth="1"/>
    <col min="4857" max="4858" width="11.42578125" style="3"/>
    <col min="4859" max="4859" width="18.28515625" style="3" customWidth="1"/>
    <col min="4860" max="4861" width="11.42578125" style="3"/>
    <col min="4862" max="4862" width="13.42578125" style="3" customWidth="1"/>
    <col min="4863" max="4863" width="11.42578125" style="3"/>
    <col min="4864" max="4864" width="13.7109375" style="3" customWidth="1"/>
    <col min="4865" max="4869" width="11.42578125" style="3"/>
    <col min="4870" max="4870" width="12.42578125" style="3" bestFit="1" customWidth="1"/>
    <col min="4871" max="4871" width="11.42578125" style="3"/>
    <col min="4872" max="4872" width="17.42578125" style="3" bestFit="1" customWidth="1"/>
    <col min="4873" max="5098" width="11.42578125" style="3"/>
    <col min="5099" max="5099" width="18" style="3" customWidth="1"/>
    <col min="5100" max="5101" width="11.42578125" style="3"/>
    <col min="5102" max="5103" width="12.42578125" style="3" customWidth="1"/>
    <col min="5104" max="5104" width="14.140625" style="3" customWidth="1"/>
    <col min="5105" max="5109" width="11.42578125" style="3"/>
    <col min="5110" max="5111" width="12.42578125" style="3" bestFit="1" customWidth="1"/>
    <col min="5112" max="5112" width="13.140625" style="3" customWidth="1"/>
    <col min="5113" max="5114" width="11.42578125" style="3"/>
    <col min="5115" max="5115" width="18.28515625" style="3" customWidth="1"/>
    <col min="5116" max="5117" width="11.42578125" style="3"/>
    <col min="5118" max="5118" width="13.42578125" style="3" customWidth="1"/>
    <col min="5119" max="5119" width="11.42578125" style="3"/>
    <col min="5120" max="5120" width="13.7109375" style="3" customWidth="1"/>
    <col min="5121" max="5125" width="11.42578125" style="3"/>
    <col min="5126" max="5126" width="12.42578125" style="3" bestFit="1" customWidth="1"/>
    <col min="5127" max="5127" width="11.42578125" style="3"/>
    <col min="5128" max="5128" width="17.42578125" style="3" bestFit="1" customWidth="1"/>
    <col min="5129" max="5354" width="11.42578125" style="3"/>
    <col min="5355" max="5355" width="18" style="3" customWidth="1"/>
    <col min="5356" max="5357" width="11.42578125" style="3"/>
    <col min="5358" max="5359" width="12.42578125" style="3" customWidth="1"/>
    <col min="5360" max="5360" width="14.140625" style="3" customWidth="1"/>
    <col min="5361" max="5365" width="11.42578125" style="3"/>
    <col min="5366" max="5367" width="12.42578125" style="3" bestFit="1" customWidth="1"/>
    <col min="5368" max="5368" width="13.140625" style="3" customWidth="1"/>
    <col min="5369" max="5370" width="11.42578125" style="3"/>
    <col min="5371" max="5371" width="18.28515625" style="3" customWidth="1"/>
    <col min="5372" max="5373" width="11.42578125" style="3"/>
    <col min="5374" max="5374" width="13.42578125" style="3" customWidth="1"/>
    <col min="5375" max="5375" width="11.42578125" style="3"/>
    <col min="5376" max="5376" width="13.7109375" style="3" customWidth="1"/>
    <col min="5377" max="5381" width="11.42578125" style="3"/>
    <col min="5382" max="5382" width="12.42578125" style="3" bestFit="1" customWidth="1"/>
    <col min="5383" max="5383" width="11.42578125" style="3"/>
    <col min="5384" max="5384" width="17.42578125" style="3" bestFit="1" customWidth="1"/>
    <col min="5385" max="5610" width="11.42578125" style="3"/>
    <col min="5611" max="5611" width="18" style="3" customWidth="1"/>
    <col min="5612" max="5613" width="11.42578125" style="3"/>
    <col min="5614" max="5615" width="12.42578125" style="3" customWidth="1"/>
    <col min="5616" max="5616" width="14.140625" style="3" customWidth="1"/>
    <col min="5617" max="5621" width="11.42578125" style="3"/>
    <col min="5622" max="5623" width="12.42578125" style="3" bestFit="1" customWidth="1"/>
    <col min="5624" max="5624" width="13.140625" style="3" customWidth="1"/>
    <col min="5625" max="5626" width="11.42578125" style="3"/>
    <col min="5627" max="5627" width="18.28515625" style="3" customWidth="1"/>
    <col min="5628" max="5629" width="11.42578125" style="3"/>
    <col min="5630" max="5630" width="13.42578125" style="3" customWidth="1"/>
    <col min="5631" max="5631" width="11.42578125" style="3"/>
    <col min="5632" max="5632" width="13.7109375" style="3" customWidth="1"/>
    <col min="5633" max="5637" width="11.42578125" style="3"/>
    <col min="5638" max="5638" width="12.42578125" style="3" bestFit="1" customWidth="1"/>
    <col min="5639" max="5639" width="11.42578125" style="3"/>
    <col min="5640" max="5640" width="17.42578125" style="3" bestFit="1" customWidth="1"/>
    <col min="5641" max="5866" width="11.42578125" style="3"/>
    <col min="5867" max="5867" width="18" style="3" customWidth="1"/>
    <col min="5868" max="5869" width="11.42578125" style="3"/>
    <col min="5870" max="5871" width="12.42578125" style="3" customWidth="1"/>
    <col min="5872" max="5872" width="14.140625" style="3" customWidth="1"/>
    <col min="5873" max="5877" width="11.42578125" style="3"/>
    <col min="5878" max="5879" width="12.42578125" style="3" bestFit="1" customWidth="1"/>
    <col min="5880" max="5880" width="13.140625" style="3" customWidth="1"/>
    <col min="5881" max="5882" width="11.42578125" style="3"/>
    <col min="5883" max="5883" width="18.28515625" style="3" customWidth="1"/>
    <col min="5884" max="5885" width="11.42578125" style="3"/>
    <col min="5886" max="5886" width="13.42578125" style="3" customWidth="1"/>
    <col min="5887" max="5887" width="11.42578125" style="3"/>
    <col min="5888" max="5888" width="13.7109375" style="3" customWidth="1"/>
    <col min="5889" max="5893" width="11.42578125" style="3"/>
    <col min="5894" max="5894" width="12.42578125" style="3" bestFit="1" customWidth="1"/>
    <col min="5895" max="5895" width="11.42578125" style="3"/>
    <col min="5896" max="5896" width="17.42578125" style="3" bestFit="1" customWidth="1"/>
    <col min="5897" max="6122" width="11.42578125" style="3"/>
    <col min="6123" max="6123" width="18" style="3" customWidth="1"/>
    <col min="6124" max="6125" width="11.42578125" style="3"/>
    <col min="6126" max="6127" width="12.42578125" style="3" customWidth="1"/>
    <col min="6128" max="6128" width="14.140625" style="3" customWidth="1"/>
    <col min="6129" max="6133" width="11.42578125" style="3"/>
    <col min="6134" max="6135" width="12.42578125" style="3" bestFit="1" customWidth="1"/>
    <col min="6136" max="6136" width="13.140625" style="3" customWidth="1"/>
    <col min="6137" max="6138" width="11.42578125" style="3"/>
    <col min="6139" max="6139" width="18.28515625" style="3" customWidth="1"/>
    <col min="6140" max="6141" width="11.42578125" style="3"/>
    <col min="6142" max="6142" width="13.42578125" style="3" customWidth="1"/>
    <col min="6143" max="6143" width="11.42578125" style="3"/>
    <col min="6144" max="6144" width="13.7109375" style="3" customWidth="1"/>
    <col min="6145" max="6149" width="11.42578125" style="3"/>
    <col min="6150" max="6150" width="12.42578125" style="3" bestFit="1" customWidth="1"/>
    <col min="6151" max="6151" width="11.42578125" style="3"/>
    <col min="6152" max="6152" width="17.42578125" style="3" bestFit="1" customWidth="1"/>
    <col min="6153" max="6378" width="11.42578125" style="3"/>
    <col min="6379" max="6379" width="18" style="3" customWidth="1"/>
    <col min="6380" max="6381" width="11.42578125" style="3"/>
    <col min="6382" max="6383" width="12.42578125" style="3" customWidth="1"/>
    <col min="6384" max="6384" width="14.140625" style="3" customWidth="1"/>
    <col min="6385" max="6389" width="11.42578125" style="3"/>
    <col min="6390" max="6391" width="12.42578125" style="3" bestFit="1" customWidth="1"/>
    <col min="6392" max="6392" width="13.140625" style="3" customWidth="1"/>
    <col min="6393" max="6394" width="11.42578125" style="3"/>
    <col min="6395" max="6395" width="18.28515625" style="3" customWidth="1"/>
    <col min="6396" max="6397" width="11.42578125" style="3"/>
    <col min="6398" max="6398" width="13.42578125" style="3" customWidth="1"/>
    <col min="6399" max="6399" width="11.42578125" style="3"/>
    <col min="6400" max="6400" width="13.7109375" style="3" customWidth="1"/>
    <col min="6401" max="6405" width="11.42578125" style="3"/>
    <col min="6406" max="6406" width="12.42578125" style="3" bestFit="1" customWidth="1"/>
    <col min="6407" max="6407" width="11.42578125" style="3"/>
    <col min="6408" max="6408" width="17.42578125" style="3" bestFit="1" customWidth="1"/>
    <col min="6409" max="6634" width="11.42578125" style="3"/>
    <col min="6635" max="6635" width="18" style="3" customWidth="1"/>
    <col min="6636" max="6637" width="11.42578125" style="3"/>
    <col min="6638" max="6639" width="12.42578125" style="3" customWidth="1"/>
    <col min="6640" max="6640" width="14.140625" style="3" customWidth="1"/>
    <col min="6641" max="6645" width="11.42578125" style="3"/>
    <col min="6646" max="6647" width="12.42578125" style="3" bestFit="1" customWidth="1"/>
    <col min="6648" max="6648" width="13.140625" style="3" customWidth="1"/>
    <col min="6649" max="6650" width="11.42578125" style="3"/>
    <col min="6651" max="6651" width="18.28515625" style="3" customWidth="1"/>
    <col min="6652" max="6653" width="11.42578125" style="3"/>
    <col min="6654" max="6654" width="13.42578125" style="3" customWidth="1"/>
    <col min="6655" max="6655" width="11.42578125" style="3"/>
    <col min="6656" max="6656" width="13.7109375" style="3" customWidth="1"/>
    <col min="6657" max="6661" width="11.42578125" style="3"/>
    <col min="6662" max="6662" width="12.42578125" style="3" bestFit="1" customWidth="1"/>
    <col min="6663" max="6663" width="11.42578125" style="3"/>
    <col min="6664" max="6664" width="17.42578125" style="3" bestFit="1" customWidth="1"/>
    <col min="6665" max="6890" width="11.42578125" style="3"/>
    <col min="6891" max="6891" width="18" style="3" customWidth="1"/>
    <col min="6892" max="6893" width="11.42578125" style="3"/>
    <col min="6894" max="6895" width="12.42578125" style="3" customWidth="1"/>
    <col min="6896" max="6896" width="14.140625" style="3" customWidth="1"/>
    <col min="6897" max="6901" width="11.42578125" style="3"/>
    <col min="6902" max="6903" width="12.42578125" style="3" bestFit="1" customWidth="1"/>
    <col min="6904" max="6904" width="13.140625" style="3" customWidth="1"/>
    <col min="6905" max="6906" width="11.42578125" style="3"/>
    <col min="6907" max="6907" width="18.28515625" style="3" customWidth="1"/>
    <col min="6908" max="6909" width="11.42578125" style="3"/>
    <col min="6910" max="6910" width="13.42578125" style="3" customWidth="1"/>
    <col min="6911" max="6911" width="11.42578125" style="3"/>
    <col min="6912" max="6912" width="13.7109375" style="3" customWidth="1"/>
    <col min="6913" max="6917" width="11.42578125" style="3"/>
    <col min="6918" max="6918" width="12.42578125" style="3" bestFit="1" customWidth="1"/>
    <col min="6919" max="6919" width="11.42578125" style="3"/>
    <col min="6920" max="6920" width="17.42578125" style="3" bestFit="1" customWidth="1"/>
    <col min="6921" max="7146" width="11.42578125" style="3"/>
    <col min="7147" max="7147" width="18" style="3" customWidth="1"/>
    <col min="7148" max="7149" width="11.42578125" style="3"/>
    <col min="7150" max="7151" width="12.42578125" style="3" customWidth="1"/>
    <col min="7152" max="7152" width="14.140625" style="3" customWidth="1"/>
    <col min="7153" max="7157" width="11.42578125" style="3"/>
    <col min="7158" max="7159" width="12.42578125" style="3" bestFit="1" customWidth="1"/>
    <col min="7160" max="7160" width="13.140625" style="3" customWidth="1"/>
    <col min="7161" max="7162" width="11.42578125" style="3"/>
    <col min="7163" max="7163" width="18.28515625" style="3" customWidth="1"/>
    <col min="7164" max="7165" width="11.42578125" style="3"/>
    <col min="7166" max="7166" width="13.42578125" style="3" customWidth="1"/>
    <col min="7167" max="7167" width="11.42578125" style="3"/>
    <col min="7168" max="7168" width="13.7109375" style="3" customWidth="1"/>
    <col min="7169" max="7173" width="11.42578125" style="3"/>
    <col min="7174" max="7174" width="12.42578125" style="3" bestFit="1" customWidth="1"/>
    <col min="7175" max="7175" width="11.42578125" style="3"/>
    <col min="7176" max="7176" width="17.42578125" style="3" bestFit="1" customWidth="1"/>
    <col min="7177" max="7402" width="11.42578125" style="3"/>
    <col min="7403" max="7403" width="18" style="3" customWidth="1"/>
    <col min="7404" max="7405" width="11.42578125" style="3"/>
    <col min="7406" max="7407" width="12.42578125" style="3" customWidth="1"/>
    <col min="7408" max="7408" width="14.140625" style="3" customWidth="1"/>
    <col min="7409" max="7413" width="11.42578125" style="3"/>
    <col min="7414" max="7415" width="12.42578125" style="3" bestFit="1" customWidth="1"/>
    <col min="7416" max="7416" width="13.140625" style="3" customWidth="1"/>
    <col min="7417" max="7418" width="11.42578125" style="3"/>
    <col min="7419" max="7419" width="18.28515625" style="3" customWidth="1"/>
    <col min="7420" max="7421" width="11.42578125" style="3"/>
    <col min="7422" max="7422" width="13.42578125" style="3" customWidth="1"/>
    <col min="7423" max="7423" width="11.42578125" style="3"/>
    <col min="7424" max="7424" width="13.7109375" style="3" customWidth="1"/>
    <col min="7425" max="7429" width="11.42578125" style="3"/>
    <col min="7430" max="7430" width="12.42578125" style="3" bestFit="1" customWidth="1"/>
    <col min="7431" max="7431" width="11.42578125" style="3"/>
    <col min="7432" max="7432" width="17.42578125" style="3" bestFit="1" customWidth="1"/>
    <col min="7433" max="7658" width="11.42578125" style="3"/>
    <col min="7659" max="7659" width="18" style="3" customWidth="1"/>
    <col min="7660" max="7661" width="11.42578125" style="3"/>
    <col min="7662" max="7663" width="12.42578125" style="3" customWidth="1"/>
    <col min="7664" max="7664" width="14.140625" style="3" customWidth="1"/>
    <col min="7665" max="7669" width="11.42578125" style="3"/>
    <col min="7670" max="7671" width="12.42578125" style="3" bestFit="1" customWidth="1"/>
    <col min="7672" max="7672" width="13.140625" style="3" customWidth="1"/>
    <col min="7673" max="7674" width="11.42578125" style="3"/>
    <col min="7675" max="7675" width="18.28515625" style="3" customWidth="1"/>
    <col min="7676" max="7677" width="11.42578125" style="3"/>
    <col min="7678" max="7678" width="13.42578125" style="3" customWidth="1"/>
    <col min="7679" max="7679" width="11.42578125" style="3"/>
    <col min="7680" max="7680" width="13.7109375" style="3" customWidth="1"/>
    <col min="7681" max="7685" width="11.42578125" style="3"/>
    <col min="7686" max="7686" width="12.42578125" style="3" bestFit="1" customWidth="1"/>
    <col min="7687" max="7687" width="11.42578125" style="3"/>
    <col min="7688" max="7688" width="17.42578125" style="3" bestFit="1" customWidth="1"/>
    <col min="7689" max="7914" width="11.42578125" style="3"/>
    <col min="7915" max="7915" width="18" style="3" customWidth="1"/>
    <col min="7916" max="7917" width="11.42578125" style="3"/>
    <col min="7918" max="7919" width="12.42578125" style="3" customWidth="1"/>
    <col min="7920" max="7920" width="14.140625" style="3" customWidth="1"/>
    <col min="7921" max="7925" width="11.42578125" style="3"/>
    <col min="7926" max="7927" width="12.42578125" style="3" bestFit="1" customWidth="1"/>
    <col min="7928" max="7928" width="13.140625" style="3" customWidth="1"/>
    <col min="7929" max="7930" width="11.42578125" style="3"/>
    <col min="7931" max="7931" width="18.28515625" style="3" customWidth="1"/>
    <col min="7932" max="7933" width="11.42578125" style="3"/>
    <col min="7934" max="7934" width="13.42578125" style="3" customWidth="1"/>
    <col min="7935" max="7935" width="11.42578125" style="3"/>
    <col min="7936" max="7936" width="13.7109375" style="3" customWidth="1"/>
    <col min="7937" max="7941" width="11.42578125" style="3"/>
    <col min="7942" max="7942" width="12.42578125" style="3" bestFit="1" customWidth="1"/>
    <col min="7943" max="7943" width="11.42578125" style="3"/>
    <col min="7944" max="7944" width="17.42578125" style="3" bestFit="1" customWidth="1"/>
    <col min="7945" max="8170" width="11.42578125" style="3"/>
    <col min="8171" max="8171" width="18" style="3" customWidth="1"/>
    <col min="8172" max="8173" width="11.42578125" style="3"/>
    <col min="8174" max="8175" width="12.42578125" style="3" customWidth="1"/>
    <col min="8176" max="8176" width="14.140625" style="3" customWidth="1"/>
    <col min="8177" max="8181" width="11.42578125" style="3"/>
    <col min="8182" max="8183" width="12.42578125" style="3" bestFit="1" customWidth="1"/>
    <col min="8184" max="8184" width="13.140625" style="3" customWidth="1"/>
    <col min="8185" max="8186" width="11.42578125" style="3"/>
    <col min="8187" max="8187" width="18.28515625" style="3" customWidth="1"/>
    <col min="8188" max="8189" width="11.42578125" style="3"/>
    <col min="8190" max="8190" width="13.42578125" style="3" customWidth="1"/>
    <col min="8191" max="8191" width="11.42578125" style="3"/>
    <col min="8192" max="8192" width="13.7109375" style="3" customWidth="1"/>
    <col min="8193" max="8197" width="11.42578125" style="3"/>
    <col min="8198" max="8198" width="12.42578125" style="3" bestFit="1" customWidth="1"/>
    <col min="8199" max="8199" width="11.42578125" style="3"/>
    <col min="8200" max="8200" width="17.42578125" style="3" bestFit="1" customWidth="1"/>
    <col min="8201" max="8426" width="11.42578125" style="3"/>
    <col min="8427" max="8427" width="18" style="3" customWidth="1"/>
    <col min="8428" max="8429" width="11.42578125" style="3"/>
    <col min="8430" max="8431" width="12.42578125" style="3" customWidth="1"/>
    <col min="8432" max="8432" width="14.140625" style="3" customWidth="1"/>
    <col min="8433" max="8437" width="11.42578125" style="3"/>
    <col min="8438" max="8439" width="12.42578125" style="3" bestFit="1" customWidth="1"/>
    <col min="8440" max="8440" width="13.140625" style="3" customWidth="1"/>
    <col min="8441" max="8442" width="11.42578125" style="3"/>
    <col min="8443" max="8443" width="18.28515625" style="3" customWidth="1"/>
    <col min="8444" max="8445" width="11.42578125" style="3"/>
    <col min="8446" max="8446" width="13.42578125" style="3" customWidth="1"/>
    <col min="8447" max="8447" width="11.42578125" style="3"/>
    <col min="8448" max="8448" width="13.7109375" style="3" customWidth="1"/>
    <col min="8449" max="8453" width="11.42578125" style="3"/>
    <col min="8454" max="8454" width="12.42578125" style="3" bestFit="1" customWidth="1"/>
    <col min="8455" max="8455" width="11.42578125" style="3"/>
    <col min="8456" max="8456" width="17.42578125" style="3" bestFit="1" customWidth="1"/>
    <col min="8457" max="8682" width="11.42578125" style="3"/>
    <col min="8683" max="8683" width="18" style="3" customWidth="1"/>
    <col min="8684" max="8685" width="11.42578125" style="3"/>
    <col min="8686" max="8687" width="12.42578125" style="3" customWidth="1"/>
    <col min="8688" max="8688" width="14.140625" style="3" customWidth="1"/>
    <col min="8689" max="8693" width="11.42578125" style="3"/>
    <col min="8694" max="8695" width="12.42578125" style="3" bestFit="1" customWidth="1"/>
    <col min="8696" max="8696" width="13.140625" style="3" customWidth="1"/>
    <col min="8697" max="8698" width="11.42578125" style="3"/>
    <col min="8699" max="8699" width="18.28515625" style="3" customWidth="1"/>
    <col min="8700" max="8701" width="11.42578125" style="3"/>
    <col min="8702" max="8702" width="13.42578125" style="3" customWidth="1"/>
    <col min="8703" max="8703" width="11.42578125" style="3"/>
    <col min="8704" max="8704" width="13.7109375" style="3" customWidth="1"/>
    <col min="8705" max="8709" width="11.42578125" style="3"/>
    <col min="8710" max="8710" width="12.42578125" style="3" bestFit="1" customWidth="1"/>
    <col min="8711" max="8711" width="11.42578125" style="3"/>
    <col min="8712" max="8712" width="17.42578125" style="3" bestFit="1" customWidth="1"/>
    <col min="8713" max="8938" width="11.42578125" style="3"/>
    <col min="8939" max="8939" width="18" style="3" customWidth="1"/>
    <col min="8940" max="8941" width="11.42578125" style="3"/>
    <col min="8942" max="8943" width="12.42578125" style="3" customWidth="1"/>
    <col min="8944" max="8944" width="14.140625" style="3" customWidth="1"/>
    <col min="8945" max="8949" width="11.42578125" style="3"/>
    <col min="8950" max="8951" width="12.42578125" style="3" bestFit="1" customWidth="1"/>
    <col min="8952" max="8952" width="13.140625" style="3" customWidth="1"/>
    <col min="8953" max="8954" width="11.42578125" style="3"/>
    <col min="8955" max="8955" width="18.28515625" style="3" customWidth="1"/>
    <col min="8956" max="8957" width="11.42578125" style="3"/>
    <col min="8958" max="8958" width="13.42578125" style="3" customWidth="1"/>
    <col min="8959" max="8959" width="11.42578125" style="3"/>
    <col min="8960" max="8960" width="13.7109375" style="3" customWidth="1"/>
    <col min="8961" max="8965" width="11.42578125" style="3"/>
    <col min="8966" max="8966" width="12.42578125" style="3" bestFit="1" customWidth="1"/>
    <col min="8967" max="8967" width="11.42578125" style="3"/>
    <col min="8968" max="8968" width="17.42578125" style="3" bestFit="1" customWidth="1"/>
    <col min="8969" max="9194" width="11.42578125" style="3"/>
    <col min="9195" max="9195" width="18" style="3" customWidth="1"/>
    <col min="9196" max="9197" width="11.42578125" style="3"/>
    <col min="9198" max="9199" width="12.42578125" style="3" customWidth="1"/>
    <col min="9200" max="9200" width="14.140625" style="3" customWidth="1"/>
    <col min="9201" max="9205" width="11.42578125" style="3"/>
    <col min="9206" max="9207" width="12.42578125" style="3" bestFit="1" customWidth="1"/>
    <col min="9208" max="9208" width="13.140625" style="3" customWidth="1"/>
    <col min="9209" max="9210" width="11.42578125" style="3"/>
    <col min="9211" max="9211" width="18.28515625" style="3" customWidth="1"/>
    <col min="9212" max="9213" width="11.42578125" style="3"/>
    <col min="9214" max="9214" width="13.42578125" style="3" customWidth="1"/>
    <col min="9215" max="9215" width="11.42578125" style="3"/>
    <col min="9216" max="9216" width="13.7109375" style="3" customWidth="1"/>
    <col min="9217" max="9221" width="11.42578125" style="3"/>
    <col min="9222" max="9222" width="12.42578125" style="3" bestFit="1" customWidth="1"/>
    <col min="9223" max="9223" width="11.42578125" style="3"/>
    <col min="9224" max="9224" width="17.42578125" style="3" bestFit="1" customWidth="1"/>
    <col min="9225" max="9450" width="11.42578125" style="3"/>
    <col min="9451" max="9451" width="18" style="3" customWidth="1"/>
    <col min="9452" max="9453" width="11.42578125" style="3"/>
    <col min="9454" max="9455" width="12.42578125" style="3" customWidth="1"/>
    <col min="9456" max="9456" width="14.140625" style="3" customWidth="1"/>
    <col min="9457" max="9461" width="11.42578125" style="3"/>
    <col min="9462" max="9463" width="12.42578125" style="3" bestFit="1" customWidth="1"/>
    <col min="9464" max="9464" width="13.140625" style="3" customWidth="1"/>
    <col min="9465" max="9466" width="11.42578125" style="3"/>
    <col min="9467" max="9467" width="18.28515625" style="3" customWidth="1"/>
    <col min="9468" max="9469" width="11.42578125" style="3"/>
    <col min="9470" max="9470" width="13.42578125" style="3" customWidth="1"/>
    <col min="9471" max="9471" width="11.42578125" style="3"/>
    <col min="9472" max="9472" width="13.7109375" style="3" customWidth="1"/>
    <col min="9473" max="9477" width="11.42578125" style="3"/>
    <col min="9478" max="9478" width="12.42578125" style="3" bestFit="1" customWidth="1"/>
    <col min="9479" max="9479" width="11.42578125" style="3"/>
    <col min="9480" max="9480" width="17.42578125" style="3" bestFit="1" customWidth="1"/>
    <col min="9481" max="9706" width="11.42578125" style="3"/>
    <col min="9707" max="9707" width="18" style="3" customWidth="1"/>
    <col min="9708" max="9709" width="11.42578125" style="3"/>
    <col min="9710" max="9711" width="12.42578125" style="3" customWidth="1"/>
    <col min="9712" max="9712" width="14.140625" style="3" customWidth="1"/>
    <col min="9713" max="9717" width="11.42578125" style="3"/>
    <col min="9718" max="9719" width="12.42578125" style="3" bestFit="1" customWidth="1"/>
    <col min="9720" max="9720" width="13.140625" style="3" customWidth="1"/>
    <col min="9721" max="9722" width="11.42578125" style="3"/>
    <col min="9723" max="9723" width="18.28515625" style="3" customWidth="1"/>
    <col min="9724" max="9725" width="11.42578125" style="3"/>
    <col min="9726" max="9726" width="13.42578125" style="3" customWidth="1"/>
    <col min="9727" max="9727" width="11.42578125" style="3"/>
    <col min="9728" max="9728" width="13.7109375" style="3" customWidth="1"/>
    <col min="9729" max="9733" width="11.42578125" style="3"/>
    <col min="9734" max="9734" width="12.42578125" style="3" bestFit="1" customWidth="1"/>
    <col min="9735" max="9735" width="11.42578125" style="3"/>
    <col min="9736" max="9736" width="17.42578125" style="3" bestFit="1" customWidth="1"/>
    <col min="9737" max="9962" width="11.42578125" style="3"/>
    <col min="9963" max="9963" width="18" style="3" customWidth="1"/>
    <col min="9964" max="9965" width="11.42578125" style="3"/>
    <col min="9966" max="9967" width="12.42578125" style="3" customWidth="1"/>
    <col min="9968" max="9968" width="14.140625" style="3" customWidth="1"/>
    <col min="9969" max="9973" width="11.42578125" style="3"/>
    <col min="9974" max="9975" width="12.42578125" style="3" bestFit="1" customWidth="1"/>
    <col min="9976" max="9976" width="13.140625" style="3" customWidth="1"/>
    <col min="9977" max="9978" width="11.42578125" style="3"/>
    <col min="9979" max="9979" width="18.28515625" style="3" customWidth="1"/>
    <col min="9980" max="9981" width="11.42578125" style="3"/>
    <col min="9982" max="9982" width="13.42578125" style="3" customWidth="1"/>
    <col min="9983" max="9983" width="11.42578125" style="3"/>
    <col min="9984" max="9984" width="13.7109375" style="3" customWidth="1"/>
    <col min="9985" max="9989" width="11.42578125" style="3"/>
    <col min="9990" max="9990" width="12.42578125" style="3" bestFit="1" customWidth="1"/>
    <col min="9991" max="9991" width="11.42578125" style="3"/>
    <col min="9992" max="9992" width="17.42578125" style="3" bestFit="1" customWidth="1"/>
    <col min="9993" max="10218" width="11.42578125" style="3"/>
    <col min="10219" max="10219" width="18" style="3" customWidth="1"/>
    <col min="10220" max="10221" width="11.42578125" style="3"/>
    <col min="10222" max="10223" width="12.42578125" style="3" customWidth="1"/>
    <col min="10224" max="10224" width="14.140625" style="3" customWidth="1"/>
    <col min="10225" max="10229" width="11.42578125" style="3"/>
    <col min="10230" max="10231" width="12.42578125" style="3" bestFit="1" customWidth="1"/>
    <col min="10232" max="10232" width="13.140625" style="3" customWidth="1"/>
    <col min="10233" max="10234" width="11.42578125" style="3"/>
    <col min="10235" max="10235" width="18.28515625" style="3" customWidth="1"/>
    <col min="10236" max="10237" width="11.42578125" style="3"/>
    <col min="10238" max="10238" width="13.42578125" style="3" customWidth="1"/>
    <col min="10239" max="10239" width="11.42578125" style="3"/>
    <col min="10240" max="10240" width="13.7109375" style="3" customWidth="1"/>
    <col min="10241" max="10245" width="11.42578125" style="3"/>
    <col min="10246" max="10246" width="12.42578125" style="3" bestFit="1" customWidth="1"/>
    <col min="10247" max="10247" width="11.42578125" style="3"/>
    <col min="10248" max="10248" width="17.42578125" style="3" bestFit="1" customWidth="1"/>
    <col min="10249" max="10474" width="11.42578125" style="3"/>
    <col min="10475" max="10475" width="18" style="3" customWidth="1"/>
    <col min="10476" max="10477" width="11.42578125" style="3"/>
    <col min="10478" max="10479" width="12.42578125" style="3" customWidth="1"/>
    <col min="10480" max="10480" width="14.140625" style="3" customWidth="1"/>
    <col min="10481" max="10485" width="11.42578125" style="3"/>
    <col min="10486" max="10487" width="12.42578125" style="3" bestFit="1" customWidth="1"/>
    <col min="10488" max="10488" width="13.140625" style="3" customWidth="1"/>
    <col min="10489" max="10490" width="11.42578125" style="3"/>
    <col min="10491" max="10491" width="18.28515625" style="3" customWidth="1"/>
    <col min="10492" max="10493" width="11.42578125" style="3"/>
    <col min="10494" max="10494" width="13.42578125" style="3" customWidth="1"/>
    <col min="10495" max="10495" width="11.42578125" style="3"/>
    <col min="10496" max="10496" width="13.7109375" style="3" customWidth="1"/>
    <col min="10497" max="10501" width="11.42578125" style="3"/>
    <col min="10502" max="10502" width="12.42578125" style="3" bestFit="1" customWidth="1"/>
    <col min="10503" max="10503" width="11.42578125" style="3"/>
    <col min="10504" max="10504" width="17.42578125" style="3" bestFit="1" customWidth="1"/>
    <col min="10505" max="10730" width="11.42578125" style="3"/>
    <col min="10731" max="10731" width="18" style="3" customWidth="1"/>
    <col min="10732" max="10733" width="11.42578125" style="3"/>
    <col min="10734" max="10735" width="12.42578125" style="3" customWidth="1"/>
    <col min="10736" max="10736" width="14.140625" style="3" customWidth="1"/>
    <col min="10737" max="10741" width="11.42578125" style="3"/>
    <col min="10742" max="10743" width="12.42578125" style="3" bestFit="1" customWidth="1"/>
    <col min="10744" max="10744" width="13.140625" style="3" customWidth="1"/>
    <col min="10745" max="10746" width="11.42578125" style="3"/>
    <col min="10747" max="10747" width="18.28515625" style="3" customWidth="1"/>
    <col min="10748" max="10749" width="11.42578125" style="3"/>
    <col min="10750" max="10750" width="13.42578125" style="3" customWidth="1"/>
    <col min="10751" max="10751" width="11.42578125" style="3"/>
    <col min="10752" max="10752" width="13.7109375" style="3" customWidth="1"/>
    <col min="10753" max="10757" width="11.42578125" style="3"/>
    <col min="10758" max="10758" width="12.42578125" style="3" bestFit="1" customWidth="1"/>
    <col min="10759" max="10759" width="11.42578125" style="3"/>
    <col min="10760" max="10760" width="17.42578125" style="3" bestFit="1" customWidth="1"/>
    <col min="10761" max="10986" width="11.42578125" style="3"/>
    <col min="10987" max="10987" width="18" style="3" customWidth="1"/>
    <col min="10988" max="10989" width="11.42578125" style="3"/>
    <col min="10990" max="10991" width="12.42578125" style="3" customWidth="1"/>
    <col min="10992" max="10992" width="14.140625" style="3" customWidth="1"/>
    <col min="10993" max="10997" width="11.42578125" style="3"/>
    <col min="10998" max="10999" width="12.42578125" style="3" bestFit="1" customWidth="1"/>
    <col min="11000" max="11000" width="13.140625" style="3" customWidth="1"/>
    <col min="11001" max="11002" width="11.42578125" style="3"/>
    <col min="11003" max="11003" width="18.28515625" style="3" customWidth="1"/>
    <col min="11004" max="11005" width="11.42578125" style="3"/>
    <col min="11006" max="11006" width="13.42578125" style="3" customWidth="1"/>
    <col min="11007" max="11007" width="11.42578125" style="3"/>
    <col min="11008" max="11008" width="13.7109375" style="3" customWidth="1"/>
    <col min="11009" max="11013" width="11.42578125" style="3"/>
    <col min="11014" max="11014" width="12.42578125" style="3" bestFit="1" customWidth="1"/>
    <col min="11015" max="11015" width="11.42578125" style="3"/>
    <col min="11016" max="11016" width="17.42578125" style="3" bestFit="1" customWidth="1"/>
    <col min="11017" max="11242" width="11.42578125" style="3"/>
    <col min="11243" max="11243" width="18" style="3" customWidth="1"/>
    <col min="11244" max="11245" width="11.42578125" style="3"/>
    <col min="11246" max="11247" width="12.42578125" style="3" customWidth="1"/>
    <col min="11248" max="11248" width="14.140625" style="3" customWidth="1"/>
    <col min="11249" max="11253" width="11.42578125" style="3"/>
    <col min="11254" max="11255" width="12.42578125" style="3" bestFit="1" customWidth="1"/>
    <col min="11256" max="11256" width="13.140625" style="3" customWidth="1"/>
    <col min="11257" max="11258" width="11.42578125" style="3"/>
    <col min="11259" max="11259" width="18.28515625" style="3" customWidth="1"/>
    <col min="11260" max="11261" width="11.42578125" style="3"/>
    <col min="11262" max="11262" width="13.42578125" style="3" customWidth="1"/>
    <col min="11263" max="11263" width="11.42578125" style="3"/>
    <col min="11264" max="11264" width="13.7109375" style="3" customWidth="1"/>
    <col min="11265" max="11269" width="11.42578125" style="3"/>
    <col min="11270" max="11270" width="12.42578125" style="3" bestFit="1" customWidth="1"/>
    <col min="11271" max="11271" width="11.42578125" style="3"/>
    <col min="11272" max="11272" width="17.42578125" style="3" bestFit="1" customWidth="1"/>
    <col min="11273" max="11498" width="11.42578125" style="3"/>
    <col min="11499" max="11499" width="18" style="3" customWidth="1"/>
    <col min="11500" max="11501" width="11.42578125" style="3"/>
    <col min="11502" max="11503" width="12.42578125" style="3" customWidth="1"/>
    <col min="11504" max="11504" width="14.140625" style="3" customWidth="1"/>
    <col min="11505" max="11509" width="11.42578125" style="3"/>
    <col min="11510" max="11511" width="12.42578125" style="3" bestFit="1" customWidth="1"/>
    <col min="11512" max="11512" width="13.140625" style="3" customWidth="1"/>
    <col min="11513" max="11514" width="11.42578125" style="3"/>
    <col min="11515" max="11515" width="18.28515625" style="3" customWidth="1"/>
    <col min="11516" max="11517" width="11.42578125" style="3"/>
    <col min="11518" max="11518" width="13.42578125" style="3" customWidth="1"/>
    <col min="11519" max="11519" width="11.42578125" style="3"/>
    <col min="11520" max="11520" width="13.7109375" style="3" customWidth="1"/>
    <col min="11521" max="11525" width="11.42578125" style="3"/>
    <col min="11526" max="11526" width="12.42578125" style="3" bestFit="1" customWidth="1"/>
    <col min="11527" max="11527" width="11.42578125" style="3"/>
    <col min="11528" max="11528" width="17.42578125" style="3" bestFit="1" customWidth="1"/>
    <col min="11529" max="11754" width="11.42578125" style="3"/>
    <col min="11755" max="11755" width="18" style="3" customWidth="1"/>
    <col min="11756" max="11757" width="11.42578125" style="3"/>
    <col min="11758" max="11759" width="12.42578125" style="3" customWidth="1"/>
    <col min="11760" max="11760" width="14.140625" style="3" customWidth="1"/>
    <col min="11761" max="11765" width="11.42578125" style="3"/>
    <col min="11766" max="11767" width="12.42578125" style="3" bestFit="1" customWidth="1"/>
    <col min="11768" max="11768" width="13.140625" style="3" customWidth="1"/>
    <col min="11769" max="11770" width="11.42578125" style="3"/>
    <col min="11771" max="11771" width="18.28515625" style="3" customWidth="1"/>
    <col min="11772" max="11773" width="11.42578125" style="3"/>
    <col min="11774" max="11774" width="13.42578125" style="3" customWidth="1"/>
    <col min="11775" max="11775" width="11.42578125" style="3"/>
    <col min="11776" max="11776" width="13.7109375" style="3" customWidth="1"/>
    <col min="11777" max="11781" width="11.42578125" style="3"/>
    <col min="11782" max="11782" width="12.42578125" style="3" bestFit="1" customWidth="1"/>
    <col min="11783" max="11783" width="11.42578125" style="3"/>
    <col min="11784" max="11784" width="17.42578125" style="3" bestFit="1" customWidth="1"/>
    <col min="11785" max="12010" width="11.42578125" style="3"/>
    <col min="12011" max="12011" width="18" style="3" customWidth="1"/>
    <col min="12012" max="12013" width="11.42578125" style="3"/>
    <col min="12014" max="12015" width="12.42578125" style="3" customWidth="1"/>
    <col min="12016" max="12016" width="14.140625" style="3" customWidth="1"/>
    <col min="12017" max="12021" width="11.42578125" style="3"/>
    <col min="12022" max="12023" width="12.42578125" style="3" bestFit="1" customWidth="1"/>
    <col min="12024" max="12024" width="13.140625" style="3" customWidth="1"/>
    <col min="12025" max="12026" width="11.42578125" style="3"/>
    <col min="12027" max="12027" width="18.28515625" style="3" customWidth="1"/>
    <col min="12028" max="12029" width="11.42578125" style="3"/>
    <col min="12030" max="12030" width="13.42578125" style="3" customWidth="1"/>
    <col min="12031" max="12031" width="11.42578125" style="3"/>
    <col min="12032" max="12032" width="13.7109375" style="3" customWidth="1"/>
    <col min="12033" max="12037" width="11.42578125" style="3"/>
    <col min="12038" max="12038" width="12.42578125" style="3" bestFit="1" customWidth="1"/>
    <col min="12039" max="12039" width="11.42578125" style="3"/>
    <col min="12040" max="12040" width="17.42578125" style="3" bestFit="1" customWidth="1"/>
    <col min="12041" max="12266" width="11.42578125" style="3"/>
    <col min="12267" max="12267" width="18" style="3" customWidth="1"/>
    <col min="12268" max="12269" width="11.42578125" style="3"/>
    <col min="12270" max="12271" width="12.42578125" style="3" customWidth="1"/>
    <col min="12272" max="12272" width="14.140625" style="3" customWidth="1"/>
    <col min="12273" max="12277" width="11.42578125" style="3"/>
    <col min="12278" max="12279" width="12.42578125" style="3" bestFit="1" customWidth="1"/>
    <col min="12280" max="12280" width="13.140625" style="3" customWidth="1"/>
    <col min="12281" max="12282" width="11.42578125" style="3"/>
    <col min="12283" max="12283" width="18.28515625" style="3" customWidth="1"/>
    <col min="12284" max="12285" width="11.42578125" style="3"/>
    <col min="12286" max="12286" width="13.42578125" style="3" customWidth="1"/>
    <col min="12287" max="12287" width="11.42578125" style="3"/>
    <col min="12288" max="12288" width="13.7109375" style="3" customWidth="1"/>
    <col min="12289" max="12293" width="11.42578125" style="3"/>
    <col min="12294" max="12294" width="12.42578125" style="3" bestFit="1" customWidth="1"/>
    <col min="12295" max="12295" width="11.42578125" style="3"/>
    <col min="12296" max="12296" width="17.42578125" style="3" bestFit="1" customWidth="1"/>
    <col min="12297" max="12522" width="11.42578125" style="3"/>
    <col min="12523" max="12523" width="18" style="3" customWidth="1"/>
    <col min="12524" max="12525" width="11.42578125" style="3"/>
    <col min="12526" max="12527" width="12.42578125" style="3" customWidth="1"/>
    <col min="12528" max="12528" width="14.140625" style="3" customWidth="1"/>
    <col min="12529" max="12533" width="11.42578125" style="3"/>
    <col min="12534" max="12535" width="12.42578125" style="3" bestFit="1" customWidth="1"/>
    <col min="12536" max="12536" width="13.140625" style="3" customWidth="1"/>
    <col min="12537" max="12538" width="11.42578125" style="3"/>
    <col min="12539" max="12539" width="18.28515625" style="3" customWidth="1"/>
    <col min="12540" max="12541" width="11.42578125" style="3"/>
    <col min="12542" max="12542" width="13.42578125" style="3" customWidth="1"/>
    <col min="12543" max="12543" width="11.42578125" style="3"/>
    <col min="12544" max="12544" width="13.7109375" style="3" customWidth="1"/>
    <col min="12545" max="12549" width="11.42578125" style="3"/>
    <col min="12550" max="12550" width="12.42578125" style="3" bestFit="1" customWidth="1"/>
    <col min="12551" max="12551" width="11.42578125" style="3"/>
    <col min="12552" max="12552" width="17.42578125" style="3" bestFit="1" customWidth="1"/>
    <col min="12553" max="12778" width="11.42578125" style="3"/>
    <col min="12779" max="12779" width="18" style="3" customWidth="1"/>
    <col min="12780" max="12781" width="11.42578125" style="3"/>
    <col min="12782" max="12783" width="12.42578125" style="3" customWidth="1"/>
    <col min="12784" max="12784" width="14.140625" style="3" customWidth="1"/>
    <col min="12785" max="12789" width="11.42578125" style="3"/>
    <col min="12790" max="12791" width="12.42578125" style="3" bestFit="1" customWidth="1"/>
    <col min="12792" max="12792" width="13.140625" style="3" customWidth="1"/>
    <col min="12793" max="12794" width="11.42578125" style="3"/>
    <col min="12795" max="12795" width="18.28515625" style="3" customWidth="1"/>
    <col min="12796" max="12797" width="11.42578125" style="3"/>
    <col min="12798" max="12798" width="13.42578125" style="3" customWidth="1"/>
    <col min="12799" max="12799" width="11.42578125" style="3"/>
    <col min="12800" max="12800" width="13.7109375" style="3" customWidth="1"/>
    <col min="12801" max="12805" width="11.42578125" style="3"/>
    <col min="12806" max="12806" width="12.42578125" style="3" bestFit="1" customWidth="1"/>
    <col min="12807" max="12807" width="11.42578125" style="3"/>
    <col min="12808" max="12808" width="17.42578125" style="3" bestFit="1" customWidth="1"/>
    <col min="12809" max="13034" width="11.42578125" style="3"/>
    <col min="13035" max="13035" width="18" style="3" customWidth="1"/>
    <col min="13036" max="13037" width="11.42578125" style="3"/>
    <col min="13038" max="13039" width="12.42578125" style="3" customWidth="1"/>
    <col min="13040" max="13040" width="14.140625" style="3" customWidth="1"/>
    <col min="13041" max="13045" width="11.42578125" style="3"/>
    <col min="13046" max="13047" width="12.42578125" style="3" bestFit="1" customWidth="1"/>
    <col min="13048" max="13048" width="13.140625" style="3" customWidth="1"/>
    <col min="13049" max="13050" width="11.42578125" style="3"/>
    <col min="13051" max="13051" width="18.28515625" style="3" customWidth="1"/>
    <col min="13052" max="13053" width="11.42578125" style="3"/>
    <col min="13054" max="13054" width="13.42578125" style="3" customWidth="1"/>
    <col min="13055" max="13055" width="11.42578125" style="3"/>
    <col min="13056" max="13056" width="13.7109375" style="3" customWidth="1"/>
    <col min="13057" max="13061" width="11.42578125" style="3"/>
    <col min="13062" max="13062" width="12.42578125" style="3" bestFit="1" customWidth="1"/>
    <col min="13063" max="13063" width="11.42578125" style="3"/>
    <col min="13064" max="13064" width="17.42578125" style="3" bestFit="1" customWidth="1"/>
    <col min="13065" max="13290" width="11.42578125" style="3"/>
    <col min="13291" max="13291" width="18" style="3" customWidth="1"/>
    <col min="13292" max="13293" width="11.42578125" style="3"/>
    <col min="13294" max="13295" width="12.42578125" style="3" customWidth="1"/>
    <col min="13296" max="13296" width="14.140625" style="3" customWidth="1"/>
    <col min="13297" max="13301" width="11.42578125" style="3"/>
    <col min="13302" max="13303" width="12.42578125" style="3" bestFit="1" customWidth="1"/>
    <col min="13304" max="13304" width="13.140625" style="3" customWidth="1"/>
    <col min="13305" max="13306" width="11.42578125" style="3"/>
    <col min="13307" max="13307" width="18.28515625" style="3" customWidth="1"/>
    <col min="13308" max="13309" width="11.42578125" style="3"/>
    <col min="13310" max="13310" width="13.42578125" style="3" customWidth="1"/>
    <col min="13311" max="13311" width="11.42578125" style="3"/>
    <col min="13312" max="13312" width="13.7109375" style="3" customWidth="1"/>
    <col min="13313" max="13317" width="11.42578125" style="3"/>
    <col min="13318" max="13318" width="12.42578125" style="3" bestFit="1" customWidth="1"/>
    <col min="13319" max="13319" width="11.42578125" style="3"/>
    <col min="13320" max="13320" width="17.42578125" style="3" bestFit="1" customWidth="1"/>
    <col min="13321" max="13546" width="11.42578125" style="3"/>
    <col min="13547" max="13547" width="18" style="3" customWidth="1"/>
    <col min="13548" max="13549" width="11.42578125" style="3"/>
    <col min="13550" max="13551" width="12.42578125" style="3" customWidth="1"/>
    <col min="13552" max="13552" width="14.140625" style="3" customWidth="1"/>
    <col min="13553" max="13557" width="11.42578125" style="3"/>
    <col min="13558" max="13559" width="12.42578125" style="3" bestFit="1" customWidth="1"/>
    <col min="13560" max="13560" width="13.140625" style="3" customWidth="1"/>
    <col min="13561" max="13562" width="11.42578125" style="3"/>
    <col min="13563" max="13563" width="18.28515625" style="3" customWidth="1"/>
    <col min="13564" max="13565" width="11.42578125" style="3"/>
    <col min="13566" max="13566" width="13.42578125" style="3" customWidth="1"/>
    <col min="13567" max="13567" width="11.42578125" style="3"/>
    <col min="13568" max="13568" width="13.7109375" style="3" customWidth="1"/>
    <col min="13569" max="13573" width="11.42578125" style="3"/>
    <col min="13574" max="13574" width="12.42578125" style="3" bestFit="1" customWidth="1"/>
    <col min="13575" max="13575" width="11.42578125" style="3"/>
    <col min="13576" max="13576" width="17.42578125" style="3" bestFit="1" customWidth="1"/>
    <col min="13577" max="13802" width="11.42578125" style="3"/>
    <col min="13803" max="13803" width="18" style="3" customWidth="1"/>
    <col min="13804" max="13805" width="11.42578125" style="3"/>
    <col min="13806" max="13807" width="12.42578125" style="3" customWidth="1"/>
    <col min="13808" max="13808" width="14.140625" style="3" customWidth="1"/>
    <col min="13809" max="13813" width="11.42578125" style="3"/>
    <col min="13814" max="13815" width="12.42578125" style="3" bestFit="1" customWidth="1"/>
    <col min="13816" max="13816" width="13.140625" style="3" customWidth="1"/>
    <col min="13817" max="13818" width="11.42578125" style="3"/>
    <col min="13819" max="13819" width="18.28515625" style="3" customWidth="1"/>
    <col min="13820" max="13821" width="11.42578125" style="3"/>
    <col min="13822" max="13822" width="13.42578125" style="3" customWidth="1"/>
    <col min="13823" max="13823" width="11.42578125" style="3"/>
    <col min="13824" max="13824" width="13.7109375" style="3" customWidth="1"/>
    <col min="13825" max="13829" width="11.42578125" style="3"/>
    <col min="13830" max="13830" width="12.42578125" style="3" bestFit="1" customWidth="1"/>
    <col min="13831" max="13831" width="11.42578125" style="3"/>
    <col min="13832" max="13832" width="17.42578125" style="3" bestFit="1" customWidth="1"/>
    <col min="13833" max="14058" width="11.42578125" style="3"/>
    <col min="14059" max="14059" width="18" style="3" customWidth="1"/>
    <col min="14060" max="14061" width="11.42578125" style="3"/>
    <col min="14062" max="14063" width="12.42578125" style="3" customWidth="1"/>
    <col min="14064" max="14064" width="14.140625" style="3" customWidth="1"/>
    <col min="14065" max="14069" width="11.42578125" style="3"/>
    <col min="14070" max="14071" width="12.42578125" style="3" bestFit="1" customWidth="1"/>
    <col min="14072" max="14072" width="13.140625" style="3" customWidth="1"/>
    <col min="14073" max="14074" width="11.42578125" style="3"/>
    <col min="14075" max="14075" width="18.28515625" style="3" customWidth="1"/>
    <col min="14076" max="14077" width="11.42578125" style="3"/>
    <col min="14078" max="14078" width="13.42578125" style="3" customWidth="1"/>
    <col min="14079" max="14079" width="11.42578125" style="3"/>
    <col min="14080" max="14080" width="13.7109375" style="3" customWidth="1"/>
    <col min="14081" max="14085" width="11.42578125" style="3"/>
    <col min="14086" max="14086" width="12.42578125" style="3" bestFit="1" customWidth="1"/>
    <col min="14087" max="14087" width="11.42578125" style="3"/>
    <col min="14088" max="14088" width="17.42578125" style="3" bestFit="1" customWidth="1"/>
    <col min="14089" max="14314" width="11.42578125" style="3"/>
    <col min="14315" max="14315" width="18" style="3" customWidth="1"/>
    <col min="14316" max="14317" width="11.42578125" style="3"/>
    <col min="14318" max="14319" width="12.42578125" style="3" customWidth="1"/>
    <col min="14320" max="14320" width="14.140625" style="3" customWidth="1"/>
    <col min="14321" max="14325" width="11.42578125" style="3"/>
    <col min="14326" max="14327" width="12.42578125" style="3" bestFit="1" customWidth="1"/>
    <col min="14328" max="14328" width="13.140625" style="3" customWidth="1"/>
    <col min="14329" max="14330" width="11.42578125" style="3"/>
    <col min="14331" max="14331" width="18.28515625" style="3" customWidth="1"/>
    <col min="14332" max="14333" width="11.42578125" style="3"/>
    <col min="14334" max="14334" width="13.42578125" style="3" customWidth="1"/>
    <col min="14335" max="14335" width="11.42578125" style="3"/>
    <col min="14336" max="14336" width="13.7109375" style="3" customWidth="1"/>
    <col min="14337" max="14341" width="11.42578125" style="3"/>
    <col min="14342" max="14342" width="12.42578125" style="3" bestFit="1" customWidth="1"/>
    <col min="14343" max="14343" width="11.42578125" style="3"/>
    <col min="14344" max="14344" width="17.42578125" style="3" bestFit="1" customWidth="1"/>
    <col min="14345" max="14570" width="11.42578125" style="3"/>
    <col min="14571" max="14571" width="18" style="3" customWidth="1"/>
    <col min="14572" max="14573" width="11.42578125" style="3"/>
    <col min="14574" max="14575" width="12.42578125" style="3" customWidth="1"/>
    <col min="14576" max="14576" width="14.140625" style="3" customWidth="1"/>
    <col min="14577" max="14581" width="11.42578125" style="3"/>
    <col min="14582" max="14583" width="12.42578125" style="3" bestFit="1" customWidth="1"/>
    <col min="14584" max="14584" width="13.140625" style="3" customWidth="1"/>
    <col min="14585" max="14586" width="11.42578125" style="3"/>
    <col min="14587" max="14587" width="18.28515625" style="3" customWidth="1"/>
    <col min="14588" max="14589" width="11.42578125" style="3"/>
    <col min="14590" max="14590" width="13.42578125" style="3" customWidth="1"/>
    <col min="14591" max="14591" width="11.42578125" style="3"/>
    <col min="14592" max="14592" width="13.7109375" style="3" customWidth="1"/>
    <col min="14593" max="14597" width="11.42578125" style="3"/>
    <col min="14598" max="14598" width="12.42578125" style="3" bestFit="1" customWidth="1"/>
    <col min="14599" max="14599" width="11.42578125" style="3"/>
    <col min="14600" max="14600" width="17.42578125" style="3" bestFit="1" customWidth="1"/>
    <col min="14601" max="14826" width="11.42578125" style="3"/>
    <col min="14827" max="14827" width="18" style="3" customWidth="1"/>
    <col min="14828" max="14829" width="11.42578125" style="3"/>
    <col min="14830" max="14831" width="12.42578125" style="3" customWidth="1"/>
    <col min="14832" max="14832" width="14.140625" style="3" customWidth="1"/>
    <col min="14833" max="14837" width="11.42578125" style="3"/>
    <col min="14838" max="14839" width="12.42578125" style="3" bestFit="1" customWidth="1"/>
    <col min="14840" max="14840" width="13.140625" style="3" customWidth="1"/>
    <col min="14841" max="14842" width="11.42578125" style="3"/>
    <col min="14843" max="14843" width="18.28515625" style="3" customWidth="1"/>
    <col min="14844" max="14845" width="11.42578125" style="3"/>
    <col min="14846" max="14846" width="13.42578125" style="3" customWidth="1"/>
    <col min="14847" max="14847" width="11.42578125" style="3"/>
    <col min="14848" max="14848" width="13.7109375" style="3" customWidth="1"/>
    <col min="14849" max="14853" width="11.42578125" style="3"/>
    <col min="14854" max="14854" width="12.42578125" style="3" bestFit="1" customWidth="1"/>
    <col min="14855" max="14855" width="11.42578125" style="3"/>
    <col min="14856" max="14856" width="17.42578125" style="3" bestFit="1" customWidth="1"/>
    <col min="14857" max="15082" width="11.42578125" style="3"/>
    <col min="15083" max="15083" width="18" style="3" customWidth="1"/>
    <col min="15084" max="15085" width="11.42578125" style="3"/>
    <col min="15086" max="15087" width="12.42578125" style="3" customWidth="1"/>
    <col min="15088" max="15088" width="14.140625" style="3" customWidth="1"/>
    <col min="15089" max="15093" width="11.42578125" style="3"/>
    <col min="15094" max="15095" width="12.42578125" style="3" bestFit="1" customWidth="1"/>
    <col min="15096" max="15096" width="13.140625" style="3" customWidth="1"/>
    <col min="15097" max="15098" width="11.42578125" style="3"/>
    <col min="15099" max="15099" width="18.28515625" style="3" customWidth="1"/>
    <col min="15100" max="15101" width="11.42578125" style="3"/>
    <col min="15102" max="15102" width="13.42578125" style="3" customWidth="1"/>
    <col min="15103" max="15103" width="11.42578125" style="3"/>
    <col min="15104" max="15104" width="13.7109375" style="3" customWidth="1"/>
    <col min="15105" max="15109" width="11.42578125" style="3"/>
    <col min="15110" max="15110" width="12.42578125" style="3" bestFit="1" customWidth="1"/>
    <col min="15111" max="15111" width="11.42578125" style="3"/>
    <col min="15112" max="15112" width="17.42578125" style="3" bestFit="1" customWidth="1"/>
    <col min="15113" max="15338" width="11.42578125" style="3"/>
    <col min="15339" max="15339" width="18" style="3" customWidth="1"/>
    <col min="15340" max="15341" width="11.42578125" style="3"/>
    <col min="15342" max="15343" width="12.42578125" style="3" customWidth="1"/>
    <col min="15344" max="15344" width="14.140625" style="3" customWidth="1"/>
    <col min="15345" max="15349" width="11.42578125" style="3"/>
    <col min="15350" max="15351" width="12.42578125" style="3" bestFit="1" customWidth="1"/>
    <col min="15352" max="15352" width="13.140625" style="3" customWidth="1"/>
    <col min="15353" max="15354" width="11.42578125" style="3"/>
    <col min="15355" max="15355" width="18.28515625" style="3" customWidth="1"/>
    <col min="15356" max="15357" width="11.42578125" style="3"/>
    <col min="15358" max="15358" width="13.42578125" style="3" customWidth="1"/>
    <col min="15359" max="15359" width="11.42578125" style="3"/>
    <col min="15360" max="15360" width="13.7109375" style="3" customWidth="1"/>
    <col min="15361" max="15365" width="11.42578125" style="3"/>
    <col min="15366" max="15366" width="12.42578125" style="3" bestFit="1" customWidth="1"/>
    <col min="15367" max="15367" width="11.42578125" style="3"/>
    <col min="15368" max="15368" width="17.42578125" style="3" bestFit="1" customWidth="1"/>
    <col min="15369" max="15594" width="11.42578125" style="3"/>
    <col min="15595" max="15595" width="18" style="3" customWidth="1"/>
    <col min="15596" max="15597" width="11.42578125" style="3"/>
    <col min="15598" max="15599" width="12.42578125" style="3" customWidth="1"/>
    <col min="15600" max="15600" width="14.140625" style="3" customWidth="1"/>
    <col min="15601" max="15605" width="11.42578125" style="3"/>
    <col min="15606" max="15607" width="12.42578125" style="3" bestFit="1" customWidth="1"/>
    <col min="15608" max="15608" width="13.140625" style="3" customWidth="1"/>
    <col min="15609" max="15610" width="11.42578125" style="3"/>
    <col min="15611" max="15611" width="18.28515625" style="3" customWidth="1"/>
    <col min="15612" max="15613" width="11.42578125" style="3"/>
    <col min="15614" max="15614" width="13.42578125" style="3" customWidth="1"/>
    <col min="15615" max="15615" width="11.42578125" style="3"/>
    <col min="15616" max="15616" width="13.7109375" style="3" customWidth="1"/>
    <col min="15617" max="15621" width="11.42578125" style="3"/>
    <col min="15622" max="15622" width="12.42578125" style="3" bestFit="1" customWidth="1"/>
    <col min="15623" max="15623" width="11.42578125" style="3"/>
    <col min="15624" max="15624" width="17.42578125" style="3" bestFit="1" customWidth="1"/>
    <col min="15625" max="15850" width="11.42578125" style="3"/>
    <col min="15851" max="15851" width="18" style="3" customWidth="1"/>
    <col min="15852" max="15853" width="11.42578125" style="3"/>
    <col min="15854" max="15855" width="12.42578125" style="3" customWidth="1"/>
    <col min="15856" max="15856" width="14.140625" style="3" customWidth="1"/>
    <col min="15857" max="15861" width="11.42578125" style="3"/>
    <col min="15862" max="15863" width="12.42578125" style="3" bestFit="1" customWidth="1"/>
    <col min="15864" max="15864" width="13.140625" style="3" customWidth="1"/>
    <col min="15865" max="15866" width="11.42578125" style="3"/>
    <col min="15867" max="15867" width="18.28515625" style="3" customWidth="1"/>
    <col min="15868" max="15869" width="11.42578125" style="3"/>
    <col min="15870" max="15870" width="13.42578125" style="3" customWidth="1"/>
    <col min="15871" max="15871" width="11.42578125" style="3"/>
    <col min="15872" max="15872" width="13.7109375" style="3" customWidth="1"/>
    <col min="15873" max="15877" width="11.42578125" style="3"/>
    <col min="15878" max="15878" width="12.42578125" style="3" bestFit="1" customWidth="1"/>
    <col min="15879" max="15879" width="11.42578125" style="3"/>
    <col min="15880" max="15880" width="17.42578125" style="3" bestFit="1" customWidth="1"/>
    <col min="15881" max="16106" width="11.42578125" style="3"/>
    <col min="16107" max="16107" width="18" style="3" customWidth="1"/>
    <col min="16108" max="16109" width="11.42578125" style="3"/>
    <col min="16110" max="16111" width="12.42578125" style="3" customWidth="1"/>
    <col min="16112" max="16112" width="14.140625" style="3" customWidth="1"/>
    <col min="16113" max="16117" width="11.42578125" style="3"/>
    <col min="16118" max="16119" width="12.42578125" style="3" bestFit="1" customWidth="1"/>
    <col min="16120" max="16120" width="13.140625" style="3" customWidth="1"/>
    <col min="16121" max="16122" width="11.42578125" style="3"/>
    <col min="16123" max="16123" width="18.28515625" style="3" customWidth="1"/>
    <col min="16124" max="16125" width="11.42578125" style="3"/>
    <col min="16126" max="16126" width="13.42578125" style="3" customWidth="1"/>
    <col min="16127" max="16127" width="11.42578125" style="3"/>
    <col min="16128" max="16128" width="13.7109375" style="3" customWidth="1"/>
    <col min="16129" max="16133" width="11.42578125" style="3"/>
    <col min="16134" max="16134" width="12.42578125" style="3" bestFit="1" customWidth="1"/>
    <col min="16135" max="16135" width="11.42578125" style="3"/>
    <col min="16136" max="16136" width="17.42578125" style="3" bestFit="1" customWidth="1"/>
    <col min="16137" max="16384" width="11.42578125" style="3"/>
  </cols>
  <sheetData>
    <row r="1" spans="1:8" ht="15.75" customHeight="1" x14ac:dyDescent="0.25">
      <c r="A1" s="69"/>
      <c r="B1" s="70" t="s">
        <v>0</v>
      </c>
      <c r="C1" s="70"/>
      <c r="D1" s="70"/>
      <c r="E1" s="70"/>
      <c r="F1" s="70"/>
      <c r="G1" s="1"/>
      <c r="H1" s="2"/>
    </row>
    <row r="2" spans="1:8" ht="15.75" customHeight="1" x14ac:dyDescent="0.25">
      <c r="A2" s="69"/>
      <c r="B2" s="70"/>
      <c r="C2" s="70"/>
      <c r="D2" s="70"/>
      <c r="E2" s="70"/>
      <c r="F2" s="70"/>
      <c r="G2" s="4"/>
      <c r="H2" s="5"/>
    </row>
    <row r="3" spans="1:8" ht="17.25" customHeight="1" x14ac:dyDescent="0.25">
      <c r="A3" s="6" t="s">
        <v>1</v>
      </c>
      <c r="B3" s="69" t="s">
        <v>41</v>
      </c>
      <c r="C3" s="69"/>
      <c r="D3" s="69"/>
      <c r="E3" s="69"/>
      <c r="F3" s="69"/>
      <c r="G3" s="69"/>
      <c r="H3" s="7"/>
    </row>
    <row r="4" spans="1:8" ht="24" customHeight="1" x14ac:dyDescent="0.25">
      <c r="A4" s="71" t="s">
        <v>2</v>
      </c>
      <c r="B4" s="72" t="s">
        <v>89</v>
      </c>
      <c r="C4" s="72"/>
      <c r="D4" s="72"/>
      <c r="E4" s="72"/>
      <c r="F4" s="48" t="s">
        <v>3</v>
      </c>
      <c r="G4" s="9">
        <v>1.2</v>
      </c>
      <c r="H4" s="10"/>
    </row>
    <row r="5" spans="1:8" ht="25.5" customHeight="1" x14ac:dyDescent="0.25">
      <c r="A5" s="71"/>
      <c r="B5" s="72"/>
      <c r="C5" s="72"/>
      <c r="D5" s="72"/>
      <c r="E5" s="72"/>
      <c r="F5" s="48"/>
      <c r="G5" s="9"/>
      <c r="H5" s="11"/>
    </row>
    <row r="6" spans="1:8" ht="15.75" customHeight="1" x14ac:dyDescent="0.25">
      <c r="A6" s="67" t="s">
        <v>4</v>
      </c>
      <c r="B6" s="68" t="s">
        <v>40</v>
      </c>
      <c r="C6" s="68"/>
      <c r="D6" s="68"/>
      <c r="E6" s="68"/>
      <c r="F6" s="49" t="s">
        <v>5</v>
      </c>
      <c r="G6" s="13"/>
      <c r="H6" s="14"/>
    </row>
    <row r="7" spans="1:8" ht="8.25" customHeight="1" x14ac:dyDescent="0.25">
      <c r="A7" s="67"/>
      <c r="B7" s="68"/>
      <c r="C7" s="68"/>
      <c r="D7" s="68"/>
      <c r="E7" s="68"/>
      <c r="F7" s="49"/>
      <c r="G7" s="13"/>
      <c r="H7" s="14"/>
    </row>
    <row r="8" spans="1:8" x14ac:dyDescent="0.25">
      <c r="A8" s="67"/>
      <c r="B8" s="68"/>
      <c r="C8" s="68"/>
      <c r="D8" s="68"/>
      <c r="E8" s="68"/>
      <c r="F8" s="48" t="s">
        <v>6</v>
      </c>
      <c r="G8" s="50" t="s">
        <v>96</v>
      </c>
      <c r="H8" s="14"/>
    </row>
    <row r="9" spans="1:8" x14ac:dyDescent="0.25">
      <c r="A9" s="16" t="s">
        <v>7</v>
      </c>
      <c r="B9" s="17"/>
      <c r="C9" s="18"/>
      <c r="D9" s="18"/>
      <c r="E9" s="18"/>
      <c r="F9" s="19"/>
      <c r="G9" s="15"/>
      <c r="H9" s="14"/>
    </row>
    <row r="10" spans="1:8" ht="36" x14ac:dyDescent="0.25">
      <c r="A10" s="20" t="s">
        <v>8</v>
      </c>
      <c r="B10" s="20" t="s">
        <v>9</v>
      </c>
      <c r="C10" s="21" t="s">
        <v>10</v>
      </c>
      <c r="D10" s="21" t="s">
        <v>11</v>
      </c>
      <c r="E10" s="20" t="s">
        <v>12</v>
      </c>
      <c r="F10" s="20" t="s">
        <v>13</v>
      </c>
      <c r="G10" s="22"/>
      <c r="H10" s="14"/>
    </row>
    <row r="11" spans="1:8" x14ac:dyDescent="0.25">
      <c r="A11" s="28" t="s">
        <v>49</v>
      </c>
      <c r="B11" s="23" t="s">
        <v>38</v>
      </c>
      <c r="C11" s="23">
        <f>CANTIDADES!D20</f>
        <v>0.67199999999999993</v>
      </c>
      <c r="D11" s="23">
        <v>569999</v>
      </c>
      <c r="E11" s="24"/>
      <c r="F11" s="25">
        <f>+D11*C11</f>
        <v>383039.32799999998</v>
      </c>
      <c r="G11" s="26"/>
      <c r="H11" s="27"/>
    </row>
    <row r="12" spans="1:8" x14ac:dyDescent="0.25">
      <c r="A12" s="28" t="s">
        <v>53</v>
      </c>
      <c r="B12" s="23" t="s">
        <v>39</v>
      </c>
      <c r="C12" s="23">
        <f>CANTIDADES!D22</f>
        <v>156.57488000000001</v>
      </c>
      <c r="D12" s="23">
        <f>33500/5.964</f>
        <v>5617.0355466130113</v>
      </c>
      <c r="E12" s="24"/>
      <c r="F12" s="25">
        <f t="shared" ref="F12:F13" si="0">+D12*C12</f>
        <v>879486.66666666674</v>
      </c>
      <c r="G12" s="26"/>
      <c r="H12" s="27"/>
    </row>
    <row r="13" spans="1:8" x14ac:dyDescent="0.25">
      <c r="A13" s="28" t="s">
        <v>54</v>
      </c>
      <c r="B13" s="23" t="s">
        <v>39</v>
      </c>
      <c r="C13" s="23">
        <f>CANTIDADES!D23</f>
        <v>42.336000000000006</v>
      </c>
      <c r="D13" s="23">
        <f>21000/3.36</f>
        <v>6250</v>
      </c>
      <c r="E13" s="24"/>
      <c r="F13" s="25">
        <f t="shared" si="0"/>
        <v>264600.00000000006</v>
      </c>
      <c r="G13" s="26"/>
      <c r="H13" s="27"/>
    </row>
    <row r="14" spans="1:8" x14ac:dyDescent="0.25">
      <c r="A14" s="28" t="s">
        <v>50</v>
      </c>
      <c r="B14" s="23" t="s">
        <v>21</v>
      </c>
      <c r="C14" s="23">
        <v>8</v>
      </c>
      <c r="D14" s="28">
        <v>15000</v>
      </c>
      <c r="E14" s="24"/>
      <c r="F14" s="25">
        <f>+D14*C14</f>
        <v>120000</v>
      </c>
      <c r="G14" s="26"/>
      <c r="H14" s="29"/>
    </row>
    <row r="15" spans="1:8" x14ac:dyDescent="0.25">
      <c r="A15" s="28" t="s">
        <v>51</v>
      </c>
      <c r="B15" s="23" t="s">
        <v>39</v>
      </c>
      <c r="C15" s="23">
        <f>(C12+C13)*0.05</f>
        <v>9.9455440000000017</v>
      </c>
      <c r="D15" s="28">
        <v>9000</v>
      </c>
      <c r="E15" s="24"/>
      <c r="F15" s="25">
        <f>+D15*C15</f>
        <v>89509.896000000022</v>
      </c>
      <c r="G15" s="26"/>
      <c r="H15" s="29"/>
    </row>
    <row r="16" spans="1:8" x14ac:dyDescent="0.25">
      <c r="A16" s="28" t="s">
        <v>52</v>
      </c>
      <c r="B16" s="23" t="s">
        <v>39</v>
      </c>
      <c r="C16" s="23">
        <v>1</v>
      </c>
      <c r="D16" s="28">
        <v>19475</v>
      </c>
      <c r="E16" s="24"/>
      <c r="F16" s="25">
        <f>+D16*C16</f>
        <v>19475</v>
      </c>
      <c r="G16" s="26"/>
      <c r="H16" s="29"/>
    </row>
    <row r="17" spans="1:8" x14ac:dyDescent="0.25">
      <c r="A17" s="28" t="s">
        <v>85</v>
      </c>
      <c r="B17" s="23"/>
      <c r="C17" s="23"/>
      <c r="D17" s="28"/>
      <c r="E17" s="24"/>
      <c r="F17" s="25">
        <f>SUM(F11:F16)*0.05</f>
        <v>87805.544533333334</v>
      </c>
      <c r="G17" s="26"/>
      <c r="H17" s="29"/>
    </row>
    <row r="18" spans="1:8" ht="15" customHeight="1" x14ac:dyDescent="0.25">
      <c r="A18" s="30"/>
      <c r="B18" s="30"/>
      <c r="C18" s="30"/>
      <c r="D18" s="64" t="s">
        <v>14</v>
      </c>
      <c r="E18" s="64"/>
      <c r="F18" s="64"/>
      <c r="G18" s="31">
        <f>SUM(F11:F17)</f>
        <v>1843916.4351999999</v>
      </c>
      <c r="H18" s="32"/>
    </row>
    <row r="19" spans="1:8" x14ac:dyDescent="0.25">
      <c r="A19" s="33"/>
      <c r="B19" s="33"/>
      <c r="C19" s="33"/>
      <c r="D19" s="33"/>
      <c r="E19" s="33"/>
      <c r="F19" s="33"/>
      <c r="G19" s="26"/>
      <c r="H19" s="32"/>
    </row>
    <row r="20" spans="1:8" x14ac:dyDescent="0.25">
      <c r="A20" s="16" t="s">
        <v>15</v>
      </c>
      <c r="B20" s="17"/>
      <c r="C20" s="18"/>
      <c r="D20" s="18"/>
      <c r="E20" s="18"/>
      <c r="F20" s="18"/>
      <c r="G20" s="26"/>
      <c r="H20" s="32"/>
    </row>
    <row r="21" spans="1:8" x14ac:dyDescent="0.25">
      <c r="A21" s="20" t="s">
        <v>16</v>
      </c>
      <c r="B21" s="20"/>
      <c r="C21" s="21" t="s">
        <v>17</v>
      </c>
      <c r="D21" s="34" t="s">
        <v>18</v>
      </c>
      <c r="E21" s="35" t="s">
        <v>19</v>
      </c>
      <c r="F21" s="20" t="s">
        <v>20</v>
      </c>
      <c r="G21" s="22"/>
      <c r="H21" s="32"/>
    </row>
    <row r="22" spans="1:8" x14ac:dyDescent="0.25">
      <c r="A22" s="52" t="s">
        <v>22</v>
      </c>
      <c r="B22" s="20"/>
      <c r="C22" s="53"/>
      <c r="D22" s="54">
        <f>0.05*G41</f>
        <v>14390.63</v>
      </c>
      <c r="E22" s="55">
        <v>1</v>
      </c>
      <c r="F22" s="51">
        <f>D22*E22</f>
        <v>14390.63</v>
      </c>
      <c r="G22" s="22"/>
      <c r="H22" s="32"/>
    </row>
    <row r="23" spans="1:8" x14ac:dyDescent="0.25">
      <c r="A23" s="36" t="s">
        <v>86</v>
      </c>
      <c r="B23" s="36"/>
      <c r="C23" s="37"/>
      <c r="D23" s="36">
        <v>5000</v>
      </c>
      <c r="E23" s="36">
        <v>16</v>
      </c>
      <c r="F23" s="51">
        <f>D23*E23</f>
        <v>80000</v>
      </c>
      <c r="G23" s="26"/>
      <c r="H23" s="32"/>
    </row>
    <row r="24" spans="1:8" x14ac:dyDescent="0.25">
      <c r="A24" s="36" t="s">
        <v>87</v>
      </c>
      <c r="B24" s="36"/>
      <c r="C24" s="37"/>
      <c r="D24" s="36">
        <v>4375</v>
      </c>
      <c r="E24" s="36">
        <v>16</v>
      </c>
      <c r="F24" s="51">
        <f>D24*E24</f>
        <v>70000</v>
      </c>
      <c r="G24" s="26"/>
      <c r="H24" s="32"/>
    </row>
    <row r="25" spans="1:8" x14ac:dyDescent="0.25">
      <c r="A25" s="36" t="s">
        <v>88</v>
      </c>
      <c r="B25" s="36"/>
      <c r="C25" s="37"/>
      <c r="D25" s="36">
        <v>8750</v>
      </c>
      <c r="E25" s="36">
        <v>16</v>
      </c>
      <c r="F25" s="51">
        <f>D25*E25</f>
        <v>140000</v>
      </c>
      <c r="G25" s="26"/>
      <c r="H25" s="32"/>
    </row>
    <row r="26" spans="1:8" x14ac:dyDescent="0.25">
      <c r="A26" s="18"/>
      <c r="B26" s="18"/>
      <c r="C26" s="18"/>
      <c r="D26" s="18"/>
      <c r="E26" s="65" t="s">
        <v>23</v>
      </c>
      <c r="F26" s="65"/>
      <c r="G26" s="39">
        <f>SUM(F22:F25)</f>
        <v>304390.63</v>
      </c>
      <c r="H26" s="32"/>
    </row>
    <row r="27" spans="1:8" x14ac:dyDescent="0.25">
      <c r="A27" s="18"/>
      <c r="B27" s="18"/>
      <c r="C27" s="18"/>
      <c r="D27" s="18"/>
      <c r="E27" s="18"/>
      <c r="F27" s="40"/>
      <c r="G27" s="38"/>
      <c r="H27" s="32"/>
    </row>
    <row r="28" spans="1:8" x14ac:dyDescent="0.25">
      <c r="A28" s="16" t="s">
        <v>24</v>
      </c>
      <c r="B28" s="17"/>
      <c r="C28" s="18"/>
      <c r="D28" s="18"/>
      <c r="E28" s="18"/>
      <c r="F28" s="18"/>
      <c r="G28" s="26"/>
      <c r="H28" s="32"/>
    </row>
    <row r="29" spans="1:8" x14ac:dyDescent="0.25">
      <c r="A29" s="20" t="s">
        <v>25</v>
      </c>
      <c r="B29" s="20" t="s">
        <v>26</v>
      </c>
      <c r="C29" s="21" t="s">
        <v>27</v>
      </c>
      <c r="D29" s="21" t="s">
        <v>28</v>
      </c>
      <c r="E29" s="20" t="s">
        <v>29</v>
      </c>
      <c r="F29" s="20" t="s">
        <v>30</v>
      </c>
      <c r="G29" s="22"/>
      <c r="H29" s="32"/>
    </row>
    <row r="30" spans="1:8" x14ac:dyDescent="0.25">
      <c r="A30" s="36" t="s">
        <v>93</v>
      </c>
      <c r="B30" s="37">
        <f>C11*0.64</f>
        <v>0.43007999999999996</v>
      </c>
      <c r="C30" s="24">
        <v>31</v>
      </c>
      <c r="D30" s="41">
        <f>+C30*1</f>
        <v>31</v>
      </c>
      <c r="E30" s="36">
        <v>1500</v>
      </c>
      <c r="F30" s="36">
        <f>+B30*E30*D30</f>
        <v>19998.719999999998</v>
      </c>
      <c r="G30" s="26"/>
      <c r="H30" s="27"/>
    </row>
    <row r="31" spans="1:8" x14ac:dyDescent="0.25">
      <c r="A31" s="36" t="s">
        <v>92</v>
      </c>
      <c r="B31" s="37">
        <f>C11*0.55</f>
        <v>0.36959999999999998</v>
      </c>
      <c r="C31" s="24">
        <v>31</v>
      </c>
      <c r="D31" s="41">
        <f>+C31*1</f>
        <v>31</v>
      </c>
      <c r="E31" s="36">
        <v>1500</v>
      </c>
      <c r="F31" s="36">
        <f t="shared" ref="F31" si="1">+B31*E31*D31</f>
        <v>17186.399999999998</v>
      </c>
      <c r="G31" s="26"/>
      <c r="H31" s="29"/>
    </row>
    <row r="32" spans="1:8" x14ac:dyDescent="0.25">
      <c r="A32" s="41"/>
      <c r="B32" s="41"/>
      <c r="C32" s="41"/>
      <c r="D32" s="41"/>
      <c r="E32" s="36"/>
      <c r="F32" s="36"/>
      <c r="G32" s="26"/>
      <c r="H32" s="11"/>
    </row>
    <row r="33" spans="1:8" ht="15" customHeight="1" x14ac:dyDescent="0.25">
      <c r="A33" s="30"/>
      <c r="B33" s="30"/>
      <c r="C33" s="30"/>
      <c r="D33" s="66" t="s">
        <v>31</v>
      </c>
      <c r="E33" s="66"/>
      <c r="F33" s="66"/>
      <c r="G33" s="31">
        <f>SUM(F30:F32)</f>
        <v>37185.119999999995</v>
      </c>
      <c r="H33" s="32"/>
    </row>
    <row r="34" spans="1:8" x14ac:dyDescent="0.25">
      <c r="A34" s="18"/>
      <c r="B34" s="18"/>
      <c r="C34" s="18"/>
      <c r="D34" s="18"/>
      <c r="E34" s="18"/>
      <c r="F34" s="40"/>
      <c r="G34" s="26"/>
      <c r="H34" s="32"/>
    </row>
    <row r="35" spans="1:8" x14ac:dyDescent="0.25">
      <c r="A35" s="16" t="s">
        <v>32</v>
      </c>
      <c r="B35" s="17"/>
      <c r="C35" s="18"/>
      <c r="D35" s="18"/>
      <c r="E35" s="18"/>
      <c r="F35" s="18"/>
      <c r="G35" s="26"/>
      <c r="H35" s="32"/>
    </row>
    <row r="36" spans="1:8" ht="36" x14ac:dyDescent="0.25">
      <c r="A36" s="20" t="s">
        <v>8</v>
      </c>
      <c r="B36" s="20" t="s">
        <v>33</v>
      </c>
      <c r="C36" s="21" t="s">
        <v>34</v>
      </c>
      <c r="D36" s="21" t="s">
        <v>35</v>
      </c>
      <c r="E36" s="35" t="s">
        <v>19</v>
      </c>
      <c r="F36" s="20" t="s">
        <v>20</v>
      </c>
      <c r="G36" s="22"/>
      <c r="H36" s="32"/>
    </row>
    <row r="37" spans="1:8" x14ac:dyDescent="0.25">
      <c r="A37" s="36" t="s">
        <v>47</v>
      </c>
      <c r="B37" s="41">
        <f>2000000/30</f>
        <v>66666.666666666672</v>
      </c>
      <c r="C37" s="41">
        <f>B37*0.65</f>
        <v>43333.333333333336</v>
      </c>
      <c r="D37" s="41">
        <f>B37+C37</f>
        <v>110000</v>
      </c>
      <c r="E37" s="42">
        <v>1.5</v>
      </c>
      <c r="F37" s="36">
        <f>ROUND((E37*D37),1)</f>
        <v>165000</v>
      </c>
      <c r="G37" s="26"/>
      <c r="H37" s="43"/>
    </row>
    <row r="38" spans="1:8" x14ac:dyDescent="0.25">
      <c r="A38" s="36" t="s">
        <v>48</v>
      </c>
      <c r="B38" s="41">
        <f>((908526+106454)*2)/30</f>
        <v>67665.333333333328</v>
      </c>
      <c r="C38" s="41">
        <f>B38*0.65</f>
        <v>43982.466666666667</v>
      </c>
      <c r="D38" s="41">
        <f>B38+C38</f>
        <v>111647.79999999999</v>
      </c>
      <c r="E38" s="42">
        <v>1.1000000000000001</v>
      </c>
      <c r="F38" s="36">
        <f>ROUND((E38*D38),1)</f>
        <v>122812.6</v>
      </c>
      <c r="G38" s="26"/>
      <c r="H38" s="43"/>
    </row>
    <row r="39" spans="1:8" x14ac:dyDescent="0.25">
      <c r="A39" s="36"/>
      <c r="B39" s="37"/>
      <c r="C39" s="24"/>
      <c r="D39" s="41"/>
      <c r="E39" s="36"/>
      <c r="F39" s="36"/>
      <c r="G39" s="26"/>
      <c r="H39" s="44"/>
    </row>
    <row r="40" spans="1:8" x14ac:dyDescent="0.25">
      <c r="A40" s="36"/>
      <c r="B40" s="37"/>
      <c r="C40" s="24"/>
      <c r="D40" s="41"/>
      <c r="E40" s="36"/>
      <c r="F40" s="36"/>
      <c r="G40" s="26"/>
      <c r="H40" s="45"/>
    </row>
    <row r="41" spans="1:8" ht="15" customHeight="1" x14ac:dyDescent="0.25">
      <c r="A41" s="30"/>
      <c r="B41" s="30"/>
      <c r="C41" s="30"/>
      <c r="D41" s="66" t="s">
        <v>36</v>
      </c>
      <c r="E41" s="66"/>
      <c r="F41" s="66"/>
      <c r="G41" s="31">
        <f>ROUND((SUM(F37:F40)),2)</f>
        <v>287812.59999999998</v>
      </c>
      <c r="H41" s="45"/>
    </row>
    <row r="42" spans="1:8" x14ac:dyDescent="0.25">
      <c r="A42" s="64" t="s">
        <v>37</v>
      </c>
      <c r="B42" s="64"/>
      <c r="C42" s="64"/>
      <c r="D42" s="64"/>
      <c r="E42" s="64"/>
      <c r="F42" s="30"/>
      <c r="G42" s="31">
        <f>G18+G26+G33+G41</f>
        <v>2473304.7852000003</v>
      </c>
    </row>
    <row r="43" spans="1:8" x14ac:dyDescent="0.25">
      <c r="A43" s="46"/>
      <c r="B43" s="18"/>
      <c r="C43" s="18"/>
      <c r="D43" s="18"/>
      <c r="E43" s="46"/>
      <c r="F43" s="18"/>
      <c r="G43" s="26"/>
    </row>
    <row r="44" spans="1:8" x14ac:dyDescent="0.25">
      <c r="A44" s="18"/>
      <c r="B44" s="18"/>
      <c r="C44" s="18"/>
      <c r="D44" s="18"/>
      <c r="E44" s="18"/>
      <c r="F44" s="18"/>
      <c r="G44" s="26"/>
    </row>
    <row r="45" spans="1:8" x14ac:dyDescent="0.25">
      <c r="A45" s="47"/>
      <c r="B45" s="47"/>
      <c r="C45" s="47"/>
      <c r="D45" s="47"/>
      <c r="E45" s="47"/>
      <c r="F45" s="47"/>
      <c r="G45"/>
    </row>
  </sheetData>
  <mergeCells count="12">
    <mergeCell ref="A6:A8"/>
    <mergeCell ref="B6:E8"/>
    <mergeCell ref="A1:A2"/>
    <mergeCell ref="B1:F2"/>
    <mergeCell ref="B3:G3"/>
    <mergeCell ref="A4:A5"/>
    <mergeCell ref="B4:E5"/>
    <mergeCell ref="D18:F18"/>
    <mergeCell ref="E26:F26"/>
    <mergeCell ref="D33:F33"/>
    <mergeCell ref="D41:F41"/>
    <mergeCell ref="A42:E42"/>
  </mergeCells>
  <pageMargins left="0.7" right="0.7" top="0.75" bottom="0.75" header="0.3" footer="0.3"/>
  <pageSetup scale="85" orientation="portrait" r:id="rId1"/>
  <ignoredErrors>
    <ignoredError sqref="F11:F17 D30:D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5755-5BDB-4017-9AD7-825F3D4F61EB}">
  <dimension ref="A1:H45"/>
  <sheetViews>
    <sheetView view="pageBreakPreview" topLeftCell="A28" zoomScaleNormal="100" zoomScaleSheetLayoutView="100" workbookViewId="0">
      <selection activeCell="G11" sqref="G11"/>
    </sheetView>
  </sheetViews>
  <sheetFormatPr baseColWidth="10" defaultColWidth="11.42578125" defaultRowHeight="15" x14ac:dyDescent="0.25"/>
  <cols>
    <col min="1" max="1" width="32.5703125" style="3" bestFit="1" customWidth="1"/>
    <col min="2" max="2" width="12.7109375" style="3" customWidth="1"/>
    <col min="3" max="3" width="12" style="3" customWidth="1"/>
    <col min="4" max="4" width="11.28515625" style="3" bestFit="1" customWidth="1"/>
    <col min="5" max="5" width="12.28515625" style="3" customWidth="1"/>
    <col min="6" max="6" width="12.42578125" style="3" bestFit="1" customWidth="1"/>
    <col min="7" max="7" width="13.140625" style="3" bestFit="1" customWidth="1"/>
    <col min="8" max="8" width="13.28515625" style="3" customWidth="1"/>
    <col min="9" max="234" width="11.42578125" style="3"/>
    <col min="235" max="235" width="18" style="3" customWidth="1"/>
    <col min="236" max="237" width="11.42578125" style="3"/>
    <col min="238" max="239" width="12.42578125" style="3" customWidth="1"/>
    <col min="240" max="240" width="14.140625" style="3" customWidth="1"/>
    <col min="241" max="245" width="11.42578125" style="3"/>
    <col min="246" max="247" width="12.42578125" style="3" bestFit="1" customWidth="1"/>
    <col min="248" max="248" width="13.140625" style="3" customWidth="1"/>
    <col min="249" max="250" width="11.42578125" style="3"/>
    <col min="251" max="251" width="18.28515625" style="3" customWidth="1"/>
    <col min="252" max="253" width="11.42578125" style="3"/>
    <col min="254" max="254" width="13.42578125" style="3" customWidth="1"/>
    <col min="255" max="255" width="11.42578125" style="3"/>
    <col min="256" max="256" width="13.7109375" style="3" customWidth="1"/>
    <col min="257" max="261" width="11.42578125" style="3"/>
    <col min="262" max="262" width="12.42578125" style="3" bestFit="1" customWidth="1"/>
    <col min="263" max="263" width="11.42578125" style="3"/>
    <col min="264" max="264" width="17.42578125" style="3" bestFit="1" customWidth="1"/>
    <col min="265" max="490" width="11.42578125" style="3"/>
    <col min="491" max="491" width="18" style="3" customWidth="1"/>
    <col min="492" max="493" width="11.42578125" style="3"/>
    <col min="494" max="495" width="12.42578125" style="3" customWidth="1"/>
    <col min="496" max="496" width="14.140625" style="3" customWidth="1"/>
    <col min="497" max="501" width="11.42578125" style="3"/>
    <col min="502" max="503" width="12.42578125" style="3" bestFit="1" customWidth="1"/>
    <col min="504" max="504" width="13.140625" style="3" customWidth="1"/>
    <col min="505" max="506" width="11.42578125" style="3"/>
    <col min="507" max="507" width="18.28515625" style="3" customWidth="1"/>
    <col min="508" max="509" width="11.42578125" style="3"/>
    <col min="510" max="510" width="13.42578125" style="3" customWidth="1"/>
    <col min="511" max="511" width="11.42578125" style="3"/>
    <col min="512" max="512" width="13.7109375" style="3" customWidth="1"/>
    <col min="513" max="517" width="11.42578125" style="3"/>
    <col min="518" max="518" width="12.42578125" style="3" bestFit="1" customWidth="1"/>
    <col min="519" max="519" width="11.42578125" style="3"/>
    <col min="520" max="520" width="17.42578125" style="3" bestFit="1" customWidth="1"/>
    <col min="521" max="746" width="11.42578125" style="3"/>
    <col min="747" max="747" width="18" style="3" customWidth="1"/>
    <col min="748" max="749" width="11.42578125" style="3"/>
    <col min="750" max="751" width="12.42578125" style="3" customWidth="1"/>
    <col min="752" max="752" width="14.140625" style="3" customWidth="1"/>
    <col min="753" max="757" width="11.42578125" style="3"/>
    <col min="758" max="759" width="12.42578125" style="3" bestFit="1" customWidth="1"/>
    <col min="760" max="760" width="13.140625" style="3" customWidth="1"/>
    <col min="761" max="762" width="11.42578125" style="3"/>
    <col min="763" max="763" width="18.28515625" style="3" customWidth="1"/>
    <col min="764" max="765" width="11.42578125" style="3"/>
    <col min="766" max="766" width="13.42578125" style="3" customWidth="1"/>
    <col min="767" max="767" width="11.42578125" style="3"/>
    <col min="768" max="768" width="13.7109375" style="3" customWidth="1"/>
    <col min="769" max="773" width="11.42578125" style="3"/>
    <col min="774" max="774" width="12.42578125" style="3" bestFit="1" customWidth="1"/>
    <col min="775" max="775" width="11.42578125" style="3"/>
    <col min="776" max="776" width="17.42578125" style="3" bestFit="1" customWidth="1"/>
    <col min="777" max="1002" width="11.42578125" style="3"/>
    <col min="1003" max="1003" width="18" style="3" customWidth="1"/>
    <col min="1004" max="1005" width="11.42578125" style="3"/>
    <col min="1006" max="1007" width="12.42578125" style="3" customWidth="1"/>
    <col min="1008" max="1008" width="14.140625" style="3" customWidth="1"/>
    <col min="1009" max="1013" width="11.42578125" style="3"/>
    <col min="1014" max="1015" width="12.42578125" style="3" bestFit="1" customWidth="1"/>
    <col min="1016" max="1016" width="13.140625" style="3" customWidth="1"/>
    <col min="1017" max="1018" width="11.42578125" style="3"/>
    <col min="1019" max="1019" width="18.28515625" style="3" customWidth="1"/>
    <col min="1020" max="1021" width="11.42578125" style="3"/>
    <col min="1022" max="1022" width="13.42578125" style="3" customWidth="1"/>
    <col min="1023" max="1023" width="11.42578125" style="3"/>
    <col min="1024" max="1024" width="13.7109375" style="3" customWidth="1"/>
    <col min="1025" max="1029" width="11.42578125" style="3"/>
    <col min="1030" max="1030" width="12.42578125" style="3" bestFit="1" customWidth="1"/>
    <col min="1031" max="1031" width="11.42578125" style="3"/>
    <col min="1032" max="1032" width="17.42578125" style="3" bestFit="1" customWidth="1"/>
    <col min="1033" max="1258" width="11.42578125" style="3"/>
    <col min="1259" max="1259" width="18" style="3" customWidth="1"/>
    <col min="1260" max="1261" width="11.42578125" style="3"/>
    <col min="1262" max="1263" width="12.42578125" style="3" customWidth="1"/>
    <col min="1264" max="1264" width="14.140625" style="3" customWidth="1"/>
    <col min="1265" max="1269" width="11.42578125" style="3"/>
    <col min="1270" max="1271" width="12.42578125" style="3" bestFit="1" customWidth="1"/>
    <col min="1272" max="1272" width="13.140625" style="3" customWidth="1"/>
    <col min="1273" max="1274" width="11.42578125" style="3"/>
    <col min="1275" max="1275" width="18.28515625" style="3" customWidth="1"/>
    <col min="1276" max="1277" width="11.42578125" style="3"/>
    <col min="1278" max="1278" width="13.42578125" style="3" customWidth="1"/>
    <col min="1279" max="1279" width="11.42578125" style="3"/>
    <col min="1280" max="1280" width="13.7109375" style="3" customWidth="1"/>
    <col min="1281" max="1285" width="11.42578125" style="3"/>
    <col min="1286" max="1286" width="12.42578125" style="3" bestFit="1" customWidth="1"/>
    <col min="1287" max="1287" width="11.42578125" style="3"/>
    <col min="1288" max="1288" width="17.42578125" style="3" bestFit="1" customWidth="1"/>
    <col min="1289" max="1514" width="11.42578125" style="3"/>
    <col min="1515" max="1515" width="18" style="3" customWidth="1"/>
    <col min="1516" max="1517" width="11.42578125" style="3"/>
    <col min="1518" max="1519" width="12.42578125" style="3" customWidth="1"/>
    <col min="1520" max="1520" width="14.140625" style="3" customWidth="1"/>
    <col min="1521" max="1525" width="11.42578125" style="3"/>
    <col min="1526" max="1527" width="12.42578125" style="3" bestFit="1" customWidth="1"/>
    <col min="1528" max="1528" width="13.140625" style="3" customWidth="1"/>
    <col min="1529" max="1530" width="11.42578125" style="3"/>
    <col min="1531" max="1531" width="18.28515625" style="3" customWidth="1"/>
    <col min="1532" max="1533" width="11.42578125" style="3"/>
    <col min="1534" max="1534" width="13.42578125" style="3" customWidth="1"/>
    <col min="1535" max="1535" width="11.42578125" style="3"/>
    <col min="1536" max="1536" width="13.7109375" style="3" customWidth="1"/>
    <col min="1537" max="1541" width="11.42578125" style="3"/>
    <col min="1542" max="1542" width="12.42578125" style="3" bestFit="1" customWidth="1"/>
    <col min="1543" max="1543" width="11.42578125" style="3"/>
    <col min="1544" max="1544" width="17.42578125" style="3" bestFit="1" customWidth="1"/>
    <col min="1545" max="1770" width="11.42578125" style="3"/>
    <col min="1771" max="1771" width="18" style="3" customWidth="1"/>
    <col min="1772" max="1773" width="11.42578125" style="3"/>
    <col min="1774" max="1775" width="12.42578125" style="3" customWidth="1"/>
    <col min="1776" max="1776" width="14.140625" style="3" customWidth="1"/>
    <col min="1777" max="1781" width="11.42578125" style="3"/>
    <col min="1782" max="1783" width="12.42578125" style="3" bestFit="1" customWidth="1"/>
    <col min="1784" max="1784" width="13.140625" style="3" customWidth="1"/>
    <col min="1785" max="1786" width="11.42578125" style="3"/>
    <col min="1787" max="1787" width="18.28515625" style="3" customWidth="1"/>
    <col min="1788" max="1789" width="11.42578125" style="3"/>
    <col min="1790" max="1790" width="13.42578125" style="3" customWidth="1"/>
    <col min="1791" max="1791" width="11.42578125" style="3"/>
    <col min="1792" max="1792" width="13.7109375" style="3" customWidth="1"/>
    <col min="1793" max="1797" width="11.42578125" style="3"/>
    <col min="1798" max="1798" width="12.42578125" style="3" bestFit="1" customWidth="1"/>
    <col min="1799" max="1799" width="11.42578125" style="3"/>
    <col min="1800" max="1800" width="17.42578125" style="3" bestFit="1" customWidth="1"/>
    <col min="1801" max="2026" width="11.42578125" style="3"/>
    <col min="2027" max="2027" width="18" style="3" customWidth="1"/>
    <col min="2028" max="2029" width="11.42578125" style="3"/>
    <col min="2030" max="2031" width="12.42578125" style="3" customWidth="1"/>
    <col min="2032" max="2032" width="14.140625" style="3" customWidth="1"/>
    <col min="2033" max="2037" width="11.42578125" style="3"/>
    <col min="2038" max="2039" width="12.42578125" style="3" bestFit="1" customWidth="1"/>
    <col min="2040" max="2040" width="13.140625" style="3" customWidth="1"/>
    <col min="2041" max="2042" width="11.42578125" style="3"/>
    <col min="2043" max="2043" width="18.28515625" style="3" customWidth="1"/>
    <col min="2044" max="2045" width="11.42578125" style="3"/>
    <col min="2046" max="2046" width="13.42578125" style="3" customWidth="1"/>
    <col min="2047" max="2047" width="11.42578125" style="3"/>
    <col min="2048" max="2048" width="13.7109375" style="3" customWidth="1"/>
    <col min="2049" max="2053" width="11.42578125" style="3"/>
    <col min="2054" max="2054" width="12.42578125" style="3" bestFit="1" customWidth="1"/>
    <col min="2055" max="2055" width="11.42578125" style="3"/>
    <col min="2056" max="2056" width="17.42578125" style="3" bestFit="1" customWidth="1"/>
    <col min="2057" max="2282" width="11.42578125" style="3"/>
    <col min="2283" max="2283" width="18" style="3" customWidth="1"/>
    <col min="2284" max="2285" width="11.42578125" style="3"/>
    <col min="2286" max="2287" width="12.42578125" style="3" customWidth="1"/>
    <col min="2288" max="2288" width="14.140625" style="3" customWidth="1"/>
    <col min="2289" max="2293" width="11.42578125" style="3"/>
    <col min="2294" max="2295" width="12.42578125" style="3" bestFit="1" customWidth="1"/>
    <col min="2296" max="2296" width="13.140625" style="3" customWidth="1"/>
    <col min="2297" max="2298" width="11.42578125" style="3"/>
    <col min="2299" max="2299" width="18.28515625" style="3" customWidth="1"/>
    <col min="2300" max="2301" width="11.42578125" style="3"/>
    <col min="2302" max="2302" width="13.42578125" style="3" customWidth="1"/>
    <col min="2303" max="2303" width="11.42578125" style="3"/>
    <col min="2304" max="2304" width="13.7109375" style="3" customWidth="1"/>
    <col min="2305" max="2309" width="11.42578125" style="3"/>
    <col min="2310" max="2310" width="12.42578125" style="3" bestFit="1" customWidth="1"/>
    <col min="2311" max="2311" width="11.42578125" style="3"/>
    <col min="2312" max="2312" width="17.42578125" style="3" bestFit="1" customWidth="1"/>
    <col min="2313" max="2538" width="11.42578125" style="3"/>
    <col min="2539" max="2539" width="18" style="3" customWidth="1"/>
    <col min="2540" max="2541" width="11.42578125" style="3"/>
    <col min="2542" max="2543" width="12.42578125" style="3" customWidth="1"/>
    <col min="2544" max="2544" width="14.140625" style="3" customWidth="1"/>
    <col min="2545" max="2549" width="11.42578125" style="3"/>
    <col min="2550" max="2551" width="12.42578125" style="3" bestFit="1" customWidth="1"/>
    <col min="2552" max="2552" width="13.140625" style="3" customWidth="1"/>
    <col min="2553" max="2554" width="11.42578125" style="3"/>
    <col min="2555" max="2555" width="18.28515625" style="3" customWidth="1"/>
    <col min="2556" max="2557" width="11.42578125" style="3"/>
    <col min="2558" max="2558" width="13.42578125" style="3" customWidth="1"/>
    <col min="2559" max="2559" width="11.42578125" style="3"/>
    <col min="2560" max="2560" width="13.7109375" style="3" customWidth="1"/>
    <col min="2561" max="2565" width="11.42578125" style="3"/>
    <col min="2566" max="2566" width="12.42578125" style="3" bestFit="1" customWidth="1"/>
    <col min="2567" max="2567" width="11.42578125" style="3"/>
    <col min="2568" max="2568" width="17.42578125" style="3" bestFit="1" customWidth="1"/>
    <col min="2569" max="2794" width="11.42578125" style="3"/>
    <col min="2795" max="2795" width="18" style="3" customWidth="1"/>
    <col min="2796" max="2797" width="11.42578125" style="3"/>
    <col min="2798" max="2799" width="12.42578125" style="3" customWidth="1"/>
    <col min="2800" max="2800" width="14.140625" style="3" customWidth="1"/>
    <col min="2801" max="2805" width="11.42578125" style="3"/>
    <col min="2806" max="2807" width="12.42578125" style="3" bestFit="1" customWidth="1"/>
    <col min="2808" max="2808" width="13.140625" style="3" customWidth="1"/>
    <col min="2809" max="2810" width="11.42578125" style="3"/>
    <col min="2811" max="2811" width="18.28515625" style="3" customWidth="1"/>
    <col min="2812" max="2813" width="11.42578125" style="3"/>
    <col min="2814" max="2814" width="13.42578125" style="3" customWidth="1"/>
    <col min="2815" max="2815" width="11.42578125" style="3"/>
    <col min="2816" max="2816" width="13.7109375" style="3" customWidth="1"/>
    <col min="2817" max="2821" width="11.42578125" style="3"/>
    <col min="2822" max="2822" width="12.42578125" style="3" bestFit="1" customWidth="1"/>
    <col min="2823" max="2823" width="11.42578125" style="3"/>
    <col min="2824" max="2824" width="17.42578125" style="3" bestFit="1" customWidth="1"/>
    <col min="2825" max="3050" width="11.42578125" style="3"/>
    <col min="3051" max="3051" width="18" style="3" customWidth="1"/>
    <col min="3052" max="3053" width="11.42578125" style="3"/>
    <col min="3054" max="3055" width="12.42578125" style="3" customWidth="1"/>
    <col min="3056" max="3056" width="14.140625" style="3" customWidth="1"/>
    <col min="3057" max="3061" width="11.42578125" style="3"/>
    <col min="3062" max="3063" width="12.42578125" style="3" bestFit="1" customWidth="1"/>
    <col min="3064" max="3064" width="13.140625" style="3" customWidth="1"/>
    <col min="3065" max="3066" width="11.42578125" style="3"/>
    <col min="3067" max="3067" width="18.28515625" style="3" customWidth="1"/>
    <col min="3068" max="3069" width="11.42578125" style="3"/>
    <col min="3070" max="3070" width="13.42578125" style="3" customWidth="1"/>
    <col min="3071" max="3071" width="11.42578125" style="3"/>
    <col min="3072" max="3072" width="13.7109375" style="3" customWidth="1"/>
    <col min="3073" max="3077" width="11.42578125" style="3"/>
    <col min="3078" max="3078" width="12.42578125" style="3" bestFit="1" customWidth="1"/>
    <col min="3079" max="3079" width="11.42578125" style="3"/>
    <col min="3080" max="3080" width="17.42578125" style="3" bestFit="1" customWidth="1"/>
    <col min="3081" max="3306" width="11.42578125" style="3"/>
    <col min="3307" max="3307" width="18" style="3" customWidth="1"/>
    <col min="3308" max="3309" width="11.42578125" style="3"/>
    <col min="3310" max="3311" width="12.42578125" style="3" customWidth="1"/>
    <col min="3312" max="3312" width="14.140625" style="3" customWidth="1"/>
    <col min="3313" max="3317" width="11.42578125" style="3"/>
    <col min="3318" max="3319" width="12.42578125" style="3" bestFit="1" customWidth="1"/>
    <col min="3320" max="3320" width="13.140625" style="3" customWidth="1"/>
    <col min="3321" max="3322" width="11.42578125" style="3"/>
    <col min="3323" max="3323" width="18.28515625" style="3" customWidth="1"/>
    <col min="3324" max="3325" width="11.42578125" style="3"/>
    <col min="3326" max="3326" width="13.42578125" style="3" customWidth="1"/>
    <col min="3327" max="3327" width="11.42578125" style="3"/>
    <col min="3328" max="3328" width="13.7109375" style="3" customWidth="1"/>
    <col min="3329" max="3333" width="11.42578125" style="3"/>
    <col min="3334" max="3334" width="12.42578125" style="3" bestFit="1" customWidth="1"/>
    <col min="3335" max="3335" width="11.42578125" style="3"/>
    <col min="3336" max="3336" width="17.42578125" style="3" bestFit="1" customWidth="1"/>
    <col min="3337" max="3562" width="11.42578125" style="3"/>
    <col min="3563" max="3563" width="18" style="3" customWidth="1"/>
    <col min="3564" max="3565" width="11.42578125" style="3"/>
    <col min="3566" max="3567" width="12.42578125" style="3" customWidth="1"/>
    <col min="3568" max="3568" width="14.140625" style="3" customWidth="1"/>
    <col min="3569" max="3573" width="11.42578125" style="3"/>
    <col min="3574" max="3575" width="12.42578125" style="3" bestFit="1" customWidth="1"/>
    <col min="3576" max="3576" width="13.140625" style="3" customWidth="1"/>
    <col min="3577" max="3578" width="11.42578125" style="3"/>
    <col min="3579" max="3579" width="18.28515625" style="3" customWidth="1"/>
    <col min="3580" max="3581" width="11.42578125" style="3"/>
    <col min="3582" max="3582" width="13.42578125" style="3" customWidth="1"/>
    <col min="3583" max="3583" width="11.42578125" style="3"/>
    <col min="3584" max="3584" width="13.7109375" style="3" customWidth="1"/>
    <col min="3585" max="3589" width="11.42578125" style="3"/>
    <col min="3590" max="3590" width="12.42578125" style="3" bestFit="1" customWidth="1"/>
    <col min="3591" max="3591" width="11.42578125" style="3"/>
    <col min="3592" max="3592" width="17.42578125" style="3" bestFit="1" customWidth="1"/>
    <col min="3593" max="3818" width="11.42578125" style="3"/>
    <col min="3819" max="3819" width="18" style="3" customWidth="1"/>
    <col min="3820" max="3821" width="11.42578125" style="3"/>
    <col min="3822" max="3823" width="12.42578125" style="3" customWidth="1"/>
    <col min="3824" max="3824" width="14.140625" style="3" customWidth="1"/>
    <col min="3825" max="3829" width="11.42578125" style="3"/>
    <col min="3830" max="3831" width="12.42578125" style="3" bestFit="1" customWidth="1"/>
    <col min="3832" max="3832" width="13.140625" style="3" customWidth="1"/>
    <col min="3833" max="3834" width="11.42578125" style="3"/>
    <col min="3835" max="3835" width="18.28515625" style="3" customWidth="1"/>
    <col min="3836" max="3837" width="11.42578125" style="3"/>
    <col min="3838" max="3838" width="13.42578125" style="3" customWidth="1"/>
    <col min="3839" max="3839" width="11.42578125" style="3"/>
    <col min="3840" max="3840" width="13.7109375" style="3" customWidth="1"/>
    <col min="3841" max="3845" width="11.42578125" style="3"/>
    <col min="3846" max="3846" width="12.42578125" style="3" bestFit="1" customWidth="1"/>
    <col min="3847" max="3847" width="11.42578125" style="3"/>
    <col min="3848" max="3848" width="17.42578125" style="3" bestFit="1" customWidth="1"/>
    <col min="3849" max="4074" width="11.42578125" style="3"/>
    <col min="4075" max="4075" width="18" style="3" customWidth="1"/>
    <col min="4076" max="4077" width="11.42578125" style="3"/>
    <col min="4078" max="4079" width="12.42578125" style="3" customWidth="1"/>
    <col min="4080" max="4080" width="14.140625" style="3" customWidth="1"/>
    <col min="4081" max="4085" width="11.42578125" style="3"/>
    <col min="4086" max="4087" width="12.42578125" style="3" bestFit="1" customWidth="1"/>
    <col min="4088" max="4088" width="13.140625" style="3" customWidth="1"/>
    <col min="4089" max="4090" width="11.42578125" style="3"/>
    <col min="4091" max="4091" width="18.28515625" style="3" customWidth="1"/>
    <col min="4092" max="4093" width="11.42578125" style="3"/>
    <col min="4094" max="4094" width="13.42578125" style="3" customWidth="1"/>
    <col min="4095" max="4095" width="11.42578125" style="3"/>
    <col min="4096" max="4096" width="13.7109375" style="3" customWidth="1"/>
    <col min="4097" max="4101" width="11.42578125" style="3"/>
    <col min="4102" max="4102" width="12.42578125" style="3" bestFit="1" customWidth="1"/>
    <col min="4103" max="4103" width="11.42578125" style="3"/>
    <col min="4104" max="4104" width="17.42578125" style="3" bestFit="1" customWidth="1"/>
    <col min="4105" max="4330" width="11.42578125" style="3"/>
    <col min="4331" max="4331" width="18" style="3" customWidth="1"/>
    <col min="4332" max="4333" width="11.42578125" style="3"/>
    <col min="4334" max="4335" width="12.42578125" style="3" customWidth="1"/>
    <col min="4336" max="4336" width="14.140625" style="3" customWidth="1"/>
    <col min="4337" max="4341" width="11.42578125" style="3"/>
    <col min="4342" max="4343" width="12.42578125" style="3" bestFit="1" customWidth="1"/>
    <col min="4344" max="4344" width="13.140625" style="3" customWidth="1"/>
    <col min="4345" max="4346" width="11.42578125" style="3"/>
    <col min="4347" max="4347" width="18.28515625" style="3" customWidth="1"/>
    <col min="4348" max="4349" width="11.42578125" style="3"/>
    <col min="4350" max="4350" width="13.42578125" style="3" customWidth="1"/>
    <col min="4351" max="4351" width="11.42578125" style="3"/>
    <col min="4352" max="4352" width="13.7109375" style="3" customWidth="1"/>
    <col min="4353" max="4357" width="11.42578125" style="3"/>
    <col min="4358" max="4358" width="12.42578125" style="3" bestFit="1" customWidth="1"/>
    <col min="4359" max="4359" width="11.42578125" style="3"/>
    <col min="4360" max="4360" width="17.42578125" style="3" bestFit="1" customWidth="1"/>
    <col min="4361" max="4586" width="11.42578125" style="3"/>
    <col min="4587" max="4587" width="18" style="3" customWidth="1"/>
    <col min="4588" max="4589" width="11.42578125" style="3"/>
    <col min="4590" max="4591" width="12.42578125" style="3" customWidth="1"/>
    <col min="4592" max="4592" width="14.140625" style="3" customWidth="1"/>
    <col min="4593" max="4597" width="11.42578125" style="3"/>
    <col min="4598" max="4599" width="12.42578125" style="3" bestFit="1" customWidth="1"/>
    <col min="4600" max="4600" width="13.140625" style="3" customWidth="1"/>
    <col min="4601" max="4602" width="11.42578125" style="3"/>
    <col min="4603" max="4603" width="18.28515625" style="3" customWidth="1"/>
    <col min="4604" max="4605" width="11.42578125" style="3"/>
    <col min="4606" max="4606" width="13.42578125" style="3" customWidth="1"/>
    <col min="4607" max="4607" width="11.42578125" style="3"/>
    <col min="4608" max="4608" width="13.7109375" style="3" customWidth="1"/>
    <col min="4609" max="4613" width="11.42578125" style="3"/>
    <col min="4614" max="4614" width="12.42578125" style="3" bestFit="1" customWidth="1"/>
    <col min="4615" max="4615" width="11.42578125" style="3"/>
    <col min="4616" max="4616" width="17.42578125" style="3" bestFit="1" customWidth="1"/>
    <col min="4617" max="4842" width="11.42578125" style="3"/>
    <col min="4843" max="4843" width="18" style="3" customWidth="1"/>
    <col min="4844" max="4845" width="11.42578125" style="3"/>
    <col min="4846" max="4847" width="12.42578125" style="3" customWidth="1"/>
    <col min="4848" max="4848" width="14.140625" style="3" customWidth="1"/>
    <col min="4849" max="4853" width="11.42578125" style="3"/>
    <col min="4854" max="4855" width="12.42578125" style="3" bestFit="1" customWidth="1"/>
    <col min="4856" max="4856" width="13.140625" style="3" customWidth="1"/>
    <col min="4857" max="4858" width="11.42578125" style="3"/>
    <col min="4859" max="4859" width="18.28515625" style="3" customWidth="1"/>
    <col min="4860" max="4861" width="11.42578125" style="3"/>
    <col min="4862" max="4862" width="13.42578125" style="3" customWidth="1"/>
    <col min="4863" max="4863" width="11.42578125" style="3"/>
    <col min="4864" max="4864" width="13.7109375" style="3" customWidth="1"/>
    <col min="4865" max="4869" width="11.42578125" style="3"/>
    <col min="4870" max="4870" width="12.42578125" style="3" bestFit="1" customWidth="1"/>
    <col min="4871" max="4871" width="11.42578125" style="3"/>
    <col min="4872" max="4872" width="17.42578125" style="3" bestFit="1" customWidth="1"/>
    <col min="4873" max="5098" width="11.42578125" style="3"/>
    <col min="5099" max="5099" width="18" style="3" customWidth="1"/>
    <col min="5100" max="5101" width="11.42578125" style="3"/>
    <col min="5102" max="5103" width="12.42578125" style="3" customWidth="1"/>
    <col min="5104" max="5104" width="14.140625" style="3" customWidth="1"/>
    <col min="5105" max="5109" width="11.42578125" style="3"/>
    <col min="5110" max="5111" width="12.42578125" style="3" bestFit="1" customWidth="1"/>
    <col min="5112" max="5112" width="13.140625" style="3" customWidth="1"/>
    <col min="5113" max="5114" width="11.42578125" style="3"/>
    <col min="5115" max="5115" width="18.28515625" style="3" customWidth="1"/>
    <col min="5116" max="5117" width="11.42578125" style="3"/>
    <col min="5118" max="5118" width="13.42578125" style="3" customWidth="1"/>
    <col min="5119" max="5119" width="11.42578125" style="3"/>
    <col min="5120" max="5120" width="13.7109375" style="3" customWidth="1"/>
    <col min="5121" max="5125" width="11.42578125" style="3"/>
    <col min="5126" max="5126" width="12.42578125" style="3" bestFit="1" customWidth="1"/>
    <col min="5127" max="5127" width="11.42578125" style="3"/>
    <col min="5128" max="5128" width="17.42578125" style="3" bestFit="1" customWidth="1"/>
    <col min="5129" max="5354" width="11.42578125" style="3"/>
    <col min="5355" max="5355" width="18" style="3" customWidth="1"/>
    <col min="5356" max="5357" width="11.42578125" style="3"/>
    <col min="5358" max="5359" width="12.42578125" style="3" customWidth="1"/>
    <col min="5360" max="5360" width="14.140625" style="3" customWidth="1"/>
    <col min="5361" max="5365" width="11.42578125" style="3"/>
    <col min="5366" max="5367" width="12.42578125" style="3" bestFit="1" customWidth="1"/>
    <col min="5368" max="5368" width="13.140625" style="3" customWidth="1"/>
    <col min="5369" max="5370" width="11.42578125" style="3"/>
    <col min="5371" max="5371" width="18.28515625" style="3" customWidth="1"/>
    <col min="5372" max="5373" width="11.42578125" style="3"/>
    <col min="5374" max="5374" width="13.42578125" style="3" customWidth="1"/>
    <col min="5375" max="5375" width="11.42578125" style="3"/>
    <col min="5376" max="5376" width="13.7109375" style="3" customWidth="1"/>
    <col min="5377" max="5381" width="11.42578125" style="3"/>
    <col min="5382" max="5382" width="12.42578125" style="3" bestFit="1" customWidth="1"/>
    <col min="5383" max="5383" width="11.42578125" style="3"/>
    <col min="5384" max="5384" width="17.42578125" style="3" bestFit="1" customWidth="1"/>
    <col min="5385" max="5610" width="11.42578125" style="3"/>
    <col min="5611" max="5611" width="18" style="3" customWidth="1"/>
    <col min="5612" max="5613" width="11.42578125" style="3"/>
    <col min="5614" max="5615" width="12.42578125" style="3" customWidth="1"/>
    <col min="5616" max="5616" width="14.140625" style="3" customWidth="1"/>
    <col min="5617" max="5621" width="11.42578125" style="3"/>
    <col min="5622" max="5623" width="12.42578125" style="3" bestFit="1" customWidth="1"/>
    <col min="5624" max="5624" width="13.140625" style="3" customWidth="1"/>
    <col min="5625" max="5626" width="11.42578125" style="3"/>
    <col min="5627" max="5627" width="18.28515625" style="3" customWidth="1"/>
    <col min="5628" max="5629" width="11.42578125" style="3"/>
    <col min="5630" max="5630" width="13.42578125" style="3" customWidth="1"/>
    <col min="5631" max="5631" width="11.42578125" style="3"/>
    <col min="5632" max="5632" width="13.7109375" style="3" customWidth="1"/>
    <col min="5633" max="5637" width="11.42578125" style="3"/>
    <col min="5638" max="5638" width="12.42578125" style="3" bestFit="1" customWidth="1"/>
    <col min="5639" max="5639" width="11.42578125" style="3"/>
    <col min="5640" max="5640" width="17.42578125" style="3" bestFit="1" customWidth="1"/>
    <col min="5641" max="5866" width="11.42578125" style="3"/>
    <col min="5867" max="5867" width="18" style="3" customWidth="1"/>
    <col min="5868" max="5869" width="11.42578125" style="3"/>
    <col min="5870" max="5871" width="12.42578125" style="3" customWidth="1"/>
    <col min="5872" max="5872" width="14.140625" style="3" customWidth="1"/>
    <col min="5873" max="5877" width="11.42578125" style="3"/>
    <col min="5878" max="5879" width="12.42578125" style="3" bestFit="1" customWidth="1"/>
    <col min="5880" max="5880" width="13.140625" style="3" customWidth="1"/>
    <col min="5881" max="5882" width="11.42578125" style="3"/>
    <col min="5883" max="5883" width="18.28515625" style="3" customWidth="1"/>
    <col min="5884" max="5885" width="11.42578125" style="3"/>
    <col min="5886" max="5886" width="13.42578125" style="3" customWidth="1"/>
    <col min="5887" max="5887" width="11.42578125" style="3"/>
    <col min="5888" max="5888" width="13.7109375" style="3" customWidth="1"/>
    <col min="5889" max="5893" width="11.42578125" style="3"/>
    <col min="5894" max="5894" width="12.42578125" style="3" bestFit="1" customWidth="1"/>
    <col min="5895" max="5895" width="11.42578125" style="3"/>
    <col min="5896" max="5896" width="17.42578125" style="3" bestFit="1" customWidth="1"/>
    <col min="5897" max="6122" width="11.42578125" style="3"/>
    <col min="6123" max="6123" width="18" style="3" customWidth="1"/>
    <col min="6124" max="6125" width="11.42578125" style="3"/>
    <col min="6126" max="6127" width="12.42578125" style="3" customWidth="1"/>
    <col min="6128" max="6128" width="14.140625" style="3" customWidth="1"/>
    <col min="6129" max="6133" width="11.42578125" style="3"/>
    <col min="6134" max="6135" width="12.42578125" style="3" bestFit="1" customWidth="1"/>
    <col min="6136" max="6136" width="13.140625" style="3" customWidth="1"/>
    <col min="6137" max="6138" width="11.42578125" style="3"/>
    <col min="6139" max="6139" width="18.28515625" style="3" customWidth="1"/>
    <col min="6140" max="6141" width="11.42578125" style="3"/>
    <col min="6142" max="6142" width="13.42578125" style="3" customWidth="1"/>
    <col min="6143" max="6143" width="11.42578125" style="3"/>
    <col min="6144" max="6144" width="13.7109375" style="3" customWidth="1"/>
    <col min="6145" max="6149" width="11.42578125" style="3"/>
    <col min="6150" max="6150" width="12.42578125" style="3" bestFit="1" customWidth="1"/>
    <col min="6151" max="6151" width="11.42578125" style="3"/>
    <col min="6152" max="6152" width="17.42578125" style="3" bestFit="1" customWidth="1"/>
    <col min="6153" max="6378" width="11.42578125" style="3"/>
    <col min="6379" max="6379" width="18" style="3" customWidth="1"/>
    <col min="6380" max="6381" width="11.42578125" style="3"/>
    <col min="6382" max="6383" width="12.42578125" style="3" customWidth="1"/>
    <col min="6384" max="6384" width="14.140625" style="3" customWidth="1"/>
    <col min="6385" max="6389" width="11.42578125" style="3"/>
    <col min="6390" max="6391" width="12.42578125" style="3" bestFit="1" customWidth="1"/>
    <col min="6392" max="6392" width="13.140625" style="3" customWidth="1"/>
    <col min="6393" max="6394" width="11.42578125" style="3"/>
    <col min="6395" max="6395" width="18.28515625" style="3" customWidth="1"/>
    <col min="6396" max="6397" width="11.42578125" style="3"/>
    <col min="6398" max="6398" width="13.42578125" style="3" customWidth="1"/>
    <col min="6399" max="6399" width="11.42578125" style="3"/>
    <col min="6400" max="6400" width="13.7109375" style="3" customWidth="1"/>
    <col min="6401" max="6405" width="11.42578125" style="3"/>
    <col min="6406" max="6406" width="12.42578125" style="3" bestFit="1" customWidth="1"/>
    <col min="6407" max="6407" width="11.42578125" style="3"/>
    <col min="6408" max="6408" width="17.42578125" style="3" bestFit="1" customWidth="1"/>
    <col min="6409" max="6634" width="11.42578125" style="3"/>
    <col min="6635" max="6635" width="18" style="3" customWidth="1"/>
    <col min="6636" max="6637" width="11.42578125" style="3"/>
    <col min="6638" max="6639" width="12.42578125" style="3" customWidth="1"/>
    <col min="6640" max="6640" width="14.140625" style="3" customWidth="1"/>
    <col min="6641" max="6645" width="11.42578125" style="3"/>
    <col min="6646" max="6647" width="12.42578125" style="3" bestFit="1" customWidth="1"/>
    <col min="6648" max="6648" width="13.140625" style="3" customWidth="1"/>
    <col min="6649" max="6650" width="11.42578125" style="3"/>
    <col min="6651" max="6651" width="18.28515625" style="3" customWidth="1"/>
    <col min="6652" max="6653" width="11.42578125" style="3"/>
    <col min="6654" max="6654" width="13.42578125" style="3" customWidth="1"/>
    <col min="6655" max="6655" width="11.42578125" style="3"/>
    <col min="6656" max="6656" width="13.7109375" style="3" customWidth="1"/>
    <col min="6657" max="6661" width="11.42578125" style="3"/>
    <col min="6662" max="6662" width="12.42578125" style="3" bestFit="1" customWidth="1"/>
    <col min="6663" max="6663" width="11.42578125" style="3"/>
    <col min="6664" max="6664" width="17.42578125" style="3" bestFit="1" customWidth="1"/>
    <col min="6665" max="6890" width="11.42578125" style="3"/>
    <col min="6891" max="6891" width="18" style="3" customWidth="1"/>
    <col min="6892" max="6893" width="11.42578125" style="3"/>
    <col min="6894" max="6895" width="12.42578125" style="3" customWidth="1"/>
    <col min="6896" max="6896" width="14.140625" style="3" customWidth="1"/>
    <col min="6897" max="6901" width="11.42578125" style="3"/>
    <col min="6902" max="6903" width="12.42578125" style="3" bestFit="1" customWidth="1"/>
    <col min="6904" max="6904" width="13.140625" style="3" customWidth="1"/>
    <col min="6905" max="6906" width="11.42578125" style="3"/>
    <col min="6907" max="6907" width="18.28515625" style="3" customWidth="1"/>
    <col min="6908" max="6909" width="11.42578125" style="3"/>
    <col min="6910" max="6910" width="13.42578125" style="3" customWidth="1"/>
    <col min="6911" max="6911" width="11.42578125" style="3"/>
    <col min="6912" max="6912" width="13.7109375" style="3" customWidth="1"/>
    <col min="6913" max="6917" width="11.42578125" style="3"/>
    <col min="6918" max="6918" width="12.42578125" style="3" bestFit="1" customWidth="1"/>
    <col min="6919" max="6919" width="11.42578125" style="3"/>
    <col min="6920" max="6920" width="17.42578125" style="3" bestFit="1" customWidth="1"/>
    <col min="6921" max="7146" width="11.42578125" style="3"/>
    <col min="7147" max="7147" width="18" style="3" customWidth="1"/>
    <col min="7148" max="7149" width="11.42578125" style="3"/>
    <col min="7150" max="7151" width="12.42578125" style="3" customWidth="1"/>
    <col min="7152" max="7152" width="14.140625" style="3" customWidth="1"/>
    <col min="7153" max="7157" width="11.42578125" style="3"/>
    <col min="7158" max="7159" width="12.42578125" style="3" bestFit="1" customWidth="1"/>
    <col min="7160" max="7160" width="13.140625" style="3" customWidth="1"/>
    <col min="7161" max="7162" width="11.42578125" style="3"/>
    <col min="7163" max="7163" width="18.28515625" style="3" customWidth="1"/>
    <col min="7164" max="7165" width="11.42578125" style="3"/>
    <col min="7166" max="7166" width="13.42578125" style="3" customWidth="1"/>
    <col min="7167" max="7167" width="11.42578125" style="3"/>
    <col min="7168" max="7168" width="13.7109375" style="3" customWidth="1"/>
    <col min="7169" max="7173" width="11.42578125" style="3"/>
    <col min="7174" max="7174" width="12.42578125" style="3" bestFit="1" customWidth="1"/>
    <col min="7175" max="7175" width="11.42578125" style="3"/>
    <col min="7176" max="7176" width="17.42578125" style="3" bestFit="1" customWidth="1"/>
    <col min="7177" max="7402" width="11.42578125" style="3"/>
    <col min="7403" max="7403" width="18" style="3" customWidth="1"/>
    <col min="7404" max="7405" width="11.42578125" style="3"/>
    <col min="7406" max="7407" width="12.42578125" style="3" customWidth="1"/>
    <col min="7408" max="7408" width="14.140625" style="3" customWidth="1"/>
    <col min="7409" max="7413" width="11.42578125" style="3"/>
    <col min="7414" max="7415" width="12.42578125" style="3" bestFit="1" customWidth="1"/>
    <col min="7416" max="7416" width="13.140625" style="3" customWidth="1"/>
    <col min="7417" max="7418" width="11.42578125" style="3"/>
    <col min="7419" max="7419" width="18.28515625" style="3" customWidth="1"/>
    <col min="7420" max="7421" width="11.42578125" style="3"/>
    <col min="7422" max="7422" width="13.42578125" style="3" customWidth="1"/>
    <col min="7423" max="7423" width="11.42578125" style="3"/>
    <col min="7424" max="7424" width="13.7109375" style="3" customWidth="1"/>
    <col min="7425" max="7429" width="11.42578125" style="3"/>
    <col min="7430" max="7430" width="12.42578125" style="3" bestFit="1" customWidth="1"/>
    <col min="7431" max="7431" width="11.42578125" style="3"/>
    <col min="7432" max="7432" width="17.42578125" style="3" bestFit="1" customWidth="1"/>
    <col min="7433" max="7658" width="11.42578125" style="3"/>
    <col min="7659" max="7659" width="18" style="3" customWidth="1"/>
    <col min="7660" max="7661" width="11.42578125" style="3"/>
    <col min="7662" max="7663" width="12.42578125" style="3" customWidth="1"/>
    <col min="7664" max="7664" width="14.140625" style="3" customWidth="1"/>
    <col min="7665" max="7669" width="11.42578125" style="3"/>
    <col min="7670" max="7671" width="12.42578125" style="3" bestFit="1" customWidth="1"/>
    <col min="7672" max="7672" width="13.140625" style="3" customWidth="1"/>
    <col min="7673" max="7674" width="11.42578125" style="3"/>
    <col min="7675" max="7675" width="18.28515625" style="3" customWidth="1"/>
    <col min="7676" max="7677" width="11.42578125" style="3"/>
    <col min="7678" max="7678" width="13.42578125" style="3" customWidth="1"/>
    <col min="7679" max="7679" width="11.42578125" style="3"/>
    <col min="7680" max="7680" width="13.7109375" style="3" customWidth="1"/>
    <col min="7681" max="7685" width="11.42578125" style="3"/>
    <col min="7686" max="7686" width="12.42578125" style="3" bestFit="1" customWidth="1"/>
    <col min="7687" max="7687" width="11.42578125" style="3"/>
    <col min="7688" max="7688" width="17.42578125" style="3" bestFit="1" customWidth="1"/>
    <col min="7689" max="7914" width="11.42578125" style="3"/>
    <col min="7915" max="7915" width="18" style="3" customWidth="1"/>
    <col min="7916" max="7917" width="11.42578125" style="3"/>
    <col min="7918" max="7919" width="12.42578125" style="3" customWidth="1"/>
    <col min="7920" max="7920" width="14.140625" style="3" customWidth="1"/>
    <col min="7921" max="7925" width="11.42578125" style="3"/>
    <col min="7926" max="7927" width="12.42578125" style="3" bestFit="1" customWidth="1"/>
    <col min="7928" max="7928" width="13.140625" style="3" customWidth="1"/>
    <col min="7929" max="7930" width="11.42578125" style="3"/>
    <col min="7931" max="7931" width="18.28515625" style="3" customWidth="1"/>
    <col min="7932" max="7933" width="11.42578125" style="3"/>
    <col min="7934" max="7934" width="13.42578125" style="3" customWidth="1"/>
    <col min="7935" max="7935" width="11.42578125" style="3"/>
    <col min="7936" max="7936" width="13.7109375" style="3" customWidth="1"/>
    <col min="7937" max="7941" width="11.42578125" style="3"/>
    <col min="7942" max="7942" width="12.42578125" style="3" bestFit="1" customWidth="1"/>
    <col min="7943" max="7943" width="11.42578125" style="3"/>
    <col min="7944" max="7944" width="17.42578125" style="3" bestFit="1" customWidth="1"/>
    <col min="7945" max="8170" width="11.42578125" style="3"/>
    <col min="8171" max="8171" width="18" style="3" customWidth="1"/>
    <col min="8172" max="8173" width="11.42578125" style="3"/>
    <col min="8174" max="8175" width="12.42578125" style="3" customWidth="1"/>
    <col min="8176" max="8176" width="14.140625" style="3" customWidth="1"/>
    <col min="8177" max="8181" width="11.42578125" style="3"/>
    <col min="8182" max="8183" width="12.42578125" style="3" bestFit="1" customWidth="1"/>
    <col min="8184" max="8184" width="13.140625" style="3" customWidth="1"/>
    <col min="8185" max="8186" width="11.42578125" style="3"/>
    <col min="8187" max="8187" width="18.28515625" style="3" customWidth="1"/>
    <col min="8188" max="8189" width="11.42578125" style="3"/>
    <col min="8190" max="8190" width="13.42578125" style="3" customWidth="1"/>
    <col min="8191" max="8191" width="11.42578125" style="3"/>
    <col min="8192" max="8192" width="13.7109375" style="3" customWidth="1"/>
    <col min="8193" max="8197" width="11.42578125" style="3"/>
    <col min="8198" max="8198" width="12.42578125" style="3" bestFit="1" customWidth="1"/>
    <col min="8199" max="8199" width="11.42578125" style="3"/>
    <col min="8200" max="8200" width="17.42578125" style="3" bestFit="1" customWidth="1"/>
    <col min="8201" max="8426" width="11.42578125" style="3"/>
    <col min="8427" max="8427" width="18" style="3" customWidth="1"/>
    <col min="8428" max="8429" width="11.42578125" style="3"/>
    <col min="8430" max="8431" width="12.42578125" style="3" customWidth="1"/>
    <col min="8432" max="8432" width="14.140625" style="3" customWidth="1"/>
    <col min="8433" max="8437" width="11.42578125" style="3"/>
    <col min="8438" max="8439" width="12.42578125" style="3" bestFit="1" customWidth="1"/>
    <col min="8440" max="8440" width="13.140625" style="3" customWidth="1"/>
    <col min="8441" max="8442" width="11.42578125" style="3"/>
    <col min="8443" max="8443" width="18.28515625" style="3" customWidth="1"/>
    <col min="8444" max="8445" width="11.42578125" style="3"/>
    <col min="8446" max="8446" width="13.42578125" style="3" customWidth="1"/>
    <col min="8447" max="8447" width="11.42578125" style="3"/>
    <col min="8448" max="8448" width="13.7109375" style="3" customWidth="1"/>
    <col min="8449" max="8453" width="11.42578125" style="3"/>
    <col min="8454" max="8454" width="12.42578125" style="3" bestFit="1" customWidth="1"/>
    <col min="8455" max="8455" width="11.42578125" style="3"/>
    <col min="8456" max="8456" width="17.42578125" style="3" bestFit="1" customWidth="1"/>
    <col min="8457" max="8682" width="11.42578125" style="3"/>
    <col min="8683" max="8683" width="18" style="3" customWidth="1"/>
    <col min="8684" max="8685" width="11.42578125" style="3"/>
    <col min="8686" max="8687" width="12.42578125" style="3" customWidth="1"/>
    <col min="8688" max="8688" width="14.140625" style="3" customWidth="1"/>
    <col min="8689" max="8693" width="11.42578125" style="3"/>
    <col min="8694" max="8695" width="12.42578125" style="3" bestFit="1" customWidth="1"/>
    <col min="8696" max="8696" width="13.140625" style="3" customWidth="1"/>
    <col min="8697" max="8698" width="11.42578125" style="3"/>
    <col min="8699" max="8699" width="18.28515625" style="3" customWidth="1"/>
    <col min="8700" max="8701" width="11.42578125" style="3"/>
    <col min="8702" max="8702" width="13.42578125" style="3" customWidth="1"/>
    <col min="8703" max="8703" width="11.42578125" style="3"/>
    <col min="8704" max="8704" width="13.7109375" style="3" customWidth="1"/>
    <col min="8705" max="8709" width="11.42578125" style="3"/>
    <col min="8710" max="8710" width="12.42578125" style="3" bestFit="1" customWidth="1"/>
    <col min="8711" max="8711" width="11.42578125" style="3"/>
    <col min="8712" max="8712" width="17.42578125" style="3" bestFit="1" customWidth="1"/>
    <col min="8713" max="8938" width="11.42578125" style="3"/>
    <col min="8939" max="8939" width="18" style="3" customWidth="1"/>
    <col min="8940" max="8941" width="11.42578125" style="3"/>
    <col min="8942" max="8943" width="12.42578125" style="3" customWidth="1"/>
    <col min="8944" max="8944" width="14.140625" style="3" customWidth="1"/>
    <col min="8945" max="8949" width="11.42578125" style="3"/>
    <col min="8950" max="8951" width="12.42578125" style="3" bestFit="1" customWidth="1"/>
    <col min="8952" max="8952" width="13.140625" style="3" customWidth="1"/>
    <col min="8953" max="8954" width="11.42578125" style="3"/>
    <col min="8955" max="8955" width="18.28515625" style="3" customWidth="1"/>
    <col min="8956" max="8957" width="11.42578125" style="3"/>
    <col min="8958" max="8958" width="13.42578125" style="3" customWidth="1"/>
    <col min="8959" max="8959" width="11.42578125" style="3"/>
    <col min="8960" max="8960" width="13.7109375" style="3" customWidth="1"/>
    <col min="8961" max="8965" width="11.42578125" style="3"/>
    <col min="8966" max="8966" width="12.42578125" style="3" bestFit="1" customWidth="1"/>
    <col min="8967" max="8967" width="11.42578125" style="3"/>
    <col min="8968" max="8968" width="17.42578125" style="3" bestFit="1" customWidth="1"/>
    <col min="8969" max="9194" width="11.42578125" style="3"/>
    <col min="9195" max="9195" width="18" style="3" customWidth="1"/>
    <col min="9196" max="9197" width="11.42578125" style="3"/>
    <col min="9198" max="9199" width="12.42578125" style="3" customWidth="1"/>
    <col min="9200" max="9200" width="14.140625" style="3" customWidth="1"/>
    <col min="9201" max="9205" width="11.42578125" style="3"/>
    <col min="9206" max="9207" width="12.42578125" style="3" bestFit="1" customWidth="1"/>
    <col min="9208" max="9208" width="13.140625" style="3" customWidth="1"/>
    <col min="9209" max="9210" width="11.42578125" style="3"/>
    <col min="9211" max="9211" width="18.28515625" style="3" customWidth="1"/>
    <col min="9212" max="9213" width="11.42578125" style="3"/>
    <col min="9214" max="9214" width="13.42578125" style="3" customWidth="1"/>
    <col min="9215" max="9215" width="11.42578125" style="3"/>
    <col min="9216" max="9216" width="13.7109375" style="3" customWidth="1"/>
    <col min="9217" max="9221" width="11.42578125" style="3"/>
    <col min="9222" max="9222" width="12.42578125" style="3" bestFit="1" customWidth="1"/>
    <col min="9223" max="9223" width="11.42578125" style="3"/>
    <col min="9224" max="9224" width="17.42578125" style="3" bestFit="1" customWidth="1"/>
    <col min="9225" max="9450" width="11.42578125" style="3"/>
    <col min="9451" max="9451" width="18" style="3" customWidth="1"/>
    <col min="9452" max="9453" width="11.42578125" style="3"/>
    <col min="9454" max="9455" width="12.42578125" style="3" customWidth="1"/>
    <col min="9456" max="9456" width="14.140625" style="3" customWidth="1"/>
    <col min="9457" max="9461" width="11.42578125" style="3"/>
    <col min="9462" max="9463" width="12.42578125" style="3" bestFit="1" customWidth="1"/>
    <col min="9464" max="9464" width="13.140625" style="3" customWidth="1"/>
    <col min="9465" max="9466" width="11.42578125" style="3"/>
    <col min="9467" max="9467" width="18.28515625" style="3" customWidth="1"/>
    <col min="9468" max="9469" width="11.42578125" style="3"/>
    <col min="9470" max="9470" width="13.42578125" style="3" customWidth="1"/>
    <col min="9471" max="9471" width="11.42578125" style="3"/>
    <col min="9472" max="9472" width="13.7109375" style="3" customWidth="1"/>
    <col min="9473" max="9477" width="11.42578125" style="3"/>
    <col min="9478" max="9478" width="12.42578125" style="3" bestFit="1" customWidth="1"/>
    <col min="9479" max="9479" width="11.42578125" style="3"/>
    <col min="9480" max="9480" width="17.42578125" style="3" bestFit="1" customWidth="1"/>
    <col min="9481" max="9706" width="11.42578125" style="3"/>
    <col min="9707" max="9707" width="18" style="3" customWidth="1"/>
    <col min="9708" max="9709" width="11.42578125" style="3"/>
    <col min="9710" max="9711" width="12.42578125" style="3" customWidth="1"/>
    <col min="9712" max="9712" width="14.140625" style="3" customWidth="1"/>
    <col min="9713" max="9717" width="11.42578125" style="3"/>
    <col min="9718" max="9719" width="12.42578125" style="3" bestFit="1" customWidth="1"/>
    <col min="9720" max="9720" width="13.140625" style="3" customWidth="1"/>
    <col min="9721" max="9722" width="11.42578125" style="3"/>
    <col min="9723" max="9723" width="18.28515625" style="3" customWidth="1"/>
    <col min="9724" max="9725" width="11.42578125" style="3"/>
    <col min="9726" max="9726" width="13.42578125" style="3" customWidth="1"/>
    <col min="9727" max="9727" width="11.42578125" style="3"/>
    <col min="9728" max="9728" width="13.7109375" style="3" customWidth="1"/>
    <col min="9729" max="9733" width="11.42578125" style="3"/>
    <col min="9734" max="9734" width="12.42578125" style="3" bestFit="1" customWidth="1"/>
    <col min="9735" max="9735" width="11.42578125" style="3"/>
    <col min="9736" max="9736" width="17.42578125" style="3" bestFit="1" customWidth="1"/>
    <col min="9737" max="9962" width="11.42578125" style="3"/>
    <col min="9963" max="9963" width="18" style="3" customWidth="1"/>
    <col min="9964" max="9965" width="11.42578125" style="3"/>
    <col min="9966" max="9967" width="12.42578125" style="3" customWidth="1"/>
    <col min="9968" max="9968" width="14.140625" style="3" customWidth="1"/>
    <col min="9969" max="9973" width="11.42578125" style="3"/>
    <col min="9974" max="9975" width="12.42578125" style="3" bestFit="1" customWidth="1"/>
    <col min="9976" max="9976" width="13.140625" style="3" customWidth="1"/>
    <col min="9977" max="9978" width="11.42578125" style="3"/>
    <col min="9979" max="9979" width="18.28515625" style="3" customWidth="1"/>
    <col min="9980" max="9981" width="11.42578125" style="3"/>
    <col min="9982" max="9982" width="13.42578125" style="3" customWidth="1"/>
    <col min="9983" max="9983" width="11.42578125" style="3"/>
    <col min="9984" max="9984" width="13.7109375" style="3" customWidth="1"/>
    <col min="9985" max="9989" width="11.42578125" style="3"/>
    <col min="9990" max="9990" width="12.42578125" style="3" bestFit="1" customWidth="1"/>
    <col min="9991" max="9991" width="11.42578125" style="3"/>
    <col min="9992" max="9992" width="17.42578125" style="3" bestFit="1" customWidth="1"/>
    <col min="9993" max="10218" width="11.42578125" style="3"/>
    <col min="10219" max="10219" width="18" style="3" customWidth="1"/>
    <col min="10220" max="10221" width="11.42578125" style="3"/>
    <col min="10222" max="10223" width="12.42578125" style="3" customWidth="1"/>
    <col min="10224" max="10224" width="14.140625" style="3" customWidth="1"/>
    <col min="10225" max="10229" width="11.42578125" style="3"/>
    <col min="10230" max="10231" width="12.42578125" style="3" bestFit="1" customWidth="1"/>
    <col min="10232" max="10232" width="13.140625" style="3" customWidth="1"/>
    <col min="10233" max="10234" width="11.42578125" style="3"/>
    <col min="10235" max="10235" width="18.28515625" style="3" customWidth="1"/>
    <col min="10236" max="10237" width="11.42578125" style="3"/>
    <col min="10238" max="10238" width="13.42578125" style="3" customWidth="1"/>
    <col min="10239" max="10239" width="11.42578125" style="3"/>
    <col min="10240" max="10240" width="13.7109375" style="3" customWidth="1"/>
    <col min="10241" max="10245" width="11.42578125" style="3"/>
    <col min="10246" max="10246" width="12.42578125" style="3" bestFit="1" customWidth="1"/>
    <col min="10247" max="10247" width="11.42578125" style="3"/>
    <col min="10248" max="10248" width="17.42578125" style="3" bestFit="1" customWidth="1"/>
    <col min="10249" max="10474" width="11.42578125" style="3"/>
    <col min="10475" max="10475" width="18" style="3" customWidth="1"/>
    <col min="10476" max="10477" width="11.42578125" style="3"/>
    <col min="10478" max="10479" width="12.42578125" style="3" customWidth="1"/>
    <col min="10480" max="10480" width="14.140625" style="3" customWidth="1"/>
    <col min="10481" max="10485" width="11.42578125" style="3"/>
    <col min="10486" max="10487" width="12.42578125" style="3" bestFit="1" customWidth="1"/>
    <col min="10488" max="10488" width="13.140625" style="3" customWidth="1"/>
    <col min="10489" max="10490" width="11.42578125" style="3"/>
    <col min="10491" max="10491" width="18.28515625" style="3" customWidth="1"/>
    <col min="10492" max="10493" width="11.42578125" style="3"/>
    <col min="10494" max="10494" width="13.42578125" style="3" customWidth="1"/>
    <col min="10495" max="10495" width="11.42578125" style="3"/>
    <col min="10496" max="10496" width="13.7109375" style="3" customWidth="1"/>
    <col min="10497" max="10501" width="11.42578125" style="3"/>
    <col min="10502" max="10502" width="12.42578125" style="3" bestFit="1" customWidth="1"/>
    <col min="10503" max="10503" width="11.42578125" style="3"/>
    <col min="10504" max="10504" width="17.42578125" style="3" bestFit="1" customWidth="1"/>
    <col min="10505" max="10730" width="11.42578125" style="3"/>
    <col min="10731" max="10731" width="18" style="3" customWidth="1"/>
    <col min="10732" max="10733" width="11.42578125" style="3"/>
    <col min="10734" max="10735" width="12.42578125" style="3" customWidth="1"/>
    <col min="10736" max="10736" width="14.140625" style="3" customWidth="1"/>
    <col min="10737" max="10741" width="11.42578125" style="3"/>
    <col min="10742" max="10743" width="12.42578125" style="3" bestFit="1" customWidth="1"/>
    <col min="10744" max="10744" width="13.140625" style="3" customWidth="1"/>
    <col min="10745" max="10746" width="11.42578125" style="3"/>
    <col min="10747" max="10747" width="18.28515625" style="3" customWidth="1"/>
    <col min="10748" max="10749" width="11.42578125" style="3"/>
    <col min="10750" max="10750" width="13.42578125" style="3" customWidth="1"/>
    <col min="10751" max="10751" width="11.42578125" style="3"/>
    <col min="10752" max="10752" width="13.7109375" style="3" customWidth="1"/>
    <col min="10753" max="10757" width="11.42578125" style="3"/>
    <col min="10758" max="10758" width="12.42578125" style="3" bestFit="1" customWidth="1"/>
    <col min="10759" max="10759" width="11.42578125" style="3"/>
    <col min="10760" max="10760" width="17.42578125" style="3" bestFit="1" customWidth="1"/>
    <col min="10761" max="10986" width="11.42578125" style="3"/>
    <col min="10987" max="10987" width="18" style="3" customWidth="1"/>
    <col min="10988" max="10989" width="11.42578125" style="3"/>
    <col min="10990" max="10991" width="12.42578125" style="3" customWidth="1"/>
    <col min="10992" max="10992" width="14.140625" style="3" customWidth="1"/>
    <col min="10993" max="10997" width="11.42578125" style="3"/>
    <col min="10998" max="10999" width="12.42578125" style="3" bestFit="1" customWidth="1"/>
    <col min="11000" max="11000" width="13.140625" style="3" customWidth="1"/>
    <col min="11001" max="11002" width="11.42578125" style="3"/>
    <col min="11003" max="11003" width="18.28515625" style="3" customWidth="1"/>
    <col min="11004" max="11005" width="11.42578125" style="3"/>
    <col min="11006" max="11006" width="13.42578125" style="3" customWidth="1"/>
    <col min="11007" max="11007" width="11.42578125" style="3"/>
    <col min="11008" max="11008" width="13.7109375" style="3" customWidth="1"/>
    <col min="11009" max="11013" width="11.42578125" style="3"/>
    <col min="11014" max="11014" width="12.42578125" style="3" bestFit="1" customWidth="1"/>
    <col min="11015" max="11015" width="11.42578125" style="3"/>
    <col min="11016" max="11016" width="17.42578125" style="3" bestFit="1" customWidth="1"/>
    <col min="11017" max="11242" width="11.42578125" style="3"/>
    <col min="11243" max="11243" width="18" style="3" customWidth="1"/>
    <col min="11244" max="11245" width="11.42578125" style="3"/>
    <col min="11246" max="11247" width="12.42578125" style="3" customWidth="1"/>
    <col min="11248" max="11248" width="14.140625" style="3" customWidth="1"/>
    <col min="11249" max="11253" width="11.42578125" style="3"/>
    <col min="11254" max="11255" width="12.42578125" style="3" bestFit="1" customWidth="1"/>
    <col min="11256" max="11256" width="13.140625" style="3" customWidth="1"/>
    <col min="11257" max="11258" width="11.42578125" style="3"/>
    <col min="11259" max="11259" width="18.28515625" style="3" customWidth="1"/>
    <col min="11260" max="11261" width="11.42578125" style="3"/>
    <col min="11262" max="11262" width="13.42578125" style="3" customWidth="1"/>
    <col min="11263" max="11263" width="11.42578125" style="3"/>
    <col min="11264" max="11264" width="13.7109375" style="3" customWidth="1"/>
    <col min="11265" max="11269" width="11.42578125" style="3"/>
    <col min="11270" max="11270" width="12.42578125" style="3" bestFit="1" customWidth="1"/>
    <col min="11271" max="11271" width="11.42578125" style="3"/>
    <col min="11272" max="11272" width="17.42578125" style="3" bestFit="1" customWidth="1"/>
    <col min="11273" max="11498" width="11.42578125" style="3"/>
    <col min="11499" max="11499" width="18" style="3" customWidth="1"/>
    <col min="11500" max="11501" width="11.42578125" style="3"/>
    <col min="11502" max="11503" width="12.42578125" style="3" customWidth="1"/>
    <col min="11504" max="11504" width="14.140625" style="3" customWidth="1"/>
    <col min="11505" max="11509" width="11.42578125" style="3"/>
    <col min="11510" max="11511" width="12.42578125" style="3" bestFit="1" customWidth="1"/>
    <col min="11512" max="11512" width="13.140625" style="3" customWidth="1"/>
    <col min="11513" max="11514" width="11.42578125" style="3"/>
    <col min="11515" max="11515" width="18.28515625" style="3" customWidth="1"/>
    <col min="11516" max="11517" width="11.42578125" style="3"/>
    <col min="11518" max="11518" width="13.42578125" style="3" customWidth="1"/>
    <col min="11519" max="11519" width="11.42578125" style="3"/>
    <col min="11520" max="11520" width="13.7109375" style="3" customWidth="1"/>
    <col min="11521" max="11525" width="11.42578125" style="3"/>
    <col min="11526" max="11526" width="12.42578125" style="3" bestFit="1" customWidth="1"/>
    <col min="11527" max="11527" width="11.42578125" style="3"/>
    <col min="11528" max="11528" width="17.42578125" style="3" bestFit="1" customWidth="1"/>
    <col min="11529" max="11754" width="11.42578125" style="3"/>
    <col min="11755" max="11755" width="18" style="3" customWidth="1"/>
    <col min="11756" max="11757" width="11.42578125" style="3"/>
    <col min="11758" max="11759" width="12.42578125" style="3" customWidth="1"/>
    <col min="11760" max="11760" width="14.140625" style="3" customWidth="1"/>
    <col min="11761" max="11765" width="11.42578125" style="3"/>
    <col min="11766" max="11767" width="12.42578125" style="3" bestFit="1" customWidth="1"/>
    <col min="11768" max="11768" width="13.140625" style="3" customWidth="1"/>
    <col min="11769" max="11770" width="11.42578125" style="3"/>
    <col min="11771" max="11771" width="18.28515625" style="3" customWidth="1"/>
    <col min="11772" max="11773" width="11.42578125" style="3"/>
    <col min="11774" max="11774" width="13.42578125" style="3" customWidth="1"/>
    <col min="11775" max="11775" width="11.42578125" style="3"/>
    <col min="11776" max="11776" width="13.7109375" style="3" customWidth="1"/>
    <col min="11777" max="11781" width="11.42578125" style="3"/>
    <col min="11782" max="11782" width="12.42578125" style="3" bestFit="1" customWidth="1"/>
    <col min="11783" max="11783" width="11.42578125" style="3"/>
    <col min="11784" max="11784" width="17.42578125" style="3" bestFit="1" customWidth="1"/>
    <col min="11785" max="12010" width="11.42578125" style="3"/>
    <col min="12011" max="12011" width="18" style="3" customWidth="1"/>
    <col min="12012" max="12013" width="11.42578125" style="3"/>
    <col min="12014" max="12015" width="12.42578125" style="3" customWidth="1"/>
    <col min="12016" max="12016" width="14.140625" style="3" customWidth="1"/>
    <col min="12017" max="12021" width="11.42578125" style="3"/>
    <col min="12022" max="12023" width="12.42578125" style="3" bestFit="1" customWidth="1"/>
    <col min="12024" max="12024" width="13.140625" style="3" customWidth="1"/>
    <col min="12025" max="12026" width="11.42578125" style="3"/>
    <col min="12027" max="12027" width="18.28515625" style="3" customWidth="1"/>
    <col min="12028" max="12029" width="11.42578125" style="3"/>
    <col min="12030" max="12030" width="13.42578125" style="3" customWidth="1"/>
    <col min="12031" max="12031" width="11.42578125" style="3"/>
    <col min="12032" max="12032" width="13.7109375" style="3" customWidth="1"/>
    <col min="12033" max="12037" width="11.42578125" style="3"/>
    <col min="12038" max="12038" width="12.42578125" style="3" bestFit="1" customWidth="1"/>
    <col min="12039" max="12039" width="11.42578125" style="3"/>
    <col min="12040" max="12040" width="17.42578125" style="3" bestFit="1" customWidth="1"/>
    <col min="12041" max="12266" width="11.42578125" style="3"/>
    <col min="12267" max="12267" width="18" style="3" customWidth="1"/>
    <col min="12268" max="12269" width="11.42578125" style="3"/>
    <col min="12270" max="12271" width="12.42578125" style="3" customWidth="1"/>
    <col min="12272" max="12272" width="14.140625" style="3" customWidth="1"/>
    <col min="12273" max="12277" width="11.42578125" style="3"/>
    <col min="12278" max="12279" width="12.42578125" style="3" bestFit="1" customWidth="1"/>
    <col min="12280" max="12280" width="13.140625" style="3" customWidth="1"/>
    <col min="12281" max="12282" width="11.42578125" style="3"/>
    <col min="12283" max="12283" width="18.28515625" style="3" customWidth="1"/>
    <col min="12284" max="12285" width="11.42578125" style="3"/>
    <col min="12286" max="12286" width="13.42578125" style="3" customWidth="1"/>
    <col min="12287" max="12287" width="11.42578125" style="3"/>
    <col min="12288" max="12288" width="13.7109375" style="3" customWidth="1"/>
    <col min="12289" max="12293" width="11.42578125" style="3"/>
    <col min="12294" max="12294" width="12.42578125" style="3" bestFit="1" customWidth="1"/>
    <col min="12295" max="12295" width="11.42578125" style="3"/>
    <col min="12296" max="12296" width="17.42578125" style="3" bestFit="1" customWidth="1"/>
    <col min="12297" max="12522" width="11.42578125" style="3"/>
    <col min="12523" max="12523" width="18" style="3" customWidth="1"/>
    <col min="12524" max="12525" width="11.42578125" style="3"/>
    <col min="12526" max="12527" width="12.42578125" style="3" customWidth="1"/>
    <col min="12528" max="12528" width="14.140625" style="3" customWidth="1"/>
    <col min="12529" max="12533" width="11.42578125" style="3"/>
    <col min="12534" max="12535" width="12.42578125" style="3" bestFit="1" customWidth="1"/>
    <col min="12536" max="12536" width="13.140625" style="3" customWidth="1"/>
    <col min="12537" max="12538" width="11.42578125" style="3"/>
    <col min="12539" max="12539" width="18.28515625" style="3" customWidth="1"/>
    <col min="12540" max="12541" width="11.42578125" style="3"/>
    <col min="12542" max="12542" width="13.42578125" style="3" customWidth="1"/>
    <col min="12543" max="12543" width="11.42578125" style="3"/>
    <col min="12544" max="12544" width="13.7109375" style="3" customWidth="1"/>
    <col min="12545" max="12549" width="11.42578125" style="3"/>
    <col min="12550" max="12550" width="12.42578125" style="3" bestFit="1" customWidth="1"/>
    <col min="12551" max="12551" width="11.42578125" style="3"/>
    <col min="12552" max="12552" width="17.42578125" style="3" bestFit="1" customWidth="1"/>
    <col min="12553" max="12778" width="11.42578125" style="3"/>
    <col min="12779" max="12779" width="18" style="3" customWidth="1"/>
    <col min="12780" max="12781" width="11.42578125" style="3"/>
    <col min="12782" max="12783" width="12.42578125" style="3" customWidth="1"/>
    <col min="12784" max="12784" width="14.140625" style="3" customWidth="1"/>
    <col min="12785" max="12789" width="11.42578125" style="3"/>
    <col min="12790" max="12791" width="12.42578125" style="3" bestFit="1" customWidth="1"/>
    <col min="12792" max="12792" width="13.140625" style="3" customWidth="1"/>
    <col min="12793" max="12794" width="11.42578125" style="3"/>
    <col min="12795" max="12795" width="18.28515625" style="3" customWidth="1"/>
    <col min="12796" max="12797" width="11.42578125" style="3"/>
    <col min="12798" max="12798" width="13.42578125" style="3" customWidth="1"/>
    <col min="12799" max="12799" width="11.42578125" style="3"/>
    <col min="12800" max="12800" width="13.7109375" style="3" customWidth="1"/>
    <col min="12801" max="12805" width="11.42578125" style="3"/>
    <col min="12806" max="12806" width="12.42578125" style="3" bestFit="1" customWidth="1"/>
    <col min="12807" max="12807" width="11.42578125" style="3"/>
    <col min="12808" max="12808" width="17.42578125" style="3" bestFit="1" customWidth="1"/>
    <col min="12809" max="13034" width="11.42578125" style="3"/>
    <col min="13035" max="13035" width="18" style="3" customWidth="1"/>
    <col min="13036" max="13037" width="11.42578125" style="3"/>
    <col min="13038" max="13039" width="12.42578125" style="3" customWidth="1"/>
    <col min="13040" max="13040" width="14.140625" style="3" customWidth="1"/>
    <col min="13041" max="13045" width="11.42578125" style="3"/>
    <col min="13046" max="13047" width="12.42578125" style="3" bestFit="1" customWidth="1"/>
    <col min="13048" max="13048" width="13.140625" style="3" customWidth="1"/>
    <col min="13049" max="13050" width="11.42578125" style="3"/>
    <col min="13051" max="13051" width="18.28515625" style="3" customWidth="1"/>
    <col min="13052" max="13053" width="11.42578125" style="3"/>
    <col min="13054" max="13054" width="13.42578125" style="3" customWidth="1"/>
    <col min="13055" max="13055" width="11.42578125" style="3"/>
    <col min="13056" max="13056" width="13.7109375" style="3" customWidth="1"/>
    <col min="13057" max="13061" width="11.42578125" style="3"/>
    <col min="13062" max="13062" width="12.42578125" style="3" bestFit="1" customWidth="1"/>
    <col min="13063" max="13063" width="11.42578125" style="3"/>
    <col min="13064" max="13064" width="17.42578125" style="3" bestFit="1" customWidth="1"/>
    <col min="13065" max="13290" width="11.42578125" style="3"/>
    <col min="13291" max="13291" width="18" style="3" customWidth="1"/>
    <col min="13292" max="13293" width="11.42578125" style="3"/>
    <col min="13294" max="13295" width="12.42578125" style="3" customWidth="1"/>
    <col min="13296" max="13296" width="14.140625" style="3" customWidth="1"/>
    <col min="13297" max="13301" width="11.42578125" style="3"/>
    <col min="13302" max="13303" width="12.42578125" style="3" bestFit="1" customWidth="1"/>
    <col min="13304" max="13304" width="13.140625" style="3" customWidth="1"/>
    <col min="13305" max="13306" width="11.42578125" style="3"/>
    <col min="13307" max="13307" width="18.28515625" style="3" customWidth="1"/>
    <col min="13308" max="13309" width="11.42578125" style="3"/>
    <col min="13310" max="13310" width="13.42578125" style="3" customWidth="1"/>
    <col min="13311" max="13311" width="11.42578125" style="3"/>
    <col min="13312" max="13312" width="13.7109375" style="3" customWidth="1"/>
    <col min="13313" max="13317" width="11.42578125" style="3"/>
    <col min="13318" max="13318" width="12.42578125" style="3" bestFit="1" customWidth="1"/>
    <col min="13319" max="13319" width="11.42578125" style="3"/>
    <col min="13320" max="13320" width="17.42578125" style="3" bestFit="1" customWidth="1"/>
    <col min="13321" max="13546" width="11.42578125" style="3"/>
    <col min="13547" max="13547" width="18" style="3" customWidth="1"/>
    <col min="13548" max="13549" width="11.42578125" style="3"/>
    <col min="13550" max="13551" width="12.42578125" style="3" customWidth="1"/>
    <col min="13552" max="13552" width="14.140625" style="3" customWidth="1"/>
    <col min="13553" max="13557" width="11.42578125" style="3"/>
    <col min="13558" max="13559" width="12.42578125" style="3" bestFit="1" customWidth="1"/>
    <col min="13560" max="13560" width="13.140625" style="3" customWidth="1"/>
    <col min="13561" max="13562" width="11.42578125" style="3"/>
    <col min="13563" max="13563" width="18.28515625" style="3" customWidth="1"/>
    <col min="13564" max="13565" width="11.42578125" style="3"/>
    <col min="13566" max="13566" width="13.42578125" style="3" customWidth="1"/>
    <col min="13567" max="13567" width="11.42578125" style="3"/>
    <col min="13568" max="13568" width="13.7109375" style="3" customWidth="1"/>
    <col min="13569" max="13573" width="11.42578125" style="3"/>
    <col min="13574" max="13574" width="12.42578125" style="3" bestFit="1" customWidth="1"/>
    <col min="13575" max="13575" width="11.42578125" style="3"/>
    <col min="13576" max="13576" width="17.42578125" style="3" bestFit="1" customWidth="1"/>
    <col min="13577" max="13802" width="11.42578125" style="3"/>
    <col min="13803" max="13803" width="18" style="3" customWidth="1"/>
    <col min="13804" max="13805" width="11.42578125" style="3"/>
    <col min="13806" max="13807" width="12.42578125" style="3" customWidth="1"/>
    <col min="13808" max="13808" width="14.140625" style="3" customWidth="1"/>
    <col min="13809" max="13813" width="11.42578125" style="3"/>
    <col min="13814" max="13815" width="12.42578125" style="3" bestFit="1" customWidth="1"/>
    <col min="13816" max="13816" width="13.140625" style="3" customWidth="1"/>
    <col min="13817" max="13818" width="11.42578125" style="3"/>
    <col min="13819" max="13819" width="18.28515625" style="3" customWidth="1"/>
    <col min="13820" max="13821" width="11.42578125" style="3"/>
    <col min="13822" max="13822" width="13.42578125" style="3" customWidth="1"/>
    <col min="13823" max="13823" width="11.42578125" style="3"/>
    <col min="13824" max="13824" width="13.7109375" style="3" customWidth="1"/>
    <col min="13825" max="13829" width="11.42578125" style="3"/>
    <col min="13830" max="13830" width="12.42578125" style="3" bestFit="1" customWidth="1"/>
    <col min="13831" max="13831" width="11.42578125" style="3"/>
    <col min="13832" max="13832" width="17.42578125" style="3" bestFit="1" customWidth="1"/>
    <col min="13833" max="14058" width="11.42578125" style="3"/>
    <col min="14059" max="14059" width="18" style="3" customWidth="1"/>
    <col min="14060" max="14061" width="11.42578125" style="3"/>
    <col min="14062" max="14063" width="12.42578125" style="3" customWidth="1"/>
    <col min="14064" max="14064" width="14.140625" style="3" customWidth="1"/>
    <col min="14065" max="14069" width="11.42578125" style="3"/>
    <col min="14070" max="14071" width="12.42578125" style="3" bestFit="1" customWidth="1"/>
    <col min="14072" max="14072" width="13.140625" style="3" customWidth="1"/>
    <col min="14073" max="14074" width="11.42578125" style="3"/>
    <col min="14075" max="14075" width="18.28515625" style="3" customWidth="1"/>
    <col min="14076" max="14077" width="11.42578125" style="3"/>
    <col min="14078" max="14078" width="13.42578125" style="3" customWidth="1"/>
    <col min="14079" max="14079" width="11.42578125" style="3"/>
    <col min="14080" max="14080" width="13.7109375" style="3" customWidth="1"/>
    <col min="14081" max="14085" width="11.42578125" style="3"/>
    <col min="14086" max="14086" width="12.42578125" style="3" bestFit="1" customWidth="1"/>
    <col min="14087" max="14087" width="11.42578125" style="3"/>
    <col min="14088" max="14088" width="17.42578125" style="3" bestFit="1" customWidth="1"/>
    <col min="14089" max="14314" width="11.42578125" style="3"/>
    <col min="14315" max="14315" width="18" style="3" customWidth="1"/>
    <col min="14316" max="14317" width="11.42578125" style="3"/>
    <col min="14318" max="14319" width="12.42578125" style="3" customWidth="1"/>
    <col min="14320" max="14320" width="14.140625" style="3" customWidth="1"/>
    <col min="14321" max="14325" width="11.42578125" style="3"/>
    <col min="14326" max="14327" width="12.42578125" style="3" bestFit="1" customWidth="1"/>
    <col min="14328" max="14328" width="13.140625" style="3" customWidth="1"/>
    <col min="14329" max="14330" width="11.42578125" style="3"/>
    <col min="14331" max="14331" width="18.28515625" style="3" customWidth="1"/>
    <col min="14332" max="14333" width="11.42578125" style="3"/>
    <col min="14334" max="14334" width="13.42578125" style="3" customWidth="1"/>
    <col min="14335" max="14335" width="11.42578125" style="3"/>
    <col min="14336" max="14336" width="13.7109375" style="3" customWidth="1"/>
    <col min="14337" max="14341" width="11.42578125" style="3"/>
    <col min="14342" max="14342" width="12.42578125" style="3" bestFit="1" customWidth="1"/>
    <col min="14343" max="14343" width="11.42578125" style="3"/>
    <col min="14344" max="14344" width="17.42578125" style="3" bestFit="1" customWidth="1"/>
    <col min="14345" max="14570" width="11.42578125" style="3"/>
    <col min="14571" max="14571" width="18" style="3" customWidth="1"/>
    <col min="14572" max="14573" width="11.42578125" style="3"/>
    <col min="14574" max="14575" width="12.42578125" style="3" customWidth="1"/>
    <col min="14576" max="14576" width="14.140625" style="3" customWidth="1"/>
    <col min="14577" max="14581" width="11.42578125" style="3"/>
    <col min="14582" max="14583" width="12.42578125" style="3" bestFit="1" customWidth="1"/>
    <col min="14584" max="14584" width="13.140625" style="3" customWidth="1"/>
    <col min="14585" max="14586" width="11.42578125" style="3"/>
    <col min="14587" max="14587" width="18.28515625" style="3" customWidth="1"/>
    <col min="14588" max="14589" width="11.42578125" style="3"/>
    <col min="14590" max="14590" width="13.42578125" style="3" customWidth="1"/>
    <col min="14591" max="14591" width="11.42578125" style="3"/>
    <col min="14592" max="14592" width="13.7109375" style="3" customWidth="1"/>
    <col min="14593" max="14597" width="11.42578125" style="3"/>
    <col min="14598" max="14598" width="12.42578125" style="3" bestFit="1" customWidth="1"/>
    <col min="14599" max="14599" width="11.42578125" style="3"/>
    <col min="14600" max="14600" width="17.42578125" style="3" bestFit="1" customWidth="1"/>
    <col min="14601" max="14826" width="11.42578125" style="3"/>
    <col min="14827" max="14827" width="18" style="3" customWidth="1"/>
    <col min="14828" max="14829" width="11.42578125" style="3"/>
    <col min="14830" max="14831" width="12.42578125" style="3" customWidth="1"/>
    <col min="14832" max="14832" width="14.140625" style="3" customWidth="1"/>
    <col min="14833" max="14837" width="11.42578125" style="3"/>
    <col min="14838" max="14839" width="12.42578125" style="3" bestFit="1" customWidth="1"/>
    <col min="14840" max="14840" width="13.140625" style="3" customWidth="1"/>
    <col min="14841" max="14842" width="11.42578125" style="3"/>
    <col min="14843" max="14843" width="18.28515625" style="3" customWidth="1"/>
    <col min="14844" max="14845" width="11.42578125" style="3"/>
    <col min="14846" max="14846" width="13.42578125" style="3" customWidth="1"/>
    <col min="14847" max="14847" width="11.42578125" style="3"/>
    <col min="14848" max="14848" width="13.7109375" style="3" customWidth="1"/>
    <col min="14849" max="14853" width="11.42578125" style="3"/>
    <col min="14854" max="14854" width="12.42578125" style="3" bestFit="1" customWidth="1"/>
    <col min="14855" max="14855" width="11.42578125" style="3"/>
    <col min="14856" max="14856" width="17.42578125" style="3" bestFit="1" customWidth="1"/>
    <col min="14857" max="15082" width="11.42578125" style="3"/>
    <col min="15083" max="15083" width="18" style="3" customWidth="1"/>
    <col min="15084" max="15085" width="11.42578125" style="3"/>
    <col min="15086" max="15087" width="12.42578125" style="3" customWidth="1"/>
    <col min="15088" max="15088" width="14.140625" style="3" customWidth="1"/>
    <col min="15089" max="15093" width="11.42578125" style="3"/>
    <col min="15094" max="15095" width="12.42578125" style="3" bestFit="1" customWidth="1"/>
    <col min="15096" max="15096" width="13.140625" style="3" customWidth="1"/>
    <col min="15097" max="15098" width="11.42578125" style="3"/>
    <col min="15099" max="15099" width="18.28515625" style="3" customWidth="1"/>
    <col min="15100" max="15101" width="11.42578125" style="3"/>
    <col min="15102" max="15102" width="13.42578125" style="3" customWidth="1"/>
    <col min="15103" max="15103" width="11.42578125" style="3"/>
    <col min="15104" max="15104" width="13.7109375" style="3" customWidth="1"/>
    <col min="15105" max="15109" width="11.42578125" style="3"/>
    <col min="15110" max="15110" width="12.42578125" style="3" bestFit="1" customWidth="1"/>
    <col min="15111" max="15111" width="11.42578125" style="3"/>
    <col min="15112" max="15112" width="17.42578125" style="3" bestFit="1" customWidth="1"/>
    <col min="15113" max="15338" width="11.42578125" style="3"/>
    <col min="15339" max="15339" width="18" style="3" customWidth="1"/>
    <col min="15340" max="15341" width="11.42578125" style="3"/>
    <col min="15342" max="15343" width="12.42578125" style="3" customWidth="1"/>
    <col min="15344" max="15344" width="14.140625" style="3" customWidth="1"/>
    <col min="15345" max="15349" width="11.42578125" style="3"/>
    <col min="15350" max="15351" width="12.42578125" style="3" bestFit="1" customWidth="1"/>
    <col min="15352" max="15352" width="13.140625" style="3" customWidth="1"/>
    <col min="15353" max="15354" width="11.42578125" style="3"/>
    <col min="15355" max="15355" width="18.28515625" style="3" customWidth="1"/>
    <col min="15356" max="15357" width="11.42578125" style="3"/>
    <col min="15358" max="15358" width="13.42578125" style="3" customWidth="1"/>
    <col min="15359" max="15359" width="11.42578125" style="3"/>
    <col min="15360" max="15360" width="13.7109375" style="3" customWidth="1"/>
    <col min="15361" max="15365" width="11.42578125" style="3"/>
    <col min="15366" max="15366" width="12.42578125" style="3" bestFit="1" customWidth="1"/>
    <col min="15367" max="15367" width="11.42578125" style="3"/>
    <col min="15368" max="15368" width="17.42578125" style="3" bestFit="1" customWidth="1"/>
    <col min="15369" max="15594" width="11.42578125" style="3"/>
    <col min="15595" max="15595" width="18" style="3" customWidth="1"/>
    <col min="15596" max="15597" width="11.42578125" style="3"/>
    <col min="15598" max="15599" width="12.42578125" style="3" customWidth="1"/>
    <col min="15600" max="15600" width="14.140625" style="3" customWidth="1"/>
    <col min="15601" max="15605" width="11.42578125" style="3"/>
    <col min="15606" max="15607" width="12.42578125" style="3" bestFit="1" customWidth="1"/>
    <col min="15608" max="15608" width="13.140625" style="3" customWidth="1"/>
    <col min="15609" max="15610" width="11.42578125" style="3"/>
    <col min="15611" max="15611" width="18.28515625" style="3" customWidth="1"/>
    <col min="15612" max="15613" width="11.42578125" style="3"/>
    <col min="15614" max="15614" width="13.42578125" style="3" customWidth="1"/>
    <col min="15615" max="15615" width="11.42578125" style="3"/>
    <col min="15616" max="15616" width="13.7109375" style="3" customWidth="1"/>
    <col min="15617" max="15621" width="11.42578125" style="3"/>
    <col min="15622" max="15622" width="12.42578125" style="3" bestFit="1" customWidth="1"/>
    <col min="15623" max="15623" width="11.42578125" style="3"/>
    <col min="15624" max="15624" width="17.42578125" style="3" bestFit="1" customWidth="1"/>
    <col min="15625" max="15850" width="11.42578125" style="3"/>
    <col min="15851" max="15851" width="18" style="3" customWidth="1"/>
    <col min="15852" max="15853" width="11.42578125" style="3"/>
    <col min="15854" max="15855" width="12.42578125" style="3" customWidth="1"/>
    <col min="15856" max="15856" width="14.140625" style="3" customWidth="1"/>
    <col min="15857" max="15861" width="11.42578125" style="3"/>
    <col min="15862" max="15863" width="12.42578125" style="3" bestFit="1" customWidth="1"/>
    <col min="15864" max="15864" width="13.140625" style="3" customWidth="1"/>
    <col min="15865" max="15866" width="11.42578125" style="3"/>
    <col min="15867" max="15867" width="18.28515625" style="3" customWidth="1"/>
    <col min="15868" max="15869" width="11.42578125" style="3"/>
    <col min="15870" max="15870" width="13.42578125" style="3" customWidth="1"/>
    <col min="15871" max="15871" width="11.42578125" style="3"/>
    <col min="15872" max="15872" width="13.7109375" style="3" customWidth="1"/>
    <col min="15873" max="15877" width="11.42578125" style="3"/>
    <col min="15878" max="15878" width="12.42578125" style="3" bestFit="1" customWidth="1"/>
    <col min="15879" max="15879" width="11.42578125" style="3"/>
    <col min="15880" max="15880" width="17.42578125" style="3" bestFit="1" customWidth="1"/>
    <col min="15881" max="16106" width="11.42578125" style="3"/>
    <col min="16107" max="16107" width="18" style="3" customWidth="1"/>
    <col min="16108" max="16109" width="11.42578125" style="3"/>
    <col min="16110" max="16111" width="12.42578125" style="3" customWidth="1"/>
    <col min="16112" max="16112" width="14.140625" style="3" customWidth="1"/>
    <col min="16113" max="16117" width="11.42578125" style="3"/>
    <col min="16118" max="16119" width="12.42578125" style="3" bestFit="1" customWidth="1"/>
    <col min="16120" max="16120" width="13.140625" style="3" customWidth="1"/>
    <col min="16121" max="16122" width="11.42578125" style="3"/>
    <col min="16123" max="16123" width="18.28515625" style="3" customWidth="1"/>
    <col min="16124" max="16125" width="11.42578125" style="3"/>
    <col min="16126" max="16126" width="13.42578125" style="3" customWidth="1"/>
    <col min="16127" max="16127" width="11.42578125" style="3"/>
    <col min="16128" max="16128" width="13.7109375" style="3" customWidth="1"/>
    <col min="16129" max="16133" width="11.42578125" style="3"/>
    <col min="16134" max="16134" width="12.42578125" style="3" bestFit="1" customWidth="1"/>
    <col min="16135" max="16135" width="11.42578125" style="3"/>
    <col min="16136" max="16136" width="17.42578125" style="3" bestFit="1" customWidth="1"/>
    <col min="16137" max="16384" width="11.42578125" style="3"/>
  </cols>
  <sheetData>
    <row r="1" spans="1:8" ht="15.75" customHeight="1" x14ac:dyDescent="0.25">
      <c r="A1" s="69"/>
      <c r="B1" s="70" t="s">
        <v>0</v>
      </c>
      <c r="C1" s="70"/>
      <c r="D1" s="70"/>
      <c r="E1" s="70"/>
      <c r="F1" s="70"/>
      <c r="G1" s="1"/>
      <c r="H1" s="2"/>
    </row>
    <row r="2" spans="1:8" ht="15.75" customHeight="1" x14ac:dyDescent="0.25">
      <c r="A2" s="69"/>
      <c r="B2" s="70"/>
      <c r="C2" s="70"/>
      <c r="D2" s="70"/>
      <c r="E2" s="70"/>
      <c r="F2" s="70"/>
      <c r="G2" s="4"/>
      <c r="H2" s="5"/>
    </row>
    <row r="3" spans="1:8" ht="17.25" customHeight="1" x14ac:dyDescent="0.25">
      <c r="A3" s="6" t="s">
        <v>1</v>
      </c>
      <c r="B3" s="69" t="s">
        <v>41</v>
      </c>
      <c r="C3" s="69"/>
      <c r="D3" s="69"/>
      <c r="E3" s="69"/>
      <c r="F3" s="69"/>
      <c r="G3" s="69"/>
      <c r="H3" s="7"/>
    </row>
    <row r="4" spans="1:8" ht="24" customHeight="1" x14ac:dyDescent="0.25">
      <c r="A4" s="71" t="s">
        <v>2</v>
      </c>
      <c r="B4" s="72" t="s">
        <v>90</v>
      </c>
      <c r="C4" s="72"/>
      <c r="D4" s="72"/>
      <c r="E4" s="72"/>
      <c r="F4" s="48" t="s">
        <v>3</v>
      </c>
      <c r="G4" s="9">
        <v>1.3</v>
      </c>
      <c r="H4" s="10"/>
    </row>
    <row r="5" spans="1:8" ht="25.5" customHeight="1" x14ac:dyDescent="0.25">
      <c r="A5" s="71"/>
      <c r="B5" s="72"/>
      <c r="C5" s="72"/>
      <c r="D5" s="72"/>
      <c r="E5" s="72"/>
      <c r="F5" s="48"/>
      <c r="G5" s="9"/>
      <c r="H5" s="11"/>
    </row>
    <row r="6" spans="1:8" ht="15.75" customHeight="1" x14ac:dyDescent="0.25">
      <c r="A6" s="67" t="s">
        <v>4</v>
      </c>
      <c r="B6" s="68" t="s">
        <v>40</v>
      </c>
      <c r="C6" s="68"/>
      <c r="D6" s="68"/>
      <c r="E6" s="68"/>
      <c r="F6" s="49" t="s">
        <v>5</v>
      </c>
      <c r="G6" s="13"/>
      <c r="H6" s="14"/>
    </row>
    <row r="7" spans="1:8" ht="8.25" customHeight="1" x14ac:dyDescent="0.25">
      <c r="A7" s="67"/>
      <c r="B7" s="68"/>
      <c r="C7" s="68"/>
      <c r="D7" s="68"/>
      <c r="E7" s="68"/>
      <c r="F7" s="49"/>
      <c r="G7" s="13"/>
      <c r="H7" s="14"/>
    </row>
    <row r="8" spans="1:8" x14ac:dyDescent="0.25">
      <c r="A8" s="67"/>
      <c r="B8" s="68"/>
      <c r="C8" s="68"/>
      <c r="D8" s="68"/>
      <c r="E8" s="68"/>
      <c r="F8" s="48" t="s">
        <v>6</v>
      </c>
      <c r="G8" s="50" t="s">
        <v>96</v>
      </c>
      <c r="H8" s="14"/>
    </row>
    <row r="9" spans="1:8" x14ac:dyDescent="0.25">
      <c r="A9" s="16" t="s">
        <v>7</v>
      </c>
      <c r="B9" s="17"/>
      <c r="C9" s="18"/>
      <c r="D9" s="18"/>
      <c r="E9" s="18"/>
      <c r="F9" s="19"/>
      <c r="G9" s="15"/>
      <c r="H9" s="14"/>
    </row>
    <row r="10" spans="1:8" ht="36" x14ac:dyDescent="0.25">
      <c r="A10" s="20" t="s">
        <v>8</v>
      </c>
      <c r="B10" s="20" t="s">
        <v>9</v>
      </c>
      <c r="C10" s="21" t="s">
        <v>10</v>
      </c>
      <c r="D10" s="21" t="s">
        <v>11</v>
      </c>
      <c r="E10" s="20" t="s">
        <v>12</v>
      </c>
      <c r="F10" s="20" t="s">
        <v>13</v>
      </c>
      <c r="G10" s="22"/>
      <c r="H10" s="14"/>
    </row>
    <row r="11" spans="1:8" x14ac:dyDescent="0.25">
      <c r="A11" s="28" t="s">
        <v>49</v>
      </c>
      <c r="B11" s="23" t="s">
        <v>38</v>
      </c>
      <c r="C11" s="23">
        <f>+CANTIDADES!D21</f>
        <v>1.524</v>
      </c>
      <c r="D11" s="23">
        <v>569999</v>
      </c>
      <c r="E11" s="24"/>
      <c r="F11" s="25">
        <f>+D11*C11</f>
        <v>868678.47600000002</v>
      </c>
      <c r="G11" s="26"/>
      <c r="H11" s="27"/>
    </row>
    <row r="12" spans="1:8" x14ac:dyDescent="0.25">
      <c r="A12" s="28" t="s">
        <v>53</v>
      </c>
      <c r="B12" s="23" t="s">
        <v>39</v>
      </c>
      <c r="C12" s="23">
        <f>+CANTIDADES!D24</f>
        <v>191.16607999999999</v>
      </c>
      <c r="D12" s="23">
        <f>33500/5.964</f>
        <v>5617.0355466130113</v>
      </c>
      <c r="E12" s="24"/>
      <c r="F12" s="25">
        <f t="shared" ref="F12:F13" si="0">+D12*C12</f>
        <v>1073786.6666666665</v>
      </c>
      <c r="G12" s="26"/>
      <c r="H12" s="27"/>
    </row>
    <row r="13" spans="1:8" x14ac:dyDescent="0.25">
      <c r="A13" s="28" t="s">
        <v>54</v>
      </c>
      <c r="B13" s="23" t="s">
        <v>39</v>
      </c>
      <c r="C13" s="23">
        <f>+CANTIDADES!D25</f>
        <v>159.16992000000002</v>
      </c>
      <c r="D13" s="23">
        <f>21000/3.36</f>
        <v>6250</v>
      </c>
      <c r="E13" s="24"/>
      <c r="F13" s="25">
        <f t="shared" si="0"/>
        <v>994812.00000000012</v>
      </c>
      <c r="G13" s="26"/>
      <c r="H13" s="27"/>
    </row>
    <row r="14" spans="1:8" x14ac:dyDescent="0.25">
      <c r="A14" s="28" t="s">
        <v>50</v>
      </c>
      <c r="B14" s="23" t="s">
        <v>21</v>
      </c>
      <c r="C14" s="23">
        <v>7</v>
      </c>
      <c r="D14" s="28">
        <v>15000</v>
      </c>
      <c r="E14" s="24"/>
      <c r="F14" s="25">
        <f>+D14*C14</f>
        <v>105000</v>
      </c>
      <c r="G14" s="26"/>
      <c r="H14" s="29"/>
    </row>
    <row r="15" spans="1:8" x14ac:dyDescent="0.25">
      <c r="A15" s="28" t="s">
        <v>51</v>
      </c>
      <c r="B15" s="23" t="s">
        <v>39</v>
      </c>
      <c r="C15" s="23">
        <f>(C12+C13)*0.05</f>
        <v>17.5168</v>
      </c>
      <c r="D15" s="28">
        <v>9000</v>
      </c>
      <c r="E15" s="24"/>
      <c r="F15" s="25">
        <f>+D15*C15</f>
        <v>157651.20000000001</v>
      </c>
      <c r="G15" s="26"/>
      <c r="H15" s="29"/>
    </row>
    <row r="16" spans="1:8" x14ac:dyDescent="0.25">
      <c r="A16" s="28" t="s">
        <v>52</v>
      </c>
      <c r="B16" s="23" t="s">
        <v>39</v>
      </c>
      <c r="C16" s="23">
        <v>1</v>
      </c>
      <c r="D16" s="28">
        <v>19475</v>
      </c>
      <c r="E16" s="24"/>
      <c r="F16" s="25">
        <f>+D16*C16</f>
        <v>19475</v>
      </c>
      <c r="G16" s="26"/>
      <c r="H16" s="29"/>
    </row>
    <row r="17" spans="1:8" x14ac:dyDescent="0.25">
      <c r="A17" s="28" t="s">
        <v>85</v>
      </c>
      <c r="B17" s="23"/>
      <c r="C17" s="23"/>
      <c r="D17" s="28"/>
      <c r="E17" s="24"/>
      <c r="F17" s="25">
        <f>SUM(F11:F16)*0.05</f>
        <v>160970.16713333337</v>
      </c>
      <c r="G17" s="26"/>
      <c r="H17" s="29"/>
    </row>
    <row r="18" spans="1:8" ht="15" customHeight="1" x14ac:dyDescent="0.25">
      <c r="A18" s="30"/>
      <c r="B18" s="30"/>
      <c r="C18" s="30"/>
      <c r="D18" s="64" t="s">
        <v>14</v>
      </c>
      <c r="E18" s="64"/>
      <c r="F18" s="64"/>
      <c r="G18" s="31">
        <f>SUM(F11:F17)</f>
        <v>3380373.5098000001</v>
      </c>
      <c r="H18" s="32"/>
    </row>
    <row r="19" spans="1:8" x14ac:dyDescent="0.25">
      <c r="A19" s="33"/>
      <c r="B19" s="33"/>
      <c r="C19" s="33"/>
      <c r="D19" s="33"/>
      <c r="E19" s="33"/>
      <c r="F19" s="33"/>
      <c r="G19" s="26"/>
      <c r="H19" s="32"/>
    </row>
    <row r="20" spans="1:8" x14ac:dyDescent="0.25">
      <c r="A20" s="16" t="s">
        <v>15</v>
      </c>
      <c r="B20" s="17"/>
      <c r="C20" s="18"/>
      <c r="D20" s="18"/>
      <c r="E20" s="18"/>
      <c r="F20" s="18"/>
      <c r="G20" s="26"/>
      <c r="H20" s="32"/>
    </row>
    <row r="21" spans="1:8" x14ac:dyDescent="0.25">
      <c r="A21" s="20" t="s">
        <v>16</v>
      </c>
      <c r="B21" s="20"/>
      <c r="C21" s="21" t="s">
        <v>17</v>
      </c>
      <c r="D21" s="34" t="s">
        <v>18</v>
      </c>
      <c r="E21" s="35" t="s">
        <v>19</v>
      </c>
      <c r="F21" s="20" t="s">
        <v>20</v>
      </c>
      <c r="G21" s="22"/>
      <c r="H21" s="32"/>
    </row>
    <row r="22" spans="1:8" x14ac:dyDescent="0.25">
      <c r="A22" s="52" t="s">
        <v>22</v>
      </c>
      <c r="B22" s="20"/>
      <c r="C22" s="53"/>
      <c r="D22" s="54">
        <f>0.05*G41</f>
        <v>14390.63</v>
      </c>
      <c r="E22" s="55">
        <v>1</v>
      </c>
      <c r="F22" s="51">
        <f>D22*E22</f>
        <v>14390.63</v>
      </c>
      <c r="G22" s="22"/>
      <c r="H22" s="32"/>
    </row>
    <row r="23" spans="1:8" x14ac:dyDescent="0.25">
      <c r="A23" s="36" t="s">
        <v>86</v>
      </c>
      <c r="B23" s="36"/>
      <c r="C23" s="37"/>
      <c r="D23" s="36">
        <v>5000</v>
      </c>
      <c r="E23" s="36">
        <v>16</v>
      </c>
      <c r="F23" s="51">
        <f>D23*E23</f>
        <v>80000</v>
      </c>
      <c r="G23" s="26"/>
      <c r="H23" s="32"/>
    </row>
    <row r="24" spans="1:8" x14ac:dyDescent="0.25">
      <c r="A24" s="36" t="s">
        <v>87</v>
      </c>
      <c r="B24" s="36"/>
      <c r="C24" s="37"/>
      <c r="D24" s="36">
        <v>4375</v>
      </c>
      <c r="E24" s="36">
        <v>16</v>
      </c>
      <c r="F24" s="51">
        <f>D24*E24</f>
        <v>70000</v>
      </c>
      <c r="G24" s="26"/>
      <c r="H24" s="32"/>
    </row>
    <row r="25" spans="1:8" x14ac:dyDescent="0.25">
      <c r="A25" s="36" t="s">
        <v>88</v>
      </c>
      <c r="B25" s="36"/>
      <c r="C25" s="37"/>
      <c r="D25" s="36">
        <v>8750</v>
      </c>
      <c r="E25" s="36">
        <v>16</v>
      </c>
      <c r="F25" s="51">
        <f>D25*E25</f>
        <v>140000</v>
      </c>
      <c r="G25" s="26"/>
      <c r="H25" s="32"/>
    </row>
    <row r="26" spans="1:8" x14ac:dyDescent="0.25">
      <c r="A26" s="18"/>
      <c r="B26" s="18"/>
      <c r="C26" s="18"/>
      <c r="D26" s="18"/>
      <c r="E26" s="65" t="s">
        <v>23</v>
      </c>
      <c r="F26" s="65"/>
      <c r="G26" s="39">
        <f>SUM(F22:F25)</f>
        <v>304390.63</v>
      </c>
      <c r="H26" s="32"/>
    </row>
    <row r="27" spans="1:8" x14ac:dyDescent="0.25">
      <c r="A27" s="18"/>
      <c r="B27" s="18"/>
      <c r="C27" s="18"/>
      <c r="D27" s="18"/>
      <c r="E27" s="18"/>
      <c r="F27" s="40"/>
      <c r="G27" s="38"/>
      <c r="H27" s="32"/>
    </row>
    <row r="28" spans="1:8" x14ac:dyDescent="0.25">
      <c r="A28" s="16" t="s">
        <v>24</v>
      </c>
      <c r="B28" s="17"/>
      <c r="C28" s="18"/>
      <c r="D28" s="18"/>
      <c r="E28" s="18"/>
      <c r="F28" s="18"/>
      <c r="G28" s="26"/>
      <c r="H28" s="32"/>
    </row>
    <row r="29" spans="1:8" x14ac:dyDescent="0.25">
      <c r="A29" s="20" t="s">
        <v>25</v>
      </c>
      <c r="B29" s="20" t="s">
        <v>26</v>
      </c>
      <c r="C29" s="21" t="s">
        <v>27</v>
      </c>
      <c r="D29" s="21" t="s">
        <v>28</v>
      </c>
      <c r="E29" s="20" t="s">
        <v>29</v>
      </c>
      <c r="F29" s="20" t="s">
        <v>30</v>
      </c>
      <c r="G29" s="22"/>
      <c r="H29" s="32"/>
    </row>
    <row r="30" spans="1:8" x14ac:dyDescent="0.25">
      <c r="A30" s="36" t="s">
        <v>93</v>
      </c>
      <c r="B30" s="37">
        <f>C11*0.64</f>
        <v>0.97536</v>
      </c>
      <c r="C30" s="24">
        <v>31</v>
      </c>
      <c r="D30" s="41">
        <f>+C30*1</f>
        <v>31</v>
      </c>
      <c r="E30" s="36">
        <v>1500</v>
      </c>
      <c r="F30" s="36">
        <f>+B30*E30*D30</f>
        <v>45354.239999999998</v>
      </c>
      <c r="G30" s="26"/>
      <c r="H30" s="27"/>
    </row>
    <row r="31" spans="1:8" x14ac:dyDescent="0.25">
      <c r="A31" s="36" t="s">
        <v>92</v>
      </c>
      <c r="B31" s="37">
        <f>C11*0.55</f>
        <v>0.83820000000000006</v>
      </c>
      <c r="C31" s="24">
        <v>31</v>
      </c>
      <c r="D31" s="41">
        <f>+C31*1</f>
        <v>31</v>
      </c>
      <c r="E31" s="36">
        <v>1500</v>
      </c>
      <c r="F31" s="36">
        <f t="shared" ref="F31" si="1">+B31*E31*D31</f>
        <v>38976.300000000003</v>
      </c>
      <c r="G31" s="26"/>
      <c r="H31" s="29"/>
    </row>
    <row r="32" spans="1:8" x14ac:dyDescent="0.25">
      <c r="A32" s="41"/>
      <c r="B32" s="41"/>
      <c r="C32" s="41"/>
      <c r="D32" s="41"/>
      <c r="E32" s="36"/>
      <c r="F32" s="36"/>
      <c r="G32" s="26"/>
      <c r="H32" s="11"/>
    </row>
    <row r="33" spans="1:8" ht="15" customHeight="1" x14ac:dyDescent="0.25">
      <c r="A33" s="30"/>
      <c r="B33" s="30"/>
      <c r="C33" s="30"/>
      <c r="D33" s="66" t="s">
        <v>31</v>
      </c>
      <c r="E33" s="66"/>
      <c r="F33" s="66"/>
      <c r="G33" s="31">
        <f>SUM(F30:F32)</f>
        <v>84330.540000000008</v>
      </c>
      <c r="H33" s="32"/>
    </row>
    <row r="34" spans="1:8" x14ac:dyDescent="0.25">
      <c r="A34" s="18"/>
      <c r="B34" s="18"/>
      <c r="C34" s="18"/>
      <c r="D34" s="18"/>
      <c r="E34" s="18"/>
      <c r="F34" s="40"/>
      <c r="G34" s="26"/>
      <c r="H34" s="32"/>
    </row>
    <row r="35" spans="1:8" x14ac:dyDescent="0.25">
      <c r="A35" s="16" t="s">
        <v>32</v>
      </c>
      <c r="B35" s="17"/>
      <c r="C35" s="18"/>
      <c r="D35" s="18"/>
      <c r="E35" s="18"/>
      <c r="F35" s="18"/>
      <c r="G35" s="26"/>
      <c r="H35" s="32"/>
    </row>
    <row r="36" spans="1:8" ht="36" x14ac:dyDescent="0.25">
      <c r="A36" s="20" t="s">
        <v>8</v>
      </c>
      <c r="B36" s="20" t="s">
        <v>33</v>
      </c>
      <c r="C36" s="21" t="s">
        <v>34</v>
      </c>
      <c r="D36" s="21" t="s">
        <v>35</v>
      </c>
      <c r="E36" s="35" t="s">
        <v>19</v>
      </c>
      <c r="F36" s="20" t="s">
        <v>20</v>
      </c>
      <c r="G36" s="22"/>
      <c r="H36" s="32"/>
    </row>
    <row r="37" spans="1:8" x14ac:dyDescent="0.25">
      <c r="A37" s="36" t="s">
        <v>47</v>
      </c>
      <c r="B37" s="41">
        <f>2000000/30</f>
        <v>66666.666666666672</v>
      </c>
      <c r="C37" s="41">
        <f>B37*0.65</f>
        <v>43333.333333333336</v>
      </c>
      <c r="D37" s="41">
        <f>B37+C37</f>
        <v>110000</v>
      </c>
      <c r="E37" s="42">
        <v>1.5</v>
      </c>
      <c r="F37" s="36">
        <f>ROUND((E37*D37),1)</f>
        <v>165000</v>
      </c>
      <c r="G37" s="26"/>
      <c r="H37" s="43"/>
    </row>
    <row r="38" spans="1:8" x14ac:dyDescent="0.25">
      <c r="A38" s="36" t="s">
        <v>48</v>
      </c>
      <c r="B38" s="41">
        <f>((908526+106454)*2)/30</f>
        <v>67665.333333333328</v>
      </c>
      <c r="C38" s="41">
        <f>B38*0.65</f>
        <v>43982.466666666667</v>
      </c>
      <c r="D38" s="41">
        <f>B38+C38</f>
        <v>111647.79999999999</v>
      </c>
      <c r="E38" s="42">
        <v>1.1000000000000001</v>
      </c>
      <c r="F38" s="36">
        <f>ROUND((E38*D38),1)</f>
        <v>122812.6</v>
      </c>
      <c r="G38" s="26"/>
      <c r="H38" s="43"/>
    </row>
    <row r="39" spans="1:8" x14ac:dyDescent="0.25">
      <c r="A39" s="36"/>
      <c r="B39" s="37"/>
      <c r="C39" s="24"/>
      <c r="D39" s="41"/>
      <c r="E39" s="36"/>
      <c r="F39" s="36"/>
      <c r="G39" s="26"/>
      <c r="H39" s="44"/>
    </row>
    <row r="40" spans="1:8" x14ac:dyDescent="0.25">
      <c r="A40" s="36"/>
      <c r="B40" s="37"/>
      <c r="C40" s="24"/>
      <c r="D40" s="41"/>
      <c r="E40" s="36"/>
      <c r="F40" s="36"/>
      <c r="G40" s="26"/>
      <c r="H40" s="45"/>
    </row>
    <row r="41" spans="1:8" ht="15" customHeight="1" x14ac:dyDescent="0.25">
      <c r="A41" s="30"/>
      <c r="B41" s="30"/>
      <c r="C41" s="30"/>
      <c r="D41" s="66" t="s">
        <v>36</v>
      </c>
      <c r="E41" s="66"/>
      <c r="F41" s="66"/>
      <c r="G41" s="31">
        <f>ROUND((SUM(F37:F40)),2)</f>
        <v>287812.59999999998</v>
      </c>
      <c r="H41" s="45"/>
    </row>
    <row r="42" spans="1:8" x14ac:dyDescent="0.25">
      <c r="A42" s="64" t="s">
        <v>37</v>
      </c>
      <c r="B42" s="64"/>
      <c r="C42" s="64"/>
      <c r="D42" s="64"/>
      <c r="E42" s="64"/>
      <c r="F42" s="30"/>
      <c r="G42" s="31">
        <f>G18+G26+G33+G41</f>
        <v>4056907.2798000001</v>
      </c>
    </row>
    <row r="43" spans="1:8" x14ac:dyDescent="0.25">
      <c r="A43" s="46"/>
      <c r="B43" s="18"/>
      <c r="C43" s="18"/>
      <c r="D43" s="18"/>
      <c r="E43" s="46"/>
      <c r="F43" s="18"/>
      <c r="G43" s="26"/>
    </row>
    <row r="44" spans="1:8" x14ac:dyDescent="0.25">
      <c r="A44" s="18"/>
      <c r="B44" s="18"/>
      <c r="C44" s="18"/>
      <c r="D44" s="18"/>
      <c r="E44" s="18"/>
      <c r="F44" s="18"/>
      <c r="G44" s="26"/>
    </row>
    <row r="45" spans="1:8" x14ac:dyDescent="0.25">
      <c r="A45" s="47"/>
      <c r="B45" s="47"/>
      <c r="C45" s="47"/>
      <c r="D45" s="47"/>
      <c r="E45" s="47"/>
      <c r="F45" s="47"/>
      <c r="G45"/>
    </row>
  </sheetData>
  <mergeCells count="12">
    <mergeCell ref="A6:A8"/>
    <mergeCell ref="B6:E8"/>
    <mergeCell ref="A1:A2"/>
    <mergeCell ref="B1:F2"/>
    <mergeCell ref="B3:G3"/>
    <mergeCell ref="A4:A5"/>
    <mergeCell ref="B4:E5"/>
    <mergeCell ref="D18:F18"/>
    <mergeCell ref="E26:F26"/>
    <mergeCell ref="D33:F33"/>
    <mergeCell ref="D41:F41"/>
    <mergeCell ref="A42:E42"/>
  </mergeCells>
  <pageMargins left="0.7" right="0.7" top="0.75" bottom="0.75" header="0.3" footer="0.3"/>
  <pageSetup scale="85" orientation="portrait" r:id="rId1"/>
  <ignoredErrors>
    <ignoredError sqref="D30:D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FB78-7C20-4072-AD10-EA1641649333}">
  <dimension ref="B4:H30"/>
  <sheetViews>
    <sheetView workbookViewId="0">
      <selection activeCell="E11" sqref="E11"/>
    </sheetView>
  </sheetViews>
  <sheetFormatPr baseColWidth="10" defaultRowHeight="15" x14ac:dyDescent="0.25"/>
  <cols>
    <col min="2" max="2" width="29" customWidth="1"/>
    <col min="3" max="3" width="16.5703125" customWidth="1"/>
    <col min="5" max="5" width="12.85546875" bestFit="1" customWidth="1"/>
    <col min="6" max="6" width="12.140625" customWidth="1"/>
    <col min="7" max="7" width="12.28515625" customWidth="1"/>
  </cols>
  <sheetData>
    <row r="4" spans="2:8" ht="23.25" customHeight="1" x14ac:dyDescent="0.25">
      <c r="B4" s="74" t="s">
        <v>97</v>
      </c>
      <c r="C4" s="75"/>
      <c r="D4" s="75"/>
      <c r="E4" s="75"/>
      <c r="F4" s="75"/>
      <c r="G4" s="75"/>
      <c r="H4" s="76"/>
    </row>
    <row r="5" spans="2:8" x14ac:dyDescent="0.25">
      <c r="B5" s="77" t="s">
        <v>129</v>
      </c>
      <c r="C5" s="78"/>
      <c r="D5" s="78"/>
      <c r="E5" s="79"/>
      <c r="F5" s="80" t="s">
        <v>98</v>
      </c>
      <c r="G5" s="81" t="s">
        <v>141</v>
      </c>
      <c r="H5" s="82"/>
    </row>
    <row r="6" spans="2:8" x14ac:dyDescent="0.25">
      <c r="B6" s="83" t="s">
        <v>99</v>
      </c>
      <c r="C6" s="84" t="s">
        <v>136</v>
      </c>
      <c r="D6" s="85"/>
      <c r="E6" s="85"/>
      <c r="F6" s="86"/>
      <c r="G6" s="87" t="s">
        <v>9</v>
      </c>
      <c r="H6" s="88" t="str">
        <f>+[1]PRESUPUESTO!C9</f>
        <v>m</v>
      </c>
    </row>
    <row r="7" spans="2:8" x14ac:dyDescent="0.25">
      <c r="B7" s="89" t="s">
        <v>100</v>
      </c>
      <c r="C7" s="124"/>
      <c r="D7" s="90"/>
      <c r="E7" s="90"/>
      <c r="F7" s="90"/>
      <c r="G7" s="87"/>
      <c r="H7" s="91"/>
    </row>
    <row r="8" spans="2:8" x14ac:dyDescent="0.25">
      <c r="B8" s="92" t="s">
        <v>101</v>
      </c>
      <c r="C8" s="93"/>
      <c r="D8" s="93"/>
      <c r="E8" s="93"/>
      <c r="F8" s="93"/>
      <c r="G8" s="93"/>
      <c r="H8" s="94"/>
    </row>
    <row r="9" spans="2:8" x14ac:dyDescent="0.25">
      <c r="B9" s="111" t="s">
        <v>102</v>
      </c>
      <c r="C9" s="112"/>
      <c r="D9" s="106" t="s">
        <v>103</v>
      </c>
      <c r="E9" s="106" t="s">
        <v>104</v>
      </c>
      <c r="F9" s="106" t="s">
        <v>71</v>
      </c>
      <c r="G9" s="106" t="s">
        <v>105</v>
      </c>
      <c r="H9" s="97"/>
    </row>
    <row r="10" spans="2:8" x14ac:dyDescent="0.25">
      <c r="B10" s="125" t="s">
        <v>142</v>
      </c>
      <c r="C10" s="126"/>
      <c r="D10" s="106" t="s">
        <v>130</v>
      </c>
      <c r="E10" s="123">
        <v>38171.279999999999</v>
      </c>
      <c r="F10" s="127">
        <v>1</v>
      </c>
      <c r="G10" s="123">
        <f>+E10*F10</f>
        <v>38171.279999999999</v>
      </c>
      <c r="H10" s="97"/>
    </row>
    <row r="11" spans="2:8" x14ac:dyDescent="0.25">
      <c r="B11" s="128"/>
      <c r="C11" s="129"/>
      <c r="D11" s="100"/>
      <c r="E11" s="101"/>
      <c r="F11" s="121"/>
      <c r="G11" s="123">
        <f>+E11*F11</f>
        <v>0</v>
      </c>
      <c r="H11" s="97"/>
    </row>
    <row r="12" spans="2:8" x14ac:dyDescent="0.25">
      <c r="B12" s="98"/>
      <c r="C12" s="99"/>
      <c r="D12" s="99"/>
      <c r="E12" s="99"/>
      <c r="F12" s="99"/>
      <c r="G12" s="87" t="s">
        <v>106</v>
      </c>
      <c r="H12" s="103">
        <f>+G10+G11</f>
        <v>38171.279999999999</v>
      </c>
    </row>
    <row r="13" spans="2:8" x14ac:dyDescent="0.25">
      <c r="B13" s="92" t="s">
        <v>107</v>
      </c>
      <c r="C13" s="93"/>
      <c r="D13" s="93"/>
      <c r="E13" s="93"/>
      <c r="F13" s="93"/>
      <c r="G13" s="93"/>
      <c r="H13" s="94"/>
    </row>
    <row r="14" spans="2:8" x14ac:dyDescent="0.25">
      <c r="B14" s="111" t="s">
        <v>102</v>
      </c>
      <c r="C14" s="112"/>
      <c r="D14" s="106" t="s">
        <v>108</v>
      </c>
      <c r="E14" s="106" t="s">
        <v>109</v>
      </c>
      <c r="F14" s="106" t="s">
        <v>110</v>
      </c>
      <c r="G14" s="106" t="s">
        <v>105</v>
      </c>
      <c r="H14" s="97"/>
    </row>
    <row r="15" spans="2:8" x14ac:dyDescent="0.25">
      <c r="B15" s="104" t="s">
        <v>111</v>
      </c>
      <c r="C15" s="105"/>
      <c r="D15" s="106"/>
      <c r="E15" s="102"/>
      <c r="F15" s="106"/>
      <c r="G15" s="102">
        <f>5%*H28</f>
        <v>701.2</v>
      </c>
      <c r="H15" s="97"/>
    </row>
    <row r="16" spans="2:8" x14ac:dyDescent="0.25">
      <c r="B16" s="107" t="s">
        <v>112</v>
      </c>
      <c r="C16" s="108"/>
      <c r="D16" s="106" t="s">
        <v>113</v>
      </c>
      <c r="E16" s="109">
        <v>160000</v>
      </c>
      <c r="F16" s="106">
        <v>80</v>
      </c>
      <c r="G16" s="102">
        <f>+E16/F16</f>
        <v>2000</v>
      </c>
      <c r="H16" s="97"/>
    </row>
    <row r="17" spans="2:8" x14ac:dyDescent="0.25">
      <c r="B17" s="98"/>
      <c r="C17" s="99"/>
      <c r="D17" s="99"/>
      <c r="E17" s="99"/>
      <c r="F17" s="99"/>
      <c r="G17" s="87" t="s">
        <v>106</v>
      </c>
      <c r="H17" s="103">
        <f>+ROUND(SUM(G15:G16),0)</f>
        <v>2701</v>
      </c>
    </row>
    <row r="18" spans="2:8" x14ac:dyDescent="0.25">
      <c r="B18" s="98"/>
      <c r="C18" s="99"/>
      <c r="D18" s="99"/>
      <c r="E18" s="99"/>
      <c r="F18" s="99"/>
      <c r="G18" s="99"/>
      <c r="H18" s="97"/>
    </row>
    <row r="19" spans="2:8" x14ac:dyDescent="0.25">
      <c r="B19" s="92" t="s">
        <v>114</v>
      </c>
      <c r="C19" s="93"/>
      <c r="D19" s="93"/>
      <c r="E19" s="93"/>
      <c r="F19" s="93"/>
      <c r="G19" s="93"/>
      <c r="H19" s="94"/>
    </row>
    <row r="20" spans="2:8" x14ac:dyDescent="0.25">
      <c r="B20" s="122" t="s">
        <v>115</v>
      </c>
      <c r="C20" s="106" t="s">
        <v>116</v>
      </c>
      <c r="D20" s="106" t="s">
        <v>117</v>
      </c>
      <c r="E20" s="106" t="s">
        <v>118</v>
      </c>
      <c r="F20" s="106" t="s">
        <v>119</v>
      </c>
      <c r="G20" s="106" t="s">
        <v>105</v>
      </c>
      <c r="H20" s="97"/>
    </row>
    <row r="21" spans="2:8" x14ac:dyDescent="0.25">
      <c r="B21" s="110"/>
      <c r="C21" s="106"/>
      <c r="D21" s="100"/>
      <c r="E21" s="106"/>
      <c r="F21" s="102"/>
      <c r="G21" s="101"/>
      <c r="H21" s="97"/>
    </row>
    <row r="22" spans="2:8" x14ac:dyDescent="0.25">
      <c r="B22" s="111"/>
      <c r="C22" s="112"/>
      <c r="D22" s="112"/>
      <c r="E22" s="112"/>
      <c r="F22" s="112"/>
      <c r="G22" s="87" t="s">
        <v>106</v>
      </c>
      <c r="H22" s="103">
        <f>+ROUND(SUM(G21:G21),0)</f>
        <v>0</v>
      </c>
    </row>
    <row r="23" spans="2:8" x14ac:dyDescent="0.25">
      <c r="B23" s="98"/>
      <c r="C23" s="99"/>
      <c r="D23" s="99"/>
      <c r="E23" s="99"/>
      <c r="F23" s="99"/>
      <c r="G23" s="99"/>
      <c r="H23" s="97"/>
    </row>
    <row r="24" spans="2:8" x14ac:dyDescent="0.25">
      <c r="B24" s="92" t="s">
        <v>120</v>
      </c>
      <c r="C24" s="93"/>
      <c r="D24" s="93"/>
      <c r="E24" s="93"/>
      <c r="F24" s="93"/>
      <c r="G24" s="93"/>
      <c r="H24" s="94"/>
    </row>
    <row r="25" spans="2:8" x14ac:dyDescent="0.25">
      <c r="B25" s="122" t="s">
        <v>121</v>
      </c>
      <c r="C25" s="106" t="s">
        <v>122</v>
      </c>
      <c r="D25" s="106" t="s">
        <v>123</v>
      </c>
      <c r="E25" s="106" t="s">
        <v>124</v>
      </c>
      <c r="F25" s="106" t="s">
        <v>110</v>
      </c>
      <c r="G25" s="106" t="s">
        <v>105</v>
      </c>
      <c r="H25" s="97"/>
    </row>
    <row r="26" spans="2:8" x14ac:dyDescent="0.25">
      <c r="B26" s="110" t="s">
        <v>125</v>
      </c>
      <c r="C26" s="113">
        <v>41406</v>
      </c>
      <c r="D26" s="114">
        <v>1.7256</v>
      </c>
      <c r="E26" s="102">
        <f>+C26*D26</f>
        <v>71450.193599999999</v>
      </c>
      <c r="F26" s="106">
        <v>20</v>
      </c>
      <c r="G26" s="115">
        <f>+E26/F26</f>
        <v>3572.5096800000001</v>
      </c>
      <c r="H26" s="97"/>
    </row>
    <row r="27" spans="2:8" x14ac:dyDescent="0.25">
      <c r="B27" s="110" t="s">
        <v>128</v>
      </c>
      <c r="C27" s="113">
        <f>30284*3</f>
        <v>90852</v>
      </c>
      <c r="D27" s="114">
        <v>1.7256</v>
      </c>
      <c r="E27" s="102">
        <f>+C27*D27</f>
        <v>156774.21119999999</v>
      </c>
      <c r="F27" s="106">
        <v>15</v>
      </c>
      <c r="G27" s="115">
        <f>+E27/F27</f>
        <v>10451.614079999999</v>
      </c>
      <c r="H27" s="97"/>
    </row>
    <row r="28" spans="2:8" x14ac:dyDescent="0.25">
      <c r="B28" s="95"/>
      <c r="C28" s="96"/>
      <c r="D28" s="96"/>
      <c r="E28" s="96"/>
      <c r="F28" s="96"/>
      <c r="G28" s="87" t="s">
        <v>106</v>
      </c>
      <c r="H28" s="103">
        <f>+ROUND(SUM(G26:G27),0)</f>
        <v>14024</v>
      </c>
    </row>
    <row r="29" spans="2:8" x14ac:dyDescent="0.25">
      <c r="B29" s="98"/>
      <c r="C29" s="99"/>
      <c r="D29" s="99"/>
      <c r="E29" s="99"/>
      <c r="F29" s="99"/>
      <c r="G29" s="99"/>
      <c r="H29" s="97"/>
    </row>
    <row r="30" spans="2:8" ht="15.75" thickBot="1" x14ac:dyDescent="0.3">
      <c r="B30" s="116" t="s">
        <v>126</v>
      </c>
      <c r="C30" s="117"/>
      <c r="D30" s="117"/>
      <c r="E30" s="117"/>
      <c r="F30" s="118" t="s">
        <v>127</v>
      </c>
      <c r="G30" s="119">
        <f>+C7</f>
        <v>0</v>
      </c>
      <c r="H30" s="120">
        <f>+ROUND(H17+H12+H22+H28,0)</f>
        <v>54896</v>
      </c>
    </row>
  </sheetData>
  <mergeCells count="27">
    <mergeCell ref="B24:H24"/>
    <mergeCell ref="H25:H27"/>
    <mergeCell ref="B28:F28"/>
    <mergeCell ref="B29:H29"/>
    <mergeCell ref="B30:E30"/>
    <mergeCell ref="B17:F17"/>
    <mergeCell ref="B18:H18"/>
    <mergeCell ref="B19:H19"/>
    <mergeCell ref="H20:H21"/>
    <mergeCell ref="B22:F22"/>
    <mergeCell ref="B23:H23"/>
    <mergeCell ref="B12:F12"/>
    <mergeCell ref="B13:H13"/>
    <mergeCell ref="B14:C14"/>
    <mergeCell ref="H14:H16"/>
    <mergeCell ref="B15:C15"/>
    <mergeCell ref="B16:C16"/>
    <mergeCell ref="C7:F7"/>
    <mergeCell ref="B8:H8"/>
    <mergeCell ref="B9:C9"/>
    <mergeCell ref="H9:H11"/>
    <mergeCell ref="B10:C10"/>
    <mergeCell ref="B11:C11"/>
    <mergeCell ref="B4:H4"/>
    <mergeCell ref="B5:E5"/>
    <mergeCell ref="G5:H5"/>
    <mergeCell ref="C6:F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3192-27F6-4DB0-BC18-45C010B5BFEF}">
  <dimension ref="B2:N34"/>
  <sheetViews>
    <sheetView tabSelected="1" topLeftCell="A25" zoomScale="90" zoomScaleNormal="90" workbookViewId="0">
      <selection activeCell="H26" sqref="H26"/>
    </sheetView>
  </sheetViews>
  <sheetFormatPr baseColWidth="10" defaultRowHeight="15" x14ac:dyDescent="0.25"/>
  <cols>
    <col min="2" max="2" width="37.5703125" bestFit="1" customWidth="1"/>
    <col min="3" max="3" width="12.85546875" customWidth="1"/>
    <col min="5" max="5" width="18.42578125" customWidth="1"/>
    <col min="8" max="8" width="15.42578125" bestFit="1" customWidth="1"/>
    <col min="9" max="9" width="16.42578125" bestFit="1" customWidth="1"/>
    <col min="13" max="13" width="14.7109375" bestFit="1" customWidth="1"/>
  </cols>
  <sheetData>
    <row r="2" spans="2:14" x14ac:dyDescent="0.25">
      <c r="B2" s="61" t="s">
        <v>62</v>
      </c>
      <c r="C2" s="62" t="s">
        <v>61</v>
      </c>
      <c r="D2" s="62" t="s">
        <v>63</v>
      </c>
      <c r="E2" s="62" t="s">
        <v>64</v>
      </c>
      <c r="F2" s="63" t="s">
        <v>67</v>
      </c>
      <c r="G2" s="63" t="s">
        <v>68</v>
      </c>
      <c r="H2" s="63" t="s">
        <v>69</v>
      </c>
      <c r="I2" s="63" t="s">
        <v>70</v>
      </c>
      <c r="J2" s="63" t="s">
        <v>79</v>
      </c>
      <c r="K2" s="63" t="s">
        <v>77</v>
      </c>
      <c r="L2" s="63" t="s">
        <v>78</v>
      </c>
      <c r="M2" s="63" t="s">
        <v>71</v>
      </c>
      <c r="N2" s="63" t="s">
        <v>72</v>
      </c>
    </row>
    <row r="3" spans="2:14" x14ac:dyDescent="0.25">
      <c r="B3" s="57" t="s">
        <v>43</v>
      </c>
      <c r="C3" s="56">
        <v>0.15</v>
      </c>
      <c r="D3" s="56">
        <v>0.2</v>
      </c>
      <c r="E3" s="56">
        <v>0.4</v>
      </c>
      <c r="F3" s="56"/>
      <c r="G3" s="56"/>
      <c r="H3" s="56"/>
      <c r="I3" s="56"/>
      <c r="J3" s="56"/>
      <c r="K3" s="56"/>
      <c r="L3" s="56">
        <v>56</v>
      </c>
      <c r="M3" s="56">
        <v>7</v>
      </c>
      <c r="N3" s="73">
        <f>L3*M3</f>
        <v>392</v>
      </c>
    </row>
    <row r="4" spans="2:14" x14ac:dyDescent="0.25">
      <c r="B4" s="57" t="s">
        <v>55</v>
      </c>
      <c r="C4" s="56">
        <v>0.15</v>
      </c>
      <c r="D4" s="56">
        <v>0.2</v>
      </c>
      <c r="E4" s="56">
        <v>2.8</v>
      </c>
      <c r="F4" s="56"/>
      <c r="G4" s="56"/>
      <c r="H4" s="56"/>
      <c r="I4" s="56"/>
      <c r="J4" s="56"/>
      <c r="K4" s="56">
        <f t="shared" ref="K4:K6" si="0">C4*D4*E4</f>
        <v>8.3999999999999991E-2</v>
      </c>
      <c r="L4" s="56">
        <v>1</v>
      </c>
      <c r="M4" s="56">
        <v>8</v>
      </c>
      <c r="N4" s="73">
        <f>K4*L4*M4</f>
        <v>0.67199999999999993</v>
      </c>
    </row>
    <row r="5" spans="2:14" x14ac:dyDescent="0.25">
      <c r="B5" s="57" t="s">
        <v>65</v>
      </c>
      <c r="C5" s="56">
        <v>0.2</v>
      </c>
      <c r="D5" s="56">
        <v>0.2</v>
      </c>
      <c r="E5" s="56">
        <v>22.2</v>
      </c>
      <c r="F5" s="56"/>
      <c r="G5" s="56"/>
      <c r="H5" s="56"/>
      <c r="I5" s="56"/>
      <c r="J5" s="56"/>
      <c r="K5" s="56">
        <f t="shared" si="0"/>
        <v>0.88800000000000012</v>
      </c>
      <c r="L5" s="56">
        <v>1</v>
      </c>
      <c r="M5" s="56">
        <v>1</v>
      </c>
      <c r="N5" s="73">
        <f t="shared" ref="N5:N6" si="1">K5*L5*M5</f>
        <v>0.88800000000000012</v>
      </c>
    </row>
    <row r="6" spans="2:14" x14ac:dyDescent="0.25">
      <c r="B6" s="57" t="s">
        <v>66</v>
      </c>
      <c r="C6" s="56">
        <v>0.15</v>
      </c>
      <c r="D6" s="56">
        <v>0.2</v>
      </c>
      <c r="E6" s="56">
        <v>21.2</v>
      </c>
      <c r="F6" s="56"/>
      <c r="G6" s="56"/>
      <c r="H6" s="56"/>
      <c r="I6" s="56"/>
      <c r="J6" s="56"/>
      <c r="K6" s="56">
        <f t="shared" si="0"/>
        <v>0.63600000000000001</v>
      </c>
      <c r="L6" s="56">
        <v>1</v>
      </c>
      <c r="M6" s="56">
        <v>1</v>
      </c>
      <c r="N6" s="73">
        <f t="shared" si="1"/>
        <v>0.63600000000000001</v>
      </c>
    </row>
    <row r="7" spans="2:14" x14ac:dyDescent="0.25">
      <c r="B7" s="57" t="s">
        <v>59</v>
      </c>
      <c r="C7" s="56">
        <v>2.7</v>
      </c>
      <c r="D7" s="56"/>
      <c r="E7" s="56"/>
      <c r="F7" s="56"/>
      <c r="G7" s="56"/>
      <c r="H7" s="56"/>
      <c r="I7" s="56">
        <f>SUM(C7:H7)</f>
        <v>2.7</v>
      </c>
      <c r="J7" s="56">
        <v>0.99399999999999999</v>
      </c>
      <c r="K7" s="56"/>
      <c r="L7" s="56">
        <v>4</v>
      </c>
      <c r="M7" s="56">
        <v>8</v>
      </c>
      <c r="N7" s="73">
        <f>I7*J7*L7*M7</f>
        <v>85.881600000000006</v>
      </c>
    </row>
    <row r="8" spans="2:14" x14ac:dyDescent="0.25">
      <c r="B8" s="57" t="s">
        <v>60</v>
      </c>
      <c r="C8" s="56">
        <v>0.09</v>
      </c>
      <c r="D8" s="56">
        <v>0.13</v>
      </c>
      <c r="E8" s="56">
        <v>0.09</v>
      </c>
      <c r="F8" s="58">
        <v>0.13</v>
      </c>
      <c r="G8" s="58">
        <v>0.1</v>
      </c>
      <c r="H8" s="56"/>
      <c r="I8" s="56">
        <f t="shared" ref="I8:I14" si="2">SUM(C8:H8)</f>
        <v>0.54</v>
      </c>
      <c r="J8" s="56">
        <v>0.56000000000000005</v>
      </c>
      <c r="K8" s="56"/>
      <c r="L8" s="59">
        <f>C7/0.2+4</f>
        <v>17.5</v>
      </c>
      <c r="M8" s="56">
        <v>8</v>
      </c>
      <c r="N8" s="73">
        <f t="shared" ref="N8:N14" si="3">I8*J8*L8*M8</f>
        <v>42.336000000000006</v>
      </c>
    </row>
    <row r="9" spans="2:14" x14ac:dyDescent="0.25">
      <c r="B9" s="57" t="s">
        <v>73</v>
      </c>
      <c r="C9" s="56">
        <v>22.14</v>
      </c>
      <c r="D9" s="56"/>
      <c r="E9" s="56"/>
      <c r="F9" s="58"/>
      <c r="G9" s="58"/>
      <c r="H9" s="56">
        <v>2.4</v>
      </c>
      <c r="I9" s="56">
        <f t="shared" si="2"/>
        <v>24.54</v>
      </c>
      <c r="J9" s="56">
        <v>0.99399999999999999</v>
      </c>
      <c r="K9" s="56"/>
      <c r="L9" s="56">
        <v>4</v>
      </c>
      <c r="M9" s="56">
        <v>1</v>
      </c>
      <c r="N9" s="73">
        <f t="shared" si="3"/>
        <v>97.571039999999996</v>
      </c>
    </row>
    <row r="10" spans="2:14" x14ac:dyDescent="0.25">
      <c r="B10" s="57" t="s">
        <v>74</v>
      </c>
      <c r="C10" s="56">
        <v>0.13</v>
      </c>
      <c r="D10" s="56">
        <v>0.13</v>
      </c>
      <c r="E10" s="56">
        <v>0.13</v>
      </c>
      <c r="F10" s="58">
        <v>0.13</v>
      </c>
      <c r="G10" s="58">
        <v>0.1</v>
      </c>
      <c r="H10" s="56"/>
      <c r="I10" s="56">
        <f t="shared" si="2"/>
        <v>0.62</v>
      </c>
      <c r="J10" s="56">
        <v>0.56000000000000005</v>
      </c>
      <c r="K10" s="56"/>
      <c r="L10" s="59">
        <f>C9/0.2+24</f>
        <v>134.69999999999999</v>
      </c>
      <c r="M10" s="56">
        <v>1</v>
      </c>
      <c r="N10" s="73">
        <f t="shared" si="3"/>
        <v>46.76784</v>
      </c>
    </row>
    <row r="11" spans="2:14" x14ac:dyDescent="0.25">
      <c r="B11" s="57" t="s">
        <v>75</v>
      </c>
      <c r="C11" s="56">
        <v>21.14</v>
      </c>
      <c r="D11" s="56"/>
      <c r="E11" s="56"/>
      <c r="F11" s="58"/>
      <c r="G11" s="58"/>
      <c r="H11" s="56">
        <v>2.4</v>
      </c>
      <c r="I11" s="56">
        <f t="shared" si="2"/>
        <v>23.54</v>
      </c>
      <c r="J11" s="56">
        <v>0.99399999999999999</v>
      </c>
      <c r="K11" s="56"/>
      <c r="L11" s="56">
        <v>4</v>
      </c>
      <c r="M11" s="56">
        <v>1</v>
      </c>
      <c r="N11" s="73">
        <f t="shared" si="3"/>
        <v>93.595039999999997</v>
      </c>
    </row>
    <row r="12" spans="2:14" x14ac:dyDescent="0.25">
      <c r="B12" s="57" t="s">
        <v>76</v>
      </c>
      <c r="C12" s="56">
        <v>0.09</v>
      </c>
      <c r="D12" s="56">
        <v>0.13</v>
      </c>
      <c r="E12" s="56">
        <v>0.09</v>
      </c>
      <c r="F12" s="58">
        <v>0.13</v>
      </c>
      <c r="G12" s="58">
        <v>0.1</v>
      </c>
      <c r="H12" s="56"/>
      <c r="I12" s="56">
        <f t="shared" si="2"/>
        <v>0.54</v>
      </c>
      <c r="J12" s="56">
        <v>0.56000000000000005</v>
      </c>
      <c r="K12" s="56"/>
      <c r="L12" s="59">
        <f>C11/0.2+20</f>
        <v>125.7</v>
      </c>
      <c r="M12" s="56">
        <v>1</v>
      </c>
      <c r="N12" s="73">
        <f t="shared" si="3"/>
        <v>38.011680000000005</v>
      </c>
    </row>
    <row r="13" spans="2:14" x14ac:dyDescent="0.25">
      <c r="B13" s="57" t="s">
        <v>56</v>
      </c>
      <c r="C13" s="56">
        <v>21.14</v>
      </c>
      <c r="D13" s="56"/>
      <c r="E13" s="56"/>
      <c r="F13" s="56"/>
      <c r="G13" s="56"/>
      <c r="H13" s="56">
        <v>1</v>
      </c>
      <c r="I13" s="56">
        <f t="shared" si="2"/>
        <v>22.14</v>
      </c>
      <c r="J13" s="56">
        <v>0.56000000000000005</v>
      </c>
      <c r="K13" s="56"/>
      <c r="L13" s="56">
        <v>2</v>
      </c>
      <c r="M13" s="56">
        <v>3</v>
      </c>
      <c r="N13" s="73">
        <f t="shared" si="3"/>
        <v>74.390400000000014</v>
      </c>
    </row>
    <row r="14" spans="2:14" x14ac:dyDescent="0.25">
      <c r="B14" s="57" t="s">
        <v>57</v>
      </c>
      <c r="C14" s="56">
        <v>0.3</v>
      </c>
      <c r="D14" s="56">
        <v>1.94</v>
      </c>
      <c r="E14" s="56">
        <v>0.3</v>
      </c>
      <c r="F14" s="56"/>
      <c r="G14" s="56"/>
      <c r="H14" s="56"/>
      <c r="I14" s="56">
        <f t="shared" si="2"/>
        <v>2.5399999999999996</v>
      </c>
      <c r="J14" s="56">
        <v>0.99399999999999999</v>
      </c>
      <c r="K14" s="56"/>
      <c r="L14" s="56">
        <v>4</v>
      </c>
      <c r="M14" s="56">
        <v>7</v>
      </c>
      <c r="N14" s="73">
        <f t="shared" si="3"/>
        <v>70.693279999999987</v>
      </c>
    </row>
    <row r="15" spans="2:14" x14ac:dyDescent="0.25">
      <c r="B15" s="57" t="s">
        <v>58</v>
      </c>
      <c r="C15" s="56">
        <v>0.15</v>
      </c>
      <c r="D15" s="56">
        <v>0.2</v>
      </c>
      <c r="E15" s="56">
        <v>1</v>
      </c>
      <c r="F15" s="56"/>
      <c r="G15" s="56"/>
      <c r="H15" s="56"/>
      <c r="I15" s="56"/>
      <c r="J15" s="56"/>
      <c r="K15" s="56">
        <f>C15*D15*E15</f>
        <v>0.03</v>
      </c>
      <c r="L15" s="56">
        <v>1</v>
      </c>
      <c r="M15" s="56">
        <v>8</v>
      </c>
      <c r="N15" s="73">
        <f>K15*L15*M15</f>
        <v>0.24</v>
      </c>
    </row>
    <row r="18" spans="2:5" x14ac:dyDescent="0.25">
      <c r="B18" s="61" t="s">
        <v>62</v>
      </c>
      <c r="C18" s="61" t="s">
        <v>9</v>
      </c>
      <c r="D18" s="61" t="s">
        <v>71</v>
      </c>
    </row>
    <row r="19" spans="2:5" x14ac:dyDescent="0.25">
      <c r="B19" s="57" t="s">
        <v>43</v>
      </c>
      <c r="C19" s="56" t="s">
        <v>94</v>
      </c>
      <c r="D19" s="59">
        <f>N3</f>
        <v>392</v>
      </c>
    </row>
    <row r="20" spans="2:5" x14ac:dyDescent="0.25">
      <c r="B20" s="57" t="s">
        <v>55</v>
      </c>
      <c r="C20" s="56" t="s">
        <v>95</v>
      </c>
      <c r="D20" s="59">
        <f>N4</f>
        <v>0.67199999999999993</v>
      </c>
    </row>
    <row r="21" spans="2:5" x14ac:dyDescent="0.25">
      <c r="B21" s="57" t="s">
        <v>80</v>
      </c>
      <c r="C21" s="56" t="s">
        <v>95</v>
      </c>
      <c r="D21" s="59">
        <f>N5+N6</f>
        <v>1.524</v>
      </c>
    </row>
    <row r="22" spans="2:5" x14ac:dyDescent="0.25">
      <c r="B22" s="60" t="s">
        <v>81</v>
      </c>
      <c r="C22" s="58" t="s">
        <v>131</v>
      </c>
      <c r="D22" s="59">
        <f>N7+N14</f>
        <v>156.57488000000001</v>
      </c>
    </row>
    <row r="23" spans="2:5" x14ac:dyDescent="0.25">
      <c r="B23" s="60" t="s">
        <v>82</v>
      </c>
      <c r="C23" s="58" t="s">
        <v>131</v>
      </c>
      <c r="D23" s="59">
        <f>N8</f>
        <v>42.336000000000006</v>
      </c>
    </row>
    <row r="24" spans="2:5" x14ac:dyDescent="0.25">
      <c r="B24" s="60" t="s">
        <v>83</v>
      </c>
      <c r="C24" s="58" t="s">
        <v>131</v>
      </c>
      <c r="D24" s="59">
        <f>N9+N11</f>
        <v>191.16607999999999</v>
      </c>
    </row>
    <row r="25" spans="2:5" x14ac:dyDescent="0.25">
      <c r="B25" s="60" t="s">
        <v>84</v>
      </c>
      <c r="C25" s="58" t="s">
        <v>131</v>
      </c>
      <c r="D25" s="59">
        <f>N10+N12+N13</f>
        <v>159.16992000000002</v>
      </c>
    </row>
    <row r="26" spans="2:5" x14ac:dyDescent="0.25">
      <c r="B26" s="60" t="s">
        <v>58</v>
      </c>
      <c r="C26" s="56" t="s">
        <v>95</v>
      </c>
      <c r="D26" s="73">
        <v>0.2</v>
      </c>
    </row>
    <row r="27" spans="2:5" ht="15.75" thickBot="1" x14ac:dyDescent="0.3"/>
    <row r="28" spans="2:5" ht="15.75" thickBot="1" x14ac:dyDescent="0.3">
      <c r="B28" s="132" t="s">
        <v>137</v>
      </c>
      <c r="C28" s="133"/>
      <c r="D28" s="133"/>
      <c r="E28" s="134"/>
    </row>
    <row r="29" spans="2:5" x14ac:dyDescent="0.25">
      <c r="B29" s="130" t="s">
        <v>62</v>
      </c>
      <c r="C29" s="130" t="s">
        <v>9</v>
      </c>
      <c r="D29" s="130" t="s">
        <v>10</v>
      </c>
      <c r="E29" s="131" t="s">
        <v>133</v>
      </c>
    </row>
    <row r="30" spans="2:5" x14ac:dyDescent="0.25">
      <c r="B30" s="57" t="s">
        <v>132</v>
      </c>
      <c r="C30" s="56" t="s">
        <v>96</v>
      </c>
      <c r="D30" s="59">
        <v>1</v>
      </c>
      <c r="E30" s="135">
        <f>'MURO EN BLOQUE DE CONCRETO'!G39</f>
        <v>3028492.2360100001</v>
      </c>
    </row>
    <row r="31" spans="2:5" x14ac:dyDescent="0.25">
      <c r="B31" s="57" t="s">
        <v>138</v>
      </c>
      <c r="C31" s="56" t="s">
        <v>96</v>
      </c>
      <c r="D31" s="59">
        <v>1</v>
      </c>
      <c r="E31" s="135">
        <f>'COLUMNETA Y REFUERZO VERTICAL'!G42</f>
        <v>2473304.7852000003</v>
      </c>
    </row>
    <row r="32" spans="2:5" x14ac:dyDescent="0.25">
      <c r="B32" s="57" t="s">
        <v>139</v>
      </c>
      <c r="C32" s="56" t="s">
        <v>96</v>
      </c>
      <c r="D32" s="59">
        <v>1</v>
      </c>
      <c r="E32" s="135">
        <f>'VIGUETA Y REFUERZO HORIZONTAL'!G42</f>
        <v>4056907.2798000001</v>
      </c>
    </row>
    <row r="33" spans="2:5" x14ac:dyDescent="0.25">
      <c r="B33" s="60" t="s">
        <v>134</v>
      </c>
      <c r="C33" s="56" t="s">
        <v>135</v>
      </c>
      <c r="D33" s="59">
        <v>100</v>
      </c>
      <c r="E33" s="135">
        <f>'GEODREN VIAL'!H30*CANTIDADES!D33</f>
        <v>5489600</v>
      </c>
    </row>
    <row r="34" spans="2:5" ht="21" customHeight="1" x14ac:dyDescent="0.3">
      <c r="D34" s="137" t="s">
        <v>140</v>
      </c>
      <c r="E34" s="136">
        <f>SUM(E30:E33)</f>
        <v>15048304.30101</v>
      </c>
    </row>
  </sheetData>
  <mergeCells count="1">
    <mergeCell ref="B28:E28"/>
  </mergeCells>
  <phoneticPr fontId="1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MURO EN BLOQUE DE CONCRETO</vt:lpstr>
      <vt:lpstr>COLUMNETA Y REFUERZO VERTICAL</vt:lpstr>
      <vt:lpstr>VIGUETA Y REFUERZO HORIZONTAL</vt:lpstr>
      <vt:lpstr>GEODREN VIAL</vt:lpstr>
      <vt:lpstr>CANTIDADES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2021-07-08T20:41:24Z</dcterms:created>
  <dcterms:modified xsi:type="dcterms:W3CDTF">2021-08-16T16:16:05Z</dcterms:modified>
</cp:coreProperties>
</file>