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B4EBED0-85FB-4CDD-B568-CD31EA951C2E}" xr6:coauthVersionLast="47" xr6:coauthVersionMax="47" xr10:uidLastSave="{00000000-0000-0000-0000-000000000000}"/>
  <bookViews>
    <workbookView xWindow="-120" yWindow="-120" windowWidth="20730" windowHeight="11160" activeTab="1" xr2:uid="{85BAE9DE-A46A-46C2-B1C0-ACE96899FFE0}"/>
  </bookViews>
  <sheets>
    <sheet name="APU CONCRETOS ESTRUCTURAS" sheetId="1" r:id="rId1"/>
    <sheet name="APU ACEROS " sheetId="3" r:id="rId2"/>
    <sheet name="PPTO SAN JUAN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2" hidden="1">#REF!</definedName>
    <definedName name="_Sort" hidden="1">#REF!</definedName>
    <definedName name="AccessDatabase" hidden="1">"C:\C-314\VOLUMENES\volfin4.mdb"</definedName>
    <definedName name="Acero_60.000_psi__incluye_figurada" localSheetId="2">[1]Insumos!$D$4</definedName>
    <definedName name="Acero_60.000_psi__incluye_figurada">[2]Insumos!$D$4</definedName>
    <definedName name="Administración" localSheetId="2">#REF!</definedName>
    <definedName name="Administración">#REF!</definedName>
    <definedName name="Agua" localSheetId="2">[1]Insumos!$D$15</definedName>
    <definedName name="Agua">[2]Insumos!$D$15</definedName>
    <definedName name="Alambre_negro_no._18" localSheetId="2">[1]Insumos!$D$5</definedName>
    <definedName name="Alambre_negro_no._18">[2]Insumos!$D$5</definedName>
    <definedName name="Almacenista">[3]CUADRILLAS!$B$18</definedName>
    <definedName name="_xlnm.Print_Area" localSheetId="0">'APU CONCRETOS ESTRUCTURAS'!$A$1:$G$35</definedName>
    <definedName name="_xlnm.Print_Area" localSheetId="2">'PPTO SAN JUAN '!$A$1:$H$23</definedName>
    <definedName name="Arena_fina" localSheetId="2">[1]Insumos!$D$6</definedName>
    <definedName name="Arena_fina">[2]Insumos!$D$6</definedName>
    <definedName name="Arena_lavada_de_peña" localSheetId="2">[1]Insumos!$D$7</definedName>
    <definedName name="Arena_lavada_de_peña">[2]Insumos!$D$7</definedName>
    <definedName name="Asesor_de_Tráfico">[3]CUADRILLAS!$B$26</definedName>
    <definedName name="Asesor_Legal__Abogado">[3]CUADRILLAS!$B$17</definedName>
    <definedName name="Asfalto">[3]Insumos!$D$11</definedName>
    <definedName name="Auxiliar_de_Transito">[3]CUADRILLAS!$B$27</definedName>
    <definedName name="ayudante" localSheetId="2">[1]CUADRILLAS!$C$8</definedName>
    <definedName name="ayudante">[2]CUADRILLAS!$C$8</definedName>
    <definedName name="Barreras_plasticas_de_Aproximación__Maletines_tipo_Newjersy__o_similar" localSheetId="2">[1]Insumos!$D$24</definedName>
    <definedName name="Barreras_plasticas_de_Aproximación__Maletines_tipo_Newjersy__o_similar">[2]Insumos!$D$24</definedName>
    <definedName name="Barricada_Metalica_con_tres__3__tableros_con_franjas_reflectivas_color_naranja_y_blanco">[3]Insumos!$D$24</definedName>
    <definedName name="Base_granular">[3]Insumos!$D$9</definedName>
    <definedName name="Bordillo_prefabricado__L_80_cm__h__35_cm__b__20_cm">[3]Insumos!#REF!</definedName>
    <definedName name="Buldozer__Potencia_al_volante_de_140_HP__motor_de_2200_RPM__longitud_de_hoja_4_80_m.">'[4]Equipo y transporte'!$D$16</definedName>
    <definedName name="cade" localSheetId="2">[1]CUADRILLAS!$B$12</definedName>
    <definedName name="cade">[2]CUADRILLAS!$B$12</definedName>
    <definedName name="camioneta" localSheetId="2">'[1]Equipo y transporte'!$D$26</definedName>
    <definedName name="camioneta">'[2]Equipo y transporte'!$D$26</definedName>
    <definedName name="Camioneta_D_300" localSheetId="2">'[1]Equipo y transporte'!$D$24</definedName>
    <definedName name="Camioneta_D_300">'[2]Equipo y transporte'!$D$24</definedName>
    <definedName name="Carrotanque_1000_gl" localSheetId="2">'[1]Equipo y transporte'!$D$16</definedName>
    <definedName name="Carrotanque_1000_gl">'[2]Equipo y transporte'!$D$16</definedName>
    <definedName name="Carrotanque_Irrigador_de_asfalto__1000_GALONES_DE_CAPACIDAD">'[3]Equipo y transporte'!$D$23</definedName>
    <definedName name="Cemento_gris__Inlcuye_tranporte_interno_en_obra_cargue_y_descargue" localSheetId="2">[1]Insumos!$D$11</definedName>
    <definedName name="Cemento_gris__Inlcuye_tranporte_interno_en_obra_cargue_y_descargue">[2]Insumos!$D$11</definedName>
    <definedName name="Chaleco_Reflectivo" localSheetId="2">[1]Insumos!$D$36</definedName>
    <definedName name="Chaleco_Reflectivo">[2]Insumos!$D$36</definedName>
    <definedName name="Cinta_Plastica__PELIGRO_NO_PASE" localSheetId="2">[1]Insumos!$D$25</definedName>
    <definedName name="Cinta_Plastica__PELIGRO_NO_PASE">[2]Insumos!$D$25</definedName>
    <definedName name="Compactador_de_Rodillo_POTENCIA__99HP__PESO__8_ton">'[3]Equipo y transporte'!$D$22</definedName>
    <definedName name="Compactador_neumático_de_Potencia_70_HP__peso_de_13_ton">'[3]Equipo y transporte'!$D$21</definedName>
    <definedName name="Compresor__barrido_y_soplado">'[3]Equipo y transporte'!$D$24</definedName>
    <definedName name="Compresor_80HP__con_martillo">'[3]Equipo y transporte'!$D$25</definedName>
    <definedName name="concreto_2000_apartado">'[3]Concretos y morteros'!$G$302</definedName>
    <definedName name="concreto_2000_arboletes">'[3]Concretos y morteros'!$G$580</definedName>
    <definedName name="concreto_2000_carepa">'[3]Concretos y morteros'!$G$820</definedName>
    <definedName name="concreto_2000_chigorodo">'[3]Concretos y morteros'!$G$1062</definedName>
    <definedName name="concreto_2000_mutata">'[3]Concretos y morteros'!$G$1304</definedName>
    <definedName name="concreto_2000_necocli">'[3]Concretos y morteros'!$G$1546</definedName>
    <definedName name="concreto_2000_sanjuan">'[3]Concretos y morteros'!$G$1788</definedName>
    <definedName name="concreto_2000_sanpedro">'[3]Concretos y morteros'!$G$2030</definedName>
    <definedName name="concreto_2000_turbo">'[3]Concretos y morteros'!$G$2272</definedName>
    <definedName name="concreto_2500_apartado">'[3]Concretos y morteros'!$G$257</definedName>
    <definedName name="concreto_2500_arboletes">'[3]Concretos y morteros'!$G$542</definedName>
    <definedName name="concreto_2500_carepa">'[3]Concretos y morteros'!$G$782</definedName>
    <definedName name="concreto_2500_chigorodo">'[3]Concretos y morteros'!$G$1024</definedName>
    <definedName name="concreto_2500_mutata">'[3]Concretos y morteros'!$G$1266</definedName>
    <definedName name="concreto_2500_necocli">'[3]Concretos y morteros'!$G$1508</definedName>
    <definedName name="concreto_2500_sanjuan">'[3]Concretos y morteros'!$G$1750</definedName>
    <definedName name="concreto_2500_sanpedro">'[3]Concretos y morteros'!$G$1992</definedName>
    <definedName name="concreto_2500_turbo">'[3]Concretos y morteros'!$G$2234</definedName>
    <definedName name="Concreto_3000_Apartado">'[3]Concretos y morteros'!$G$213</definedName>
    <definedName name="concreto_3000_arboletes">'[3]Concretos y morteros'!$G$505</definedName>
    <definedName name="concreto_3000_carepa">'[3]Concretos y morteros'!$G$745</definedName>
    <definedName name="concreto_3000_chigorodo">'[3]Concretos y morteros'!$G$987</definedName>
    <definedName name="concreto_3000_mutata">'[3]Concretos y morteros'!$G$1229</definedName>
    <definedName name="concreto_3000_necocli">'[3]Concretos y morteros'!$G$1471</definedName>
    <definedName name="concreto_3000_sanjuan">'[3]Concretos y morteros'!$G$1713</definedName>
    <definedName name="concreto_3000_sanpedro">'[3]Concretos y morteros'!$G$1955</definedName>
    <definedName name="concreto_3000_turbo">'[3]Concretos y morteros'!$G$2197</definedName>
    <definedName name="Contador">[3]CUADRILLAS!$B$23</definedName>
    <definedName name="COSTOS_DIREC" localSheetId="2">#REF!</definedName>
    <definedName name="COSTOS_DIREC">#REF!</definedName>
    <definedName name="DADADAD" localSheetId="1" hidden="1">{#N/A,#N/A,TRUE,"CODIGO DEPENDENCIA"}</definedName>
    <definedName name="DADADAD" localSheetId="2" hidden="1">{#N/A,#N/A,TRUE,"CODIGO DEPENDENCIA"}</definedName>
    <definedName name="DADADAD" hidden="1">{#N/A,#N/A,TRUE,"CODIGO DEPENDENCIA"}</definedName>
    <definedName name="Delineadores_tubulares__Colombinas" localSheetId="2">[1]Insumos!$D$23</definedName>
    <definedName name="Delineadores_tubulares__Colombinas">[2]Insumos!$D$23</definedName>
    <definedName name="Director_de_obra" localSheetId="2">[1]CUADRILLAS!$B$16</definedName>
    <definedName name="Director_de_obra">[2]CUADRILLAS!$B$16</definedName>
    <definedName name="DIS_ASFAL_SANJUAN">'[3]Concretos y morteros'!$B$1566</definedName>
    <definedName name="Disco_abrasivo_corte_de_metal_14" localSheetId="2">[1]Insumos!$D$16</definedName>
    <definedName name="Disco_abrasivo_corte_de_metal_14">[2]Insumos!$D$16</definedName>
    <definedName name="Disolvente_para_pintura__trafíco__acrílico">[3]Insumos!$D$51</definedName>
    <definedName name="DIST_ASFAL_NECO">'[3]Concretos y morteros'!$B$1324</definedName>
    <definedName name="dist_can_arb" localSheetId="2">'[1]Concretos y morteros'!$J$6</definedName>
    <definedName name="dist_can_arb">'[2]Concretos y morteros'!$J$6</definedName>
    <definedName name="dist_can_car" localSheetId="2">'[1]Concretos y morteros'!$J$7</definedName>
    <definedName name="dist_can_car">'[2]Concretos y morteros'!$J$7</definedName>
    <definedName name="dist_can_chi" localSheetId="2">'[1]Concretos y morteros'!$J$8</definedName>
    <definedName name="dist_can_chi">'[2]Concretos y morteros'!$J$8</definedName>
    <definedName name="dist_can_ju" localSheetId="2">'[1]Concretos y morteros'!$J$11</definedName>
    <definedName name="dist_can_ju">'[2]Concretos y morteros'!$J$11</definedName>
    <definedName name="dist_can_mut" localSheetId="2">'[1]Concretos y morteros'!$J$9</definedName>
    <definedName name="dist_can_mut">'[2]Concretos y morteros'!$J$9</definedName>
    <definedName name="dist_can_nec" localSheetId="2">'[1]Concretos y morteros'!$J$10</definedName>
    <definedName name="dist_can_nec">'[2]Concretos y morteros'!$J$10</definedName>
    <definedName name="dist_can_ped" localSheetId="2">'[1]Concretos y morteros'!$J$12</definedName>
    <definedName name="dist_can_ped">'[2]Concretos y morteros'!$J$12</definedName>
    <definedName name="dist_can_tur" localSheetId="2">'[1]Concretos y morteros'!$J$13</definedName>
    <definedName name="dist_can_tur">'[2]Concretos y morteros'!$J$13</definedName>
    <definedName name="dist_cant_Ap" localSheetId="2">'[1]Concretos y morteros'!$J$5</definedName>
    <definedName name="dist_cant_Ap">'[2]Concretos y morteros'!$J$5</definedName>
    <definedName name="dist_esc_apa" localSheetId="2">'[1]Concretos y morteros'!$K$5</definedName>
    <definedName name="dist_esc_apa">'[2]Concretos y morteros'!$K$5</definedName>
    <definedName name="dist_esc_arb" localSheetId="2">'[1]Concretos y morteros'!$K$6</definedName>
    <definedName name="dist_esc_arb">'[2]Concretos y morteros'!$K$6</definedName>
    <definedName name="dist_esc_car" localSheetId="2">'[1]Concretos y morteros'!$K$7</definedName>
    <definedName name="dist_esc_car">'[2]Concretos y morteros'!$K$7</definedName>
    <definedName name="dist_esc_chi" localSheetId="2">'[1]Concretos y morteros'!$K$8</definedName>
    <definedName name="dist_esc_chi">'[2]Concretos y morteros'!$K$8</definedName>
    <definedName name="dist_esc_jua" localSheetId="2">'[1]Concretos y morteros'!$K$11</definedName>
    <definedName name="dist_esc_jua">'[2]Concretos y morteros'!$K$11</definedName>
    <definedName name="dist_esc_mut" localSheetId="2">'[1]Concretos y morteros'!$K$9</definedName>
    <definedName name="dist_esc_mut">'[2]Concretos y morteros'!$K$9</definedName>
    <definedName name="dist_esc_nec" localSheetId="2">'[1]Concretos y morteros'!$K$10</definedName>
    <definedName name="dist_esc_nec">'[2]Concretos y morteros'!$K$10</definedName>
    <definedName name="dist_esc_ped" localSheetId="2">'[1]Concretos y morteros'!$K$12</definedName>
    <definedName name="dist_esc_ped">'[2]Concretos y morteros'!$K$12</definedName>
    <definedName name="dist_esc_tur" localSheetId="2">'[1]Concretos y morteros'!$K$13</definedName>
    <definedName name="dist_esc_tur">'[2]Concretos y morteros'!$K$13</definedName>
    <definedName name="DISTANCIA_BOTADERO_carepa">'[3]Concretos y morteros'!$B$599</definedName>
    <definedName name="DISTANCIA_CANTERA_APARTADOR">'[3]Concretos y morteros'!$B$12</definedName>
    <definedName name="DISTANCIA_CANTERA_ARBOLETES">'[3]Concretos y morteros'!$B$318</definedName>
    <definedName name="DISTANCIA_CANTERA_CAREPA">'[3]Concretos y morteros'!$B$596</definedName>
    <definedName name="DISTANCIA_CANTERA_CHIGORODO">'[3]Concretos y morteros'!$B$838</definedName>
    <definedName name="DISTANCIA_CANTERA_MUTATA">'[3]Concretos y morteros'!$B$1079</definedName>
    <definedName name="DISTANCIA_CANTERA_NECOCLI">'[3]Concretos y morteros'!$B$1322</definedName>
    <definedName name="DISTANCIA_CANTERA_SAN_JUAN">'[3]Concretos y morteros'!$B$1564</definedName>
    <definedName name="DISTANCIA_CANTERA_SAN_PEDRO">'[3]Concretos y morteros'!$B$1806</definedName>
    <definedName name="DISTANCIA_CANTERA_TURBO">'[3]Concretos y morteros'!$B$2048</definedName>
    <definedName name="DISTANCIA_ESCOMBRERA_apartado">'[3]Concretos y morteros'!$B$15</definedName>
    <definedName name="DISTANCIA_ESCOMBRERA_arboletes">'[3]Concretos y morteros'!$B$321</definedName>
    <definedName name="DISTANCIA_ESCOMBRERA_CHIGORODO">'[3]Concretos y morteros'!$B$841</definedName>
    <definedName name="DISTANCIA_ESCOMBRERA_MUTATA">'[3]Concretos y morteros'!$B$1082</definedName>
    <definedName name="DISTANCIA_ESCOMBRERA_NECOCLI">'[3]Concretos y morteros'!$B$1325</definedName>
    <definedName name="DISTANCIA_ESCOMBRERA_SANJUANDEURABA">'[3]Concretos y morteros'!$B$1567</definedName>
    <definedName name="DISTANCIA_ESCOMBRERA_SANPEDRO">'[3]Concretos y morteros'!$B$1809</definedName>
    <definedName name="DISTANCIA_ESCOMBRERA_TURBO">'[3]Concretos y morteros'!$B$2051</definedName>
    <definedName name="DISTANCIA_PLANTA_ASFALTO">'[3]Concretos y morteros'!$B$320</definedName>
    <definedName name="Durmiente_ordinario_2__2">[3]Insumos!#REF!</definedName>
    <definedName name="Emulsión_CRR_1">[3]Insumos!$D$12</definedName>
    <definedName name="Esferas_Reflectivas">[3]Insumos!$D$49</definedName>
    <definedName name="factmas2smlv">'[3]Factor Prestacionas para aiu'!$C$30+1</definedName>
    <definedName name="FACTOR_PRESTACIONAL_1sml">'[4]Factor Prestacionas para aiu'!$B$30+1</definedName>
    <definedName name="Flasher_luminoso_para_barricadas" localSheetId="2">[1]Insumos!$D$26</definedName>
    <definedName name="Flasher_luminoso_para_barricadas">[2]Insumos!$D$26</definedName>
    <definedName name="formaleta_madera" localSheetId="2">'[1]Equipo y transporte'!$D$14</definedName>
    <definedName name="formaleta_madera">'[2]Equipo y transporte'!$D$14</definedName>
    <definedName name="Geotextil_fortex_Bx_40">[3]Insumos!$D$21</definedName>
    <definedName name="Grava" localSheetId="2">[1]Insumos!$D$8</definedName>
    <definedName name="Grava">[2]Insumos!$D$8</definedName>
    <definedName name="Imprevistos" localSheetId="2">#REF!</definedName>
    <definedName name="Imprevistos">#REF!</definedName>
    <definedName name="Ingeniero_ambiental">[3]CUADRILLAS!$B$16</definedName>
    <definedName name="Inspector_de_Obra">[3]CUADRILLAS!$B$14</definedName>
    <definedName name="interventoria_2" localSheetId="2" hidden="1">#REF!</definedName>
    <definedName name="interventoria_2" hidden="1">#REF!</definedName>
    <definedName name="KO" localSheetId="1" hidden="1">#REF!</definedName>
    <definedName name="KO" localSheetId="0" hidden="1">#REF!</definedName>
    <definedName name="KO" localSheetId="2" hidden="1">#REF!</definedName>
    <definedName name="KO" hidden="1">#REF!</definedName>
    <definedName name="Laboratorio" localSheetId="2">#REF!</definedName>
    <definedName name="Laboratorio">#REF!</definedName>
    <definedName name="Limpiador_PVC_x_1_4_de_galón">[3]Insumos!#REF!</definedName>
    <definedName name="Maestro">'[3]Factor Prestacionas para aiu'!#REF!</definedName>
    <definedName name="Maestro_de_Obra" localSheetId="2">[1]CUADRILLAS!$B$13</definedName>
    <definedName name="Maestro_de_Obra">[2]CUADRILLAS!$B$13</definedName>
    <definedName name="Malla_electrosoldada_de_8.5_mm_cada_15_cm">[3]Insumos!#REF!</definedName>
    <definedName name="materiales">[5]MATERIALES!$B$6:$D$403</definedName>
    <definedName name="Mezcladora_trompo_a_gasolina__Inc._combustible" localSheetId="2">'[1]Equipo y transporte'!$D$19</definedName>
    <definedName name="Mezcladora_trompo_a_gasolina__Inc._combustible">'[2]Equipo y transporte'!$D$19</definedName>
    <definedName name="mortero1_3_apartado">'[3]Concretos y morteros'!$G$76</definedName>
    <definedName name="mortero1_3_arboletes">'[3]Concretos y morteros'!$G$392</definedName>
    <definedName name="mortero1_3_carepa">'[3]Concretos y morteros'!$G$633</definedName>
    <definedName name="mortero1_3_chigorodo">'[3]Concretos y morteros'!$G$875</definedName>
    <definedName name="mortero1_3_mutata">'[3]Concretos y morteros'!$G$1116</definedName>
    <definedName name="mortero1_3_necocli">'[3]Concretos y morteros'!$G$1359</definedName>
    <definedName name="mortero1_3_sanjuan">'[3]Concretos y morteros'!$G$1601</definedName>
    <definedName name="mortero1_3_sanpedro">'[3]Concretos y morteros'!$G$1843</definedName>
    <definedName name="mortero1_3_turbo">'[3]Concretos y morteros'!$G$2085</definedName>
    <definedName name="Motoniveladora_120_HP.">'[3]Equipo y transporte'!$D$4</definedName>
    <definedName name="municipios">[6]PRESU!$A$4:$B$266</definedName>
    <definedName name="oficial" localSheetId="2">[1]CUADRILLAS!$C$9</definedName>
    <definedName name="oficial">[2]CUADRILLAS!$C$9</definedName>
    <definedName name="Oficios_Varios">[3]CUADRILLAS!$B$24</definedName>
    <definedName name="Pasavias_en_tela">[3]Insumos!$D$30</definedName>
    <definedName name="Pintura_Acrílica_pura_para_tráfico">[3]Insumos!$D$50</definedName>
    <definedName name="Pitos_para_auxiliares_de_tránsito" localSheetId="2">[1]Insumos!$D$45</definedName>
    <definedName name="Pitos_para_auxiliares_de_tránsito">[2]Insumos!$D$45</definedName>
    <definedName name="Planta_Electrica__Diesel_Gasolina" localSheetId="2">'[1]Equipo y transporte'!$D$29</definedName>
    <definedName name="Planta_Electrica__Diesel_Gasolina">'[2]Equipo y transporte'!$D$29</definedName>
    <definedName name="Poste_en_angulo_de_2_2_1_4_de_3_5m_para_señal" localSheetId="2">[1]Insumos!$D$19</definedName>
    <definedName name="Poste_en_angulo_de_2_2_1_4_de_3_5m_para_señal">[2]Insumos!$D$19</definedName>
    <definedName name="Prestaciones_1" localSheetId="2">#REF!</definedName>
    <definedName name="Prestaciones_1">#REF!</definedName>
    <definedName name="Prestaciones_2" localSheetId="2">#REF!</definedName>
    <definedName name="Prestaciones_2">#REF!</definedName>
    <definedName name="Profesional_SIG">[3]CUADRILLAS!$B$21</definedName>
    <definedName name="Profesional_SISO">[3]CUADRILLAS!$B$20</definedName>
    <definedName name="proyecto" localSheetId="2">#REF!</definedName>
    <definedName name="proyecto">#REF!</definedName>
    <definedName name="Rajón_de_piedra_del_municipio" localSheetId="2">[1]Insumos!$D$10</definedName>
    <definedName name="Rajón_de_piedra_del_municipio">[2]Insumos!$D$10</definedName>
    <definedName name="Rastrillero">[3]CUADRILLAS!$C$8</definedName>
    <definedName name="rendimiento_acero" localSheetId="1">'APU ACEROS '!#REF!</definedName>
    <definedName name="rendimiento_acero">'[7]APU OE-GAVIONES'!#REF!</definedName>
    <definedName name="rendimientoconph">'[7]APU OE-GAVIONES'!#REF!</definedName>
    <definedName name="Residente_de_obra">[3]CUADRILLAS!$B$13</definedName>
    <definedName name="Residente_de_Tráfico">[3]CUADRILLAS!#REF!</definedName>
    <definedName name="Retroexcavadora_de_llantas" localSheetId="2">'[1]Equipo y transporte'!$D$20</definedName>
    <definedName name="Retroexcavadora_de_llantas">'[2]Equipo y transporte'!$D$20</definedName>
    <definedName name="Riel_metalico_3x0.15x0.2m">'[3]Equipo y transporte'!$D$10</definedName>
    <definedName name="Rodillo_vibrante_tanden_autopropulsado_anchura_de_trabajo_100_cm">'[3]Equipo y transporte'!#REF!</definedName>
    <definedName name="Secretaria" localSheetId="2">[1]CUADRILLAS!$B$26</definedName>
    <definedName name="Secretaria">[2]CUADRILLAS!$B$26</definedName>
    <definedName name="Señal__grupo_1_._Tablero_en_lámina_galvanizada_de_75cm_75cm__calibre_16__reflectivo_tipo_1__incluye_poste" localSheetId="2">[1]Insumos!$D$20</definedName>
    <definedName name="Señal__grupo_1_._Tablero_en_lámina_galvanizada_de_75cm_75cm__calibre_16__reflectivo_tipo_1__incluye_poste">[2]Insumos!$D$20</definedName>
    <definedName name="SIO_03_Fin_de_Obra">[3]Insumos!$D$36</definedName>
    <definedName name="SIO_07_Desvio">[3]Insumos!$D$37</definedName>
    <definedName name="SIO_24_Peatones">[3]Insumos!$D$38</definedName>
    <definedName name="smlv" localSheetId="2">#REF!</definedName>
    <definedName name="smlv">#REF!</definedName>
    <definedName name="Soldadura_PVC_wet_bonding_1_8_galón">[3]Insumos!#REF!</definedName>
    <definedName name="SPO_01_Trabajadores_en_la_via">[3]Insumos!$D$31</definedName>
    <definedName name="SPO_02_Maquinaria_en_la_via">[3]Insumos!$D$32</definedName>
    <definedName name="SPO_03_Auxiliar_de_Transito">[3]Insumos!$D$33</definedName>
    <definedName name="SRO_03_pare_siga">[3]Insumos!$D$35</definedName>
    <definedName name="SRO_03_Uno_a_Uno">[3]Insumos!$D$34</definedName>
    <definedName name="SUBBASEPXCOMPACTACION">'[7]APU OE-GAVIONES'!#REF!</definedName>
    <definedName name="Subbse_Granular" localSheetId="2">[1]Insumos!$D$9</definedName>
    <definedName name="Subbse_Granular">[2]Insumos!$D$9</definedName>
    <definedName name="Terminadora_de_asfalto__Finisher___potencia_en_el_volante_174_HP__R_20M3_H__velocidad_de_desplazamiento_114_m_min">'[3]Equipo y transporte'!$D$20</definedName>
    <definedName name="Topo" localSheetId="2">[1]CUADRILLAS!$B$11</definedName>
    <definedName name="Topo">[2]CUADRILLAS!$B$11</definedName>
    <definedName name="TORNILLO_ACERO_3_8__3__AF_GRADO_5__TUERCA_ARANDELA">[3]Insumos!#REF!</definedName>
    <definedName name="Transporte_volco" localSheetId="2">'[1]Equipo y transporte'!$D$18</definedName>
    <definedName name="Transporte_volco">'[2]Equipo y transporte'!$D$18</definedName>
    <definedName name="Tronzadora">'[3]Equipo y transporte'!$D$8</definedName>
    <definedName name="Tubería_PVC_alcantarillado_36___Inc.Transporte" localSheetId="2">[1]Insumos!$D$17</definedName>
    <definedName name="Tubería_PVC_alcantarillado_36___Inc.Transporte">[2]Insumos!$D$17</definedName>
    <definedName name="Tubo_rectangular_100x40x1.5_mm" localSheetId="2">[1]Insumos!$D$48</definedName>
    <definedName name="Tubo_rectangular_100x40x1.5_mm">[2]Insumos!$D$48</definedName>
    <definedName name="Utilidad" localSheetId="2">#REF!</definedName>
    <definedName name="Utilidad">#REF!</definedName>
    <definedName name="Vehiculo__Tipo_pickup" localSheetId="2">#REF!</definedName>
    <definedName name="Vehiculo__Tipo_pickup">#REF!</definedName>
    <definedName name="Vehiculo_delineador">'[3]Equipo y transporte'!$D$26</definedName>
    <definedName name="Vibrador_a_gasolina" localSheetId="2">'[1]Equipo y transporte'!$D$11</definedName>
    <definedName name="Vibrador_a_gasolina">'[2]Equipo y transporte'!$D$11</definedName>
    <definedName name="vibrocompactador_de_8_t." localSheetId="2">'[1]Equipo y transporte'!$D$12</definedName>
    <definedName name="vibrocompactador_de_8_t.">'[2]Equipo y transporte'!$D$12</definedName>
    <definedName name="Vigilante">[3]CUADRILLAS!$B$19</definedName>
    <definedName name="Volqueta__6_m³">'[3]Equipo y transporte'!$D$12</definedName>
    <definedName name="Volqueta__6m³__cargue_manual__botadero_adicional_mayor_20_km">'[3]Equipo y transporte'!#REF!</definedName>
    <definedName name="Volqueta_6_m³__cargue_manual__botadero_hasta_20_km">'[3]Equipo y transporte'!#REF!</definedName>
    <definedName name="w" localSheetId="1" hidden="1">#REF!</definedName>
    <definedName name="w" localSheetId="0" hidden="1">#REF!</definedName>
    <definedName name="w" localSheetId="2" hidden="1">#REF!</definedName>
    <definedName name="w" hidden="1">#REF!</definedName>
    <definedName name="wrn.ar." localSheetId="1" hidden="1">{#N/A,#N/A,TRUE,"CODIGO DEPENDENCIA"}</definedName>
    <definedName name="wrn.ar." localSheetId="2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3" l="1"/>
  <c r="D39" i="3" s="1"/>
  <c r="B38" i="3"/>
  <c r="D38" i="3" s="1"/>
  <c r="F34" i="3"/>
  <c r="G35" i="3" s="1"/>
  <c r="F29" i="3"/>
  <c r="D22" i="3"/>
  <c r="F22" i="3" s="1"/>
  <c r="D21" i="3"/>
  <c r="F21" i="3" s="1"/>
  <c r="D20" i="3"/>
  <c r="F20" i="3" s="1"/>
  <c r="B17" i="3"/>
  <c r="F42" i="3" s="1"/>
  <c r="B16" i="3"/>
  <c r="B10" i="2" s="1"/>
  <c r="G15" i="3"/>
  <c r="G17" i="3" s="1"/>
  <c r="B15" i="3"/>
  <c r="E29" i="1"/>
  <c r="B29" i="1"/>
  <c r="D29" i="1" s="1"/>
  <c r="B28" i="1"/>
  <c r="D28" i="1" s="1"/>
  <c r="F28" i="1" s="1"/>
  <c r="F24" i="1"/>
  <c r="G25" i="1" s="1"/>
  <c r="F19" i="1"/>
  <c r="E13" i="1"/>
  <c r="D13" i="1"/>
  <c r="F13" i="1" s="1"/>
  <c r="D12" i="1"/>
  <c r="F12" i="1" s="1"/>
  <c r="F11" i="1"/>
  <c r="B8" i="1"/>
  <c r="F32" i="1" s="1"/>
  <c r="B7" i="1"/>
  <c r="B9" i="2" s="1"/>
  <c r="G6" i="1"/>
  <c r="G8" i="1" s="1"/>
  <c r="B6" i="1"/>
  <c r="F39" i="3" l="1"/>
  <c r="F38" i="3"/>
  <c r="G40" i="3" s="1"/>
  <c r="F28" i="3" s="1"/>
  <c r="G31" i="3" s="1"/>
  <c r="F24" i="3"/>
  <c r="G25" i="3" s="1"/>
  <c r="F14" i="1"/>
  <c r="F29" i="1"/>
  <c r="G30" i="1" s="1"/>
  <c r="F18" i="1" s="1"/>
  <c r="G21" i="1" s="1"/>
  <c r="G15" i="1"/>
  <c r="G42" i="3" l="1"/>
  <c r="F10" i="2" s="1"/>
  <c r="G10" i="2" s="1"/>
  <c r="G32" i="1"/>
  <c r="F9" i="2" s="1"/>
  <c r="G9" i="2" s="1"/>
  <c r="G11" i="2" l="1"/>
</calcChain>
</file>

<file path=xl/sharedStrings.xml><?xml version="1.0" encoding="utf-8"?>
<sst xmlns="http://schemas.openxmlformats.org/spreadsheetml/2006/main" count="122" uniqueCount="61">
  <si>
    <t>ANALISIS DE PRECIOS UNITARIOS</t>
  </si>
  <si>
    <t>CAPITULO: 2</t>
  </si>
  <si>
    <t xml:space="preserve">Construcción obras de drenaje </t>
  </si>
  <si>
    <t>Municipio:</t>
  </si>
  <si>
    <t>ACTIVIDAD GENERAL:2.4</t>
  </si>
  <si>
    <t>UNIDAD</t>
  </si>
  <si>
    <t>ACTIVIDAD:</t>
  </si>
  <si>
    <t>ITEM:</t>
  </si>
  <si>
    <t>I. MATERIALES EN OBRA</t>
  </si>
  <si>
    <t>Descripción</t>
  </si>
  <si>
    <t>Unidad</t>
  </si>
  <si>
    <t>Precio-Unit.</t>
  </si>
  <si>
    <t>Cantidad</t>
  </si>
  <si>
    <t>Valor Unitario</t>
  </si>
  <si>
    <t>Concreto de 210 kg/cm2</t>
  </si>
  <si>
    <t>m3</t>
  </si>
  <si>
    <t>Alambre negro no. 17 amarre fijación</t>
  </si>
  <si>
    <t>kg</t>
  </si>
  <si>
    <t>formaleta madera</t>
  </si>
  <si>
    <t>m</t>
  </si>
  <si>
    <t>Desperdicio (5%)</t>
  </si>
  <si>
    <t>Sub-Total</t>
  </si>
  <si>
    <t>II. EQUIPO Y HERRAMIENTAS</t>
  </si>
  <si>
    <t>Tipo</t>
  </si>
  <si>
    <t>Tarifa/Dia</t>
  </si>
  <si>
    <t>Rendimiento</t>
  </si>
  <si>
    <t>Herraminetas menores (5%m.o)</t>
  </si>
  <si>
    <t>Vibrador de concreto</t>
  </si>
  <si>
    <t>Gasolina</t>
  </si>
  <si>
    <t xml:space="preserve">  </t>
  </si>
  <si>
    <t>III. TRANSPORTES</t>
  </si>
  <si>
    <t>Materiales</t>
  </si>
  <si>
    <t xml:space="preserve">Vol-Peso </t>
  </si>
  <si>
    <t>Distancia</t>
  </si>
  <si>
    <t>M3/Km</t>
  </si>
  <si>
    <t>Tarifa</t>
  </si>
  <si>
    <t>IV. MANO DE OBRA</t>
  </si>
  <si>
    <t>Trabajador o Cuadrilla</t>
  </si>
  <si>
    <t>Jornal</t>
  </si>
  <si>
    <t>Prestaciones</t>
  </si>
  <si>
    <t>Jornal/total</t>
  </si>
  <si>
    <t>Oficial (2)</t>
  </si>
  <si>
    <t>Ayudante(5)</t>
  </si>
  <si>
    <t>Total Costos Directos</t>
  </si>
  <si>
    <t>San Juan de Urabá</t>
  </si>
  <si>
    <t>VALOR DE LA PROPUESTA</t>
  </si>
  <si>
    <t>Frente de obra:</t>
  </si>
  <si>
    <t>Actividad / Descripción</t>
  </si>
  <si>
    <t>Valor Total</t>
  </si>
  <si>
    <t>TOTAL COSTOS DIRECTOS:</t>
  </si>
  <si>
    <t xml:space="preserve">OBRA COMPLEMENTARIA - CONSTRUCCION DE AJUSTES DE ALCANTARILLAS </t>
  </si>
  <si>
    <t>ACTIVIDAD GENERAL:2.3</t>
  </si>
  <si>
    <t>Acero de refuerzo 60000psi</t>
  </si>
  <si>
    <t>Disco abrasivo corte de metal 14"</t>
  </si>
  <si>
    <t>un</t>
  </si>
  <si>
    <t>Tornzadora 14"</t>
  </si>
  <si>
    <t>Electrica</t>
  </si>
  <si>
    <t>Oficial (1)</t>
  </si>
  <si>
    <t>Ayudante(2)</t>
  </si>
  <si>
    <t>SAN JUAN DE URABÁ</t>
  </si>
  <si>
    <t>Damaquiel - Cedrito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</si>
</sst>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[$$-240A]#,##0.0"/>
    <numFmt numFmtId="165" formatCode="[$$-240A]#,##0.00;[Red][$$-240A]#,##0.00"/>
    <numFmt numFmtId="166" formatCode="[$$-240A]#,##0.00"/>
    <numFmt numFmtId="167" formatCode="[$$-240A]#,##0;[Red][$$-240A]#,##0"/>
    <numFmt numFmtId="168" formatCode="_-&quot;$&quot;\ * #,##0_-;\-&quot;$&quot;\ * #,##0_-;_-&quot;$&quot;\ * &quot;-&quot;??_-;_-@_-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/>
    <xf numFmtId="165" fontId="5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2" fontId="4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 wrapText="1"/>
    </xf>
    <xf numFmtId="10" fontId="4" fillId="2" borderId="4" xfId="2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0" xfId="0" applyFont="1" applyFill="1"/>
    <xf numFmtId="0" fontId="2" fillId="4" borderId="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8" fontId="0" fillId="0" borderId="20" xfId="1" applyNumberFormat="1" applyFont="1" applyBorder="1" applyAlignment="1">
      <alignment horizontal="center" vertical="center"/>
    </xf>
    <xf numFmtId="168" fontId="2" fillId="0" borderId="21" xfId="1" applyNumberFormat="1" applyFont="1" applyBorder="1" applyAlignment="1">
      <alignment horizontal="center" vertical="center"/>
    </xf>
    <xf numFmtId="168" fontId="2" fillId="3" borderId="25" xfId="0" applyNumberFormat="1" applyFont="1" applyFill="1" applyBorder="1" applyAlignment="1">
      <alignment vertical="center"/>
    </xf>
    <xf numFmtId="169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PRESUPUESTO/PRESUPUESTO%20DEFINITIVO%20CO%20-%20182%20.V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ECMEDIC/CVTU2020%20-%20TECMEDIC/PRESUPUESTO%20DEFINITIVO%20CO%20-%20182%20.V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UCHO/PROYECTO%20NUEVO%20URABA%20N001/PRESUPUESTO%20uraba%202019/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DIRECTOS/MUNICIPIO%20DE%20SANTA%20FE/PRESUPUESTO/PRESUPUESTO%20PAVIMENTO%20SANTA%20FE_Versi&#243;n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cantidades%20de%20ob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NEXO%207%20APU%20y%20PPTO%20gaviones%20Mutat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A.I.U (modificado)"/>
      <sheetName val="A.I.U"/>
      <sheetName val="P.A.G.A"/>
      <sheetName val="PManejo de transito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0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1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2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A.I.U"/>
      <sheetName val="P.A.G.A"/>
      <sheetName val="PManejo de transito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>
        <row r="116">
          <cell r="C116" t="str">
            <v>Acero de refuerzo fy 4.200MPA</v>
          </cell>
          <cell r="D116" t="str">
            <v>kg</v>
          </cell>
        </row>
        <row r="123">
          <cell r="A123" t="str">
            <v>2.3.7</v>
          </cell>
          <cell r="C123" t="str">
            <v>Acero de refuerzo fy 4.200MPA. Municipio de San Juan de Urabá</v>
          </cell>
        </row>
        <row r="126">
          <cell r="C126" t="str">
            <v>Concreto resistencia 21MPA (D) (Estructuras)</v>
          </cell>
          <cell r="D126" t="str">
            <v>m³</v>
          </cell>
        </row>
        <row r="133">
          <cell r="A133" t="str">
            <v>2.4.7</v>
          </cell>
          <cell r="C133" t="str">
            <v>Concreto resistencia 21MPA (D)(Estructuras). Municipio de San Juan de Urabá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29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0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1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8">
          <cell r="C8">
            <v>39062</v>
          </cell>
        </row>
        <row r="13">
          <cell r="B13">
            <v>3124968</v>
          </cell>
        </row>
        <row r="14">
          <cell r="B14">
            <v>1796856.5999999999</v>
          </cell>
        </row>
        <row r="16">
          <cell r="B16">
            <v>2343726</v>
          </cell>
        </row>
        <row r="17">
          <cell r="B17">
            <v>3906210</v>
          </cell>
        </row>
        <row r="18">
          <cell r="B18">
            <v>1562484</v>
          </cell>
        </row>
        <row r="19">
          <cell r="B19">
            <v>1562484</v>
          </cell>
        </row>
        <row r="20">
          <cell r="B20">
            <v>1953105</v>
          </cell>
        </row>
        <row r="21">
          <cell r="B21">
            <v>2734347</v>
          </cell>
        </row>
        <row r="23">
          <cell r="B23">
            <v>2578098.6</v>
          </cell>
        </row>
        <row r="24">
          <cell r="B24">
            <v>781242</v>
          </cell>
        </row>
        <row r="26">
          <cell r="B26">
            <v>2343726</v>
          </cell>
        </row>
        <row r="27">
          <cell r="B27">
            <v>781242</v>
          </cell>
        </row>
      </sheetData>
      <sheetData sheetId="11" refreshError="1">
        <row r="4">
          <cell r="B4">
            <v>781242</v>
          </cell>
        </row>
        <row r="30"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9">
          <cell r="D9">
            <v>55750</v>
          </cell>
        </row>
        <row r="11">
          <cell r="D11">
            <v>558664</v>
          </cell>
        </row>
        <row r="12">
          <cell r="D12">
            <v>1304</v>
          </cell>
        </row>
        <row r="21">
          <cell r="D21">
            <v>6215</v>
          </cell>
        </row>
        <row r="24">
          <cell r="D24">
            <v>305000</v>
          </cell>
        </row>
        <row r="30">
          <cell r="D30">
            <v>250000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8">
          <cell r="D8">
            <v>30000</v>
          </cell>
        </row>
        <row r="10">
          <cell r="D10">
            <v>1350</v>
          </cell>
        </row>
        <row r="12">
          <cell r="D12">
            <v>85412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5">
          <cell r="D25">
            <v>82500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OE-GAVIONES"/>
      <sheetName val="PPTO GAV. CHADÓ"/>
    </sheetNames>
    <sheetDataSet>
      <sheetData sheetId="0">
        <row r="30">
          <cell r="G3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973E-EDE4-4EBE-BE0A-D3E368E141E3}">
  <sheetPr>
    <tabColor theme="0"/>
  </sheetPr>
  <dimension ref="A2:G737"/>
  <sheetViews>
    <sheetView view="pageLayout" topLeftCell="A16" zoomScale="90" zoomScaleNormal="100" zoomScalePageLayoutView="90" workbookViewId="0">
      <selection activeCell="L30" sqref="L30"/>
    </sheetView>
  </sheetViews>
  <sheetFormatPr baseColWidth="10" defaultColWidth="11.42578125" defaultRowHeight="15" customHeight="1" x14ac:dyDescent="0.25"/>
  <cols>
    <col min="1" max="1" width="25.28515625" style="1" customWidth="1"/>
    <col min="2" max="2" width="13.140625" style="1" customWidth="1"/>
    <col min="3" max="3" width="10.42578125" style="1" customWidth="1"/>
    <col min="4" max="4" width="11.42578125" style="1"/>
    <col min="5" max="5" width="12" style="1" customWidth="1"/>
    <col min="6" max="6" width="12.28515625" style="1" customWidth="1"/>
    <col min="7" max="7" width="13" style="1" customWidth="1"/>
  </cols>
  <sheetData>
    <row r="2" spans="1:7" x14ac:dyDescent="0.25">
      <c r="A2" s="2"/>
      <c r="B2" s="2"/>
      <c r="C2" s="2"/>
      <c r="D2" s="2"/>
      <c r="E2" s="2"/>
      <c r="F2" s="2"/>
      <c r="G2" s="3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4" t="s">
        <v>1</v>
      </c>
      <c r="B5" s="67" t="s">
        <v>2</v>
      </c>
      <c r="C5" s="68"/>
      <c r="D5" s="69"/>
      <c r="E5" s="5" t="s">
        <v>3</v>
      </c>
      <c r="F5" s="64" t="s">
        <v>44</v>
      </c>
      <c r="G5" s="66"/>
    </row>
    <row r="6" spans="1:7" x14ac:dyDescent="0.25">
      <c r="A6" s="4" t="s">
        <v>4</v>
      </c>
      <c r="B6" s="57" t="str">
        <f>+[2]Ppto!C126</f>
        <v>Concreto resistencia 21MPA (D) (Estructuras)</v>
      </c>
      <c r="C6" s="58"/>
      <c r="D6" s="58"/>
      <c r="E6" s="59"/>
      <c r="F6" s="6" t="s">
        <v>5</v>
      </c>
      <c r="G6" s="6" t="str">
        <f>+[2]Ppto!D126</f>
        <v>m³</v>
      </c>
    </row>
    <row r="7" spans="1:7" ht="29.25" customHeight="1" x14ac:dyDescent="0.25">
      <c r="A7" s="7" t="s">
        <v>6</v>
      </c>
      <c r="B7" s="60" t="str">
        <f>+[2]Ppto!C133</f>
        <v>Concreto resistencia 21MPA (D)(Estructuras). Municipio de San Juan de Urabá</v>
      </c>
      <c r="C7" s="61"/>
      <c r="D7" s="61"/>
      <c r="E7" s="61"/>
      <c r="F7" s="62"/>
      <c r="G7" s="4"/>
    </row>
    <row r="8" spans="1:7" x14ac:dyDescent="0.25">
      <c r="A8" s="8" t="s">
        <v>7</v>
      </c>
      <c r="B8" s="53" t="str">
        <f>+[2]Ppto!A133</f>
        <v>2.4.7</v>
      </c>
      <c r="C8" s="63"/>
      <c r="D8" s="63"/>
      <c r="E8" s="54"/>
      <c r="F8" s="6" t="s">
        <v>5</v>
      </c>
      <c r="G8" s="9" t="str">
        <f>+G6</f>
        <v>m³</v>
      </c>
    </row>
    <row r="9" spans="1:7" x14ac:dyDescent="0.25">
      <c r="A9" s="44" t="s">
        <v>8</v>
      </c>
      <c r="B9" s="45"/>
      <c r="C9" s="45"/>
      <c r="D9" s="45"/>
      <c r="E9" s="45"/>
      <c r="F9" s="45"/>
      <c r="G9" s="46"/>
    </row>
    <row r="10" spans="1:7" x14ac:dyDescent="0.25">
      <c r="A10" s="49" t="s">
        <v>9</v>
      </c>
      <c r="B10" s="51"/>
      <c r="C10" s="10" t="s">
        <v>10</v>
      </c>
      <c r="D10" s="10" t="s">
        <v>11</v>
      </c>
      <c r="E10" s="10" t="s">
        <v>12</v>
      </c>
      <c r="F10" s="10" t="s">
        <v>13</v>
      </c>
      <c r="G10" s="47"/>
    </row>
    <row r="11" spans="1:7" x14ac:dyDescent="0.25">
      <c r="A11" s="60" t="s">
        <v>14</v>
      </c>
      <c r="B11" s="62"/>
      <c r="C11" s="10" t="s">
        <v>15</v>
      </c>
      <c r="D11" s="11">
        <v>424487</v>
      </c>
      <c r="E11" s="10">
        <v>1</v>
      </c>
      <c r="F11" s="12">
        <f>+D11*E11</f>
        <v>424487</v>
      </c>
      <c r="G11" s="52"/>
    </row>
    <row r="12" spans="1:7" x14ac:dyDescent="0.25">
      <c r="A12" s="13" t="s">
        <v>16</v>
      </c>
      <c r="B12" s="13"/>
      <c r="C12" s="14" t="s">
        <v>17</v>
      </c>
      <c r="D12" s="11">
        <f>+Alambre_negro_no._18</f>
        <v>4950</v>
      </c>
      <c r="E12" s="10">
        <v>0.5</v>
      </c>
      <c r="F12" s="12">
        <f>+D12*E12</f>
        <v>2475</v>
      </c>
      <c r="G12" s="52"/>
    </row>
    <row r="13" spans="1:7" x14ac:dyDescent="0.25">
      <c r="A13" s="53" t="s">
        <v>18</v>
      </c>
      <c r="B13" s="54"/>
      <c r="C13" s="10" t="s">
        <v>19</v>
      </c>
      <c r="D13" s="12">
        <f>+formaleta_madera</f>
        <v>3600</v>
      </c>
      <c r="E13" s="10">
        <f>6.66</f>
        <v>6.66</v>
      </c>
      <c r="F13" s="12">
        <f>+D13*E13</f>
        <v>23976</v>
      </c>
      <c r="G13" s="48"/>
    </row>
    <row r="14" spans="1:7" x14ac:dyDescent="0.25">
      <c r="A14" s="53" t="s">
        <v>20</v>
      </c>
      <c r="B14" s="54"/>
      <c r="C14" s="14"/>
      <c r="D14" s="11"/>
      <c r="E14" s="15"/>
      <c r="F14" s="12">
        <f>SUM(F11:F13)*5%</f>
        <v>22546.9</v>
      </c>
      <c r="G14" s="9"/>
    </row>
    <row r="15" spans="1:7" x14ac:dyDescent="0.25">
      <c r="A15" s="38"/>
      <c r="B15" s="39"/>
      <c r="C15" s="39"/>
      <c r="D15" s="39"/>
      <c r="E15" s="40"/>
      <c r="F15" s="6" t="s">
        <v>21</v>
      </c>
      <c r="G15" s="16">
        <f>+ROUND(SUM(F11:F14),0)</f>
        <v>473485</v>
      </c>
    </row>
    <row r="16" spans="1:7" x14ac:dyDescent="0.25">
      <c r="A16" s="44" t="s">
        <v>22</v>
      </c>
      <c r="B16" s="45"/>
      <c r="C16" s="45"/>
      <c r="D16" s="45"/>
      <c r="E16" s="45"/>
      <c r="F16" s="45"/>
      <c r="G16" s="46"/>
    </row>
    <row r="17" spans="1:7" x14ac:dyDescent="0.25">
      <c r="A17" s="49" t="s">
        <v>9</v>
      </c>
      <c r="B17" s="51"/>
      <c r="C17" s="10" t="s">
        <v>23</v>
      </c>
      <c r="D17" s="10" t="s">
        <v>24</v>
      </c>
      <c r="E17" s="10" t="s">
        <v>25</v>
      </c>
      <c r="F17" s="10" t="s">
        <v>13</v>
      </c>
      <c r="G17" s="47"/>
    </row>
    <row r="18" spans="1:7" x14ac:dyDescent="0.25">
      <c r="A18" s="53" t="s">
        <v>26</v>
      </c>
      <c r="B18" s="54"/>
      <c r="C18" s="10"/>
      <c r="D18" s="12"/>
      <c r="E18" s="10"/>
      <c r="F18" s="12">
        <f>5%*G30</f>
        <v>4330.3</v>
      </c>
      <c r="G18" s="52"/>
    </row>
    <row r="19" spans="1:7" x14ac:dyDescent="0.25">
      <c r="A19" s="55" t="s">
        <v>27</v>
      </c>
      <c r="B19" s="56"/>
      <c r="C19" s="10" t="s">
        <v>28</v>
      </c>
      <c r="D19" s="17">
        <v>62384.65075096122</v>
      </c>
      <c r="E19" s="10">
        <v>4.4000000000000004</v>
      </c>
      <c r="F19" s="12">
        <f>+D19/E19</f>
        <v>14178.32971612755</v>
      </c>
      <c r="G19" s="52"/>
    </row>
    <row r="20" spans="1:7" x14ac:dyDescent="0.25">
      <c r="A20" s="53"/>
      <c r="B20" s="54"/>
      <c r="C20" s="10"/>
      <c r="D20" s="12"/>
      <c r="E20" s="10"/>
      <c r="F20" s="12"/>
      <c r="G20" s="48"/>
    </row>
    <row r="21" spans="1:7" x14ac:dyDescent="0.25">
      <c r="A21" s="38" t="s">
        <v>29</v>
      </c>
      <c r="B21" s="39"/>
      <c r="C21" s="39"/>
      <c r="D21" s="39"/>
      <c r="E21" s="40"/>
      <c r="F21" s="6" t="s">
        <v>21</v>
      </c>
      <c r="G21" s="16">
        <f>+ROUND(SUM(F18:F20),0)</f>
        <v>18509</v>
      </c>
    </row>
    <row r="22" spans="1:7" x14ac:dyDescent="0.25">
      <c r="A22" s="44" t="s">
        <v>30</v>
      </c>
      <c r="B22" s="45"/>
      <c r="C22" s="45"/>
      <c r="D22" s="45"/>
      <c r="E22" s="45"/>
      <c r="F22" s="45"/>
      <c r="G22" s="46"/>
    </row>
    <row r="23" spans="1:7" x14ac:dyDescent="0.25">
      <c r="A23" s="10" t="s">
        <v>31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 t="s">
        <v>13</v>
      </c>
      <c r="G23" s="47"/>
    </row>
    <row r="24" spans="1:7" x14ac:dyDescent="0.25">
      <c r="A24" s="18"/>
      <c r="B24" s="19"/>
      <c r="C24" s="14"/>
      <c r="D24" s="10"/>
      <c r="E24" s="12"/>
      <c r="F24" s="11">
        <f>+D24*E24</f>
        <v>0</v>
      </c>
      <c r="G24" s="48"/>
    </row>
    <row r="25" spans="1:7" x14ac:dyDescent="0.25">
      <c r="A25" s="49"/>
      <c r="B25" s="50"/>
      <c r="C25" s="50"/>
      <c r="D25" s="50"/>
      <c r="E25" s="51"/>
      <c r="F25" s="6" t="s">
        <v>21</v>
      </c>
      <c r="G25" s="16">
        <f>+ROUND(SUM(F24:F24),0)</f>
        <v>0</v>
      </c>
    </row>
    <row r="26" spans="1:7" x14ac:dyDescent="0.25">
      <c r="A26" s="44" t="s">
        <v>36</v>
      </c>
      <c r="B26" s="45"/>
      <c r="C26" s="45"/>
      <c r="D26" s="45"/>
      <c r="E26" s="45"/>
      <c r="F26" s="45"/>
      <c r="G26" s="46"/>
    </row>
    <row r="27" spans="1:7" x14ac:dyDescent="0.25">
      <c r="A27" s="10" t="s">
        <v>37</v>
      </c>
      <c r="B27" s="10" t="s">
        <v>38</v>
      </c>
      <c r="C27" s="10" t="s">
        <v>39</v>
      </c>
      <c r="D27" s="10" t="s">
        <v>40</v>
      </c>
      <c r="E27" s="10" t="s">
        <v>25</v>
      </c>
      <c r="F27" s="10" t="s">
        <v>13</v>
      </c>
      <c r="G27" s="47"/>
    </row>
    <row r="28" spans="1:7" x14ac:dyDescent="0.25">
      <c r="A28" s="18" t="s">
        <v>41</v>
      </c>
      <c r="B28" s="20">
        <f>+oficial*2</f>
        <v>82812</v>
      </c>
      <c r="C28" s="21">
        <v>1.7256</v>
      </c>
      <c r="D28" s="12">
        <f>+B28*C28</f>
        <v>142900.3872</v>
      </c>
      <c r="E28" s="10">
        <v>4.4000000000000004</v>
      </c>
      <c r="F28" s="22">
        <f>+D28/E28</f>
        <v>32477.360727272724</v>
      </c>
      <c r="G28" s="52"/>
    </row>
    <row r="29" spans="1:7" x14ac:dyDescent="0.25">
      <c r="A29" s="18" t="s">
        <v>42</v>
      </c>
      <c r="B29" s="20">
        <f>+ayudante*5</f>
        <v>138020</v>
      </c>
      <c r="C29" s="21">
        <v>1.7256</v>
      </c>
      <c r="D29" s="12">
        <f>+B29*C29</f>
        <v>238167.31200000001</v>
      </c>
      <c r="E29" s="10">
        <f>+E28</f>
        <v>4.4000000000000004</v>
      </c>
      <c r="F29" s="22">
        <f>+D29/E29</f>
        <v>54128.93454545454</v>
      </c>
      <c r="G29" s="48"/>
    </row>
    <row r="30" spans="1:7" x14ac:dyDescent="0.25">
      <c r="A30" s="35"/>
      <c r="B30" s="36"/>
      <c r="C30" s="36"/>
      <c r="D30" s="36"/>
      <c r="E30" s="37"/>
      <c r="F30" s="6" t="s">
        <v>21</v>
      </c>
      <c r="G30" s="16">
        <f>+ROUND(SUM(F28:F29),0)</f>
        <v>86606</v>
      </c>
    </row>
    <row r="31" spans="1:7" x14ac:dyDescent="0.25">
      <c r="A31" s="38"/>
      <c r="B31" s="39"/>
      <c r="C31" s="39"/>
      <c r="D31" s="39"/>
      <c r="E31" s="39"/>
      <c r="F31" s="39"/>
      <c r="G31" s="40"/>
    </row>
    <row r="32" spans="1:7" x14ac:dyDescent="0.25">
      <c r="A32" s="41" t="s">
        <v>43</v>
      </c>
      <c r="B32" s="42"/>
      <c r="C32" s="42"/>
      <c r="D32" s="42"/>
      <c r="E32" s="43"/>
      <c r="F32" s="23" t="str">
        <f>+B8</f>
        <v>2.4.7</v>
      </c>
      <c r="G32" s="24">
        <f>+ROUND(G21+G15+G25+G30,0)</f>
        <v>578600</v>
      </c>
    </row>
    <row r="33" spans="1:7" x14ac:dyDescent="0.25">
      <c r="A33" s="2"/>
      <c r="B33" s="2"/>
      <c r="C33" s="2"/>
      <c r="D33" s="2"/>
      <c r="E33" s="2"/>
      <c r="F33" s="25"/>
      <c r="G33" s="3"/>
    </row>
    <row r="34" spans="1:7" x14ac:dyDescent="0.25">
      <c r="A34" s="2"/>
      <c r="B34" s="2"/>
      <c r="C34" s="2"/>
      <c r="D34" s="2"/>
      <c r="E34" s="2"/>
      <c r="F34" s="25"/>
      <c r="G34" s="3"/>
    </row>
    <row r="35" spans="1:7" x14ac:dyDescent="0.25">
      <c r="A35" s="2"/>
      <c r="B35" s="2"/>
      <c r="C35" s="2"/>
      <c r="D35" s="2"/>
      <c r="E35" s="2"/>
      <c r="F35" s="25"/>
      <c r="G35" s="3"/>
    </row>
    <row r="36" spans="1:7" x14ac:dyDescent="0.25">
      <c r="A36" s="2"/>
      <c r="B36" s="2"/>
      <c r="C36" s="2"/>
      <c r="D36" s="2"/>
      <c r="E36" s="2"/>
      <c r="F36" s="25"/>
      <c r="G36" s="3"/>
    </row>
    <row r="37" spans="1:7" x14ac:dyDescent="0.25">
      <c r="A37" s="2"/>
      <c r="B37" s="2"/>
      <c r="C37" s="2"/>
      <c r="D37" s="2"/>
      <c r="E37" s="2"/>
      <c r="F37" s="25"/>
      <c r="G37" s="3"/>
    </row>
    <row r="38" spans="1:7" x14ac:dyDescent="0.25">
      <c r="A38" s="2"/>
      <c r="B38" s="2"/>
      <c r="C38" s="2"/>
      <c r="D38" s="2"/>
      <c r="E38" s="2"/>
      <c r="F38" s="25"/>
      <c r="G38" s="3"/>
    </row>
    <row r="39" spans="1:7" x14ac:dyDescent="0.25">
      <c r="A39" s="2"/>
      <c r="B39" s="2"/>
      <c r="C39" s="2"/>
      <c r="D39" s="2"/>
      <c r="E39" s="2"/>
      <c r="F39" s="25"/>
      <c r="G39" s="3"/>
    </row>
    <row r="40" spans="1:7" x14ac:dyDescent="0.25">
      <c r="A40" s="2"/>
      <c r="B40" s="2"/>
      <c r="C40" s="2"/>
      <c r="D40" s="2"/>
      <c r="E40" s="2"/>
      <c r="F40" s="2"/>
      <c r="G40" s="3"/>
    </row>
    <row r="41" spans="1:7" x14ac:dyDescent="0.25">
      <c r="A41" s="2"/>
      <c r="B41" s="2"/>
      <c r="C41" s="2"/>
      <c r="D41" s="2"/>
      <c r="E41" s="2"/>
      <c r="F41" s="2"/>
      <c r="G41" s="3"/>
    </row>
    <row r="42" spans="1:7" x14ac:dyDescent="0.25">
      <c r="A42" s="2"/>
      <c r="B42" s="2"/>
      <c r="C42" s="2"/>
      <c r="D42" s="2"/>
      <c r="E42" s="2"/>
      <c r="F42" s="2"/>
      <c r="G42" s="3"/>
    </row>
    <row r="43" spans="1:7" x14ac:dyDescent="0.25">
      <c r="A43" s="2"/>
      <c r="B43" s="2"/>
      <c r="C43" s="2"/>
      <c r="D43" s="2"/>
      <c r="E43" s="2"/>
      <c r="F43" s="2"/>
      <c r="G43" s="3"/>
    </row>
    <row r="49" s="1" customFormat="1" ht="24.75" customHeight="1" x14ac:dyDescent="0.25"/>
    <row r="84" s="1" customFormat="1" ht="32.25" customHeight="1" x14ac:dyDescent="0.25"/>
    <row r="85" s="1" customFormat="1" ht="29.25" customHeight="1" x14ac:dyDescent="0.25"/>
    <row r="89" s="1" customFormat="1" ht="29.25" customHeight="1" x14ac:dyDescent="0.25"/>
    <row r="124" s="1" customFormat="1" ht="29.25" customHeight="1" x14ac:dyDescent="0.25"/>
    <row r="125" s="1" customFormat="1" ht="31.5" customHeight="1" x14ac:dyDescent="0.25"/>
    <row r="129" s="1" customFormat="1" ht="30" customHeight="1" x14ac:dyDescent="0.25"/>
    <row r="164" s="1" customFormat="1" ht="30" customHeight="1" x14ac:dyDescent="0.25"/>
    <row r="165" s="1" customFormat="1" ht="30.75" customHeight="1" x14ac:dyDescent="0.25"/>
    <row r="169" s="1" customFormat="1" ht="30" customHeight="1" x14ac:dyDescent="0.25"/>
    <row r="204" s="1" customFormat="1" ht="29.25" customHeight="1" x14ac:dyDescent="0.25"/>
    <row r="205" s="1" customFormat="1" ht="30.75" customHeight="1" x14ac:dyDescent="0.25"/>
    <row r="209" s="1" customFormat="1" ht="29.25" customHeight="1" x14ac:dyDescent="0.25"/>
    <row r="245" s="1" customFormat="1" ht="29.25" customHeight="1" x14ac:dyDescent="0.25"/>
    <row r="246" s="1" customFormat="1" ht="29.25" customHeight="1" x14ac:dyDescent="0.25"/>
    <row r="250" s="1" customFormat="1" ht="29.25" customHeight="1" x14ac:dyDescent="0.25"/>
    <row r="285" s="1" customFormat="1" ht="30.75" customHeight="1" x14ac:dyDescent="0.25"/>
    <row r="286" s="1" customFormat="1" ht="30.75" customHeight="1" x14ac:dyDescent="0.25"/>
    <row r="290" s="1" customFormat="1" ht="30" customHeight="1" x14ac:dyDescent="0.25"/>
    <row r="325" s="1" customFormat="1" ht="29.25" customHeight="1" x14ac:dyDescent="0.25"/>
    <row r="326" s="1" customFormat="1" ht="28.5" customHeight="1" x14ac:dyDescent="0.25"/>
    <row r="330" s="1" customFormat="1" ht="29.25" customHeight="1" x14ac:dyDescent="0.25"/>
    <row r="365" s="1" customFormat="1" ht="30" customHeight="1" x14ac:dyDescent="0.25"/>
    <row r="366" s="1" customFormat="1" ht="30" customHeight="1" x14ac:dyDescent="0.25"/>
    <row r="370" s="1" customFormat="1" ht="30" customHeight="1" x14ac:dyDescent="0.25"/>
    <row r="409" s="1" customFormat="1" ht="25.5" customHeight="1" x14ac:dyDescent="0.25"/>
    <row r="410" s="1" customFormat="1" ht="25.5" customHeight="1" x14ac:dyDescent="0.25"/>
    <row r="417" s="1" customFormat="1" ht="25.5" customHeight="1" x14ac:dyDescent="0.25"/>
    <row r="428" s="1" customFormat="1" ht="30" customHeight="1" x14ac:dyDescent="0.25"/>
    <row r="449" s="1" customFormat="1" ht="25.5" customHeight="1" x14ac:dyDescent="0.25"/>
    <row r="450" s="1" customFormat="1" ht="25.5" customHeight="1" x14ac:dyDescent="0.25"/>
    <row r="457" s="1" customFormat="1" ht="25.5" customHeight="1" x14ac:dyDescent="0.25"/>
    <row r="489" s="1" customFormat="1" ht="25.5" customHeight="1" x14ac:dyDescent="0.25"/>
    <row r="490" s="1" customFormat="1" ht="25.5" customHeight="1" x14ac:dyDescent="0.25"/>
    <row r="497" s="1" customFormat="1" ht="25.5" customHeight="1" x14ac:dyDescent="0.25"/>
    <row r="528" s="1" customFormat="1" ht="25.5" customHeight="1" x14ac:dyDescent="0.25"/>
    <row r="529" s="1" customFormat="1" ht="25.5" customHeight="1" x14ac:dyDescent="0.25"/>
    <row r="536" s="1" customFormat="1" ht="25.5" customHeight="1" x14ac:dyDescent="0.25"/>
    <row r="569" s="1" customFormat="1" ht="25.5" customHeight="1" x14ac:dyDescent="0.25"/>
    <row r="570" s="1" customFormat="1" ht="25.5" customHeight="1" x14ac:dyDescent="0.25"/>
    <row r="577" s="1" customFormat="1" ht="25.5" customHeight="1" x14ac:dyDescent="0.25"/>
    <row r="609" s="1" customFormat="1" ht="25.5" customHeight="1" x14ac:dyDescent="0.25"/>
    <row r="610" s="1" customFormat="1" ht="25.5" customHeight="1" x14ac:dyDescent="0.25"/>
    <row r="617" s="1" customFormat="1" ht="25.5" customHeight="1" x14ac:dyDescent="0.25"/>
    <row r="649" s="1" customFormat="1" ht="25.5" customHeight="1" x14ac:dyDescent="0.25"/>
    <row r="650" s="1" customFormat="1" ht="25.5" customHeight="1" x14ac:dyDescent="0.25"/>
    <row r="657" s="1" customFormat="1" ht="24.75" customHeight="1" x14ac:dyDescent="0.25"/>
    <row r="689" s="1" customFormat="1" ht="25.5" customHeight="1" x14ac:dyDescent="0.25"/>
    <row r="690" s="1" customFormat="1" ht="25.5" customHeight="1" x14ac:dyDescent="0.25"/>
    <row r="697" s="1" customFormat="1" ht="25.5" customHeight="1" x14ac:dyDescent="0.25"/>
    <row r="729" s="1" customFormat="1" ht="25.5" customHeight="1" x14ac:dyDescent="0.25"/>
    <row r="730" s="1" customFormat="1" ht="25.5" customHeight="1" x14ac:dyDescent="0.25"/>
    <row r="737" s="1" customFormat="1" ht="25.5" customHeight="1" x14ac:dyDescent="0.25"/>
  </sheetData>
  <mergeCells count="28">
    <mergeCell ref="A4:G4"/>
    <mergeCell ref="B5:D5"/>
    <mergeCell ref="F5:G5"/>
    <mergeCell ref="B6:E6"/>
    <mergeCell ref="B7:F7"/>
    <mergeCell ref="B8:E8"/>
    <mergeCell ref="A9:G9"/>
    <mergeCell ref="A10:B10"/>
    <mergeCell ref="G10:G13"/>
    <mergeCell ref="A11:B11"/>
    <mergeCell ref="A13:B13"/>
    <mergeCell ref="A14:B14"/>
    <mergeCell ref="A15:E15"/>
    <mergeCell ref="A16:G16"/>
    <mergeCell ref="A17:B17"/>
    <mergeCell ref="G17:G20"/>
    <mergeCell ref="A18:B18"/>
    <mergeCell ref="A19:B19"/>
    <mergeCell ref="A20:B20"/>
    <mergeCell ref="A30:E30"/>
    <mergeCell ref="A31:G31"/>
    <mergeCell ref="A32:E32"/>
    <mergeCell ref="A21:E21"/>
    <mergeCell ref="A22:G22"/>
    <mergeCell ref="G23:G24"/>
    <mergeCell ref="A25:E25"/>
    <mergeCell ref="A26:G26"/>
    <mergeCell ref="G27:G29"/>
  </mergeCells>
  <printOptions horizontalCentered="1"/>
  <pageMargins left="0.23622047244094488" right="0.23622047244094488" top="1.7317708333333333" bottom="1.1811023622047243" header="0.31496062992125984" footer="0"/>
  <pageSetup scale="95" orientation="portrait" horizontalDpi="360" verticalDpi="360" r:id="rId1"/>
  <headerFooter>
    <oddHeader xml:space="preserve">&amp;C
                                                 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6E81-6709-459B-8F21-16F8D97800BD}">
  <sheetPr>
    <tabColor theme="0"/>
  </sheetPr>
  <dimension ref="A1:G1055"/>
  <sheetViews>
    <sheetView tabSelected="1" view="pageLayout" topLeftCell="A13" zoomScaleNormal="100" workbookViewId="0">
      <selection activeCell="C33" sqref="C33"/>
    </sheetView>
  </sheetViews>
  <sheetFormatPr baseColWidth="10" defaultColWidth="11.42578125" defaultRowHeight="15" customHeight="1" x14ac:dyDescent="0.25"/>
  <cols>
    <col min="1" max="1" width="25.28515625" style="1" customWidth="1"/>
    <col min="2" max="2" width="13.140625" style="1" customWidth="1"/>
    <col min="3" max="3" width="10.42578125" style="1" customWidth="1"/>
    <col min="4" max="4" width="11.42578125" style="1"/>
    <col min="5" max="5" width="12" style="1" customWidth="1"/>
    <col min="6" max="6" width="12.28515625" style="1" customWidth="1"/>
    <col min="7" max="7" width="13" style="1" customWidth="1"/>
  </cols>
  <sheetData>
    <row r="1" spans="1:7" x14ac:dyDescent="0.25">
      <c r="A1" s="2"/>
      <c r="B1" s="2"/>
      <c r="C1" s="2"/>
      <c r="D1" s="2"/>
      <c r="E1" s="2"/>
      <c r="F1" s="25"/>
      <c r="G1" s="3"/>
    </row>
    <row r="2" spans="1:7" x14ac:dyDescent="0.25">
      <c r="A2" s="2"/>
      <c r="B2" s="2"/>
      <c r="C2" s="2"/>
      <c r="D2" s="2"/>
      <c r="E2" s="2"/>
      <c r="F2" s="25"/>
      <c r="G2" s="3"/>
    </row>
    <row r="3" spans="1:7" x14ac:dyDescent="0.25">
      <c r="A3" s="2"/>
      <c r="B3" s="2"/>
      <c r="C3" s="2"/>
      <c r="D3" s="2"/>
      <c r="E3" s="2"/>
      <c r="F3" s="25"/>
      <c r="G3" s="3"/>
    </row>
    <row r="4" spans="1:7" x14ac:dyDescent="0.25">
      <c r="A4" s="2"/>
      <c r="B4" s="2"/>
      <c r="C4" s="2"/>
      <c r="D4" s="2"/>
      <c r="E4" s="2"/>
      <c r="F4" s="25"/>
      <c r="G4" s="3"/>
    </row>
    <row r="5" spans="1:7" x14ac:dyDescent="0.25">
      <c r="A5" s="2"/>
      <c r="B5" s="2"/>
      <c r="C5" s="2"/>
      <c r="D5" s="2"/>
      <c r="E5" s="2"/>
      <c r="F5" s="25"/>
      <c r="G5" s="3"/>
    </row>
    <row r="6" spans="1:7" x14ac:dyDescent="0.25">
      <c r="A6" s="2"/>
      <c r="B6" s="2"/>
      <c r="C6" s="2"/>
      <c r="D6" s="2"/>
      <c r="E6" s="2"/>
      <c r="F6" s="25"/>
      <c r="G6" s="3"/>
    </row>
    <row r="7" spans="1:7" x14ac:dyDescent="0.25">
      <c r="A7" s="2"/>
      <c r="B7" s="2"/>
      <c r="C7" s="2"/>
      <c r="D7" s="2"/>
      <c r="E7" s="2"/>
      <c r="F7" s="2"/>
      <c r="G7" s="3"/>
    </row>
    <row r="8" spans="1:7" x14ac:dyDescent="0.25">
      <c r="A8" s="2"/>
      <c r="B8" s="2"/>
      <c r="C8" s="2"/>
      <c r="D8" s="2"/>
      <c r="E8" s="2"/>
      <c r="F8" s="2"/>
      <c r="G8" s="3"/>
    </row>
    <row r="9" spans="1:7" x14ac:dyDescent="0.25">
      <c r="A9" s="2"/>
      <c r="B9" s="2"/>
      <c r="C9" s="2"/>
      <c r="D9" s="2"/>
      <c r="E9" s="2"/>
      <c r="F9" s="2"/>
      <c r="G9" s="3"/>
    </row>
    <row r="10" spans="1:7" x14ac:dyDescent="0.25">
      <c r="A10" s="2"/>
      <c r="B10" s="2"/>
      <c r="C10" s="2"/>
      <c r="D10" s="2"/>
      <c r="E10" s="2"/>
      <c r="F10" s="2"/>
      <c r="G10" s="3"/>
    </row>
    <row r="13" spans="1:7" x14ac:dyDescent="0.25">
      <c r="A13" s="64" t="s">
        <v>0</v>
      </c>
      <c r="B13" s="65"/>
      <c r="C13" s="65"/>
      <c r="D13" s="65"/>
      <c r="E13" s="65"/>
      <c r="F13" s="65"/>
      <c r="G13" s="66"/>
    </row>
    <row r="14" spans="1:7" ht="15" customHeight="1" x14ac:dyDescent="0.25">
      <c r="A14" s="4" t="s">
        <v>1</v>
      </c>
      <c r="B14" s="64" t="s">
        <v>2</v>
      </c>
      <c r="C14" s="65"/>
      <c r="D14" s="66"/>
      <c r="E14" s="5" t="s">
        <v>3</v>
      </c>
      <c r="F14" s="64" t="s">
        <v>44</v>
      </c>
      <c r="G14" s="66"/>
    </row>
    <row r="15" spans="1:7" ht="15" customHeight="1" x14ac:dyDescent="0.25">
      <c r="A15" s="4" t="s">
        <v>51</v>
      </c>
      <c r="B15" s="57" t="str">
        <f>+[2]Ppto!C116</f>
        <v>Acero de refuerzo fy 4.200MPA</v>
      </c>
      <c r="C15" s="58"/>
      <c r="D15" s="58"/>
      <c r="E15" s="59"/>
      <c r="F15" s="6" t="s">
        <v>5</v>
      </c>
      <c r="G15" s="6" t="str">
        <f>+[2]Ppto!D116</f>
        <v>kg</v>
      </c>
    </row>
    <row r="16" spans="1:7" x14ac:dyDescent="0.25">
      <c r="A16" s="33" t="s">
        <v>6</v>
      </c>
      <c r="B16" s="60" t="str">
        <f>+[2]Ppto!C123</f>
        <v>Acero de refuerzo fy 4.200MPA. Municipio de San Juan de Urabá</v>
      </c>
      <c r="C16" s="61"/>
      <c r="D16" s="61"/>
      <c r="E16" s="61"/>
      <c r="F16" s="62"/>
      <c r="G16" s="4"/>
    </row>
    <row r="17" spans="1:7" x14ac:dyDescent="0.25">
      <c r="A17" s="34" t="s">
        <v>7</v>
      </c>
      <c r="B17" s="53" t="str">
        <f>+[2]Ppto!A123</f>
        <v>2.3.7</v>
      </c>
      <c r="C17" s="63"/>
      <c r="D17" s="63"/>
      <c r="E17" s="54"/>
      <c r="F17" s="6" t="s">
        <v>5</v>
      </c>
      <c r="G17" s="9" t="str">
        <f>+G15</f>
        <v>kg</v>
      </c>
    </row>
    <row r="18" spans="1:7" x14ac:dyDescent="0.25">
      <c r="A18" s="44" t="s">
        <v>8</v>
      </c>
      <c r="B18" s="45"/>
      <c r="C18" s="45"/>
      <c r="D18" s="45"/>
      <c r="E18" s="45"/>
      <c r="F18" s="45"/>
      <c r="G18" s="46"/>
    </row>
    <row r="19" spans="1:7" x14ac:dyDescent="0.25">
      <c r="A19" s="49" t="s">
        <v>9</v>
      </c>
      <c r="B19" s="51"/>
      <c r="C19" s="10" t="s">
        <v>10</v>
      </c>
      <c r="D19" s="10" t="s">
        <v>11</v>
      </c>
      <c r="E19" s="10" t="s">
        <v>12</v>
      </c>
      <c r="F19" s="10" t="s">
        <v>13</v>
      </c>
      <c r="G19" s="47"/>
    </row>
    <row r="20" spans="1:7" x14ac:dyDescent="0.25">
      <c r="A20" s="60" t="s">
        <v>52</v>
      </c>
      <c r="B20" s="62"/>
      <c r="C20" s="10" t="s">
        <v>17</v>
      </c>
      <c r="D20" s="11">
        <f>+Acero_60.000_psi__incluye_figurada</f>
        <v>3090</v>
      </c>
      <c r="E20" s="10">
        <v>1</v>
      </c>
      <c r="F20" s="12">
        <f>+D20*E20</f>
        <v>3090</v>
      </c>
      <c r="G20" s="52"/>
    </row>
    <row r="21" spans="1:7" x14ac:dyDescent="0.25">
      <c r="A21" s="13" t="s">
        <v>16</v>
      </c>
      <c r="B21" s="13"/>
      <c r="C21" s="14" t="s">
        <v>17</v>
      </c>
      <c r="D21" s="11">
        <f>+Alambre_negro_no._18</f>
        <v>4950</v>
      </c>
      <c r="E21" s="10">
        <v>0.03</v>
      </c>
      <c r="F21" s="12">
        <f>+D21*E21</f>
        <v>148.5</v>
      </c>
      <c r="G21" s="52"/>
    </row>
    <row r="22" spans="1:7" x14ac:dyDescent="0.25">
      <c r="A22" s="53" t="s">
        <v>53</v>
      </c>
      <c r="B22" s="54"/>
      <c r="C22" s="14" t="s">
        <v>54</v>
      </c>
      <c r="D22" s="11">
        <f>+Disco_abrasivo_corte_de_metal_14</f>
        <v>14500</v>
      </c>
      <c r="E22" s="32">
        <v>6.0000000000000001E-3</v>
      </c>
      <c r="F22" s="12">
        <f>+D22*E22</f>
        <v>87</v>
      </c>
      <c r="G22" s="52"/>
    </row>
    <row r="23" spans="1:7" x14ac:dyDescent="0.25">
      <c r="A23" s="53"/>
      <c r="B23" s="54"/>
      <c r="C23" s="10"/>
      <c r="D23" s="12"/>
      <c r="E23" s="10"/>
      <c r="F23" s="12"/>
      <c r="G23" s="48"/>
    </row>
    <row r="24" spans="1:7" x14ac:dyDescent="0.25">
      <c r="A24" s="53" t="s">
        <v>20</v>
      </c>
      <c r="B24" s="54"/>
      <c r="C24" s="14"/>
      <c r="D24" s="11"/>
      <c r="E24" s="15"/>
      <c r="F24" s="12">
        <f>SUM(F20:F23)*5%</f>
        <v>166.27500000000001</v>
      </c>
      <c r="G24" s="9"/>
    </row>
    <row r="25" spans="1:7" x14ac:dyDescent="0.25">
      <c r="A25" s="38"/>
      <c r="B25" s="39"/>
      <c r="C25" s="39"/>
      <c r="D25" s="39"/>
      <c r="E25" s="40"/>
      <c r="F25" s="6" t="s">
        <v>21</v>
      </c>
      <c r="G25" s="16">
        <f>+ROUND(SUM(F20:F24),0)</f>
        <v>3492</v>
      </c>
    </row>
    <row r="26" spans="1:7" x14ac:dyDescent="0.25">
      <c r="A26" s="44" t="s">
        <v>22</v>
      </c>
      <c r="B26" s="45"/>
      <c r="C26" s="45"/>
      <c r="D26" s="45"/>
      <c r="E26" s="45"/>
      <c r="F26" s="45"/>
      <c r="G26" s="46"/>
    </row>
    <row r="27" spans="1:7" x14ac:dyDescent="0.25">
      <c r="A27" s="49" t="s">
        <v>9</v>
      </c>
      <c r="B27" s="51"/>
      <c r="C27" s="10" t="s">
        <v>23</v>
      </c>
      <c r="D27" s="10" t="s">
        <v>24</v>
      </c>
      <c r="E27" s="10" t="s">
        <v>25</v>
      </c>
      <c r="F27" s="10" t="s">
        <v>13</v>
      </c>
      <c r="G27" s="47"/>
    </row>
    <row r="28" spans="1:7" x14ac:dyDescent="0.25">
      <c r="A28" s="53" t="s">
        <v>26</v>
      </c>
      <c r="B28" s="54"/>
      <c r="C28" s="10"/>
      <c r="D28" s="12"/>
      <c r="E28" s="10"/>
      <c r="F28" s="12">
        <f>5%*G40</f>
        <v>45.050000000000004</v>
      </c>
      <c r="G28" s="52"/>
    </row>
    <row r="29" spans="1:7" x14ac:dyDescent="0.25">
      <c r="A29" s="55" t="s">
        <v>55</v>
      </c>
      <c r="B29" s="56"/>
      <c r="C29" s="10" t="s">
        <v>56</v>
      </c>
      <c r="D29" s="17">
        <v>29355.051267605635</v>
      </c>
      <c r="E29" s="10">
        <v>185</v>
      </c>
      <c r="F29" s="12">
        <f>+D29/E29</f>
        <v>158.67595279786829</v>
      </c>
      <c r="G29" s="52"/>
    </row>
    <row r="30" spans="1:7" x14ac:dyDescent="0.25">
      <c r="A30" s="53"/>
      <c r="B30" s="54"/>
      <c r="C30" s="10"/>
      <c r="D30" s="12"/>
      <c r="E30" s="10"/>
      <c r="F30" s="12"/>
      <c r="G30" s="48"/>
    </row>
    <row r="31" spans="1:7" x14ac:dyDescent="0.25">
      <c r="A31" s="38" t="s">
        <v>29</v>
      </c>
      <c r="B31" s="39"/>
      <c r="C31" s="39"/>
      <c r="D31" s="39"/>
      <c r="E31" s="40"/>
      <c r="F31" s="6" t="s">
        <v>21</v>
      </c>
      <c r="G31" s="16">
        <f>+ROUND(SUM(F28:F30),0)</f>
        <v>204</v>
      </c>
    </row>
    <row r="32" spans="1:7" x14ac:dyDescent="0.25">
      <c r="A32" s="44" t="s">
        <v>30</v>
      </c>
      <c r="B32" s="45"/>
      <c r="C32" s="45"/>
      <c r="D32" s="45"/>
      <c r="E32" s="45"/>
      <c r="F32" s="45"/>
      <c r="G32" s="46"/>
    </row>
    <row r="33" spans="1:7" x14ac:dyDescent="0.25">
      <c r="A33" s="10" t="s">
        <v>31</v>
      </c>
      <c r="B33" s="10" t="s">
        <v>32</v>
      </c>
      <c r="C33" s="10" t="s">
        <v>33</v>
      </c>
      <c r="D33" s="10" t="s">
        <v>34</v>
      </c>
      <c r="E33" s="10" t="s">
        <v>35</v>
      </c>
      <c r="F33" s="10" t="s">
        <v>13</v>
      </c>
      <c r="G33" s="47"/>
    </row>
    <row r="34" spans="1:7" x14ac:dyDescent="0.25">
      <c r="A34" s="18"/>
      <c r="B34" s="19"/>
      <c r="C34" s="14"/>
      <c r="D34" s="10"/>
      <c r="E34" s="12"/>
      <c r="F34" s="11">
        <f>+D34*E34</f>
        <v>0</v>
      </c>
      <c r="G34" s="48"/>
    </row>
    <row r="35" spans="1:7" x14ac:dyDescent="0.25">
      <c r="A35" s="49"/>
      <c r="B35" s="50"/>
      <c r="C35" s="50"/>
      <c r="D35" s="50"/>
      <c r="E35" s="51"/>
      <c r="F35" s="6" t="s">
        <v>21</v>
      </c>
      <c r="G35" s="16">
        <f>+ROUND(SUM(F34:F34),0)</f>
        <v>0</v>
      </c>
    </row>
    <row r="36" spans="1:7" x14ac:dyDescent="0.25">
      <c r="A36" s="44" t="s">
        <v>36</v>
      </c>
      <c r="B36" s="45"/>
      <c r="C36" s="45"/>
      <c r="D36" s="45"/>
      <c r="E36" s="45"/>
      <c r="F36" s="45"/>
      <c r="G36" s="46"/>
    </row>
    <row r="37" spans="1:7" x14ac:dyDescent="0.25">
      <c r="A37" s="10" t="s">
        <v>37</v>
      </c>
      <c r="B37" s="10" t="s">
        <v>38</v>
      </c>
      <c r="C37" s="10" t="s">
        <v>39</v>
      </c>
      <c r="D37" s="10" t="s">
        <v>40</v>
      </c>
      <c r="E37" s="10" t="s">
        <v>25</v>
      </c>
      <c r="F37" s="10" t="s">
        <v>13</v>
      </c>
      <c r="G37" s="47"/>
    </row>
    <row r="38" spans="1:7" x14ac:dyDescent="0.25">
      <c r="A38" s="18" t="s">
        <v>57</v>
      </c>
      <c r="B38" s="20">
        <f>+oficial*1</f>
        <v>41406</v>
      </c>
      <c r="C38" s="21">
        <v>1.7256</v>
      </c>
      <c r="D38" s="12">
        <f>+B38*C38</f>
        <v>71450.193599999999</v>
      </c>
      <c r="E38" s="10">
        <v>185</v>
      </c>
      <c r="F38" s="22">
        <f>+D38/E38</f>
        <v>386.21726270270267</v>
      </c>
      <c r="G38" s="52"/>
    </row>
    <row r="39" spans="1:7" x14ac:dyDescent="0.25">
      <c r="A39" s="18" t="s">
        <v>58</v>
      </c>
      <c r="B39" s="20">
        <f>+ayudante*2</f>
        <v>55208</v>
      </c>
      <c r="C39" s="21">
        <v>1.7256</v>
      </c>
      <c r="D39" s="12">
        <f>+B39*C39</f>
        <v>95266.924800000008</v>
      </c>
      <c r="E39" s="10">
        <v>185</v>
      </c>
      <c r="F39" s="22">
        <f>+D39/E39</f>
        <v>514.95635027027026</v>
      </c>
      <c r="G39" s="48"/>
    </row>
    <row r="40" spans="1:7" x14ac:dyDescent="0.25">
      <c r="A40" s="35"/>
      <c r="B40" s="36"/>
      <c r="C40" s="36"/>
      <c r="D40" s="36"/>
      <c r="E40" s="37"/>
      <c r="F40" s="6" t="s">
        <v>21</v>
      </c>
      <c r="G40" s="16">
        <f>+ROUND(SUM(F38:F39),0)</f>
        <v>901</v>
      </c>
    </row>
    <row r="41" spans="1:7" x14ac:dyDescent="0.25">
      <c r="A41" s="38"/>
      <c r="B41" s="39"/>
      <c r="C41" s="39"/>
      <c r="D41" s="39"/>
      <c r="E41" s="39"/>
      <c r="F41" s="39"/>
      <c r="G41" s="40"/>
    </row>
    <row r="42" spans="1:7" x14ac:dyDescent="0.25">
      <c r="A42" s="41" t="s">
        <v>43</v>
      </c>
      <c r="B42" s="42"/>
      <c r="C42" s="42"/>
      <c r="D42" s="42"/>
      <c r="E42" s="43"/>
      <c r="F42" s="23" t="str">
        <f>+B17</f>
        <v>2.3.7</v>
      </c>
      <c r="G42" s="24">
        <f>+ROUND(G31+G25+G35+G40,0)</f>
        <v>4597</v>
      </c>
    </row>
    <row r="43" spans="1:7" x14ac:dyDescent="0.25">
      <c r="A43" s="2"/>
      <c r="B43" s="2"/>
      <c r="C43" s="2"/>
      <c r="D43" s="2"/>
      <c r="E43" s="2"/>
      <c r="F43" s="25"/>
      <c r="G43" s="3"/>
    </row>
    <row r="44" spans="1:7" x14ac:dyDescent="0.25">
      <c r="A44" s="2"/>
      <c r="B44" s="2"/>
      <c r="C44" s="2"/>
      <c r="D44" s="2"/>
      <c r="E44" s="2"/>
      <c r="F44" s="25"/>
      <c r="G44" s="3"/>
    </row>
    <row r="45" spans="1:7" x14ac:dyDescent="0.25">
      <c r="A45" s="2"/>
      <c r="B45" s="2"/>
      <c r="C45" s="2"/>
      <c r="D45" s="2"/>
      <c r="E45" s="2"/>
      <c r="F45" s="25"/>
      <c r="G45" s="3"/>
    </row>
    <row r="46" spans="1:7" x14ac:dyDescent="0.25">
      <c r="A46" s="2"/>
      <c r="B46" s="2"/>
      <c r="C46" s="2"/>
      <c r="D46" s="2"/>
      <c r="E46" s="2"/>
      <c r="F46" s="25"/>
      <c r="G46" s="3"/>
    </row>
    <row r="47" spans="1:7" x14ac:dyDescent="0.25">
      <c r="A47" s="2"/>
      <c r="B47" s="2"/>
      <c r="C47" s="2"/>
      <c r="D47" s="2"/>
      <c r="E47" s="2"/>
      <c r="F47" s="25"/>
      <c r="G47" s="3"/>
    </row>
    <row r="48" spans="1:7" x14ac:dyDescent="0.25">
      <c r="A48" s="2"/>
      <c r="B48" s="2"/>
      <c r="C48" s="2"/>
      <c r="D48" s="2"/>
      <c r="E48" s="2"/>
      <c r="F48" s="25"/>
      <c r="G48" s="3"/>
    </row>
    <row r="49" spans="1:7" x14ac:dyDescent="0.25">
      <c r="A49" s="2"/>
      <c r="B49" s="2"/>
      <c r="C49" s="2"/>
      <c r="D49" s="2"/>
      <c r="E49" s="2"/>
      <c r="F49" s="25"/>
      <c r="G49" s="3"/>
    </row>
    <row r="50" spans="1:7" x14ac:dyDescent="0.25">
      <c r="A50" s="2"/>
      <c r="B50" s="2"/>
      <c r="C50" s="2"/>
      <c r="D50" s="2"/>
      <c r="E50" s="2"/>
      <c r="F50" s="2"/>
      <c r="G50" s="3"/>
    </row>
    <row r="51" spans="1:7" x14ac:dyDescent="0.25">
      <c r="A51" s="2"/>
      <c r="B51" s="2"/>
      <c r="C51" s="2"/>
      <c r="D51" s="2"/>
      <c r="E51" s="2"/>
      <c r="F51" s="2"/>
      <c r="G51" s="3"/>
    </row>
    <row r="52" spans="1:7" x14ac:dyDescent="0.25">
      <c r="A52" s="2"/>
      <c r="B52" s="2"/>
      <c r="C52" s="2"/>
      <c r="D52" s="2"/>
      <c r="E52" s="2"/>
      <c r="F52" s="2"/>
      <c r="G52" s="3"/>
    </row>
    <row r="53" spans="1:7" x14ac:dyDescent="0.25">
      <c r="A53" s="2"/>
      <c r="B53" s="2"/>
      <c r="C53" s="2"/>
      <c r="D53" s="2"/>
      <c r="E53" s="2"/>
      <c r="F53" s="2"/>
      <c r="G53" s="3"/>
    </row>
    <row r="236" s="1" customFormat="1" ht="29.25" customHeight="1" x14ac:dyDescent="0.25"/>
    <row r="278" s="1" customFormat="1" ht="30" customHeight="1" x14ac:dyDescent="0.25"/>
    <row r="362" s="1" customFormat="1" ht="30" customHeight="1" x14ac:dyDescent="0.25"/>
    <row r="363" s="1" customFormat="1" ht="30.75" customHeight="1" x14ac:dyDescent="0.25"/>
    <row r="367" s="1" customFormat="1" ht="24.75" customHeight="1" x14ac:dyDescent="0.25"/>
    <row r="402" s="1" customFormat="1" ht="32.25" customHeight="1" x14ac:dyDescent="0.25"/>
    <row r="403" s="1" customFormat="1" ht="29.25" customHeight="1" x14ac:dyDescent="0.25"/>
    <row r="407" s="1" customFormat="1" ht="29.25" customHeight="1" x14ac:dyDescent="0.25"/>
    <row r="442" s="1" customFormat="1" ht="29.25" customHeight="1" x14ac:dyDescent="0.25"/>
    <row r="443" s="1" customFormat="1" ht="31.5" customHeight="1" x14ac:dyDescent="0.25"/>
    <row r="447" s="1" customFormat="1" ht="30" customHeight="1" x14ac:dyDescent="0.25"/>
    <row r="482" s="1" customFormat="1" ht="30" customHeight="1" x14ac:dyDescent="0.25"/>
    <row r="483" s="1" customFormat="1" ht="30.75" customHeight="1" x14ac:dyDescent="0.25"/>
    <row r="487" s="1" customFormat="1" ht="30" customHeight="1" x14ac:dyDescent="0.25"/>
    <row r="522" s="1" customFormat="1" ht="29.25" customHeight="1" x14ac:dyDescent="0.25"/>
    <row r="523" s="1" customFormat="1" ht="30.75" customHeight="1" x14ac:dyDescent="0.25"/>
    <row r="527" s="1" customFormat="1" ht="29.25" customHeight="1" x14ac:dyDescent="0.25"/>
    <row r="563" s="1" customFormat="1" ht="29.25" customHeight="1" x14ac:dyDescent="0.25"/>
    <row r="564" s="1" customFormat="1" ht="29.25" customHeight="1" x14ac:dyDescent="0.25"/>
    <row r="568" s="1" customFormat="1" ht="29.25" customHeight="1" x14ac:dyDescent="0.25"/>
    <row r="603" s="1" customFormat="1" ht="30.75" customHeight="1" x14ac:dyDescent="0.25"/>
    <row r="604" s="1" customFormat="1" ht="30.75" customHeight="1" x14ac:dyDescent="0.25"/>
    <row r="608" s="1" customFormat="1" ht="30" customHeight="1" x14ac:dyDescent="0.25"/>
    <row r="643" s="1" customFormat="1" ht="29.25" customHeight="1" x14ac:dyDescent="0.25"/>
    <row r="644" s="1" customFormat="1" ht="28.5" customHeight="1" x14ac:dyDescent="0.25"/>
    <row r="648" s="1" customFormat="1" ht="29.25" customHeight="1" x14ac:dyDescent="0.25"/>
    <row r="683" s="1" customFormat="1" ht="30" customHeight="1" x14ac:dyDescent="0.25"/>
    <row r="684" s="1" customFormat="1" ht="30" customHeight="1" x14ac:dyDescent="0.25"/>
    <row r="688" s="1" customFormat="1" ht="30" customHeight="1" x14ac:dyDescent="0.25"/>
    <row r="727" s="1" customFormat="1" ht="25.5" customHeight="1" x14ac:dyDescent="0.25"/>
    <row r="728" s="1" customFormat="1" ht="25.5" customHeight="1" x14ac:dyDescent="0.25"/>
    <row r="735" s="1" customFormat="1" ht="25.5" customHeight="1" x14ac:dyDescent="0.25"/>
    <row r="746" s="1" customFormat="1" ht="30" customHeight="1" x14ac:dyDescent="0.25"/>
    <row r="767" s="1" customFormat="1" ht="25.5" customHeight="1" x14ac:dyDescent="0.25"/>
    <row r="768" s="1" customFormat="1" ht="25.5" customHeight="1" x14ac:dyDescent="0.25"/>
    <row r="775" s="1" customFormat="1" ht="25.5" customHeight="1" x14ac:dyDescent="0.25"/>
    <row r="807" s="1" customFormat="1" ht="25.5" customHeight="1" x14ac:dyDescent="0.25"/>
    <row r="808" s="1" customFormat="1" ht="25.5" customHeight="1" x14ac:dyDescent="0.25"/>
    <row r="815" s="1" customFormat="1" ht="25.5" customHeight="1" x14ac:dyDescent="0.25"/>
    <row r="846" s="1" customFormat="1" ht="25.5" customHeight="1" x14ac:dyDescent="0.25"/>
    <row r="847" s="1" customFormat="1" ht="25.5" customHeight="1" x14ac:dyDescent="0.25"/>
    <row r="854" s="1" customFormat="1" ht="25.5" customHeight="1" x14ac:dyDescent="0.25"/>
    <row r="887" s="1" customFormat="1" ht="25.5" customHeight="1" x14ac:dyDescent="0.25"/>
    <row r="888" s="1" customFormat="1" ht="25.5" customHeight="1" x14ac:dyDescent="0.25"/>
    <row r="895" s="1" customFormat="1" ht="25.5" customHeight="1" x14ac:dyDescent="0.25"/>
    <row r="927" s="1" customFormat="1" ht="25.5" customHeight="1" x14ac:dyDescent="0.25"/>
    <row r="928" s="1" customFormat="1" ht="25.5" customHeight="1" x14ac:dyDescent="0.25"/>
    <row r="935" s="1" customFormat="1" ht="25.5" customHeight="1" x14ac:dyDescent="0.25"/>
    <row r="967" s="1" customFormat="1" ht="25.5" customHeight="1" x14ac:dyDescent="0.25"/>
    <row r="968" s="1" customFormat="1" ht="25.5" customHeight="1" x14ac:dyDescent="0.25"/>
    <row r="975" s="1" customFormat="1" ht="24.75" customHeight="1" x14ac:dyDescent="0.25"/>
    <row r="1007" s="1" customFormat="1" ht="25.5" customHeight="1" x14ac:dyDescent="0.25"/>
    <row r="1008" s="1" customFormat="1" ht="25.5" customHeight="1" x14ac:dyDescent="0.25"/>
    <row r="1015" s="1" customFormat="1" ht="25.5" customHeight="1" x14ac:dyDescent="0.25"/>
    <row r="1047" s="1" customFormat="1" ht="25.5" customHeight="1" x14ac:dyDescent="0.25"/>
    <row r="1048" s="1" customFormat="1" ht="25.5" customHeight="1" x14ac:dyDescent="0.25"/>
    <row r="1055" s="1" customFormat="1" ht="25.5" customHeight="1" x14ac:dyDescent="0.25"/>
  </sheetData>
  <mergeCells count="29">
    <mergeCell ref="A13:G13"/>
    <mergeCell ref="B14:D14"/>
    <mergeCell ref="F14:G14"/>
    <mergeCell ref="B15:E15"/>
    <mergeCell ref="B16:F16"/>
    <mergeCell ref="B17:E17"/>
    <mergeCell ref="A18:G18"/>
    <mergeCell ref="A19:B19"/>
    <mergeCell ref="G19:G23"/>
    <mergeCell ref="A20:B20"/>
    <mergeCell ref="A22:B22"/>
    <mergeCell ref="A23:B23"/>
    <mergeCell ref="A24:B24"/>
    <mergeCell ref="A25:E25"/>
    <mergeCell ref="A26:G26"/>
    <mergeCell ref="A27:B27"/>
    <mergeCell ref="G27:G30"/>
    <mergeCell ref="A28:B28"/>
    <mergeCell ref="A29:B29"/>
    <mergeCell ref="A30:B30"/>
    <mergeCell ref="A40:E40"/>
    <mergeCell ref="A41:G41"/>
    <mergeCell ref="A42:E42"/>
    <mergeCell ref="A31:E31"/>
    <mergeCell ref="A32:G32"/>
    <mergeCell ref="G33:G34"/>
    <mergeCell ref="A35:E35"/>
    <mergeCell ref="A36:G36"/>
    <mergeCell ref="G37:G39"/>
  </mergeCells>
  <printOptions horizontalCentered="1"/>
  <pageMargins left="0.23622047244094488" right="0.23622047244094488" top="1.721875" bottom="1.1811023622047243" header="0.31496062992125984" footer="0"/>
  <pageSetup scale="95" orientation="portrait" horizontalDpi="360" verticalDpi="360" r:id="rId1"/>
  <headerFooter>
    <oddHeader>&amp;L&amp;G&amp;C
                                                 &amp;R
&amp;"-,Negrita"&amp;20
CONSORCIO VIAS TERCIARIAS DE URABA 2020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E4ED-ACA1-4E5B-969E-11DC2F0471DF}">
  <dimension ref="B2:G11"/>
  <sheetViews>
    <sheetView showGridLines="0" zoomScaleNormal="100" workbookViewId="0">
      <selection activeCell="I10" sqref="I10"/>
    </sheetView>
  </sheetViews>
  <sheetFormatPr baseColWidth="10" defaultRowHeight="15" x14ac:dyDescent="0.25"/>
  <cols>
    <col min="3" max="3" width="16.28515625" customWidth="1"/>
    <col min="6" max="6" width="13.85546875" customWidth="1"/>
    <col min="7" max="7" width="14.5703125" bestFit="1" customWidth="1"/>
  </cols>
  <sheetData>
    <row r="2" spans="2:7" x14ac:dyDescent="0.25">
      <c r="B2" s="77" t="s">
        <v>45</v>
      </c>
      <c r="C2" s="77"/>
      <c r="D2" s="77"/>
      <c r="E2" s="77"/>
      <c r="F2" s="77"/>
      <c r="G2" s="77"/>
    </row>
    <row r="3" spans="2:7" x14ac:dyDescent="0.25">
      <c r="B3" s="77"/>
      <c r="C3" s="77"/>
      <c r="D3" s="77"/>
      <c r="E3" s="77"/>
      <c r="F3" s="77"/>
      <c r="G3" s="77"/>
    </row>
    <row r="4" spans="2:7" ht="11.25" customHeight="1" thickBot="1" x14ac:dyDescent="0.3"/>
    <row r="5" spans="2:7" ht="15.75" thickBot="1" x14ac:dyDescent="0.3">
      <c r="B5" s="78" t="s">
        <v>50</v>
      </c>
      <c r="C5" s="79"/>
      <c r="D5" s="79"/>
      <c r="E5" s="79"/>
      <c r="F5" s="79"/>
      <c r="G5" s="80"/>
    </row>
    <row r="6" spans="2:7" ht="23.25" customHeight="1" x14ac:dyDescent="0.25">
      <c r="B6" s="81" t="s">
        <v>3</v>
      </c>
      <c r="C6" s="82"/>
      <c r="D6" s="83" t="s">
        <v>59</v>
      </c>
      <c r="E6" s="84"/>
      <c r="F6" s="84"/>
      <c r="G6" s="85"/>
    </row>
    <row r="7" spans="2:7" ht="27" customHeight="1" x14ac:dyDescent="0.25">
      <c r="B7" s="70" t="s">
        <v>46</v>
      </c>
      <c r="C7" s="71"/>
      <c r="D7" s="86" t="s">
        <v>60</v>
      </c>
      <c r="E7" s="87"/>
      <c r="F7" s="87"/>
      <c r="G7" s="88"/>
    </row>
    <row r="8" spans="2:7" ht="21" customHeight="1" x14ac:dyDescent="0.25">
      <c r="B8" s="70" t="s">
        <v>47</v>
      </c>
      <c r="C8" s="71"/>
      <c r="D8" s="26" t="s">
        <v>10</v>
      </c>
      <c r="E8" s="26" t="s">
        <v>12</v>
      </c>
      <c r="F8" s="26" t="s">
        <v>13</v>
      </c>
      <c r="G8" s="27" t="s">
        <v>48</v>
      </c>
    </row>
    <row r="9" spans="2:7" ht="51.6" customHeight="1" thickBot="1" x14ac:dyDescent="0.3">
      <c r="B9" s="72" t="str">
        <f>+'APU CONCRETOS ESTRUCTURAS'!B7:F7</f>
        <v>Concreto resistencia 21MPA (D)(Estructuras). Municipio de San Juan de Urabá</v>
      </c>
      <c r="C9" s="73"/>
      <c r="D9" s="28" t="s">
        <v>15</v>
      </c>
      <c r="E9" s="28">
        <v>6</v>
      </c>
      <c r="F9" s="29">
        <f>+'APU CONCRETOS ESTRUCTURAS'!G32</f>
        <v>578600</v>
      </c>
      <c r="G9" s="30">
        <f>+F9*E9</f>
        <v>3471600</v>
      </c>
    </row>
    <row r="10" spans="2:7" ht="44.25" customHeight="1" thickBot="1" x14ac:dyDescent="0.3">
      <c r="B10" s="72" t="str">
        <f>+'APU ACEROS '!B16:F16</f>
        <v>Acero de refuerzo fy 4.200MPA. Municipio de San Juan de Urabá</v>
      </c>
      <c r="C10" s="73"/>
      <c r="D10" s="28" t="s">
        <v>17</v>
      </c>
      <c r="E10" s="28">
        <v>600</v>
      </c>
      <c r="F10" s="29">
        <f>+'APU ACEROS '!G42</f>
        <v>4597</v>
      </c>
      <c r="G10" s="30">
        <f>+F10*E10</f>
        <v>2758200</v>
      </c>
    </row>
    <row r="11" spans="2:7" ht="20.25" customHeight="1" thickBot="1" x14ac:dyDescent="0.3">
      <c r="B11" s="74" t="s">
        <v>49</v>
      </c>
      <c r="C11" s="75"/>
      <c r="D11" s="75"/>
      <c r="E11" s="75"/>
      <c r="F11" s="76"/>
      <c r="G11" s="31">
        <f>+G10+G9</f>
        <v>6229800</v>
      </c>
    </row>
  </sheetData>
  <mergeCells count="10">
    <mergeCell ref="B8:C8"/>
    <mergeCell ref="B10:C10"/>
    <mergeCell ref="B11:F11"/>
    <mergeCell ref="B9:C9"/>
    <mergeCell ref="B2:G3"/>
    <mergeCell ref="B5:G5"/>
    <mergeCell ref="B6:C6"/>
    <mergeCell ref="D6:G6"/>
    <mergeCell ref="B7:C7"/>
    <mergeCell ref="D7:G7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APU CONCRETOS ESTRUCTURAS</vt:lpstr>
      <vt:lpstr>APU ACEROS </vt:lpstr>
      <vt:lpstr>PPTO SAN JUAN </vt:lpstr>
      <vt:lpstr>'APU CONCRETOS ESTRUCTURAS'!Área_de_impresión</vt:lpstr>
      <vt:lpstr>'PPTO SAN JUAN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ACER</cp:lastModifiedBy>
  <dcterms:created xsi:type="dcterms:W3CDTF">2021-08-18T21:40:40Z</dcterms:created>
  <dcterms:modified xsi:type="dcterms:W3CDTF">2021-08-18T22:16:07Z</dcterms:modified>
</cp:coreProperties>
</file>