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nfo Gobernación\Ciclo viabilidad y aprobacion Nuevo SGR\Ajustes\Departamentales\2020052370004 - Ruta del deporte Donmatias\Documentos aprobación ajuste - 2020052370004\"/>
    </mc:Choice>
  </mc:AlternateContent>
  <xr:revisionPtr revIDLastSave="0" documentId="8_{4EEA1D86-A933-4CA0-B20F-B76B1C399264}" xr6:coauthVersionLast="47" xr6:coauthVersionMax="47" xr10:uidLastSave="{00000000-0000-0000-0000-000000000000}"/>
  <bookViews>
    <workbookView xWindow="-108" yWindow="-108" windowWidth="23256" windowHeight="12576" xr2:uid="{00000000-000D-0000-FFFF-FFFF00000000}"/>
  </bookViews>
  <sheets>
    <sheet name="BALANCE CANTIDADES" sheetId="1" r:id="rId1"/>
    <sheet name="Hoja1" sheetId="2" state="hidden" r:id="rId2"/>
  </sheets>
  <externalReferences>
    <externalReference r:id="rId3"/>
    <externalReference r:id="rId4"/>
    <externalReference r:id="rId5"/>
    <externalReference r:id="rId6"/>
    <externalReference r:id="rId7"/>
    <externalReference r:id="rId8"/>
    <externalReference r:id="rId9"/>
  </externalReferences>
  <definedNames>
    <definedName name="_Fill" hidden="1">#REF!</definedName>
    <definedName name="_xlnm._FilterDatabase" localSheetId="0" hidden="1">'BALANCE CANTIDADES'!$A$1:$F$96</definedName>
    <definedName name="_Key1" hidden="1">#REF!</definedName>
    <definedName name="_Key2" hidden="1">#REF!</definedName>
    <definedName name="_Order1" hidden="1">255</definedName>
    <definedName name="_Order2" hidden="1">255</definedName>
    <definedName name="_Sort" hidden="1">#REF!</definedName>
    <definedName name="AccessDatabase" hidden="1">"C:\C-314\VOLUMENES\volfin4.mdb"</definedName>
    <definedName name="Acero_60.000_psi__incluye_figurada">[1]Insumos!$D$4</definedName>
    <definedName name="Administración" localSheetId="0">#REF!</definedName>
    <definedName name="Administración">#REF!</definedName>
    <definedName name="Agua" localSheetId="0">[2]Insumos!$D$15</definedName>
    <definedName name="Agua">[1]Insumos!$D$15</definedName>
    <definedName name="Alambre_negro_no._18">[1]Insumos!$D$5</definedName>
    <definedName name="_xlnm.Print_Area" localSheetId="0">'BALANCE CANTIDADES'!$A$1:$J$109</definedName>
    <definedName name="Arena_fina" localSheetId="0">[2]Insumos!$D$6</definedName>
    <definedName name="Arena_fina">[1]Insumos!$D$6</definedName>
    <definedName name="Arena_lavada_de_peña" localSheetId="0">[2]Insumos!$D$7</definedName>
    <definedName name="Arena_lavada_de_peña">[1]Insumos!$D$7</definedName>
    <definedName name="Asfalto">[3]Insumos!$D$11</definedName>
    <definedName name="ayudante" localSheetId="0">[2]CUADRILLAS!$C$8</definedName>
    <definedName name="ayudante">[1]CUADRILLAS!$C$8</definedName>
    <definedName name="Barreras_plasticas_de_Aproximación__Maletines_tipo_Newjersy__o_similar" localSheetId="0">[2]Insumos!$D$24</definedName>
    <definedName name="Barreras_plasticas_de_Aproximación__Maletines_tipo_Newjersy__o_similar">[1]Insumos!$D$24</definedName>
    <definedName name="Base_granular">[3]Insumos!$D$9</definedName>
    <definedName name="Bordillo_prefabricado__L_80_cm__h__35_cm__b__20_cm">[3]Insumos!#REF!</definedName>
    <definedName name="cade" localSheetId="0">[2]CUADRILLAS!$B$12</definedName>
    <definedName name="cade">[1]CUADRILLAS!$B$12</definedName>
    <definedName name="camioneta" localSheetId="0">'[2]Equipo y transporte'!$D$26</definedName>
    <definedName name="camioneta">'[1]Equipo y transporte'!$D$26</definedName>
    <definedName name="Camioneta_D_300" localSheetId="0">'[2]Equipo y transporte'!$D$24</definedName>
    <definedName name="Camioneta_D_300">'[1]Equipo y transporte'!$D$24</definedName>
    <definedName name="Carrotanque_1000_gl">'[1]Equipo y transporte'!$D$16</definedName>
    <definedName name="Carrotanque_Irrigador_de_asfalto__1000_GALONES_DE_CAPACIDAD">'[3]Equipo y transporte'!$D$23</definedName>
    <definedName name="Cemento_gris__Inlcuye_tranporte_interno_en_obra_cargue_y_descargue" localSheetId="0">[2]Insumos!$D$11</definedName>
    <definedName name="Cemento_gris__Inlcuye_tranporte_interno_en_obra_cargue_y_descargue">[1]Insumos!$D$11</definedName>
    <definedName name="Chaleco_Reflectivo" localSheetId="0">[2]Insumos!$D$36</definedName>
    <definedName name="Chaleco_Reflectivo">[1]Insumos!$D$36</definedName>
    <definedName name="Cinta_Plastica__PELIGRO_NO_PASE" localSheetId="0">[2]Insumos!$D$25</definedName>
    <definedName name="Cinta_Plastica__PELIGRO_NO_PASE">[1]Insumos!$D$25</definedName>
    <definedName name="Compactador_de_Rodillo_POTENCIA__99HP__PESO__8_ton">'[3]Equipo y transporte'!$D$22</definedName>
    <definedName name="Compactador_neumático_de_Potencia_70_HP__peso_de_13_ton">'[3]Equipo y transporte'!$D$21</definedName>
    <definedName name="Compresor__barrido_y_soplado">'[3]Equipo y transporte'!$D$24</definedName>
    <definedName name="concreto_2000_apartado">'[3]Concretos y morteros'!$G$302</definedName>
    <definedName name="concreto_2000_arboletes">'[3]Concretos y morteros'!$G$580</definedName>
    <definedName name="concreto_2000_carepa">'[3]Concretos y morteros'!$G$820</definedName>
    <definedName name="concreto_2000_chigorodo">'[3]Concretos y morteros'!$G$1062</definedName>
    <definedName name="concreto_2000_mutata">'[3]Concretos y morteros'!$G$1304</definedName>
    <definedName name="concreto_2000_necocli">'[3]Concretos y morteros'!$G$1546</definedName>
    <definedName name="concreto_2000_sanjuan">'[3]Concretos y morteros'!$G$1788</definedName>
    <definedName name="concreto_2000_sanpedro">'[3]Concretos y morteros'!$G$2030</definedName>
    <definedName name="concreto_2000_turbo">'[3]Concretos y morteros'!$G$2272</definedName>
    <definedName name="concreto_2500_apartado">'[3]Concretos y morteros'!$G$257</definedName>
    <definedName name="concreto_2500_arboletes">'[3]Concretos y morteros'!$G$542</definedName>
    <definedName name="concreto_2500_carepa">'[3]Concretos y morteros'!$G$782</definedName>
    <definedName name="concreto_2500_chigorodo">'[3]Concretos y morteros'!$G$1024</definedName>
    <definedName name="concreto_2500_mutata">'[3]Concretos y morteros'!$G$1266</definedName>
    <definedName name="concreto_2500_necocli">'[3]Concretos y morteros'!$G$1508</definedName>
    <definedName name="concreto_2500_sanjuan">'[3]Concretos y morteros'!$G$1750</definedName>
    <definedName name="concreto_2500_sanpedro">'[3]Concretos y morteros'!$G$1992</definedName>
    <definedName name="concreto_2500_turbo">'[3]Concretos y morteros'!$G$2234</definedName>
    <definedName name="Concreto_3000_Apartado">'[3]Concretos y morteros'!$G$213</definedName>
    <definedName name="concreto_3000_arboletes">'[3]Concretos y morteros'!$G$505</definedName>
    <definedName name="concreto_3000_carepa">'[3]Concretos y morteros'!$G$745</definedName>
    <definedName name="concreto_3000_chigorodo">'[3]Concretos y morteros'!$G$987</definedName>
    <definedName name="concreto_3000_mutata">'[3]Concretos y morteros'!$G$1229</definedName>
    <definedName name="concreto_3000_necocli">'[3]Concretos y morteros'!$G$1471</definedName>
    <definedName name="concreto_3000_sanjuan">'[3]Concretos y morteros'!$G$1713</definedName>
    <definedName name="concreto_3000_sanpedro">'[3]Concretos y morteros'!$G$1955</definedName>
    <definedName name="concreto_3000_turbo">'[3]Concretos y morteros'!$G$2197</definedName>
    <definedName name="COSTOS_DIREC" localSheetId="0">#REF!</definedName>
    <definedName name="COSTOS_DIREC">#REF!</definedName>
    <definedName name="DADADAD" localSheetId="0" hidden="1">{#N/A,#N/A,TRUE,"CODIGO DEPENDENCIA"}</definedName>
    <definedName name="DADADAD" hidden="1">{#N/A,#N/A,TRUE,"CODIGO DEPENDENCIA"}</definedName>
    <definedName name="Delineadores_tubulares__Colombinas" localSheetId="0">[2]Insumos!$D$23</definedName>
    <definedName name="Delineadores_tubulares__Colombinas">[1]Insumos!$D$23</definedName>
    <definedName name="Director_de_obra" localSheetId="0">[2]CUADRILLAS!$B$16</definedName>
    <definedName name="Director_de_obra">[1]CUADRILLAS!$B$16</definedName>
    <definedName name="DIS_ASFAL_SANJUAN">'[3]Concretos y morteros'!$B$1566</definedName>
    <definedName name="Disco_abrasivo_corte_de_metal_14">[1]Insumos!$D$16</definedName>
    <definedName name="Disolvente_para_pintura__trafíco__acrílico">[3]Insumos!$D$51</definedName>
    <definedName name="DIST_ASFAL_NECO">'[3]Concretos y morteros'!$B$1324</definedName>
    <definedName name="dist_can_arb">'[1]Concretos y morteros'!$J$6</definedName>
    <definedName name="dist_can_car">'[1]Concretos y morteros'!$J$7</definedName>
    <definedName name="dist_can_chi">'[1]Concretos y morteros'!$J$8</definedName>
    <definedName name="dist_can_ju">'[1]Concretos y morteros'!$J$11</definedName>
    <definedName name="dist_can_mut">'[1]Concretos y morteros'!$J$9</definedName>
    <definedName name="dist_can_nec">'[1]Concretos y morteros'!$J$10</definedName>
    <definedName name="dist_can_ped">'[1]Concretos y morteros'!$J$12</definedName>
    <definedName name="dist_can_tur">'[1]Concretos y morteros'!$J$13</definedName>
    <definedName name="dist_cant_Ap">'[1]Concretos y morteros'!$J$5</definedName>
    <definedName name="dist_esc_apa">'[1]Concretos y morteros'!$K$5</definedName>
    <definedName name="dist_esc_arb">'[1]Concretos y morteros'!$K$6</definedName>
    <definedName name="dist_esc_car">'[1]Concretos y morteros'!$K$7</definedName>
    <definedName name="dist_esc_chi">'[1]Concretos y morteros'!$K$8</definedName>
    <definedName name="dist_esc_jua">'[1]Concretos y morteros'!$K$11</definedName>
    <definedName name="dist_esc_mut">'[1]Concretos y morteros'!$K$9</definedName>
    <definedName name="dist_esc_nec">'[1]Concretos y morteros'!$K$10</definedName>
    <definedName name="dist_esc_ped">'[1]Concretos y morteros'!$K$12</definedName>
    <definedName name="dist_esc_tur">'[1]Concretos y morteros'!$K$13</definedName>
    <definedName name="DISTANCIA_BOTADERO_carepa">'[3]Concretos y morteros'!$B$599</definedName>
    <definedName name="DISTANCIA_CANTERA_APARTADOR">'[3]Concretos y morteros'!$B$12</definedName>
    <definedName name="DISTANCIA_CANTERA_ARBOLETES">'[3]Concretos y morteros'!$B$318</definedName>
    <definedName name="DISTANCIA_CANTERA_CAREPA">'[3]Concretos y morteros'!$B$596</definedName>
    <definedName name="DISTANCIA_CANTERA_CHIGORODO">'[3]Concretos y morteros'!$B$838</definedName>
    <definedName name="DISTANCIA_CANTERA_MUTATA">'[3]Concretos y morteros'!$B$1079</definedName>
    <definedName name="DISTANCIA_CANTERA_NECOCLI">'[3]Concretos y morteros'!$B$1322</definedName>
    <definedName name="DISTANCIA_CANTERA_SAN_JUAN">'[3]Concretos y morteros'!$B$1564</definedName>
    <definedName name="DISTANCIA_CANTERA_SAN_PEDRO">'[3]Concretos y morteros'!$B$1806</definedName>
    <definedName name="DISTANCIA_CANTERA_TURBO">'[3]Concretos y morteros'!$B$2048</definedName>
    <definedName name="DISTANCIA_ESCOMBRERA_apartado">'[3]Concretos y morteros'!$B$15</definedName>
    <definedName name="DISTANCIA_ESCOMBRERA_arboletes">'[3]Concretos y morteros'!$B$321</definedName>
    <definedName name="DISTANCIA_ESCOMBRERA_CHIGORODO">'[3]Concretos y morteros'!$B$841</definedName>
    <definedName name="DISTANCIA_ESCOMBRERA_MUTATA">'[3]Concretos y morteros'!$B$1082</definedName>
    <definedName name="DISTANCIA_ESCOMBRERA_NECOCLI">'[3]Concretos y morteros'!$B$1325</definedName>
    <definedName name="DISTANCIA_ESCOMBRERA_SANJUANDEURABA">'[3]Concretos y morteros'!$B$1567</definedName>
    <definedName name="DISTANCIA_ESCOMBRERA_SANPEDRO">'[3]Concretos y morteros'!$B$1809</definedName>
    <definedName name="DISTANCIA_ESCOMBRERA_TURBO">'[3]Concretos y morteros'!$B$2051</definedName>
    <definedName name="DISTANCIA_PLANTA_ASFALTO">'[3]Concretos y morteros'!$B$320</definedName>
    <definedName name="Durmiente_ordinario_2__2">[3]Insumos!#REF!</definedName>
    <definedName name="Emulsión_CRR_1">[3]Insumos!$D$12</definedName>
    <definedName name="Esferas_Reflectivas">[3]Insumos!$D$49</definedName>
    <definedName name="factmas2smlv">'[3]Factor Prestacionas para aiu'!$C$30+1</definedName>
    <definedName name="FACTOR_PRESTACIONAL_1sml">'[4]Factor Prestacionas para aiu'!$B$30+1</definedName>
    <definedName name="Flasher_luminoso_para_barricadas" localSheetId="0">[2]Insumos!$D$26</definedName>
    <definedName name="Flasher_luminoso_para_barricadas">[1]Insumos!$D$26</definedName>
    <definedName name="formaleta_madera">'[1]Equipo y transporte'!$D$14</definedName>
    <definedName name="Grava" localSheetId="0">[2]Insumos!$D$8</definedName>
    <definedName name="Grava">[1]Insumos!$D$8</definedName>
    <definedName name="Imprevistos" localSheetId="0">#REF!</definedName>
    <definedName name="Imprevistos">#REF!</definedName>
    <definedName name="interventoria_2" localSheetId="0" hidden="1">#REF!</definedName>
    <definedName name="interventoria_2" hidden="1">#REF!</definedName>
    <definedName name="KO" hidden="1">#REF!</definedName>
    <definedName name="Laboratorio">#REF!</definedName>
    <definedName name="Limpiador_PVC_x_1_4_de_galón">[3]Insumos!#REF!</definedName>
    <definedName name="Maestro">'[3]Factor Prestacionas para aiu'!#REF!</definedName>
    <definedName name="Maestro_de_Obra" localSheetId="0">[2]CUADRILLAS!$B$13</definedName>
    <definedName name="Maestro_de_Obra">[1]CUADRILLAS!$B$13</definedName>
    <definedName name="Malla_electrosoldada_de_8.5_mm_cada_15_cm">[3]Insumos!#REF!</definedName>
    <definedName name="materiales">[5]MATERIALES!$B$6:$D$403</definedName>
    <definedName name="Mezcladora_trompo_a_gasolina__Inc._combustible" localSheetId="0">'[2]Equipo y transporte'!$D$19</definedName>
    <definedName name="Mezcladora_trompo_a_gasolina__Inc._combustible">'[1]Equipo y transporte'!$D$19</definedName>
    <definedName name="mortero1_3_apartado">'[3]Concretos y morteros'!$G$76</definedName>
    <definedName name="mortero1_3_arboletes">'[3]Concretos y morteros'!$G$392</definedName>
    <definedName name="mortero1_3_carepa">'[3]Concretos y morteros'!$G$633</definedName>
    <definedName name="mortero1_3_chigorodo">'[3]Concretos y morteros'!$G$875</definedName>
    <definedName name="mortero1_3_mutata">'[3]Concretos y morteros'!$G$1116</definedName>
    <definedName name="mortero1_3_necocli">'[3]Concretos y morteros'!$G$1359</definedName>
    <definedName name="mortero1_3_sanjuan">'[3]Concretos y morteros'!$G$1601</definedName>
    <definedName name="mortero1_3_sanpedro">'[3]Concretos y morteros'!$G$1843</definedName>
    <definedName name="mortero1_3_turbo">'[3]Concretos y morteros'!$G$2085</definedName>
    <definedName name="municipios">[6]PRESU!$A$4:$B$266</definedName>
    <definedName name="oficial" localSheetId="0">[2]CUADRILLAS!$C$9</definedName>
    <definedName name="oficial">[1]CUADRILLAS!$C$9</definedName>
    <definedName name="Pintura_Acrílica_pura_para_tráfico">[3]Insumos!$D$50</definedName>
    <definedName name="Pitos_para_auxiliares_de_tránsito" localSheetId="0">[2]Insumos!$D$45</definedName>
    <definedName name="Pitos_para_auxiliares_de_tránsito">[1]Insumos!$D$45</definedName>
    <definedName name="Planta_Electrica__Diesel_Gasolina" localSheetId="0">'[2]Equipo y transporte'!$D$29</definedName>
    <definedName name="Planta_Electrica__Diesel_Gasolina">'[1]Equipo y transporte'!$D$29</definedName>
    <definedName name="Poste_en_angulo_de_2_2_1_4_de_3_5m_para_señal">[1]Insumos!$D$19</definedName>
    <definedName name="Prestaciones_1" localSheetId="0">#REF!</definedName>
    <definedName name="Prestaciones_1">#REF!</definedName>
    <definedName name="Prestaciones_2" localSheetId="0">#REF!</definedName>
    <definedName name="Prestaciones_2">#REF!</definedName>
    <definedName name="Print_Area" localSheetId="0">'BALANCE CANTIDADES'!$A:$F</definedName>
    <definedName name="proyecto" localSheetId="0">#REF!</definedName>
    <definedName name="proyecto">#REF!</definedName>
    <definedName name="Rajón_de_piedra_del_municipio">[1]Insumos!$D$10</definedName>
    <definedName name="Rastrillero">[3]CUADRILLAS!$C$8</definedName>
    <definedName name="rendimiento_acero">'[2]APU OE-3'!#REF!</definedName>
    <definedName name="rendimientoconph">'[2]APU OE-3'!#REF!</definedName>
    <definedName name="Residente_de_Tráfico">[3]CUADRILLAS!#REF!</definedName>
    <definedName name="Retroexcavadora_de_llantas">'[1]Equipo y transporte'!$D$20</definedName>
    <definedName name="Rodillo_vibrante_tanden_autopropulsado_anchura_de_trabajo_100_cm">'[3]Equipo y transporte'!#REF!</definedName>
    <definedName name="Secretaria" localSheetId="0">[2]CUADRILLAS!$B$26</definedName>
    <definedName name="Secretaria">[1]CUADRILLAS!$B$26</definedName>
    <definedName name="Señal__grupo_1_._Tablero_en_lámina_galvanizada_de_75cm_75cm__calibre_16__reflectivo_tipo_1__incluye_poste" localSheetId="0">[2]Insumos!$D$20</definedName>
    <definedName name="Señal__grupo_1_._Tablero_en_lámina_galvanizada_de_75cm_75cm__calibre_16__reflectivo_tipo_1__incluye_poste">[1]Insumos!$D$20</definedName>
    <definedName name="SIO_03_Fin_de_Obra">[3]Insumos!$D$36</definedName>
    <definedName name="SIO_07_Desvio">[3]Insumos!$D$37</definedName>
    <definedName name="SIO_24_Peatones">[3]Insumos!$D$38</definedName>
    <definedName name="smlv" localSheetId="0">#REF!</definedName>
    <definedName name="smlv">#REF!</definedName>
    <definedName name="Soldadura_PVC_wet_bonding_1_8_galón">[3]Insumos!#REF!</definedName>
    <definedName name="SPO_01_Trabajadores_en_la_via">[3]Insumos!$D$31</definedName>
    <definedName name="SPO_02_Maquinaria_en_la_via">[3]Insumos!$D$32</definedName>
    <definedName name="SPO_03_Auxiliar_de_Transito">[3]Insumos!$D$33</definedName>
    <definedName name="SRO_03_pare_siga">[3]Insumos!$D$35</definedName>
    <definedName name="SRO_03_Uno_a_Uno">[3]Insumos!$D$34</definedName>
    <definedName name="SUBBASEPXCOMPACTACION">'[2]APU OE-3'!#REF!</definedName>
    <definedName name="Subbse_Granular">[1]Insumos!$D$9</definedName>
    <definedName name="Terminadora_de_asfalto__Finisher___potencia_en_el_volante_174_HP__R_20M3_H__velocidad_de_desplazamiento_114_m_min">'[3]Equipo y transporte'!$D$20</definedName>
    <definedName name="Topo" localSheetId="0">[2]CUADRILLAS!$B$11</definedName>
    <definedName name="Topo">[1]CUADRILLAS!$B$11</definedName>
    <definedName name="TORNILLO_ACERO_3_8__3__AF_GRADO_5__TUERCA_ARANDELA">[3]Insumos!#REF!</definedName>
    <definedName name="Transporte_volco" localSheetId="0">'[2]Equipo y transporte'!$D$18</definedName>
    <definedName name="Transporte_volco">'[1]Equipo y transporte'!$D$18</definedName>
    <definedName name="Tubería_PVC_alcantarillado_36___Inc.Transporte">[1]Insumos!$D$17</definedName>
    <definedName name="Tubo_rectangular_100x40x1.5_mm" localSheetId="0">[2]Insumos!$D$48</definedName>
    <definedName name="Tubo_rectangular_100x40x1.5_mm">[1]Insumos!$D$48</definedName>
    <definedName name="Utilidad" localSheetId="0">#REF!</definedName>
    <definedName name="Utilidad">#REF!</definedName>
    <definedName name="Vehiculo__Tipo_pickup" localSheetId="0">#REF!</definedName>
    <definedName name="Vehiculo__Tipo_pickup">#REF!</definedName>
    <definedName name="Vehiculo_delineador">'[3]Equipo y transporte'!$D$26</definedName>
    <definedName name="Vibrador_a_gasolina">'[1]Equipo y transporte'!$D$11</definedName>
    <definedName name="vibrocompactador_de_8_t.">'[1]Equipo y transporte'!$D$12</definedName>
    <definedName name="Volqueta__6m³__cargue_manual__botadero_adicional_mayor_20_km">'[3]Equipo y transporte'!#REF!</definedName>
    <definedName name="Volqueta_6_m³__cargue_manual__botadero_hasta_20_km">'[3]Equipo y transporte'!#REF!</definedName>
    <definedName name="w" hidden="1">#REF!</definedName>
    <definedName name="wrn.ar." localSheetId="0" hidden="1">{#N/A,#N/A,TRUE,"CODIGO DEPENDENCIA"}</definedName>
    <definedName name="wrn.ar." hidden="1">{#N/A,#N/A,TRUE,"CODIGO DEPENDENCIA"}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 r="J10" i="1"/>
  <c r="J11" i="1"/>
  <c r="J12" i="1"/>
  <c r="J14" i="1"/>
  <c r="J15" i="1"/>
  <c r="J16" i="1"/>
  <c r="J17" i="1"/>
  <c r="J18" i="1"/>
  <c r="J19" i="1"/>
  <c r="J21" i="1"/>
  <c r="J22" i="1"/>
  <c r="J23" i="1"/>
  <c r="J24" i="1"/>
  <c r="J25" i="1"/>
  <c r="J26" i="1"/>
  <c r="J27" i="1"/>
  <c r="J29" i="1"/>
  <c r="J30" i="1"/>
  <c r="J31" i="1"/>
  <c r="J32" i="1"/>
  <c r="J33" i="1"/>
  <c r="J34" i="1"/>
  <c r="J35" i="1"/>
  <c r="J36" i="1"/>
  <c r="J38" i="1"/>
  <c r="J39" i="1"/>
  <c r="J40" i="1"/>
  <c r="J41" i="1"/>
  <c r="J42" i="1"/>
  <c r="J43" i="1"/>
  <c r="J44" i="1"/>
  <c r="J45" i="1"/>
  <c r="J46" i="1"/>
  <c r="J47" i="1"/>
  <c r="J48" i="1"/>
  <c r="J49" i="1"/>
  <c r="J51" i="1"/>
  <c r="J52" i="1"/>
  <c r="J53" i="1"/>
  <c r="J54" i="1"/>
  <c r="J55" i="1"/>
  <c r="J56" i="1"/>
  <c r="J57" i="1"/>
  <c r="J58" i="1"/>
  <c r="J59" i="1"/>
  <c r="J60" i="1"/>
  <c r="J62" i="1"/>
  <c r="J63" i="1"/>
  <c r="J64" i="1"/>
  <c r="J65" i="1"/>
  <c r="J66" i="1"/>
  <c r="J67" i="1"/>
  <c r="J68" i="1"/>
  <c r="J69" i="1"/>
  <c r="J71" i="1"/>
  <c r="J72" i="1"/>
  <c r="J73" i="1"/>
  <c r="J74" i="1"/>
  <c r="J75" i="1"/>
  <c r="J76" i="1"/>
  <c r="J77" i="1"/>
  <c r="J79" i="1"/>
  <c r="J81" i="1"/>
  <c r="J82" i="1"/>
  <c r="J83" i="1"/>
  <c r="J84" i="1"/>
  <c r="J7" i="1"/>
  <c r="J85" i="1" l="1"/>
  <c r="J86" i="1" s="1"/>
  <c r="J88" i="1" l="1"/>
  <c r="H92" i="1" l="1"/>
  <c r="I89" i="1" l="1"/>
  <c r="I90" i="1"/>
  <c r="I91" i="1"/>
  <c r="F55" i="1" l="1"/>
  <c r="H8" i="1"/>
  <c r="H10" i="1"/>
  <c r="H11" i="1"/>
  <c r="H12" i="1"/>
  <c r="H14" i="1"/>
  <c r="H15" i="1"/>
  <c r="H16" i="1"/>
  <c r="H17" i="1"/>
  <c r="H18" i="1"/>
  <c r="H19" i="1"/>
  <c r="H21" i="1"/>
  <c r="H22" i="1"/>
  <c r="H23" i="1"/>
  <c r="H24" i="1"/>
  <c r="H25" i="1"/>
  <c r="H26" i="1"/>
  <c r="H27" i="1"/>
  <c r="H29" i="1"/>
  <c r="H30" i="1"/>
  <c r="H31" i="1"/>
  <c r="H32" i="1"/>
  <c r="H33" i="1"/>
  <c r="H34" i="1"/>
  <c r="H35" i="1"/>
  <c r="H36" i="1"/>
  <c r="H38" i="1"/>
  <c r="H39" i="1"/>
  <c r="H40" i="1"/>
  <c r="H41" i="1"/>
  <c r="H42" i="1"/>
  <c r="H43" i="1"/>
  <c r="H44" i="1"/>
  <c r="H45" i="1"/>
  <c r="H46" i="1"/>
  <c r="H47" i="1"/>
  <c r="H48" i="1"/>
  <c r="H49" i="1"/>
  <c r="H51" i="1"/>
  <c r="H52" i="1"/>
  <c r="H53" i="1"/>
  <c r="H54" i="1"/>
  <c r="H55" i="1"/>
  <c r="H56" i="1"/>
  <c r="H57" i="1"/>
  <c r="H58" i="1"/>
  <c r="H59" i="1"/>
  <c r="H60" i="1"/>
  <c r="H62" i="1"/>
  <c r="H63" i="1"/>
  <c r="H64" i="1"/>
  <c r="H65" i="1"/>
  <c r="H66" i="1"/>
  <c r="H67" i="1"/>
  <c r="H68" i="1"/>
  <c r="H69" i="1"/>
  <c r="H71" i="1"/>
  <c r="H72" i="1"/>
  <c r="H73" i="1"/>
  <c r="H74" i="1"/>
  <c r="H75" i="1"/>
  <c r="H76" i="1"/>
  <c r="H77" i="1"/>
  <c r="H79" i="1"/>
  <c r="H81" i="1"/>
  <c r="H82" i="1"/>
  <c r="H83" i="1"/>
  <c r="H84" i="1"/>
  <c r="H7" i="1"/>
  <c r="F8" i="1"/>
  <c r="F10" i="1"/>
  <c r="F11" i="1"/>
  <c r="F12" i="1"/>
  <c r="F15" i="1"/>
  <c r="F16" i="1"/>
  <c r="F17" i="1"/>
  <c r="F18" i="1"/>
  <c r="F19" i="1"/>
  <c r="F21" i="1"/>
  <c r="F22" i="1"/>
  <c r="F23" i="1"/>
  <c r="F24" i="1"/>
  <c r="F25" i="1"/>
  <c r="F26" i="1"/>
  <c r="F27" i="1"/>
  <c r="F29" i="1"/>
  <c r="F30" i="1"/>
  <c r="F31" i="1"/>
  <c r="F32" i="1"/>
  <c r="F33" i="1"/>
  <c r="F34" i="1"/>
  <c r="F35" i="1"/>
  <c r="F36" i="1"/>
  <c r="F38" i="1"/>
  <c r="F39" i="1"/>
  <c r="F40" i="1"/>
  <c r="F41" i="1"/>
  <c r="F42" i="1"/>
  <c r="F43" i="1"/>
  <c r="F44" i="1"/>
  <c r="F45" i="1"/>
  <c r="F46" i="1"/>
  <c r="F47" i="1"/>
  <c r="F48" i="1"/>
  <c r="F49" i="1"/>
  <c r="F51" i="1"/>
  <c r="F52" i="1"/>
  <c r="F53" i="1"/>
  <c r="F54" i="1"/>
  <c r="F56" i="1"/>
  <c r="F57" i="1"/>
  <c r="F58" i="1"/>
  <c r="F59" i="1"/>
  <c r="F60" i="1"/>
  <c r="F62" i="1"/>
  <c r="F63" i="1"/>
  <c r="F64" i="1"/>
  <c r="F65" i="1"/>
  <c r="F66" i="1"/>
  <c r="F67" i="1"/>
  <c r="F68" i="1"/>
  <c r="F69" i="1"/>
  <c r="F71" i="1"/>
  <c r="F72" i="1"/>
  <c r="F73" i="1"/>
  <c r="F74" i="1"/>
  <c r="F75" i="1"/>
  <c r="F76" i="1"/>
  <c r="F77" i="1"/>
  <c r="F79" i="1"/>
  <c r="F81" i="1"/>
  <c r="F82" i="1"/>
  <c r="F83" i="1"/>
  <c r="F84" i="1"/>
  <c r="F7" i="1"/>
  <c r="H85" i="1" l="1"/>
  <c r="F85" i="1"/>
  <c r="AA50" i="2"/>
  <c r="AA32" i="2"/>
  <c r="AA26" i="2"/>
  <c r="AA38" i="2"/>
  <c r="K60" i="2"/>
  <c r="AA14" i="2"/>
  <c r="AA56" i="2"/>
  <c r="AA55" i="2"/>
  <c r="AA49" i="2"/>
  <c r="AA44" i="2"/>
  <c r="AA43" i="2"/>
  <c r="AA37" i="2"/>
  <c r="AA31" i="2"/>
  <c r="AA25" i="2"/>
  <c r="AA20" i="2"/>
  <c r="AA19" i="2"/>
  <c r="AA13" i="2"/>
  <c r="AA7" i="2"/>
  <c r="AA6" i="2"/>
  <c r="AA57" i="2" l="1"/>
  <c r="AA60" i="2" s="1"/>
  <c r="F88" i="1"/>
  <c r="I85" i="1"/>
  <c r="H87" i="1"/>
  <c r="J87" i="1" s="1"/>
  <c r="J93" i="1" s="1"/>
  <c r="H88" i="1"/>
  <c r="I88" i="1" s="1"/>
  <c r="H86" i="1"/>
  <c r="I86" i="1" s="1"/>
  <c r="F87" i="1"/>
  <c r="F86" i="1"/>
  <c r="F93" i="1" s="1"/>
  <c r="AA61" i="2"/>
  <c r="AA62" i="2" s="1"/>
  <c r="AA58" i="2"/>
  <c r="R5" i="1"/>
  <c r="S5" i="1" s="1"/>
  <c r="M5" i="1" s="1"/>
  <c r="U5" i="1"/>
  <c r="V5" i="1" s="1"/>
  <c r="N5" i="1" s="1"/>
  <c r="C99" i="1" l="1"/>
  <c r="C98" i="1"/>
  <c r="F95" i="1"/>
  <c r="H93" i="1"/>
  <c r="C92" i="1"/>
  <c r="C104" i="1"/>
  <c r="I87" i="1"/>
  <c r="O5" i="1"/>
  <c r="R4" i="1"/>
  <c r="S4" i="1" s="1"/>
  <c r="M4" i="1" s="1"/>
  <c r="U4" i="1"/>
  <c r="V4" i="1" s="1"/>
  <c r="N4" i="1" s="1"/>
  <c r="R3" i="1"/>
  <c r="S3" i="1" s="1"/>
  <c r="H95" i="1" l="1"/>
  <c r="J92" i="1"/>
  <c r="J95" i="1" s="1"/>
  <c r="C103" i="1" s="1"/>
  <c r="C100" i="1"/>
  <c r="O4" i="1"/>
  <c r="U3" i="1"/>
  <c r="V3" i="1" s="1"/>
  <c r="N3" i="1" s="1"/>
  <c r="M3" i="1"/>
  <c r="O3" i="1" l="1"/>
</calcChain>
</file>

<file path=xl/sharedStrings.xml><?xml version="1.0" encoding="utf-8"?>
<sst xmlns="http://schemas.openxmlformats.org/spreadsheetml/2006/main" count="415" uniqueCount="231">
  <si>
    <t>PROYECTO</t>
  </si>
  <si>
    <t>PRESUPUESTO</t>
  </si>
  <si>
    <t>Ítem</t>
  </si>
  <si>
    <t>Descripción</t>
  </si>
  <si>
    <t>Unidad</t>
  </si>
  <si>
    <t>Cantidad</t>
  </si>
  <si>
    <t>Precio Unitario</t>
  </si>
  <si>
    <t>Valor parcial</t>
  </si>
  <si>
    <t xml:space="preserve">Actividad </t>
  </si>
  <si>
    <t>contractual</t>
  </si>
  <si>
    <t>actualizada</t>
  </si>
  <si>
    <t xml:space="preserve">diferencia </t>
  </si>
  <si>
    <t>[2263969] Implementar el mejoramiento de vías terciarias para la estructura de pavimento</t>
  </si>
  <si>
    <t>[2263970] CONSTRUIR OBRAS DE DRENAJE</t>
  </si>
  <si>
    <t>[2263971] Instalar Señalización</t>
  </si>
  <si>
    <t>1 - Realizar interventoría</t>
  </si>
  <si>
    <t>contractual aiu</t>
  </si>
  <si>
    <t>ACTUALIZADO con aiu</t>
  </si>
  <si>
    <t>VALOR FINAL DEL PROYECTO</t>
  </si>
  <si>
    <t>VALOR  DEL PROYECTO CONTRATADO</t>
  </si>
  <si>
    <t xml:space="preserve">VALOR APROBADO OCAD PROYECTO </t>
  </si>
  <si>
    <t>CONDICIONES INICIALES</t>
  </si>
  <si>
    <t>Producto MGA Servicio de Información Geográfica - SIG</t>
  </si>
  <si>
    <t>Actividad MGA Realizar la Caracterización vial ( Resolución 1860 de 2013 y 1067 de 2015 del Ministerio de Transporte)</t>
  </si>
  <si>
    <t>No.</t>
  </si>
  <si>
    <t>Detalle Actividad</t>
  </si>
  <si>
    <t>% Ponderación</t>
  </si>
  <si>
    <t>% Avance Físico</t>
  </si>
  <si>
    <t>Aporte Especie</t>
  </si>
  <si>
    <t>Valor Unitario</t>
  </si>
  <si>
    <t>Valor Total</t>
  </si>
  <si>
    <t>[2374240] Realizar la Caracterización vial ( Resolución 1860 de 2013 y 1067 de 2015 del Ministerio de Transporte)</t>
  </si>
  <si>
    <t>$</t>
  </si>
  <si>
    <t>.31</t>
  </si>
  <si>
    <t>No</t>
  </si>
  <si>
    <t>  Inicial</t>
  </si>
  <si>
    <t>  Prog</t>
  </si>
  <si>
    <t>  Eje</t>
  </si>
  <si>
    <t>Producto MGA Vía terciaria mejorada</t>
  </si>
  <si>
    <t>Actividad MGA Apoyar la Supervisión del contrato</t>
  </si>
  <si>
    <t>[2374239] Apoyar la Supervisión del contrato</t>
  </si>
  <si>
    <t>.5</t>
  </si>
  <si>
    <t>Actividad MGA CONSTRUIR OBRAS DE DRENAJE</t>
  </si>
  <si>
    <t>[2374234] CONSTRUIR OBRAS DE DRENAJE</t>
  </si>
  <si>
    <t>10.86</t>
  </si>
  <si>
    <t>23.86</t>
  </si>
  <si>
    <t>Actividad MGA DEMOLER ESTRUCTURAS EXISTENTES</t>
  </si>
  <si>
    <t>[2374236] DEMOLER ESTRUCTURAS EXISTENTES</t>
  </si>
  <si>
    <t>.01</t>
  </si>
  <si>
    <t>90.91</t>
  </si>
  <si>
    <t>Actividad MGA Implementar el mejoramiento de vías terciarias para la estructura de pavimento</t>
  </si>
  <si>
    <t>[2374233] Implementar el mejoramiento de vías terciarias para la estructura de pavimento</t>
  </si>
  <si>
    <t>85.47</t>
  </si>
  <si>
    <t>47.3</t>
  </si>
  <si>
    <t>Actividad MGA Implementar Interventoría Tecnica, Ambiental y Financiera</t>
  </si>
  <si>
    <t>Actividad MGA Implementar Plan de Adaptación a la guía Ambiental</t>
  </si>
  <si>
    <t>[2374237] Implementar Plan de Adaptación a la guía Ambiental</t>
  </si>
  <si>
    <t>1.07</t>
  </si>
  <si>
    <t>Actividad MGA IMPLEMENTAR PLAN DE MANEJO DE TRANSITO</t>
  </si>
  <si>
    <t>[2374238] IMPLEMENTAR PLAN DE MANEJO DE TRANSITO</t>
  </si>
  <si>
    <t>1.09</t>
  </si>
  <si>
    <t>Actividad MGA Instalar Señalización</t>
  </si>
  <si>
    <t>[2374235] Instalar Señalización</t>
  </si>
  <si>
    <t>.69</t>
  </si>
  <si>
    <t>PROGRAMADO</t>
  </si>
  <si>
    <t>EJECUTADO</t>
  </si>
  <si>
    <t>OBRA</t>
  </si>
  <si>
    <t xml:space="preserve">% DE AVANCE FISICO </t>
  </si>
  <si>
    <t>RESUMEN  PROYECTO</t>
  </si>
  <si>
    <t>% DE AVANCE FISICO</t>
  </si>
  <si>
    <t>EJECUCION FINANCIERA  %</t>
  </si>
  <si>
    <t>TOTAL EJECUTADO</t>
  </si>
  <si>
    <t>RESUMEN  EJECUCION  FINANCIERA</t>
  </si>
  <si>
    <t xml:space="preserve">RESUMEN  EJECUCION  FISICA </t>
  </si>
  <si>
    <t xml:space="preserve">VALOR EJECUTADO OBRA + SUPERVISION </t>
  </si>
  <si>
    <t xml:space="preserve">VALOR EJECUTADO PROYECTO </t>
  </si>
  <si>
    <t>BPIN</t>
  </si>
  <si>
    <t>EJECUCION ACTIVIDAD</t>
  </si>
  <si>
    <t>CONSTRUCCION DE LA RUTA DEL DEPORTE Y LA FAMILIA EN EL MUNICIPIO DE DON MATIAS- ANTIOQUIA</t>
  </si>
  <si>
    <t>CONDICIONES ACTUALIZADAS</t>
  </si>
  <si>
    <t xml:space="preserve">Cantidad </t>
  </si>
  <si>
    <t>PRELIMINARES</t>
  </si>
  <si>
    <t>Localización y Replanteo. Se utilizará personal experto con equipo de precisión. Se hará con la frecuencia que lo indique la interventoría. Incluye demarcación con pintura, línea de trazado, corte de piso, libretas y planos.</t>
  </si>
  <si>
    <t>1.2</t>
  </si>
  <si>
    <t>Rocería ,limpieza y descapote, Incluye cargue, transporte y botada de material en botaderos oficiales o donde indique la interventoría, hasta cualquier altura de la vegetación, incluye desenraice de árboles hasta la altura de la vegetación y de diámetro inferiores a 10 cm. La rocería se realizará a ras de piso. Se utilizará guadaña o machete.</t>
  </si>
  <si>
    <t>Conformacion de Calzada general mecanica con Motoniveladora.</t>
  </si>
  <si>
    <t>2.2</t>
  </si>
  <si>
    <t>Excavación manual de material heterogéneo de 0-2 m., bajo cualquier grado de humedad. Incluye: roca descompuesta, bolas de roca de volumen inferior a 0.35 m³., el cargue, transporte interno y externo, botada de material proveniente de las excavaciones en los sitios donde lo indique la interventoría .</t>
  </si>
  <si>
    <t>2.3</t>
  </si>
  <si>
    <t>Llenos con Material proveniente de Excavación para reposición de tuberías, compactados mecánicamente. Incluye transporte interno. Su medida será en sitio ya compactado.</t>
  </si>
  <si>
    <t>CONSTRUCCION DE VIA Y CICLORRUTA</t>
  </si>
  <si>
    <t>3.1</t>
  </si>
  <si>
    <t>Instalación de Geotextil Tejido 2400  tipo Pavco o equivalente sobre via. Incluye suministro y transporte de los materiales, traslapos, costuras y todos los elementos necesarios para su correcta instalación y funcionamiento. Según diseño.</t>
  </si>
  <si>
    <t>3.2</t>
  </si>
  <si>
    <t>Suministro, transporte y colocación de subbase granular de máximo Ø 2½", reacomodado con medios mecánicos y compactado al 100% mínimo del ensayo del proctor modificado según normas para la construcción de pavimentos del INVIAS. Incluye todo lo necesario para su correcta construcción y funcionamiento. Su medida será tomada en sitio ya compactado.</t>
  </si>
  <si>
    <t>3.3</t>
  </si>
  <si>
    <t>Suministro, transporte y colocación de Base granular de máximo Ø 1½", reacomodado con medios mecánicos y compactado al 100% mínimo del ensayo del proctor modificado, según normas para la construcción de pavimentos del INVIAS, y todo lo necesario para su correcta construcción y funcionamiento. Su medida será tomada en sitio ya compactado.</t>
  </si>
  <si>
    <t>3.4</t>
  </si>
  <si>
    <t>Suministro, transporte y colocación de emulsión asfáltica catiónica de rompimiento lento C.R.L. para imprimación de superficie a pavimentar según normas para la construcción de pavimentos del INVIAS. Incluye todo lo necesario para su correcta construcción y funcionamiento.</t>
  </si>
  <si>
    <t>3.5</t>
  </si>
  <si>
    <t>Suministro, transporte y colocación de mezcla asfáltica en caliente para pavimento con finsher  Compactada con medios mecánicos según normas para la construcción de pavimentos del INVIAS. Incluye compactador Rodillo tipo DD-24 + Operador + Combustible o equivalente, Cuadrilla Pavimento: 1 Encargado + 2 Rastrilleros + 1 Ligador + 6 Ayudantes y todo lo necesario para su correcta construcción y funcionamiento. La excavación, la base y la emulsión asfáltica se pagan por su respectivo ítem.</t>
  </si>
  <si>
    <t>3.6</t>
  </si>
  <si>
    <t>Suministro, transporte y colocación de cordón prefabricado de 0.15 x 0.45 x 0.80 m de concreto de 21 Mpa, tres caras, juntas ranuradas, referencia Bordillo Barrera Recto Tipo U10 (según M.E.P). Incluye excavación, conformación del terreno, ajustes de concreto o pavimento donde sea necesario, mortero 1:4  de asiento y pega en las longitudes más adecuadas para el desarrollo de la obra, y todo lo necesario para su correcta construcción y funcionamiento. Según diseño.</t>
  </si>
  <si>
    <t>OBRAS DE CONCRETO GENERALES</t>
  </si>
  <si>
    <t>4.1</t>
  </si>
  <si>
    <t>Construcción de Losa Maciza en concreto de 21 Mpa., con un Espesor de 08 cm. Incluye suministro, transporte y la colocación del concreto, suministro, armado y desarmado de la obra falsa y formaleta completa, protección curado y todos los demás elementos necesarios para su correcta construcción, El acero de refuerzo se pagará en su respectivo ítem, según diseño.</t>
  </si>
  <si>
    <t>4.2</t>
  </si>
  <si>
    <t>Colocación de Concreto de  14 Mpa para Solado, con un espesor de 0.08 m. Incluye el suministro y el transporte del concreto, y todos los demás elementos necesarios para su correcta construcción, incluye acarreo interno.</t>
  </si>
  <si>
    <t>4.3</t>
  </si>
  <si>
    <t>Construcción de Columnas o soportes para Pasamanos de 0.20 x 0.20m. en concreto de 21 MPa, acabado a la vista. Incluye suministro, transporte y colocación del concreto, formaleta en súper "T" de 19mm., aristas biseladas, desmoldante, fluidificante para mezclas de concreto, vibrado, protección, curado y todos los demás elementos necesarios para su correcta construcción según diseño. El acero de refuerzo se pagará en su respectivo ítem.</t>
  </si>
  <si>
    <t>4.4</t>
  </si>
  <si>
    <t>Construcción de Vigas de 0,30x0,30m . en concreto de 21 Mpa. Incluye suministro, transporte y colocación del concreto, formaleta de primera calidad en súper T de 19 mm o equivalente, para acabado a la vista, aristas biseladas, suministro, transporte, armado y desarmado de la obra falsa requerida, vibrado, protección, curado y todos los demás elementos necesarios para su correcta construcción. El acero de refuerzo se pagará en su respectivo ítem según diseño y especificaciones establecidas</t>
  </si>
  <si>
    <t>4.5</t>
  </si>
  <si>
    <t>Construcción de Anden en concreto preparado en obra de 21 Mpa. con un espesor de 0.10m. Incluye suministro, transporte e instalación del concreto,  mano de obra, vibrado, protección y curado, para estructuras de acuerdo con las diferentes dimensiones establecidas en los planos y diseños. El acero de refuerzo se paga en su ítem correspondiente. Según diseño.</t>
  </si>
  <si>
    <t>4.6</t>
  </si>
  <si>
    <t>Suministro Acero de Fy=4200 (4,200 Kg/Cm²), (Según Diseño) Incluye Figurado y Colocación.</t>
  </si>
  <si>
    <t>4.7</t>
  </si>
  <si>
    <t>Suministro, transporte, corte y colocación de malla electrosoldada D-84 o equivalente.</t>
  </si>
  <si>
    <t>SISTEMA HIDRAULICO</t>
  </si>
  <si>
    <t>5.1</t>
  </si>
  <si>
    <t>Construcción de Cuneta en "V" en concreto de 21 Mpa., Desarrollo de 0.50 m., Espesor de 0.15 m. Incluye suministro, transporte y colocación del concreto, nivelación, conformación y compactación del terreno, material granular apto para filtro con un espesor de 20 cm, malla electrosoldada D-84 y todos los demás elementos necesarios para su correcta construcción. Según diseño.</t>
  </si>
  <si>
    <t>5.2</t>
  </si>
  <si>
    <t>Construcción de cajas de registro de 60 x 60 x altura hasta 120 cm. en concreto de 21Mpa. con impermeabilizante integral tipo Sika o equivalente, con concrefibra el piso y tapa en concreto, la tapa con su respectivo herraje. Incluye suministro, transporte e instalación de los materiales, formaleta, vibrado y todos los elementos necesarios apara su correcta construcción y funcionamiento. Según diseño y especificaciones de E.P.M. La excavación, llenos, entresuelo y acero de refuerzo se pagarán en su ítem respectivo.</t>
  </si>
  <si>
    <t>5.3</t>
  </si>
  <si>
    <t>Construcción de Sumidero de aguas lluvias Tipo B (1.10m x 0.80m medidas externas y prof=0.90m e=0.20m), en concreto de 17.5 Mpa. Incluye suministro, transporte y colocación del concreto, reja metálica, formaleta, vibrado y todo lo necesario para su correcta construcción y funcionamiento, según diseño y especificaciones de E.P.M. La excavación, llenos y entresuelo se pagarán en su ítem respectivo.</t>
  </si>
  <si>
    <t>5.4</t>
  </si>
  <si>
    <t>Suministro, transporte e instalación de Tuberia PVC-Novafort, con un Diametro de 250 mm. Incluye suministro y transporte de los materiales, bocas, accesorios, acondicionador de superficie y adhesivo Novafort y todos los elementos necesarios para su correcta instalación y funcionamiento. La excavación, encamado, atraques y los llenos se pagaran en su ítem respectivo.</t>
  </si>
  <si>
    <t>5.5</t>
  </si>
  <si>
    <t>Suministro, transporte e instalación de Tuberia PVC-Novafort, con un Diametro de 315 mm. Incluye suministro y transporte de los materiales, bocas, accesorios, acondicionador de superficie y adhesivo Novafort y todos los elementos necesarios para su correcta instalación y funcionamiento. La excavación, encamado, atraques y los llenos se pagaran en su ítem respectivo.</t>
  </si>
  <si>
    <t>5.6</t>
  </si>
  <si>
    <t>Construcción de Carcamo en concreto de 17.5 Mpa., con tapa rejilla prefabricada de 10x40x60 cm., con un ancho de 30 y un alto de 60 cm medidas internas, paredes 10 cm. Incluye suministro, transporte y colocación del concreto, entresuelo 20 cm y  todos los demás elementos requeridos para su correcta construcción. No incluye refuerzo, según diseño.</t>
  </si>
  <si>
    <t>5.7</t>
  </si>
  <si>
    <t>Suministro, transporte e instalación de filtros para abatimiento de nivel freático con tubería perforada con un diámetro de 3", con una sección de 0.4 x 0.4 m. Incluye Geotextil NT 1600 de Pavco o equivalente,  triturado de 1" y todos los demás elementos para su correcta construcción y funcionamiento.</t>
  </si>
  <si>
    <t>5.8</t>
  </si>
  <si>
    <t>Concreto para estructura muros cabezales resistencia de 210 kg/cm² (3.000 psi)</t>
  </si>
  <si>
    <t>ILUMINACION GENERAL</t>
  </si>
  <si>
    <t>6.1</t>
  </si>
  <si>
    <t>Suministro,transporte e instalación de poste de alumbrado publico ornamental tipo carabobo en concreto de 5 metros. Incluye brazo largo sencillo, cable encauchetado 3x14 AWG 600V para conexión luminaria a caja de unión, conectores de compresión para empalme del encauchetado con el alimentador eléctrico, tubería PVC 3/4 para unir caja de unión a poste y demás elementos para su correcta instalación.</t>
  </si>
  <si>
    <t>6.2</t>
  </si>
  <si>
    <t>Suministro,transporte e instalación de poste de alumbrado publico ornamental tipo carabobo en concreto de 5 metros. Incluye brazo largo doble, cable encauchetado 3x14 AWG 600V para conexión de ambas luminarias a caja de unión, conectores de compresión para empalme del encauchetado con el alimentador eléctrico, tubería PVC 3/4 para unir caja de unión a poste y demás elementos para su correcta instalación.</t>
  </si>
  <si>
    <t>6.3</t>
  </si>
  <si>
    <t>Suministro,transporte e instalación de luminaria led de alumbrado publico 66W marca Sylvania, ref. P27998 LED Street Light ZD216 Mini 66W 4.000K u otra similar. Incluye fotocelda de 3 pines.</t>
  </si>
  <si>
    <t>6.4</t>
  </si>
  <si>
    <t>Suministro,transporte e instalación de luminaria led de alumbrado publico 40W marca Sylvania, ref. P27383 LED Street Light ZD216 Mini 40W 4.000K u otra similar. Incluye fotocelda de 3 pines.</t>
  </si>
  <si>
    <t>6.5</t>
  </si>
  <si>
    <t>Construcción de cajas subterráneas, cajas de red de distribución y/o cajas de unión para alumbrado público  70 cm x 70 cm x altura hasta 120 cm. en concreto de 28Mpa. con impermeabilizante integral tipo Sika o equivalente, con concrefibra el piso y tapa en concreto, la tapa incluye herraje tipo pesado (antifraude) 50x50cm para caja RS3-001. Incluye suministro, transporte e instalación de los materiales, formaleta, vibrado y todos los elementos necesarios apara su correcta construcción y funcionamiento. Según diseño y especificaciones de E.P.M. La excavación, llenos, entresuelo y acero de refuerzo se pagarán en su ítem respectivo.</t>
  </si>
  <si>
    <t>6.6</t>
  </si>
  <si>
    <t>Suministro, transporte e instalación de puesta a tierra según norma RA5-010 de EPM con varilla copperweld 5/8" de 2.4 metros (1 electrodo). Incluye la varilla, conector varilla-cable, cable de cobre desnudo No.2 AWG, conector de compresión (para unión cable desnudo con conductor de tierra alimentador de energía) y demás elementos para su correcta instalación.</t>
  </si>
  <si>
    <t>6.7</t>
  </si>
  <si>
    <t>6.8</t>
  </si>
  <si>
    <t>Suministro, transporte e instalación de alimentador principal eléctrico monofásico en cable 2No.4/0+1No.2 AWG Cu THHN/THWN-90ºC., para alimentación entre cajas de unión.</t>
  </si>
  <si>
    <t>6.9</t>
  </si>
  <si>
    <t>Suministro, transporte e instalación de Gabinete metálico 50x30x20cm color gris con doble fondo para equipos eléctricos, calibre 18, puerta removible, empaque, chapa y techo (IP44) marca tercol o similar. Incluye protección industrial 2x40A 30 kA marca LS, Schneider o similar, terminales en cobre para conexión del alimentador principal y elementos de anclaje y fijación.</t>
  </si>
  <si>
    <t>6.10</t>
  </si>
  <si>
    <t>Suministro, transporte e instalación de Tubería IMC diámetro 2" para los bajantes del poste a caja de unión. Incluye adaptadores, uniones, curvas y demás accesorios necesarios para su correcta instalación.</t>
  </si>
  <si>
    <t>6.11</t>
  </si>
  <si>
    <t>Certificación RETIE del proyecto</t>
  </si>
  <si>
    <t>6.12</t>
  </si>
  <si>
    <t>Certificación RETILAP del proyecto</t>
  </si>
  <si>
    <t>OBRAS ADICIONALES</t>
  </si>
  <si>
    <t>7.1</t>
  </si>
  <si>
    <t>Instalación de pasamanos en tubería negra liviana de 2". Incluye suministro y transporte de los materiales, platina soldada al paral (tubería negra liviana de 2") de 30 cm que se coloca cada 2.0 m y anclada con pernos expansivos a la viga de concreto, o muro, pintura anticorrosivo, pintura de poliuretano; incluye todos los elementos necesarios para su correcta construcción y funcionamiento.</t>
  </si>
  <si>
    <t>7.2</t>
  </si>
  <si>
    <t>Suministra e instalación de cerramiento en madera inmunizada. Incluye estacones de H= 2,20 mts (Empotramiento de 50 cms) y cada 2,20 ml, 4 hiladas de alambre de púas grapadas, excavación de hueco para empotramiento y colocación de concreto de 17,5 Mpa de resistencia, colocación de Pie amigo cada 8 estacones para estabilidad del cerramiento y demás accesorios para su correcta colocación y  funcionamiento.</t>
  </si>
  <si>
    <t>7.3</t>
  </si>
  <si>
    <t>Suministro, transporte y colocación de cerramiento en Malla Eslabonada calibre 10 ojo No. 5, tubería galvanizada de 1.9" calibre 14, cerramiento tipo Inder. altura de 3.0m medidos a partir de la cara superior de la viga de fundación, dos hilas de mampostería en bloque de 20x20x40, columna cada 2m de 20cmx20cm, viga de fundación en concreto ciclópeo 40% piedra y concreto de 21Mpa al 60% de 40cm x 30cm, incluye acero de refuerzo y todo lo necesario para su correcta construcción. Según diseño.</t>
  </si>
  <si>
    <t>7.4</t>
  </si>
  <si>
    <t>Colocación de Adoquin Tactil Guia o Alerta de 0.20 x 0.20 x 0.06 m, Color Amarillo. Para un ancho de 0.20. Incluye suministro y el transporte de los adoquines, perfilación y nivelación del terreno, cama de asiento en arena limpia de 0,05 m, sello de juntas en arena, corte de piezas, elementos de confinamiento y todos los demás elementos necesarios para su correcta construcción y funcionamiento según diseño.</t>
  </si>
  <si>
    <t>7.5</t>
  </si>
  <si>
    <t>Suministro, transporte y colocación de Adoquin de concreto  de  0,10 x 0,20 x 0,06 m, color  escala de cafe incluye suministro y transporte de los materiales, cortes a máquina. Incluye: mortero para cama de asiento con espesor de 4cm compactados, sello con boquilla con látex, cortes con equipo manual y/o mecanico y todas las demás actividades necesarias para su correcta colocación y funcionamiento.</t>
  </si>
  <si>
    <t>7.6</t>
  </si>
  <si>
    <t xml:space="preserve">Suministro e instalacion de grama tipo macana incluye nivelacion del terreno y capa de tierra no menor a 0, 8 m con semillla y todo lo necesario para su correcto crecimiento </t>
  </si>
  <si>
    <t>7.7</t>
  </si>
  <si>
    <t xml:space="preserve">Suministro e instalcion de arboles nativos definidos por la interventoria según recomendación de la umata incluye excavacion, abono organico </t>
  </si>
  <si>
    <t>7.8</t>
  </si>
  <si>
    <t>Construccion de  banca en concreto de 21 Mpa con un ancho de 0,55m y un espesor de 0,10m. Incluye suministro, transporte y colocacion del concreto, formaleta en super T de 19 mm, molduras,biseles,proteccion,curado. Incluye acabado a la vista con recubrimiento de micromento</t>
  </si>
  <si>
    <t>7.9</t>
  </si>
  <si>
    <t>Suministro e instalacion de mesa de ,80*1,28 m con  sillas de 0,30 *,1,28 m,estructura metalica con soporte de tuberia  acero cuadrada en 3mm   de ,10 m 10  con loseta de concreto blanco, platinas de anclaje en 3/8 de 15*15 incluye dados de concreto,soldadura, y pernos rosacados de 1/2" con tuerca de fijacion</t>
  </si>
  <si>
    <t>7.10</t>
  </si>
  <si>
    <t>Suministro y colocación de MÓDULO BICICLETERO en acero curvado galvanizado al calor color gris grafito, de 1,04 de longitud x 0,85 m de altura.</t>
  </si>
  <si>
    <t>SEÑALIZACION GENERAL</t>
  </si>
  <si>
    <t>8.1</t>
  </si>
  <si>
    <t>Demarcación Linea Blanca de 0,12 m. con pintura plástico en frio con imprimante para CICLO RUTA continua y señal de bahía. Incluye microesferas de vidrio y alumina antideslizante</t>
  </si>
  <si>
    <t>8.2</t>
  </si>
  <si>
    <t>Demarcación de  Linea Blanca de 0,40 m., con pintura plástico en frio con imprimante para crucero, resaltos, zona peatonal, cebras, lineas logarítmicas, linea de pare, líneas antebloques, ente otros. Incluye microesferas de vidrio y alumina antideslizante - Cebra / Paso Peatonal</t>
  </si>
  <si>
    <t>Señal horizontal Tipo Flecha Frente , Giro y señalizacion cicloruta.</t>
  </si>
  <si>
    <t>Señal Horizontal Tipo PARE</t>
  </si>
  <si>
    <t>Señal Horizontal Tipo Máxima velocidad 30 km/h</t>
  </si>
  <si>
    <t>Suministro e instalación de Señal vertical Informativa (SI), según normas de tránsito. Incluye concreto de anclaje.</t>
  </si>
  <si>
    <t>Demarcación Linea guia  AMARILLA de 0,12 m. con pintura plástico en frio con imprimante para CICLO RUTA discontinua . Incluye microesferas de vidrio y alumina antideslizante</t>
  </si>
  <si>
    <t>Suministro y aplicacion  con pintura plástico en frio con imprimante color azul ,naranjado o el color definido por el diseñador para zonaas de concreto de juegos y gym al aire libre. Incluye microesferas de vidrio y alumina antideslizante - Cebra / Paso Peatonal</t>
  </si>
  <si>
    <t>CONSTRUCCION DE GIMNASIOS AL AIRE LIBRE</t>
  </si>
  <si>
    <t>Fabricación suministro, transporte e instalación soporte que permite realizar el ejercicio de SENTADILLA (Para los muslos) de una manera estricta y correcta y así preparar los muslos para cargas con pesas.  Incluye el suministro y el transporte del material y todos los elementos necesarios para su correcta colocación.  "Calentador Pierna Sky"</t>
  </si>
  <si>
    <t>Fabricación suministro, transporte e instalación de lam Hr 2.5 mm 2.00 m de altura. la torre viene con numeración en acero inoxidable marcada de 12.5 Lbs a 150 Lbs en bajo relieve. Incluye el suministro y el transporte del material y todos los elementos necesarios para su correcta colocación.  "TORRE SENTADILLA DOBLE POLEA ALTA POLEA BAJA 150 LBS"</t>
  </si>
  <si>
    <t>Fabricación suministro, transporte e instalación soporte que permite realizar el ejercicio de sentadilla (Para los muslos)De una manera estricta y correcta y así preparar los muslos para cargas con pesas.  Incluye el suministro y el transporte del material y todos los elementos necesarios para su correcta colocación.  "CALENTADOR PIERNA SISSY".</t>
  </si>
  <si>
    <t>Fabricación suministro, transporte e instalación Estructura multifuncional para integrar 2 personas simultáneamente para realizar ejercicios dominadas con agarre abierto..  Incluye el suministro y el transporte del material y todos los elementos necesarios para su correcta colocación.  "JUEGO BR FIJA ABDOMEN aéreo y paralela".</t>
  </si>
  <si>
    <t>Suministro, transporte e instalación de BASURERO URBAN. Fabricado en Acero Inoxidable T304 cal 20. Contenedor batiente. Altura 1,00 metro y diámetro 39 cms. Capacidad 75 lts</t>
  </si>
  <si>
    <t xml:space="preserve">Suministro, transporte e instalación de SILLA  de 1,80 mts de largo. Estructura en hierro modular Norma A536 65-45-12 - ensamble de la banca. Incluye superficie de asiento y espaldar en POLIPROPILENO de 9x3 cm (7 listones). capacidad para 4 persona. </t>
  </si>
  <si>
    <t>SUMINISTRO E INSTALACION  DE PARQUES INFANTILES</t>
  </si>
  <si>
    <t>Suministro, transporte e instalación de MODULO INFANTIL  en estructura metálica, tubería pts , cubierto con pintura poliéster electrostática. El modulo esta compuesto por:  dos torres vigías , dos plataformas,un pasamanos en triangulo con divisiones, un túnel en fibra de vidrio,dos escaleras, dos deslisaderos,dos escalador en tabla plásticas. un mataculin  de dos puestos ,Columpio de  dos puestos. El modulo  incluye todo lo necesario para su correcta instalación y funcionamiento.</t>
  </si>
  <si>
    <t xml:space="preserve">OBRAS EXTRAS </t>
  </si>
  <si>
    <t>OE 1</t>
  </si>
  <si>
    <t>Suministro, transporte e instalación de Tuberia PVC-Novafort, con un Diametro de 24 pulgadas. Incluye suministro y transporte de los materiales, bocas, accesorios, acondicionador de superficie y adhesivo Novafort y todos los elementos necesarios para su correcta instalación y funcionamiento. La excavación, encamado, atraques y los llenos se pagaran en su ítem respectivo.</t>
  </si>
  <si>
    <t>OE 2</t>
  </si>
  <si>
    <t>Limpieza y mantenimiento de obras de drenajes. Incluye roceria, retiro de material de obstruido y material vegetal</t>
  </si>
  <si>
    <t>OE 3</t>
  </si>
  <si>
    <t>DEMOLICIÓN ESTRUCTURAS DE CONCRETO cargue, transporte y botada de escombros, manual o mecánicamente, de cualquier resistencia, reforzado o ciclópeo, y en cualquier clase de estructura. Incluye retiro de refuerzo y cualquier tipo de acabado (revoques y enchapes) o piso (en losas) e instalaciones embebidas, compresor neumático con martillo, además recuperación de los materiales aprovechables o su transporte hasta el sitio que lo indique la interventoría.</t>
  </si>
  <si>
    <t>OE 4</t>
  </si>
  <si>
    <t>Suministro, transporte y colocación de concreto de 21 Mpa. a la vista, para estructuras de contención y obras de drenaje. Incluye suministro, transporte y colocación del concreto, formaleta para acabado a la vista tipo súper "T" de 19 mm, vibrado, protección, curado y todos los demás elementos necesarios para su correcta construcción. Según diseño. El acero de refuerzo se pagará en su respectivo ítem.</t>
  </si>
  <si>
    <t>Suministro, transporte e instalación de Tubería PVC-DB diámetro 2". Incluye adaptadores, uniones, curvas y demás accesorios necesarios para su correcta instalación. No incluye obra civil.</t>
  </si>
  <si>
    <t>Fabricación suministro, transporte e instalación de LAM  Hr 2.5 mm 2.10 m de altura. la torre viene con numeración en acero inoxidable marcada de 12.5 Lbs a 150 Lbs en bajo relieve. Incluye el suministro y el transporte del material y todos los elementos necesarios para su correcta colocación.  "Torre Doble Presión Pecho Sencillo y jalón de espalda sencillo".</t>
  </si>
  <si>
    <t>día</t>
  </si>
  <si>
    <t>m2</t>
  </si>
  <si>
    <t/>
  </si>
  <si>
    <t>m3</t>
  </si>
  <si>
    <t>m</t>
  </si>
  <si>
    <t>kg</t>
  </si>
  <si>
    <t>un</t>
  </si>
  <si>
    <t>ml</t>
  </si>
  <si>
    <t xml:space="preserve">un </t>
  </si>
  <si>
    <t>SUBTOTAL COSTOS DIRECTOS</t>
  </si>
  <si>
    <t>% ADMINISTRACIÓN</t>
  </si>
  <si>
    <t>% IMPREVISTOS</t>
  </si>
  <si>
    <t>% UTILIDADES</t>
  </si>
  <si>
    <t>PLAN DE MANEJO AMBIENTAL (PMA)</t>
  </si>
  <si>
    <t>PLAN DE MANEJO DE TRÁNSITO (PMT)</t>
  </si>
  <si>
    <t>PLAN DE APLICACIÓN DEL PROTOCOLO DE SEGURIDAD EN LA OBRA (PAPSO)</t>
  </si>
  <si>
    <t xml:space="preserve">MOVIMIENTOS DE TIERRA </t>
  </si>
  <si>
    <t>INTERVENTORÍA</t>
  </si>
  <si>
    <t>VALOR FINAL DEL PROYECTO (INCLUYE INTERVENTORIA)</t>
  </si>
  <si>
    <t>VALOR TOTAL DEL PROYECTO REDONDEADO AL PESO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</si>
</sst>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 #,##0;\-&quot;$&quot;\ #,##0"/>
    <numFmt numFmtId="8" formatCode="&quot;$&quot;\ #,##0.00;[Red]\-&quot;$&quot;\ #,##0.00"/>
    <numFmt numFmtId="44" formatCode="_-&quot;$&quot;\ * #,##0.00_-;\-&quot;$&quot;\ * #,##0.00_-;_-&quot;$&quot;\ * &quot;-&quot;??_-;_-@_-"/>
    <numFmt numFmtId="43" formatCode="_-* #,##0.00_-;\-* #,##0.00_-;_-* &quot;-&quot;??_-;_-@_-"/>
    <numFmt numFmtId="164" formatCode="_-* #,##0.00\ _€_-;\-* #,##0.00\ _€_-;_-* &quot;-&quot;??\ _€_-;_-@_-"/>
    <numFmt numFmtId="165" formatCode="_-&quot;$&quot;* #,##0.00_-;\-&quot;$&quot;* #,##0.00_-;_-&quot;$&quot;* &quot;-&quot;??_-;_-@_-"/>
    <numFmt numFmtId="166" formatCode="_-&quot;$&quot;* #,##0_-;\-&quot;$&quot;* #,##0_-;_-&quot;$&quot;* &quot;-&quot;??_-;_-@_-"/>
    <numFmt numFmtId="167" formatCode="0.000%"/>
    <numFmt numFmtId="168" formatCode="_-&quot;$&quot;* #,##0_-;\-&quot;$&quot;* #,##0_-;_-&quot;$&quot;* &quot;-&quot;_-;_-@_-"/>
    <numFmt numFmtId="169" formatCode="_(&quot;$&quot;\ * #,##0.00_);_(&quot;$&quot;\ * \(#,##0.00\);_(&quot;$&quot;\ * &quot;-&quot;??_);_(@_)"/>
    <numFmt numFmtId="170" formatCode="_-&quot;$&quot;* #,##0.0000_-;\-&quot;$&quot;* #,##0.0000_-;_-&quot;$&quot;* &quot;-&quot;??_-;_-@_-"/>
    <numFmt numFmtId="171" formatCode="0.0"/>
    <numFmt numFmtId="172" formatCode="&quot;$&quot;\ #,##0"/>
    <numFmt numFmtId="173" formatCode="_-* #,##0\ _€_-;\-* #,##0\ _€_-;_-* &quot;-&quot;??\ _€_-;_-@_-"/>
  </numFmts>
  <fonts count="11" x14ac:knownFonts="1">
    <font>
      <sz val="11"/>
      <color theme="1"/>
      <name val="Calibri"/>
      <family val="2"/>
      <scheme val="minor"/>
    </font>
    <font>
      <sz val="11"/>
      <color theme="1"/>
      <name val="Calibri"/>
      <family val="2"/>
      <scheme val="minor"/>
    </font>
    <font>
      <sz val="10"/>
      <name val="Arial"/>
      <family val="2"/>
    </font>
    <font>
      <b/>
      <sz val="11"/>
      <color rgb="FF333333"/>
      <name val="Arial"/>
      <family val="2"/>
    </font>
    <font>
      <sz val="7"/>
      <color rgb="FF333333"/>
      <name val="Arial"/>
      <family val="2"/>
    </font>
    <font>
      <b/>
      <sz val="7"/>
      <color rgb="FF333333"/>
      <name val="Arial"/>
      <family val="2"/>
    </font>
    <font>
      <b/>
      <sz val="12"/>
      <color theme="1"/>
      <name val="Arial"/>
      <family val="2"/>
    </font>
    <font>
      <b/>
      <sz val="10"/>
      <color theme="1"/>
      <name val="Arial"/>
      <family val="2"/>
    </font>
    <font>
      <sz val="10"/>
      <color theme="1"/>
      <name val="Arial"/>
      <family val="2"/>
    </font>
    <font>
      <b/>
      <sz val="10"/>
      <name val="Arial"/>
      <family val="2"/>
    </font>
    <font>
      <sz val="10"/>
      <color theme="1"/>
      <name val="Century Gothic"/>
      <family val="2"/>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FF"/>
        <bgColor indexed="64"/>
      </patternFill>
    </fill>
    <fill>
      <patternFill patternType="solid">
        <fgColor rgb="FFF0F0F0"/>
        <bgColor indexed="64"/>
      </patternFill>
    </fill>
    <fill>
      <patternFill patternType="solid">
        <fgColor rgb="FFEFF8FB"/>
        <bgColor indexed="64"/>
      </patternFill>
    </fill>
    <fill>
      <patternFill patternType="solid">
        <fgColor rgb="FFFBFBEF"/>
        <bgColor indexed="64"/>
      </patternFill>
    </fill>
    <fill>
      <patternFill patternType="solid">
        <fgColor rgb="FFFBEFEF"/>
        <bgColor indexed="64"/>
      </patternFill>
    </fill>
    <fill>
      <patternFill patternType="solid">
        <fgColor rgb="FFFFD965"/>
        <bgColor rgb="FFFFD965"/>
      </patternFill>
    </fill>
    <fill>
      <patternFill patternType="solid">
        <fgColor theme="8"/>
        <bgColor rgb="FFFFD965"/>
      </patternFill>
    </fill>
    <fill>
      <patternFill patternType="solid">
        <fgColor theme="9" tint="0.39997558519241921"/>
        <bgColor rgb="FFFFD965"/>
      </patternFill>
    </fill>
    <fill>
      <patternFill patternType="solid">
        <fgColor theme="5" tint="-0.249977111117893"/>
        <bgColor rgb="FFFFD965"/>
      </patternFill>
    </fill>
    <fill>
      <patternFill patternType="solid">
        <fgColor rgb="FFFFFF00"/>
        <bgColor rgb="FFFFD965"/>
      </patternFill>
    </fill>
    <fill>
      <patternFill patternType="solid">
        <fgColor rgb="FFFFFF00"/>
        <bgColor indexed="64"/>
      </patternFill>
    </fill>
  </fills>
  <borders count="71">
    <border>
      <left/>
      <right/>
      <top/>
      <bottom/>
      <diagonal/>
    </border>
    <border>
      <left style="medium">
        <color auto="1"/>
      </left>
      <right style="thin">
        <color auto="1"/>
      </right>
      <top style="medium">
        <color auto="1"/>
      </top>
      <bottom style="medium">
        <color auto="1"/>
      </bottom>
      <diagonal/>
    </border>
    <border>
      <left style="medium">
        <color indexed="64"/>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diagonal/>
    </border>
    <border>
      <left style="thin">
        <color auto="1"/>
      </left>
      <right/>
      <top style="thin">
        <color auto="1"/>
      </top>
      <bottom/>
      <diagonal/>
    </border>
    <border>
      <left style="medium">
        <color auto="1"/>
      </left>
      <right/>
      <top/>
      <bottom style="medium">
        <color auto="1"/>
      </bottom>
      <diagonal/>
    </border>
    <border>
      <left/>
      <right/>
      <top/>
      <bottom style="medium">
        <color auto="1"/>
      </bottom>
      <diagonal/>
    </border>
    <border>
      <left style="thin">
        <color auto="1"/>
      </left>
      <right style="medium">
        <color indexed="64"/>
      </right>
      <top style="thin">
        <color auto="1"/>
      </top>
      <bottom style="medium">
        <color indexed="64"/>
      </bottom>
      <diagonal/>
    </border>
    <border>
      <left style="medium">
        <color auto="1"/>
      </left>
      <right/>
      <top style="thin">
        <color indexed="64"/>
      </top>
      <bottom style="medium">
        <color auto="1"/>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bottom/>
      <diagonal/>
    </border>
    <border>
      <left style="medium">
        <color rgb="FFDEE2E6"/>
      </left>
      <right/>
      <top style="medium">
        <color rgb="FFDEE2E6"/>
      </top>
      <bottom style="medium">
        <color rgb="FFDDDDDD"/>
      </bottom>
      <diagonal/>
    </border>
    <border>
      <left/>
      <right/>
      <top style="medium">
        <color rgb="FFDEE2E6"/>
      </top>
      <bottom style="medium">
        <color rgb="FFDDDDDD"/>
      </bottom>
      <diagonal/>
    </border>
    <border>
      <left/>
      <right style="medium">
        <color rgb="FFDEE2E6"/>
      </right>
      <top style="medium">
        <color rgb="FFDEE2E6"/>
      </top>
      <bottom style="medium">
        <color rgb="FFDDDDDD"/>
      </bottom>
      <diagonal/>
    </border>
    <border>
      <left style="medium">
        <color rgb="FFDEE2E6"/>
      </left>
      <right/>
      <top style="medium">
        <color rgb="FFDDDDDD"/>
      </top>
      <bottom style="medium">
        <color rgb="FFDDDDDD"/>
      </bottom>
      <diagonal/>
    </border>
    <border>
      <left/>
      <right style="medium">
        <color rgb="FFDEE2E6"/>
      </right>
      <top style="medium">
        <color rgb="FFDDDDDD"/>
      </top>
      <bottom style="medium">
        <color rgb="FFDDDDDD"/>
      </bottom>
      <diagonal/>
    </border>
    <border>
      <left style="medium">
        <color rgb="FFDEE2E6"/>
      </left>
      <right style="medium">
        <color rgb="FFDDDDDD"/>
      </right>
      <top style="medium">
        <color rgb="FFDDDDDD"/>
      </top>
      <bottom/>
      <diagonal/>
    </border>
    <border>
      <left style="medium">
        <color rgb="FFDDDDDD"/>
      </left>
      <right style="medium">
        <color rgb="FFDEE2E6"/>
      </right>
      <top style="medium">
        <color rgb="FFDDDDDD"/>
      </top>
      <bottom/>
      <diagonal/>
    </border>
    <border>
      <left style="medium">
        <color rgb="FFDEE2E6"/>
      </left>
      <right style="medium">
        <color rgb="FFDDDDDD"/>
      </right>
      <top/>
      <bottom style="medium">
        <color rgb="FFDDDDDD"/>
      </bottom>
      <diagonal/>
    </border>
    <border>
      <left style="medium">
        <color rgb="FFDDDDDD"/>
      </left>
      <right style="medium">
        <color rgb="FFDEE2E6"/>
      </right>
      <top/>
      <bottom style="medium">
        <color rgb="FFDDDDDD"/>
      </bottom>
      <diagonal/>
    </border>
    <border>
      <left style="medium">
        <color rgb="FFDDDDDD"/>
      </left>
      <right style="medium">
        <color rgb="FFDEE2E6"/>
      </right>
      <top style="medium">
        <color rgb="FFDDDDDD"/>
      </top>
      <bottom style="medium">
        <color rgb="FFDDDDDD"/>
      </bottom>
      <diagonal/>
    </border>
    <border>
      <left style="medium">
        <color rgb="FFDEE2E6"/>
      </left>
      <right style="medium">
        <color rgb="FFDDDDDD"/>
      </right>
      <top/>
      <bottom/>
      <diagonal/>
    </border>
    <border>
      <left style="medium">
        <color rgb="FFDEE2E6"/>
      </left>
      <right style="medium">
        <color rgb="FFDDDDDD"/>
      </right>
      <top/>
      <bottom style="medium">
        <color rgb="FFDEE2E6"/>
      </bottom>
      <diagonal/>
    </border>
    <border>
      <left style="medium">
        <color rgb="FFDDDDDD"/>
      </left>
      <right style="medium">
        <color rgb="FFDDDDDD"/>
      </right>
      <top/>
      <bottom style="medium">
        <color rgb="FFDEE2E6"/>
      </bottom>
      <diagonal/>
    </border>
    <border>
      <left style="medium">
        <color rgb="FFDDDDDD"/>
      </left>
      <right style="medium">
        <color rgb="FFDDDDDD"/>
      </right>
      <top style="medium">
        <color rgb="FFDDDDDD"/>
      </top>
      <bottom style="medium">
        <color rgb="FFDEE2E6"/>
      </bottom>
      <diagonal/>
    </border>
    <border>
      <left style="medium">
        <color rgb="FFDDDDDD"/>
      </left>
      <right style="medium">
        <color rgb="FFDEE2E6"/>
      </right>
      <top style="medium">
        <color rgb="FFDDDDDD"/>
      </top>
      <bottom style="medium">
        <color rgb="FFDEE2E6"/>
      </bottom>
      <diagonal/>
    </border>
    <border>
      <left/>
      <right/>
      <top/>
      <bottom style="medium">
        <color rgb="FFDEE2E6"/>
      </bottom>
      <diagonal/>
    </border>
    <border>
      <left/>
      <right style="medium">
        <color rgb="FFDEE2E6"/>
      </right>
      <top/>
      <bottom style="medium">
        <color rgb="FFDEE2E6"/>
      </bottom>
      <diagonal/>
    </border>
    <border>
      <left style="medium">
        <color auto="1"/>
      </left>
      <right/>
      <top/>
      <bottom/>
      <diagonal/>
    </border>
    <border>
      <left/>
      <right style="medium">
        <color indexed="64"/>
      </right>
      <top/>
      <bottom/>
      <diagonal/>
    </border>
    <border>
      <left/>
      <right style="medium">
        <color indexed="64"/>
      </right>
      <top/>
      <bottom style="medium">
        <color indexed="64"/>
      </bottom>
      <diagonal/>
    </border>
    <border>
      <left style="medium">
        <color auto="1"/>
      </left>
      <right/>
      <top style="thin">
        <color auto="1"/>
      </top>
      <bottom/>
      <diagonal/>
    </border>
    <border>
      <left style="thin">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auto="1"/>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13">
    <xf numFmtId="0" fontId="0" fillId="0" borderId="0"/>
    <xf numFmtId="164"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applyAlignment="0"/>
    <xf numFmtId="169" fontId="1" fillId="0" borderId="0" applyFont="0" applyFill="0" applyBorder="0" applyAlignment="0" applyProtection="0"/>
    <xf numFmtId="0" fontId="2" fillId="0" borderId="0"/>
    <xf numFmtId="164"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cellStyleXfs>
  <cellXfs count="270">
    <xf numFmtId="0" fontId="0" fillId="0" borderId="0" xfId="0"/>
    <xf numFmtId="44" fontId="0" fillId="0" borderId="0" xfId="0" applyNumberFormat="1"/>
    <xf numFmtId="165" fontId="0" fillId="0" borderId="0" xfId="2" applyFont="1"/>
    <xf numFmtId="0" fontId="3" fillId="7" borderId="13"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4" fillId="8" borderId="12" xfId="0" applyFont="1" applyFill="1" applyBorder="1" applyAlignment="1">
      <alignment horizontal="center" vertical="center" wrapText="1"/>
    </xf>
    <xf numFmtId="3" fontId="4" fillId="8" borderId="12" xfId="0" applyNumberFormat="1" applyFont="1" applyFill="1" applyBorder="1" applyAlignment="1">
      <alignment horizontal="center" vertical="center" wrapText="1"/>
    </xf>
    <xf numFmtId="0" fontId="5" fillId="9" borderId="12" xfId="0" applyFont="1" applyFill="1" applyBorder="1" applyAlignment="1">
      <alignment horizontal="left" vertical="center" wrapText="1"/>
    </xf>
    <xf numFmtId="3" fontId="4" fillId="9" borderId="12" xfId="0" applyNumberFormat="1" applyFont="1" applyFill="1" applyBorder="1" applyAlignment="1">
      <alignment horizontal="center" vertical="center" wrapText="1"/>
    </xf>
    <xf numFmtId="0" fontId="4" fillId="9" borderId="12" xfId="0" applyFont="1" applyFill="1" applyBorder="1" applyAlignment="1">
      <alignment horizontal="center" vertical="center" wrapText="1"/>
    </xf>
    <xf numFmtId="0" fontId="5" fillId="10" borderId="12" xfId="0" applyFont="1" applyFill="1" applyBorder="1" applyAlignment="1">
      <alignment horizontal="left" vertical="center" wrapText="1"/>
    </xf>
    <xf numFmtId="0" fontId="4" fillId="10" borderId="12"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5" fillId="10" borderId="29" xfId="0" applyFont="1" applyFill="1" applyBorder="1" applyAlignment="1">
      <alignment horizontal="left" vertical="center" wrapText="1"/>
    </xf>
    <xf numFmtId="0" fontId="4" fillId="10" borderId="29" xfId="0" applyFont="1" applyFill="1" applyBorder="1" applyAlignment="1">
      <alignment horizontal="center" vertical="center" wrapText="1"/>
    </xf>
    <xf numFmtId="0" fontId="4" fillId="10" borderId="30" xfId="0" applyFont="1" applyFill="1" applyBorder="1" applyAlignment="1">
      <alignment horizontal="center" vertical="center" wrapText="1"/>
    </xf>
    <xf numFmtId="3" fontId="4" fillId="10" borderId="12" xfId="0" applyNumberFormat="1" applyFont="1" applyFill="1" applyBorder="1" applyAlignment="1">
      <alignment horizontal="center" vertical="center" wrapText="1"/>
    </xf>
    <xf numFmtId="3" fontId="4" fillId="8" borderId="25" xfId="0" applyNumberFormat="1" applyFont="1" applyFill="1" applyBorder="1" applyAlignment="1">
      <alignment horizontal="center" vertical="center" wrapText="1"/>
    </xf>
    <xf numFmtId="3" fontId="4" fillId="9" borderId="25" xfId="0" applyNumberFormat="1" applyFont="1" applyFill="1" applyBorder="1" applyAlignment="1">
      <alignment horizontal="center" vertical="center" wrapText="1"/>
    </xf>
    <xf numFmtId="0" fontId="4" fillId="10" borderId="25" xfId="0" applyFont="1" applyFill="1" applyBorder="1" applyAlignment="1">
      <alignment horizontal="center" vertical="center" wrapText="1"/>
    </xf>
    <xf numFmtId="0" fontId="0" fillId="0" borderId="31" xfId="0" applyBorder="1"/>
    <xf numFmtId="0" fontId="0" fillId="0" borderId="32" xfId="0" applyBorder="1"/>
    <xf numFmtId="170" fontId="0" fillId="0" borderId="0" xfId="2" applyNumberFormat="1" applyFont="1"/>
    <xf numFmtId="8" fontId="0" fillId="0" borderId="0" xfId="0" applyNumberFormat="1"/>
    <xf numFmtId="44" fontId="4" fillId="10" borderId="12" xfId="0" applyNumberFormat="1" applyFont="1" applyFill="1" applyBorder="1" applyAlignment="1">
      <alignment horizontal="center" vertical="center" wrapText="1"/>
    </xf>
    <xf numFmtId="10" fontId="0" fillId="0" borderId="0" xfId="4" applyNumberFormat="1" applyFont="1"/>
    <xf numFmtId="167" fontId="0" fillId="0" borderId="0" xfId="4" applyNumberFormat="1" applyFont="1"/>
    <xf numFmtId="164" fontId="0" fillId="0" borderId="0" xfId="1" applyFont="1"/>
    <xf numFmtId="3" fontId="0" fillId="0" borderId="0" xfId="0" applyNumberFormat="1"/>
    <xf numFmtId="168" fontId="4" fillId="10" borderId="12" xfId="0" applyNumberFormat="1" applyFont="1" applyFill="1" applyBorder="1" applyAlignment="1">
      <alignment horizontal="center" vertical="center" wrapText="1"/>
    </xf>
    <xf numFmtId="164" fontId="2" fillId="3" borderId="2" xfId="0" applyNumberFormat="1" applyFont="1" applyFill="1" applyBorder="1" applyAlignment="1">
      <alignment vertical="center"/>
    </xf>
    <xf numFmtId="164" fontId="2" fillId="3" borderId="3" xfId="0" applyNumberFormat="1" applyFont="1" applyFill="1" applyBorder="1" applyAlignment="1">
      <alignment vertical="center"/>
    </xf>
    <xf numFmtId="164" fontId="2" fillId="3" borderId="49" xfId="0" applyNumberFormat="1" applyFont="1" applyFill="1" applyBorder="1" applyAlignment="1">
      <alignment vertical="center"/>
    </xf>
    <xf numFmtId="171" fontId="2" fillId="11" borderId="51" xfId="0" applyNumberFormat="1" applyFont="1" applyFill="1" applyBorder="1" applyAlignment="1">
      <alignment horizontal="center" vertical="center"/>
    </xf>
    <xf numFmtId="2" fontId="2" fillId="11" borderId="2" xfId="0" applyNumberFormat="1" applyFont="1" applyFill="1" applyBorder="1" applyAlignment="1">
      <alignment horizontal="center" vertical="center"/>
    </xf>
    <xf numFmtId="0" fontId="2" fillId="11" borderId="55" xfId="0" applyFont="1" applyFill="1" applyBorder="1" applyAlignment="1">
      <alignment horizontal="justify" vertical="center" wrapText="1"/>
    </xf>
    <xf numFmtId="2" fontId="2" fillId="11" borderId="2" xfId="0" applyNumberFormat="1" applyFont="1" applyFill="1" applyBorder="1" applyAlignment="1">
      <alignment horizontal="center" vertical="center" wrapText="1"/>
    </xf>
    <xf numFmtId="171" fontId="2" fillId="11" borderId="2"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9" fillId="2" borderId="48" xfId="0" applyFont="1" applyFill="1" applyBorder="1" applyAlignment="1">
      <alignment vertical="center"/>
    </xf>
    <xf numFmtId="0" fontId="8" fillId="0" borderId="33" xfId="0" applyFont="1" applyBorder="1" applyAlignment="1">
      <alignment vertical="center"/>
    </xf>
    <xf numFmtId="0" fontId="8" fillId="0" borderId="0" xfId="0" applyFont="1" applyAlignment="1">
      <alignment vertical="center"/>
    </xf>
    <xf numFmtId="164" fontId="8" fillId="0" borderId="0" xfId="0" applyNumberFormat="1" applyFont="1" applyAlignment="1">
      <alignment horizontal="center" vertical="center"/>
    </xf>
    <xf numFmtId="165" fontId="8" fillId="0" borderId="0" xfId="2" applyFont="1" applyFill="1" applyBorder="1" applyAlignment="1">
      <alignment horizontal="center" vertical="center" wrapText="1"/>
    </xf>
    <xf numFmtId="0" fontId="2" fillId="0" borderId="3" xfId="0" applyFont="1" applyBorder="1" applyAlignment="1">
      <alignment vertical="center"/>
    </xf>
    <xf numFmtId="0" fontId="7" fillId="0" borderId="0" xfId="0" applyFont="1" applyAlignment="1">
      <alignment vertical="center"/>
    </xf>
    <xf numFmtId="0" fontId="8" fillId="0" borderId="49" xfId="0" applyFont="1" applyBorder="1" applyAlignment="1">
      <alignment horizontal="center" vertical="center" wrapText="1"/>
    </xf>
    <xf numFmtId="164" fontId="2" fillId="3" borderId="46" xfId="0" applyNumberFormat="1" applyFont="1" applyFill="1" applyBorder="1" applyAlignment="1">
      <alignment vertical="center"/>
    </xf>
    <xf numFmtId="0" fontId="2" fillId="11" borderId="2" xfId="0" applyFont="1" applyFill="1" applyBorder="1" applyAlignment="1">
      <alignment horizontal="center" vertical="center"/>
    </xf>
    <xf numFmtId="0" fontId="8" fillId="0" borderId="3" xfId="0" applyFont="1" applyBorder="1" applyAlignment="1">
      <alignment vertical="center"/>
    </xf>
    <xf numFmtId="165" fontId="8" fillId="0" borderId="3" xfId="0" applyNumberFormat="1" applyFont="1" applyBorder="1" applyAlignment="1">
      <alignment vertical="center"/>
    </xf>
    <xf numFmtId="44" fontId="8" fillId="0" borderId="3" xfId="0" applyNumberFormat="1" applyFont="1" applyBorder="1" applyAlignment="1">
      <alignment vertical="center"/>
    </xf>
    <xf numFmtId="44" fontId="8" fillId="0" borderId="0" xfId="0" applyNumberFormat="1" applyFont="1" applyAlignment="1">
      <alignment vertical="center"/>
    </xf>
    <xf numFmtId="165" fontId="8" fillId="0" borderId="0" xfId="0" applyNumberFormat="1" applyFont="1" applyAlignment="1">
      <alignment vertical="center"/>
    </xf>
    <xf numFmtId="165" fontId="8" fillId="0" borderId="0" xfId="2" applyFont="1" applyAlignment="1">
      <alignment vertical="center"/>
    </xf>
    <xf numFmtId="0" fontId="7" fillId="0" borderId="3" xfId="0" applyFont="1" applyBorder="1" applyAlignment="1">
      <alignment vertical="center"/>
    </xf>
    <xf numFmtId="165" fontId="7" fillId="0" borderId="3" xfId="0" applyNumberFormat="1" applyFont="1" applyBorder="1" applyAlignment="1">
      <alignment vertical="center"/>
    </xf>
    <xf numFmtId="44" fontId="7" fillId="0" borderId="3" xfId="0" applyNumberFormat="1" applyFont="1" applyBorder="1" applyAlignment="1">
      <alignment vertical="center"/>
    </xf>
    <xf numFmtId="44" fontId="7" fillId="0" borderId="0" xfId="0" applyNumberFormat="1" applyFont="1" applyAlignment="1">
      <alignment vertical="center"/>
    </xf>
    <xf numFmtId="165" fontId="7" fillId="0" borderId="0" xfId="0" applyNumberFormat="1" applyFont="1" applyAlignment="1">
      <alignment vertical="center"/>
    </xf>
    <xf numFmtId="165" fontId="7" fillId="0" borderId="0" xfId="2" applyFont="1" applyAlignment="1">
      <alignment vertical="center"/>
    </xf>
    <xf numFmtId="0" fontId="8" fillId="0" borderId="34" xfId="0" applyFont="1" applyBorder="1" applyAlignment="1">
      <alignment vertical="center"/>
    </xf>
    <xf numFmtId="0" fontId="8" fillId="0" borderId="0" xfId="0" applyFont="1" applyAlignment="1">
      <alignment horizontal="center" vertical="center"/>
    </xf>
    <xf numFmtId="44" fontId="8" fillId="0" borderId="34" xfId="0" applyNumberFormat="1" applyFont="1" applyBorder="1" applyAlignment="1">
      <alignment vertical="center"/>
    </xf>
    <xf numFmtId="43" fontId="8" fillId="0" borderId="34" xfId="3" applyNumberFormat="1" applyFont="1" applyFill="1" applyBorder="1" applyAlignment="1">
      <alignment vertical="center"/>
    </xf>
    <xf numFmtId="0" fontId="8" fillId="2" borderId="3" xfId="0" applyFont="1" applyFill="1" applyBorder="1" applyAlignment="1">
      <alignment vertical="center"/>
    </xf>
    <xf numFmtId="168" fontId="8" fillId="0" borderId="34" xfId="3" applyFont="1" applyFill="1" applyBorder="1" applyAlignment="1">
      <alignment vertical="center"/>
    </xf>
    <xf numFmtId="165" fontId="8" fillId="0" borderId="0" xfId="2"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35" xfId="0" applyFont="1" applyBorder="1" applyAlignment="1">
      <alignment vertical="center"/>
    </xf>
    <xf numFmtId="165" fontId="8" fillId="0" borderId="4" xfId="2" applyFont="1" applyFill="1" applyBorder="1" applyAlignment="1">
      <alignment horizontal="right" vertical="center" wrapText="1"/>
    </xf>
    <xf numFmtId="165" fontId="8" fillId="4" borderId="4" xfId="2" applyFont="1" applyFill="1" applyBorder="1" applyAlignment="1">
      <alignment vertical="center"/>
    </xf>
    <xf numFmtId="0" fontId="7" fillId="2" borderId="47" xfId="0" applyFont="1" applyFill="1" applyBorder="1" applyAlignment="1">
      <alignment horizontal="center" vertical="center" wrapText="1"/>
    </xf>
    <xf numFmtId="166" fontId="7" fillId="2" borderId="9" xfId="2" applyNumberFormat="1" applyFont="1" applyFill="1" applyBorder="1" applyAlignment="1" applyProtection="1">
      <alignment horizontal="center" vertical="center" wrapText="1"/>
    </xf>
    <xf numFmtId="164" fontId="9" fillId="0" borderId="62" xfId="0" applyNumberFormat="1" applyFont="1" applyBorder="1" applyAlignment="1">
      <alignment vertical="center"/>
    </xf>
    <xf numFmtId="2" fontId="2" fillId="11" borderId="49" xfId="0" applyNumberFormat="1" applyFont="1" applyFill="1" applyBorder="1" applyAlignment="1">
      <alignment horizontal="center" vertical="center"/>
    </xf>
    <xf numFmtId="2" fontId="2" fillId="11" borderId="51" xfId="0" applyNumberFormat="1" applyFont="1" applyFill="1" applyBorder="1" applyAlignment="1">
      <alignment horizontal="center" vertical="center"/>
    </xf>
    <xf numFmtId="1" fontId="9" fillId="0" borderId="1" xfId="0" applyNumberFormat="1" applyFont="1" applyBorder="1" applyAlignment="1">
      <alignment horizontal="center" vertical="center"/>
    </xf>
    <xf numFmtId="171" fontId="2" fillId="11" borderId="49" xfId="0" applyNumberFormat="1" applyFont="1" applyFill="1" applyBorder="1" applyAlignment="1">
      <alignment horizontal="center" vertical="center"/>
    </xf>
    <xf numFmtId="171" fontId="2" fillId="11" borderId="53" xfId="0" applyNumberFormat="1" applyFont="1" applyFill="1" applyBorder="1" applyAlignment="1">
      <alignment horizontal="center" vertical="center"/>
    </xf>
    <xf numFmtId="2" fontId="2" fillId="0" borderId="51" xfId="0" applyNumberFormat="1" applyFont="1" applyBorder="1" applyAlignment="1">
      <alignment horizontal="center" vertical="center"/>
    </xf>
    <xf numFmtId="2" fontId="9" fillId="0" borderId="1" xfId="0" applyNumberFormat="1" applyFont="1" applyBorder="1" applyAlignment="1">
      <alignment vertical="center"/>
    </xf>
    <xf numFmtId="2" fontId="2" fillId="0" borderId="49" xfId="0" applyNumberFormat="1" applyFont="1" applyBorder="1" applyAlignment="1">
      <alignment horizontal="center" vertical="center"/>
    </xf>
    <xf numFmtId="0" fontId="7" fillId="0" borderId="42" xfId="0" applyFont="1" applyBorder="1" applyAlignment="1">
      <alignment horizontal="center" vertical="center" wrapText="1"/>
    </xf>
    <xf numFmtId="164" fontId="9" fillId="3" borderId="40" xfId="0" applyNumberFormat="1" applyFont="1" applyFill="1" applyBorder="1" applyAlignment="1">
      <alignment vertical="center"/>
    </xf>
    <xf numFmtId="44" fontId="7" fillId="5" borderId="9" xfId="0" applyNumberFormat="1" applyFont="1" applyFill="1" applyBorder="1" applyAlignment="1">
      <alignment vertical="center"/>
    </xf>
    <xf numFmtId="0" fontId="9" fillId="0" borderId="66" xfId="0" applyFont="1" applyBorder="1" applyAlignment="1">
      <alignment horizontal="left" vertical="center"/>
    </xf>
    <xf numFmtId="0" fontId="2" fillId="11" borderId="67" xfId="0" applyFont="1" applyFill="1" applyBorder="1" applyAlignment="1">
      <alignment horizontal="justify" vertical="center" wrapText="1"/>
    </xf>
    <xf numFmtId="0" fontId="2" fillId="11" borderId="6" xfId="0" applyFont="1" applyFill="1" applyBorder="1" applyAlignment="1">
      <alignment horizontal="justify" vertical="center" wrapText="1"/>
    </xf>
    <xf numFmtId="0" fontId="2" fillId="13" borderId="6" xfId="0" applyFont="1" applyFill="1" applyBorder="1" applyAlignment="1">
      <alignment horizontal="justify" vertical="center" wrapText="1"/>
    </xf>
    <xf numFmtId="0" fontId="2" fillId="0" borderId="55" xfId="0" applyFont="1" applyBorder="1" applyAlignment="1" applyProtection="1">
      <alignment horizontal="justify" vertical="center" wrapText="1"/>
      <protection hidden="1"/>
    </xf>
    <xf numFmtId="0" fontId="2" fillId="12" borderId="6" xfId="0" applyFont="1" applyFill="1" applyBorder="1" applyAlignment="1">
      <alignment horizontal="justify" vertical="center" wrapText="1"/>
    </xf>
    <xf numFmtId="0" fontId="2" fillId="12" borderId="67" xfId="0" applyFont="1" applyFill="1" applyBorder="1" applyAlignment="1">
      <alignment horizontal="justify" vertical="center" wrapText="1"/>
    </xf>
    <xf numFmtId="0" fontId="2" fillId="14" borderId="67" xfId="0" applyFont="1" applyFill="1" applyBorder="1" applyAlignment="1">
      <alignment horizontal="justify" vertical="center" wrapText="1"/>
    </xf>
    <xf numFmtId="0" fontId="2" fillId="11" borderId="55" xfId="0" applyFont="1" applyFill="1" applyBorder="1" applyAlignment="1">
      <alignment horizontal="left" vertical="center" wrapText="1"/>
    </xf>
    <xf numFmtId="0" fontId="2" fillId="15" borderId="6" xfId="0" applyFont="1" applyFill="1" applyBorder="1" applyAlignment="1">
      <alignment horizontal="justify" vertical="center" wrapText="1"/>
    </xf>
    <xf numFmtId="0" fontId="2" fillId="11" borderId="6" xfId="0" applyFont="1" applyFill="1" applyBorder="1" applyAlignment="1">
      <alignment horizontal="left" vertical="center" wrapText="1"/>
    </xf>
    <xf numFmtId="0" fontId="2" fillId="11" borderId="55" xfId="0" applyFont="1" applyFill="1" applyBorder="1" applyAlignment="1">
      <alignment horizontal="left" vertical="center"/>
    </xf>
    <xf numFmtId="0" fontId="9" fillId="0" borderId="66" xfId="0" applyFont="1" applyBorder="1" applyAlignment="1">
      <alignment vertical="center"/>
    </xf>
    <xf numFmtId="0" fontId="2" fillId="11" borderId="68" xfId="0" applyFont="1" applyFill="1" applyBorder="1" applyAlignment="1">
      <alignment horizontal="justify" vertical="center" wrapText="1"/>
    </xf>
    <xf numFmtId="0" fontId="2" fillId="0" borderId="67" xfId="0" applyFont="1" applyBorder="1" applyAlignment="1">
      <alignment horizontal="justify" vertical="center" wrapText="1"/>
    </xf>
    <xf numFmtId="0" fontId="2" fillId="0" borderId="55" xfId="0" applyFont="1" applyBorder="1" applyAlignment="1">
      <alignment horizontal="justify" vertical="center" wrapText="1"/>
    </xf>
    <xf numFmtId="0" fontId="2" fillId="0" borderId="6" xfId="0" applyFont="1" applyBorder="1" applyAlignment="1">
      <alignment horizontal="justify" vertical="center" wrapText="1"/>
    </xf>
    <xf numFmtId="0" fontId="7" fillId="0" borderId="37" xfId="0" applyFont="1" applyBorder="1" applyAlignment="1">
      <alignment horizontal="justify" vertical="center" wrapText="1"/>
    </xf>
    <xf numFmtId="0" fontId="8" fillId="0" borderId="55" xfId="0" applyFont="1" applyBorder="1" applyAlignment="1">
      <alignment horizontal="justify" vertical="center" wrapText="1"/>
    </xf>
    <xf numFmtId="0" fontId="7" fillId="2" borderId="41" xfId="0" applyFont="1" applyFill="1" applyBorder="1" applyAlignment="1">
      <alignment horizontal="center" vertical="center" wrapText="1"/>
    </xf>
    <xf numFmtId="164" fontId="9" fillId="0" borderId="1" xfId="0" applyNumberFormat="1" applyFont="1" applyBorder="1" applyAlignment="1">
      <alignment vertical="center"/>
    </xf>
    <xf numFmtId="164" fontId="9" fillId="0" borderId="50" xfId="0" applyNumberFormat="1" applyFont="1" applyBorder="1" applyAlignment="1">
      <alignment vertical="center"/>
    </xf>
    <xf numFmtId="0" fontId="2" fillId="11" borderId="51" xfId="0" applyFont="1" applyFill="1" applyBorder="1" applyAlignment="1">
      <alignment horizontal="center" vertical="center"/>
    </xf>
    <xf numFmtId="0" fontId="2" fillId="11" borderId="49" xfId="0" applyFont="1" applyFill="1" applyBorder="1" applyAlignment="1">
      <alignment horizontal="center" vertical="center"/>
    </xf>
    <xf numFmtId="4" fontId="9" fillId="0" borderId="1" xfId="0" applyNumberFormat="1" applyFont="1" applyBorder="1" applyAlignment="1">
      <alignment vertical="center"/>
    </xf>
    <xf numFmtId="0" fontId="2" fillId="11" borderId="2" xfId="0" applyFont="1" applyFill="1" applyBorder="1" applyAlignment="1">
      <alignment horizontal="center" vertical="center" wrapText="1"/>
    </xf>
    <xf numFmtId="0" fontId="2" fillId="15" borderId="49" xfId="0" applyFont="1" applyFill="1" applyBorder="1" applyAlignment="1">
      <alignment horizontal="center" vertical="center"/>
    </xf>
    <xf numFmtId="0" fontId="9" fillId="0" borderId="1" xfId="0" applyFont="1" applyBorder="1" applyAlignment="1">
      <alignment vertical="center"/>
    </xf>
    <xf numFmtId="0" fontId="2" fillId="11" borderId="53" xfId="0" applyFont="1" applyFill="1" applyBorder="1" applyAlignment="1">
      <alignment horizontal="center" vertical="center"/>
    </xf>
    <xf numFmtId="0" fontId="2" fillId="0" borderId="51" xfId="0" applyFont="1" applyBorder="1" applyAlignment="1">
      <alignment horizontal="center" vertical="center"/>
    </xf>
    <xf numFmtId="0" fontId="2" fillId="0" borderId="2" xfId="0" applyFont="1" applyBorder="1" applyAlignment="1">
      <alignment horizontal="center" vertical="center"/>
    </xf>
    <xf numFmtId="0" fontId="2" fillId="0" borderId="49" xfId="0" applyFont="1" applyBorder="1" applyAlignment="1">
      <alignment horizontal="center" vertical="center"/>
    </xf>
    <xf numFmtId="164" fontId="9" fillId="3" borderId="42" xfId="0" applyNumberFormat="1" applyFont="1" applyFill="1" applyBorder="1" applyAlignment="1">
      <alignment vertical="center"/>
    </xf>
    <xf numFmtId="10" fontId="2" fillId="0" borderId="2"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6" xfId="0" applyNumberFormat="1" applyFont="1" applyBorder="1" applyAlignment="1">
      <alignment horizontal="center" vertical="center"/>
    </xf>
    <xf numFmtId="3" fontId="9" fillId="0" borderId="62" xfId="0" applyNumberFormat="1" applyFont="1" applyBorder="1" applyAlignment="1">
      <alignment vertical="center"/>
    </xf>
    <xf numFmtId="3" fontId="2" fillId="0" borderId="3" xfId="0" applyNumberFormat="1" applyFont="1" applyBorder="1" applyAlignment="1">
      <alignment horizontal="center" vertical="center"/>
    </xf>
    <xf numFmtId="3" fontId="2" fillId="0" borderId="3" xfId="0" applyNumberFormat="1" applyFont="1" applyBorder="1" applyAlignment="1">
      <alignment horizontal="center" vertical="center" wrapText="1"/>
    </xf>
    <xf numFmtId="3" fontId="2" fillId="0" borderId="63" xfId="0" applyNumberFormat="1" applyFont="1" applyBorder="1" applyAlignment="1">
      <alignment horizontal="center" vertical="center"/>
    </xf>
    <xf numFmtId="3" fontId="2" fillId="0" borderId="48" xfId="0" applyNumberFormat="1" applyFont="1" applyBorder="1" applyAlignment="1">
      <alignment vertical="center"/>
    </xf>
    <xf numFmtId="3" fontId="2" fillId="0" borderId="3" xfId="0" applyNumberFormat="1" applyFont="1" applyBorder="1" applyAlignment="1">
      <alignment vertical="center"/>
    </xf>
    <xf numFmtId="3" fontId="2" fillId="0" borderId="46" xfId="0" applyNumberFormat="1" applyFont="1" applyBorder="1" applyAlignment="1">
      <alignment vertical="center"/>
    </xf>
    <xf numFmtId="173" fontId="2" fillId="3" borderId="51" xfId="0" applyNumberFormat="1" applyFont="1" applyFill="1" applyBorder="1" applyAlignment="1">
      <alignment vertical="center"/>
    </xf>
    <xf numFmtId="173" fontId="2" fillId="3" borderId="49" xfId="0" applyNumberFormat="1" applyFont="1" applyFill="1" applyBorder="1" applyAlignment="1">
      <alignment vertical="center"/>
    </xf>
    <xf numFmtId="173" fontId="9" fillId="0" borderId="1" xfId="0" applyNumberFormat="1" applyFont="1" applyBorder="1" applyAlignment="1">
      <alignment vertical="center"/>
    </xf>
    <xf numFmtId="173" fontId="2" fillId="3" borderId="2" xfId="0" applyNumberFormat="1" applyFont="1" applyFill="1" applyBorder="1" applyAlignment="1">
      <alignment vertical="center"/>
    </xf>
    <xf numFmtId="173" fontId="2" fillId="3" borderId="53" xfId="0" applyNumberFormat="1" applyFont="1" applyFill="1" applyBorder="1" applyAlignment="1">
      <alignment vertical="center"/>
    </xf>
    <xf numFmtId="166" fontId="7" fillId="2" borderId="41" xfId="2" applyNumberFormat="1" applyFont="1" applyFill="1" applyBorder="1" applyAlignment="1" applyProtection="1">
      <alignment vertical="center" wrapText="1"/>
    </xf>
    <xf numFmtId="0" fontId="8" fillId="4" borderId="48" xfId="0" applyFont="1" applyFill="1" applyBorder="1" applyAlignment="1">
      <alignment vertical="center"/>
    </xf>
    <xf numFmtId="0" fontId="7" fillId="5" borderId="47" xfId="0" applyFont="1" applyFill="1" applyBorder="1" applyAlignment="1">
      <alignment vertical="center"/>
    </xf>
    <xf numFmtId="164" fontId="8" fillId="0" borderId="0" xfId="0" applyNumberFormat="1" applyFont="1" applyAlignment="1">
      <alignment vertical="center"/>
    </xf>
    <xf numFmtId="165" fontId="8" fillId="0" borderId="0" xfId="2" applyFont="1" applyFill="1" applyBorder="1" applyAlignment="1">
      <alignment vertical="center" wrapText="1"/>
    </xf>
    <xf numFmtId="0" fontId="7" fillId="2" borderId="47" xfId="0" applyFont="1" applyFill="1" applyBorder="1" applyAlignment="1">
      <alignment horizontal="right" vertical="center" wrapText="1"/>
    </xf>
    <xf numFmtId="164" fontId="9" fillId="0" borderId="62" xfId="0" applyNumberFormat="1" applyFont="1" applyBorder="1" applyAlignment="1">
      <alignment horizontal="right" vertical="center"/>
    </xf>
    <xf numFmtId="172" fontId="2" fillId="0" borderId="48" xfId="0" applyNumberFormat="1" applyFont="1" applyBorder="1" applyAlignment="1">
      <alignment horizontal="right" vertical="center"/>
    </xf>
    <xf numFmtId="172" fontId="2" fillId="0" borderId="46" xfId="0" applyNumberFormat="1" applyFont="1" applyBorder="1" applyAlignment="1">
      <alignment horizontal="right" vertical="center"/>
    </xf>
    <xf numFmtId="4" fontId="9" fillId="0" borderId="62" xfId="0" applyNumberFormat="1" applyFont="1" applyBorder="1" applyAlignment="1">
      <alignment horizontal="right" vertical="center"/>
    </xf>
    <xf numFmtId="172" fontId="2" fillId="0" borderId="3" xfId="0" applyNumberFormat="1" applyFont="1" applyBorder="1" applyAlignment="1">
      <alignment horizontal="right" vertical="center"/>
    </xf>
    <xf numFmtId="172" fontId="2" fillId="0" borderId="3" xfId="0" applyNumberFormat="1" applyFont="1" applyBorder="1" applyAlignment="1">
      <alignment horizontal="right" vertical="center" wrapText="1"/>
    </xf>
    <xf numFmtId="0" fontId="9" fillId="0" borderId="62" xfId="0" applyFont="1" applyBorder="1" applyAlignment="1">
      <alignment horizontal="right" vertical="center"/>
    </xf>
    <xf numFmtId="172" fontId="2" fillId="0" borderId="63" xfId="0" applyNumberFormat="1" applyFont="1" applyBorder="1" applyAlignment="1">
      <alignment horizontal="right" vertical="center"/>
    </xf>
    <xf numFmtId="164" fontId="9" fillId="3" borderId="40" xfId="0" applyNumberFormat="1" applyFont="1" applyFill="1" applyBorder="1" applyAlignment="1">
      <alignment horizontal="right" vertical="center"/>
    </xf>
    <xf numFmtId="164" fontId="2" fillId="3" borderId="3" xfId="0" applyNumberFormat="1" applyFont="1" applyFill="1" applyBorder="1" applyAlignment="1">
      <alignment horizontal="right" vertical="center"/>
    </xf>
    <xf numFmtId="164" fontId="8" fillId="0" borderId="0" xfId="0" applyNumberFormat="1" applyFont="1" applyAlignment="1">
      <alignment horizontal="right" vertical="center"/>
    </xf>
    <xf numFmtId="0" fontId="8" fillId="0" borderId="0" xfId="0" applyFont="1" applyAlignment="1">
      <alignment horizontal="right" vertical="center"/>
    </xf>
    <xf numFmtId="165" fontId="8" fillId="0" borderId="0" xfId="2" applyFont="1" applyBorder="1" applyAlignment="1">
      <alignment horizontal="right" vertical="center"/>
    </xf>
    <xf numFmtId="165" fontId="8" fillId="0" borderId="0" xfId="2" applyFont="1" applyFill="1" applyBorder="1" applyAlignment="1">
      <alignment horizontal="right" vertical="center" wrapText="1"/>
    </xf>
    <xf numFmtId="0" fontId="8" fillId="0" borderId="8" xfId="0" applyFont="1" applyBorder="1" applyAlignment="1">
      <alignment horizontal="right" vertical="center"/>
    </xf>
    <xf numFmtId="5" fontId="2" fillId="3" borderId="52" xfId="0" applyNumberFormat="1" applyFont="1" applyFill="1" applyBorder="1" applyAlignment="1">
      <alignment vertical="center"/>
    </xf>
    <xf numFmtId="5" fontId="2" fillId="3" borderId="5" xfId="0" applyNumberFormat="1" applyFont="1" applyFill="1" applyBorder="1" applyAlignment="1">
      <alignment vertical="center"/>
    </xf>
    <xf numFmtId="5" fontId="9" fillId="0" borderId="50" xfId="0" applyNumberFormat="1" applyFont="1" applyBorder="1" applyAlignment="1">
      <alignment vertical="center"/>
    </xf>
    <xf numFmtId="5" fontId="2" fillId="3" borderId="4" xfId="0" applyNumberFormat="1" applyFont="1" applyFill="1" applyBorder="1" applyAlignment="1">
      <alignment vertical="center"/>
    </xf>
    <xf numFmtId="5" fontId="2" fillId="3" borderId="54" xfId="0" applyNumberFormat="1" applyFont="1" applyFill="1" applyBorder="1" applyAlignment="1">
      <alignment vertical="center"/>
    </xf>
    <xf numFmtId="5" fontId="9" fillId="3" borderId="43" xfId="0" applyNumberFormat="1" applyFont="1" applyFill="1" applyBorder="1" applyAlignment="1">
      <alignment vertical="center"/>
    </xf>
    <xf numFmtId="0" fontId="7" fillId="5" borderId="41" xfId="0" applyFont="1" applyFill="1" applyBorder="1" applyAlignment="1">
      <alignment vertical="center"/>
    </xf>
    <xf numFmtId="164" fontId="2" fillId="3" borderId="46" xfId="0" applyNumberFormat="1" applyFont="1" applyFill="1" applyBorder="1" applyAlignment="1">
      <alignment horizontal="right" vertical="center"/>
    </xf>
    <xf numFmtId="0" fontId="8" fillId="0" borderId="6" xfId="0" applyFont="1" applyBorder="1" applyAlignment="1">
      <alignment horizontal="justify" vertical="center" wrapText="1"/>
    </xf>
    <xf numFmtId="165" fontId="9" fillId="2" borderId="56" xfId="0" applyNumberFormat="1" applyFont="1" applyFill="1" applyBorder="1" applyAlignment="1">
      <alignment vertical="center"/>
    </xf>
    <xf numFmtId="0" fontId="8" fillId="4" borderId="2" xfId="0" applyFont="1" applyFill="1" applyBorder="1" applyAlignment="1">
      <alignment vertical="center"/>
    </xf>
    <xf numFmtId="5" fontId="8" fillId="0" borderId="0" xfId="0" applyNumberFormat="1" applyFont="1" applyAlignment="1">
      <alignment horizontal="center" vertical="center"/>
    </xf>
    <xf numFmtId="0" fontId="8" fillId="4" borderId="55" xfId="0" applyFont="1" applyFill="1" applyBorder="1" applyAlignment="1">
      <alignment vertical="center"/>
    </xf>
    <xf numFmtId="0" fontId="8" fillId="4" borderId="56" xfId="0" applyFont="1" applyFill="1" applyBorder="1" applyAlignment="1">
      <alignment vertical="center"/>
    </xf>
    <xf numFmtId="0" fontId="7" fillId="5" borderId="57" xfId="0" applyFont="1" applyFill="1" applyBorder="1" applyAlignment="1">
      <alignment vertical="center"/>
    </xf>
    <xf numFmtId="0" fontId="8" fillId="4" borderId="52" xfId="0" applyFont="1" applyFill="1" applyBorder="1" applyAlignment="1">
      <alignment vertical="center"/>
    </xf>
    <xf numFmtId="0" fontId="8" fillId="4" borderId="52" xfId="0" applyFont="1" applyFill="1" applyBorder="1" applyAlignment="1">
      <alignment horizontal="center" vertical="center"/>
    </xf>
    <xf numFmtId="0" fontId="9" fillId="2" borderId="51" xfId="0" applyFont="1" applyFill="1" applyBorder="1" applyAlignment="1">
      <alignment vertical="center"/>
    </xf>
    <xf numFmtId="0" fontId="9" fillId="2" borderId="48" xfId="0" applyFont="1" applyFill="1" applyBorder="1" applyAlignment="1">
      <alignment horizontal="right" vertical="center"/>
    </xf>
    <xf numFmtId="5" fontId="9" fillId="2" borderId="52" xfId="0" applyNumberFormat="1" applyFont="1" applyFill="1" applyBorder="1" applyAlignment="1">
      <alignment vertical="center"/>
    </xf>
    <xf numFmtId="0" fontId="7" fillId="0" borderId="1" xfId="0" applyFont="1" applyBorder="1" applyAlignment="1">
      <alignment horizontal="center" vertical="center" wrapText="1"/>
    </xf>
    <xf numFmtId="0" fontId="7" fillId="0" borderId="66" xfId="0" applyFont="1" applyBorder="1" applyAlignment="1">
      <alignment horizontal="justify" vertical="center" wrapText="1"/>
    </xf>
    <xf numFmtId="164" fontId="9" fillId="3" borderId="62" xfId="0" applyNumberFormat="1" applyFont="1" applyFill="1" applyBorder="1" applyAlignment="1">
      <alignment horizontal="right" vertical="center"/>
    </xf>
    <xf numFmtId="164" fontId="9" fillId="3" borderId="62" xfId="0" applyNumberFormat="1" applyFont="1" applyFill="1" applyBorder="1" applyAlignment="1">
      <alignment vertical="center"/>
    </xf>
    <xf numFmtId="5" fontId="9" fillId="3" borderId="50" xfId="0" applyNumberFormat="1" applyFont="1" applyFill="1" applyBorder="1" applyAlignment="1">
      <alignment vertical="center"/>
    </xf>
    <xf numFmtId="164" fontId="9" fillId="3" borderId="59" xfId="0" applyNumberFormat="1" applyFont="1" applyFill="1" applyBorder="1" applyAlignment="1">
      <alignment vertical="center"/>
    </xf>
    <xf numFmtId="5" fontId="8" fillId="0" borderId="3" xfId="0" applyNumberFormat="1" applyFont="1" applyBorder="1" applyAlignment="1">
      <alignment horizontal="center" vertical="center"/>
    </xf>
    <xf numFmtId="5" fontId="8" fillId="2" borderId="3" xfId="0" applyNumberFormat="1" applyFont="1" applyFill="1" applyBorder="1" applyAlignment="1">
      <alignment horizontal="center" vertical="center"/>
    </xf>
    <xf numFmtId="5" fontId="8" fillId="0" borderId="0" xfId="0" applyNumberFormat="1" applyFont="1" applyAlignment="1">
      <alignment horizontal="right" vertical="center"/>
    </xf>
    <xf numFmtId="0" fontId="6" fillId="0" borderId="42" xfId="0" applyFont="1" applyBorder="1" applyAlignment="1">
      <alignment horizontal="center" vertical="center"/>
    </xf>
    <xf numFmtId="0" fontId="6" fillId="0" borderId="2" xfId="0" applyFont="1" applyBorder="1" applyAlignment="1">
      <alignment horizontal="center" vertical="center"/>
    </xf>
    <xf numFmtId="44" fontId="10" fillId="0" borderId="0" xfId="0" applyNumberFormat="1" applyFont="1"/>
    <xf numFmtId="10" fontId="9" fillId="3" borderId="62" xfId="0" applyNumberFormat="1" applyFont="1" applyFill="1" applyBorder="1" applyAlignment="1">
      <alignment horizontal="center" vertical="center"/>
    </xf>
    <xf numFmtId="165" fontId="8" fillId="0" borderId="0" xfId="2" applyFont="1" applyAlignment="1">
      <alignment horizontal="center" vertical="center"/>
    </xf>
    <xf numFmtId="172" fontId="9" fillId="3" borderId="59" xfId="0" applyNumberFormat="1" applyFont="1" applyFill="1" applyBorder="1" applyAlignment="1">
      <alignment horizontal="right" vertical="center"/>
    </xf>
    <xf numFmtId="172" fontId="9" fillId="2" borderId="52" xfId="0" applyNumberFormat="1" applyFont="1" applyFill="1" applyBorder="1" applyAlignment="1">
      <alignment vertical="center"/>
    </xf>
    <xf numFmtId="172" fontId="7" fillId="5" borderId="9" xfId="0" applyNumberFormat="1" applyFont="1" applyFill="1" applyBorder="1" applyAlignment="1">
      <alignment horizontal="right" vertical="center"/>
    </xf>
    <xf numFmtId="5" fontId="7" fillId="5" borderId="9" xfId="0" applyNumberFormat="1" applyFont="1" applyFill="1" applyBorder="1" applyAlignment="1">
      <alignment vertical="center"/>
    </xf>
    <xf numFmtId="165" fontId="8" fillId="0" borderId="43" xfId="2" applyFont="1" applyFill="1" applyBorder="1" applyAlignment="1">
      <alignment horizontal="right" vertical="center" wrapText="1"/>
    </xf>
    <xf numFmtId="165" fontId="8" fillId="0" borderId="9" xfId="2" applyFont="1" applyFill="1" applyBorder="1" applyAlignment="1">
      <alignment horizontal="right" vertical="center" wrapText="1"/>
    </xf>
    <xf numFmtId="166" fontId="7" fillId="0" borderId="52" xfId="2" applyNumberFormat="1" applyFont="1" applyFill="1" applyBorder="1" applyAlignment="1">
      <alignment horizontal="right" vertical="center" wrapText="1"/>
    </xf>
    <xf numFmtId="166" fontId="8" fillId="0" borderId="4" xfId="2" applyNumberFormat="1" applyFont="1" applyFill="1" applyBorder="1" applyAlignment="1">
      <alignment horizontal="right" vertical="center" wrapText="1"/>
    </xf>
    <xf numFmtId="166" fontId="8" fillId="0" borderId="5" xfId="2" applyNumberFormat="1" applyFont="1" applyFill="1" applyBorder="1" applyAlignment="1">
      <alignment horizontal="right" vertical="center" wrapText="1"/>
    </xf>
    <xf numFmtId="166" fontId="7" fillId="0" borderId="50" xfId="2" applyNumberFormat="1" applyFont="1" applyFill="1" applyBorder="1" applyAlignment="1">
      <alignment horizontal="right" vertical="center" wrapText="1"/>
    </xf>
    <xf numFmtId="166" fontId="9" fillId="2" borderId="52" xfId="0" applyNumberFormat="1" applyFont="1" applyFill="1" applyBorder="1" applyAlignment="1">
      <alignment vertical="center"/>
    </xf>
    <xf numFmtId="5" fontId="2" fillId="3" borderId="67" xfId="0" applyNumberFormat="1" applyFont="1" applyFill="1" applyBorder="1" applyAlignment="1">
      <alignment vertical="center"/>
    </xf>
    <xf numFmtId="5" fontId="2" fillId="3" borderId="6" xfId="0" applyNumberFormat="1" applyFont="1" applyFill="1" applyBorder="1" applyAlignment="1">
      <alignment vertical="center"/>
    </xf>
    <xf numFmtId="5" fontId="9" fillId="0" borderId="66" xfId="0" applyNumberFormat="1" applyFont="1" applyBorder="1" applyAlignment="1">
      <alignment vertical="center"/>
    </xf>
    <xf numFmtId="5" fontId="2" fillId="3" borderId="55" xfId="0" applyNumberFormat="1" applyFont="1" applyFill="1" applyBorder="1" applyAlignment="1">
      <alignment vertical="center"/>
    </xf>
    <xf numFmtId="5" fontId="2" fillId="3" borderId="68" xfId="0" applyNumberFormat="1" applyFont="1" applyFill="1" applyBorder="1" applyAlignment="1">
      <alignment vertical="center"/>
    </xf>
    <xf numFmtId="165" fontId="7" fillId="0" borderId="70" xfId="2" applyFont="1" applyFill="1" applyBorder="1" applyAlignment="1">
      <alignment horizontal="right" vertical="center" wrapText="1"/>
    </xf>
    <xf numFmtId="10" fontId="8" fillId="0" borderId="3" xfId="4" applyNumberFormat="1" applyFont="1" applyFill="1" applyBorder="1" applyAlignment="1">
      <alignment horizontal="center" vertical="center" wrapText="1"/>
    </xf>
    <xf numFmtId="166" fontId="8" fillId="0" borderId="3" xfId="2" applyNumberFormat="1" applyFont="1" applyFill="1" applyBorder="1" applyAlignment="1">
      <alignment horizontal="center" vertical="center" wrapText="1"/>
    </xf>
    <xf numFmtId="166" fontId="7" fillId="0" borderId="0" xfId="0" applyNumberFormat="1" applyFont="1" applyAlignment="1">
      <alignment vertical="center"/>
    </xf>
    <xf numFmtId="166" fontId="8" fillId="16" borderId="3" xfId="2" applyNumberFormat="1" applyFont="1" applyFill="1" applyBorder="1" applyAlignment="1">
      <alignment horizontal="center" vertical="center" wrapText="1"/>
    </xf>
    <xf numFmtId="173" fontId="7" fillId="2" borderId="57" xfId="2" applyNumberFormat="1" applyFont="1" applyFill="1" applyBorder="1" applyAlignment="1" applyProtection="1">
      <alignment horizontal="center" vertical="center" wrapText="1"/>
    </xf>
    <xf numFmtId="173" fontId="9" fillId="0" borderId="69" xfId="0" applyNumberFormat="1" applyFont="1" applyBorder="1" applyAlignment="1">
      <alignment vertical="center"/>
    </xf>
    <xf numFmtId="173" fontId="2" fillId="3" borderId="42" xfId="0" applyNumberFormat="1" applyFont="1" applyFill="1" applyBorder="1" applyAlignment="1">
      <alignment vertical="center"/>
    </xf>
    <xf numFmtId="173" fontId="2" fillId="3" borderId="41" xfId="0" applyNumberFormat="1" applyFont="1" applyFill="1" applyBorder="1" applyAlignment="1">
      <alignment vertical="center"/>
    </xf>
    <xf numFmtId="173" fontId="2" fillId="3" borderId="56" xfId="0" applyNumberFormat="1" applyFont="1" applyFill="1" applyBorder="1" applyAlignment="1">
      <alignment vertical="center"/>
    </xf>
    <xf numFmtId="173" fontId="9" fillId="3" borderId="59" xfId="0" applyNumberFormat="1" applyFont="1" applyFill="1" applyBorder="1" applyAlignment="1">
      <alignment vertical="center"/>
    </xf>
    <xf numFmtId="173" fontId="9" fillId="2" borderId="56" xfId="0" applyNumberFormat="1" applyFont="1" applyFill="1" applyBorder="1" applyAlignment="1">
      <alignment vertical="center"/>
    </xf>
    <xf numFmtId="173" fontId="8" fillId="4" borderId="58" xfId="0" applyNumberFormat="1" applyFont="1" applyFill="1" applyBorder="1" applyAlignment="1">
      <alignment horizontal="center" vertical="center"/>
    </xf>
    <xf numFmtId="173" fontId="7" fillId="5" borderId="57" xfId="0" applyNumberFormat="1" applyFont="1" applyFill="1" applyBorder="1" applyAlignment="1">
      <alignment horizontal="center" vertical="center"/>
    </xf>
    <xf numFmtId="173" fontId="8" fillId="0" borderId="0" xfId="0" applyNumberFormat="1" applyFont="1" applyAlignment="1">
      <alignment horizontal="center" vertical="center"/>
    </xf>
    <xf numFmtId="173" fontId="8" fillId="0" borderId="0" xfId="0" applyNumberFormat="1" applyFont="1" applyAlignment="1">
      <alignment vertical="center"/>
    </xf>
    <xf numFmtId="173" fontId="8" fillId="0" borderId="0" xfId="2" applyNumberFormat="1" applyFont="1" applyBorder="1" applyAlignment="1">
      <alignment vertical="center"/>
    </xf>
    <xf numFmtId="173" fontId="8" fillId="0" borderId="0" xfId="2" applyNumberFormat="1" applyFont="1" applyFill="1" applyBorder="1" applyAlignment="1">
      <alignment horizontal="center" vertical="center" wrapText="1"/>
    </xf>
    <xf numFmtId="173" fontId="8" fillId="0" borderId="8" xfId="0" applyNumberFormat="1" applyFont="1" applyBorder="1" applyAlignment="1">
      <alignment vertical="center"/>
    </xf>
    <xf numFmtId="173" fontId="2" fillId="0" borderId="2" xfId="0" applyNumberFormat="1" applyFont="1" applyBorder="1" applyAlignment="1">
      <alignment vertical="center"/>
    </xf>
    <xf numFmtId="0" fontId="8" fillId="2" borderId="3" xfId="0" applyFont="1" applyFill="1" applyBorder="1" applyAlignment="1">
      <alignment horizontal="center" vertical="center"/>
    </xf>
    <xf numFmtId="0" fontId="6" fillId="0" borderId="40" xfId="0" applyFont="1" applyBorder="1" applyAlignment="1">
      <alignment horizontal="center" vertical="center" wrapText="1"/>
    </xf>
    <xf numFmtId="0" fontId="6" fillId="0" borderId="43" xfId="0" applyFont="1" applyBorder="1" applyAlignment="1">
      <alignment horizontal="center" vertical="center" wrapText="1"/>
    </xf>
    <xf numFmtId="0" fontId="7" fillId="2" borderId="42"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5" xfId="0" applyFont="1" applyFill="1" applyBorder="1" applyAlignment="1">
      <alignment horizontal="center" vertical="center"/>
    </xf>
    <xf numFmtId="0" fontId="7" fillId="2" borderId="43" xfId="0" applyFont="1" applyFill="1" applyBorder="1" applyAlignment="1">
      <alignment horizontal="center" vertical="center"/>
    </xf>
    <xf numFmtId="0" fontId="6" fillId="0" borderId="36"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7" fillId="2" borderId="60"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5" borderId="10" xfId="0" applyFont="1" applyFill="1" applyBorder="1" applyAlignment="1">
      <alignment horizontal="center" vertical="center"/>
    </xf>
    <xf numFmtId="0" fontId="7" fillId="5" borderId="44" xfId="0" applyFont="1" applyFill="1" applyBorder="1" applyAlignment="1">
      <alignment horizontal="center" vertical="center"/>
    </xf>
    <xf numFmtId="1" fontId="6" fillId="0" borderId="3" xfId="0" applyNumberFormat="1" applyFont="1" applyBorder="1" applyAlignment="1">
      <alignment horizontal="center" vertical="center" wrapText="1"/>
    </xf>
    <xf numFmtId="1" fontId="6" fillId="0" borderId="4" xfId="0" applyNumberFormat="1" applyFont="1" applyBorder="1" applyAlignment="1">
      <alignment horizontal="center" vertical="center" wrapText="1"/>
    </xf>
    <xf numFmtId="0" fontId="9" fillId="2" borderId="51" xfId="0" applyFont="1" applyFill="1" applyBorder="1" applyAlignment="1">
      <alignment horizontal="center" vertical="center"/>
    </xf>
    <xf numFmtId="0" fontId="9" fillId="2" borderId="67" xfId="0" applyFont="1" applyFill="1" applyBorder="1" applyAlignment="1">
      <alignment horizontal="center" vertical="center"/>
    </xf>
    <xf numFmtId="0" fontId="4" fillId="6" borderId="21"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19"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20" xfId="0" applyFont="1" applyFill="1" applyBorder="1" applyAlignment="1">
      <alignment horizontal="left" vertical="center" wrapText="1"/>
    </xf>
    <xf numFmtId="0" fontId="3" fillId="7" borderId="21"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6" xfId="0" applyFont="1" applyFill="1" applyBorder="1" applyAlignment="1">
      <alignment horizontal="left" vertical="center" wrapText="1"/>
    </xf>
    <xf numFmtId="0" fontId="3" fillId="7" borderId="17" xfId="0" applyFont="1" applyFill="1" applyBorder="1" applyAlignment="1">
      <alignment horizontal="left" vertical="center" wrapText="1"/>
    </xf>
    <xf numFmtId="0" fontId="3" fillId="7" borderId="18" xfId="0" applyFont="1" applyFill="1" applyBorder="1" applyAlignment="1">
      <alignment horizontal="left" vertical="center" wrapText="1"/>
    </xf>
  </cellXfs>
  <cellStyles count="13">
    <cellStyle name="Millares" xfId="1" builtinId="3"/>
    <cellStyle name="Millares 10 3" xfId="10" xr:uid="{00000000-0005-0000-0000-000001000000}"/>
    <cellStyle name="Moneda" xfId="2" builtinId="4"/>
    <cellStyle name="Moneda [0]" xfId="3" builtinId="7"/>
    <cellStyle name="Moneda [0] 2" xfId="12" xr:uid="{00000000-0005-0000-0000-000004000000}"/>
    <cellStyle name="Moneda 12" xfId="11" xr:uid="{00000000-0005-0000-0000-000005000000}"/>
    <cellStyle name="Moneda 27" xfId="5" xr:uid="{00000000-0005-0000-0000-000006000000}"/>
    <cellStyle name="Moneda 6 2" xfId="8" xr:uid="{00000000-0005-0000-0000-000007000000}"/>
    <cellStyle name="Normal" xfId="0" builtinId="0"/>
    <cellStyle name="Normal 2 2" xfId="6" xr:uid="{00000000-0005-0000-0000-000009000000}"/>
    <cellStyle name="Normal 34" xfId="9" xr:uid="{00000000-0005-0000-0000-00000A000000}"/>
    <cellStyle name="Normal 6 2 3" xfId="7" xr:uid="{00000000-0005-0000-0000-00000B000000}"/>
    <cellStyle name="Porcentaje" xfId="4" builtinId="5"/>
  </cellStyles>
  <dxfs count="10">
    <dxf>
      <font>
        <b/>
      </font>
      <fill>
        <patternFill patternType="solid">
          <fgColor rgb="FFD8D8D8"/>
          <bgColor rgb="FFD8D8D8"/>
        </patternFill>
      </fill>
    </dxf>
    <dxf>
      <font>
        <b/>
      </font>
      <fill>
        <patternFill patternType="solid">
          <fgColor rgb="FFD8D8D8"/>
          <bgColor rgb="FFD8D8D8"/>
        </patternFill>
      </fill>
    </dxf>
    <dxf>
      <font>
        <b/>
      </font>
      <fill>
        <patternFill patternType="solid">
          <fgColor rgb="FFD8D8D8"/>
          <bgColor rgb="FFD8D8D8"/>
        </patternFill>
      </fill>
    </dxf>
    <dxf>
      <font>
        <b/>
      </font>
      <fill>
        <patternFill patternType="solid">
          <fgColor rgb="FFD8D8D8"/>
          <bgColor rgb="FFD8D8D8"/>
        </patternFill>
      </fill>
    </dxf>
    <dxf>
      <fill>
        <patternFill patternType="none"/>
      </fill>
    </dxf>
    <dxf>
      <fill>
        <patternFill patternType="none"/>
      </fill>
    </dxf>
    <dxf>
      <font>
        <b/>
      </font>
      <fill>
        <patternFill patternType="solid">
          <fgColor rgb="FFD8D8D8"/>
          <bgColor rgb="FFD8D8D8"/>
        </patternFill>
      </fill>
    </dxf>
    <dxf>
      <font>
        <b/>
      </font>
      <fill>
        <patternFill patternType="solid">
          <fgColor rgb="FFD8D8D8"/>
          <bgColor rgb="FFD8D8D8"/>
        </patternFill>
      </fill>
    </dxf>
    <dxf>
      <font>
        <b/>
      </font>
      <fill>
        <patternFill patternType="solid">
          <fgColor rgb="FFD8D8D8"/>
          <bgColor rgb="FFD8D8D8"/>
        </patternFill>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PRESUPUESTO%20BALANCE%20CAL%20V5%2009-09-2021%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CER\Desktop\CVTU%202020\BALANCES%20PRESUPUESTALES\BALANCE%20CANTIDADES%20-%20CALIBRACI&#211;N%20-%20CVTU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LUCHO\PROYECTO%20NUEVO%20URABA%20N001\PRESUPUESTO%20uraba%202019\PRESUPUESTO%20VIAS%20TERCIARIAS%20PLACA%20HUELLA%20Y%20ASFAL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rupotecmedics.a.s\Library\Containers\com.microsoft.Excel\Data\Desktop\PROYECTO%202019\PRESUPUESTO%20uraba%202019\PRESUPUESTO%20VIAS%20TERCIARIAS%20PLACA%20HUELLA%20Y%20ASFAL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YECTOS\DIRECTOS\MUNICIPIO%20DE%20SANTA%20FE\PRESUPUESTO\PRESUPUESTO%20PAVIMENTO%20SANTA%20FE_Versi&#243;n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rupotecmedics.a.s\Library\Containers\com.microsoft.Excel\Data\Desktop\PROYECTO%202019\PRESUPUESTO%20uraba%202019\cantidades%20de%20ob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dmin\Desktop\RUTA%20DEL%20DEPORTE\BALANCE%20FINANCIERO%2028-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CANTIDADES"/>
      <sheetName val="Ppto"/>
      <sheetName val="DEVOLUCION CHADO "/>
      <sheetName val="INCREMENTO DE ACERO "/>
      <sheetName val="A.I.U ADICION "/>
      <sheetName val="A.I.U (modificado)"/>
      <sheetName val="A.I.U"/>
      <sheetName val="P.A.G.A"/>
      <sheetName val="PManejo de transito"/>
      <sheetName val="PAGA"/>
      <sheetName val="PMT"/>
      <sheetName val="Caracterización"/>
      <sheetName val="1.1"/>
      <sheetName val="1.2"/>
      <sheetName val="1.3"/>
      <sheetName val="1.4"/>
      <sheetName val="1.5"/>
      <sheetName val="1.6"/>
      <sheetName val="1.7"/>
      <sheetName val="1.8"/>
      <sheetName val="1.9"/>
      <sheetName val="2.1"/>
      <sheetName val="2.2"/>
      <sheetName val="2.3"/>
      <sheetName val="2.4"/>
      <sheetName val="2.5"/>
      <sheetName val="2.6"/>
      <sheetName val="2.7"/>
      <sheetName val="3.1"/>
      <sheetName val="4.1"/>
      <sheetName val="F. P. AIU"/>
      <sheetName val="Apu Valla"/>
      <sheetName val="Analisis Baños"/>
      <sheetName val="FM CARCTERIZA"/>
      <sheetName val="APU PMT"/>
      <sheetName val="Insumos"/>
      <sheetName val="Concretos y morteros"/>
      <sheetName val="Equipo y transporte"/>
      <sheetName val="CUADRILLAS"/>
      <sheetName val="Rendimien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4">
          <cell r="D4">
            <v>3090</v>
          </cell>
        </row>
        <row r="5">
          <cell r="D5">
            <v>4950</v>
          </cell>
        </row>
        <row r="6">
          <cell r="D6">
            <v>31500</v>
          </cell>
        </row>
        <row r="7">
          <cell r="D7">
            <v>45250</v>
          </cell>
        </row>
        <row r="8">
          <cell r="D8">
            <v>55400</v>
          </cell>
        </row>
        <row r="9">
          <cell r="D9">
            <v>37500</v>
          </cell>
        </row>
        <row r="10">
          <cell r="D10">
            <v>56000</v>
          </cell>
        </row>
        <row r="11">
          <cell r="D11">
            <v>550.58823529411768</v>
          </cell>
        </row>
        <row r="15">
          <cell r="D15">
            <v>75</v>
          </cell>
        </row>
        <row r="16">
          <cell r="D16">
            <v>14500</v>
          </cell>
        </row>
        <row r="17">
          <cell r="D17">
            <v>390000</v>
          </cell>
        </row>
        <row r="19">
          <cell r="D19">
            <v>80907</v>
          </cell>
        </row>
        <row r="20">
          <cell r="D20">
            <v>227767</v>
          </cell>
        </row>
        <row r="23">
          <cell r="D23">
            <v>48000</v>
          </cell>
        </row>
        <row r="24">
          <cell r="D24">
            <v>520000</v>
          </cell>
        </row>
        <row r="25">
          <cell r="D25">
            <v>1.8</v>
          </cell>
        </row>
        <row r="26">
          <cell r="D26">
            <v>85000</v>
          </cell>
        </row>
        <row r="36">
          <cell r="D36">
            <v>15000</v>
          </cell>
        </row>
        <row r="45">
          <cell r="D45">
            <v>17900</v>
          </cell>
        </row>
        <row r="48">
          <cell r="D48">
            <v>13048</v>
          </cell>
        </row>
      </sheetData>
      <sheetData sheetId="36">
        <row r="5">
          <cell r="J5">
            <v>37</v>
          </cell>
          <cell r="K5">
            <v>3.11</v>
          </cell>
        </row>
        <row r="6">
          <cell r="J6">
            <v>87.2</v>
          </cell>
          <cell r="K6">
            <v>5</v>
          </cell>
        </row>
        <row r="7">
          <cell r="J7">
            <v>32.9</v>
          </cell>
          <cell r="K7">
            <v>1.8</v>
          </cell>
        </row>
        <row r="8">
          <cell r="J8">
            <v>29.15</v>
          </cell>
          <cell r="K8">
            <v>3.5</v>
          </cell>
        </row>
        <row r="9">
          <cell r="J9">
            <v>46.2</v>
          </cell>
          <cell r="K9">
            <v>5.3</v>
          </cell>
        </row>
        <row r="10">
          <cell r="J10">
            <v>50.63</v>
          </cell>
          <cell r="K10">
            <v>1.7</v>
          </cell>
        </row>
        <row r="11">
          <cell r="J11">
            <v>41.5</v>
          </cell>
          <cell r="K11">
            <v>2.35</v>
          </cell>
        </row>
        <row r="12">
          <cell r="J12">
            <v>110</v>
          </cell>
          <cell r="K12">
            <v>2.8</v>
          </cell>
        </row>
        <row r="13">
          <cell r="J13">
            <v>65.3</v>
          </cell>
          <cell r="K13">
            <v>3.53</v>
          </cell>
        </row>
      </sheetData>
      <sheetData sheetId="37">
        <row r="11">
          <cell r="D11">
            <v>7800</v>
          </cell>
        </row>
        <row r="12">
          <cell r="D12">
            <v>125000</v>
          </cell>
        </row>
        <row r="14">
          <cell r="D14">
            <v>3600</v>
          </cell>
        </row>
        <row r="16">
          <cell r="D16">
            <v>75000</v>
          </cell>
        </row>
        <row r="18">
          <cell r="D18">
            <v>1300</v>
          </cell>
        </row>
        <row r="19">
          <cell r="D19">
            <v>68000</v>
          </cell>
        </row>
        <row r="20">
          <cell r="D20">
            <v>120000</v>
          </cell>
        </row>
        <row r="24">
          <cell r="D24">
            <v>55000</v>
          </cell>
        </row>
        <row r="26">
          <cell r="D26">
            <v>6000000</v>
          </cell>
        </row>
        <row r="29">
          <cell r="D29">
            <v>55000</v>
          </cell>
        </row>
      </sheetData>
      <sheetData sheetId="38">
        <row r="8">
          <cell r="C8">
            <v>27604</v>
          </cell>
        </row>
        <row r="9">
          <cell r="C9">
            <v>41406</v>
          </cell>
        </row>
        <row r="11">
          <cell r="B11">
            <v>2898406</v>
          </cell>
        </row>
        <row r="12">
          <cell r="B12">
            <v>1656232</v>
          </cell>
        </row>
        <row r="13">
          <cell r="B13">
            <v>1739043.6</v>
          </cell>
        </row>
        <row r="16">
          <cell r="B16">
            <v>6624928</v>
          </cell>
        </row>
        <row r="26">
          <cell r="B26">
            <v>1107336</v>
          </cell>
        </row>
      </sheetData>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CANTIDADES"/>
      <sheetName val="APU OE-3"/>
      <sheetName val="APU OE-4"/>
      <sheetName val="A.I.U (modificado)"/>
      <sheetName val="A.I.U"/>
      <sheetName val="P.A.G.A"/>
      <sheetName val="PManejo de transito"/>
      <sheetName val="Caracterización"/>
      <sheetName val="F. P. AIU"/>
      <sheetName val="Apu Valla"/>
      <sheetName val="Analisis Baños"/>
      <sheetName val="FM CARCTERIZA"/>
      <sheetName val="APU PMT"/>
      <sheetName val="Insumos"/>
      <sheetName val="Concretos y morteros"/>
      <sheetName val="Equipo y transporte"/>
      <sheetName val="CUADRILLAS"/>
      <sheetName val="Rendimient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6">
          <cell r="D6">
            <v>31500</v>
          </cell>
        </row>
        <row r="7">
          <cell r="D7">
            <v>45250</v>
          </cell>
        </row>
        <row r="8">
          <cell r="D8">
            <v>55400</v>
          </cell>
        </row>
        <row r="11">
          <cell r="D11">
            <v>550.58823529411768</v>
          </cell>
        </row>
        <row r="15">
          <cell r="D15">
            <v>75</v>
          </cell>
        </row>
        <row r="20">
          <cell r="D20">
            <v>227767</v>
          </cell>
        </row>
        <row r="23">
          <cell r="D23">
            <v>48000</v>
          </cell>
        </row>
        <row r="24">
          <cell r="D24">
            <v>520000</v>
          </cell>
        </row>
        <row r="25">
          <cell r="D25">
            <v>1.8</v>
          </cell>
        </row>
        <row r="26">
          <cell r="D26">
            <v>85000</v>
          </cell>
        </row>
        <row r="36">
          <cell r="D36">
            <v>15000</v>
          </cell>
        </row>
        <row r="45">
          <cell r="D45">
            <v>17900</v>
          </cell>
        </row>
        <row r="48">
          <cell r="D48">
            <v>13048</v>
          </cell>
        </row>
      </sheetData>
      <sheetData sheetId="14" refreshError="1"/>
      <sheetData sheetId="15">
        <row r="18">
          <cell r="D18">
            <v>1300</v>
          </cell>
        </row>
        <row r="19">
          <cell r="D19">
            <v>68000</v>
          </cell>
        </row>
        <row r="24">
          <cell r="D24">
            <v>55000</v>
          </cell>
        </row>
        <row r="26">
          <cell r="D26">
            <v>6000000</v>
          </cell>
        </row>
        <row r="29">
          <cell r="D29">
            <v>55000</v>
          </cell>
        </row>
      </sheetData>
      <sheetData sheetId="16">
        <row r="8">
          <cell r="C8">
            <v>27604</v>
          </cell>
        </row>
        <row r="9">
          <cell r="C9">
            <v>41406</v>
          </cell>
        </row>
        <row r="11">
          <cell r="B11">
            <v>2898406</v>
          </cell>
        </row>
        <row r="12">
          <cell r="B12">
            <v>1656232</v>
          </cell>
        </row>
        <row r="13">
          <cell r="B13">
            <v>1739043.6</v>
          </cell>
        </row>
        <row r="16">
          <cell r="B16">
            <v>6624928</v>
          </cell>
        </row>
        <row r="26">
          <cell r="B26">
            <v>1107336</v>
          </cell>
        </row>
      </sheetData>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capitulos"/>
      <sheetName val="Pto.POR MUNICIPIO"/>
      <sheetName val="A.I.U"/>
      <sheetName val="APU CAPITULO 1"/>
      <sheetName val="APU CAPITULO 2"/>
      <sheetName val="APU CAPITULO 3"/>
      <sheetName val="APU CAPITULO 4"/>
      <sheetName val="P.A.G.A"/>
      <sheetName val="Rendimiento"/>
      <sheetName val="CUADRILLAS"/>
      <sheetName val="Factor Prestacionas para aiu"/>
      <sheetName val="MEMORIAS CURVAS"/>
      <sheetName val="4.6"/>
      <sheetName val="4.7"/>
      <sheetName val="4.8"/>
      <sheetName val="4.9"/>
      <sheetName val="4.10"/>
      <sheetName val="4.11"/>
      <sheetName val="4.13"/>
      <sheetName val="4.17"/>
      <sheetName val="4.19"/>
      <sheetName val="4.20"/>
      <sheetName val="4.21"/>
      <sheetName val="4.22"/>
      <sheetName val="4.23"/>
      <sheetName val="4.24"/>
      <sheetName val="4.25"/>
      <sheetName val="4.26"/>
      <sheetName val="4.27"/>
      <sheetName val="4.28"/>
      <sheetName val="4.29"/>
      <sheetName val="4.30"/>
      <sheetName val="4.32"/>
      <sheetName val="4.33"/>
      <sheetName val="4.34"/>
      <sheetName val="4.35"/>
      <sheetName val="4.36"/>
      <sheetName val="PManejo de transito"/>
      <sheetName val="APU PMT"/>
      <sheetName val="Caracterización"/>
      <sheetName val="Insumos"/>
      <sheetName val="Concretos y morteros"/>
      <sheetName val="Equipo y transporte"/>
      <sheetName val="Factor Multiplicador"/>
      <sheetName val="Interventoria"/>
      <sheetName val="Precios par"/>
      <sheetName val="APU "/>
      <sheetName val="APU GAVIÓN 30M3"/>
      <sheetName val="APU MURO PANTALLA"/>
      <sheetName val="APU Cajas y aletas CONCRETO"/>
      <sheetName val="APU Cajas y aletas ACE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C6">
            <v>26041</v>
          </cell>
        </row>
        <row r="8">
          <cell r="C8">
            <v>39062</v>
          </cell>
        </row>
      </sheetData>
      <sheetData sheetId="11" refreshError="1">
        <row r="4">
          <cell r="B4">
            <v>781242</v>
          </cell>
        </row>
        <row r="30">
          <cell r="C30">
            <v>0.59099999999999997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4">
          <cell r="D4">
            <v>2890</v>
          </cell>
        </row>
        <row r="9">
          <cell r="D9">
            <v>55750</v>
          </cell>
        </row>
        <row r="11">
          <cell r="D11">
            <v>558664</v>
          </cell>
        </row>
        <row r="12">
          <cell r="D12">
            <v>1304</v>
          </cell>
        </row>
        <row r="31">
          <cell r="D31">
            <v>136255</v>
          </cell>
        </row>
        <row r="32">
          <cell r="D32">
            <v>136255</v>
          </cell>
        </row>
        <row r="33">
          <cell r="D33">
            <v>136255</v>
          </cell>
        </row>
        <row r="34">
          <cell r="D34">
            <v>136255</v>
          </cell>
        </row>
        <row r="35">
          <cell r="D35">
            <v>43237</v>
          </cell>
        </row>
        <row r="36">
          <cell r="D36">
            <v>136255</v>
          </cell>
        </row>
        <row r="37">
          <cell r="D37">
            <v>136255</v>
          </cell>
        </row>
        <row r="38">
          <cell r="D38">
            <v>136255</v>
          </cell>
        </row>
        <row r="49">
          <cell r="D49">
            <v>4810</v>
          </cell>
        </row>
        <row r="50">
          <cell r="D50">
            <v>75590</v>
          </cell>
        </row>
        <row r="51">
          <cell r="D51">
            <v>25150</v>
          </cell>
        </row>
      </sheetData>
      <sheetData sheetId="42" refreshError="1">
        <row r="12">
          <cell r="B12">
            <v>27.8</v>
          </cell>
        </row>
        <row r="15">
          <cell r="B15">
            <v>3.9</v>
          </cell>
        </row>
        <row r="76">
          <cell r="G76">
            <v>391103</v>
          </cell>
        </row>
        <row r="213">
          <cell r="G213">
            <v>386486</v>
          </cell>
        </row>
        <row r="257">
          <cell r="G257">
            <v>369216</v>
          </cell>
        </row>
        <row r="302">
          <cell r="G302">
            <v>328864</v>
          </cell>
        </row>
        <row r="318">
          <cell r="B318">
            <v>82.6</v>
          </cell>
        </row>
        <row r="320">
          <cell r="B320" t="str">
            <v>N/A</v>
          </cell>
        </row>
        <row r="321">
          <cell r="B321">
            <v>4.3</v>
          </cell>
        </row>
        <row r="392">
          <cell r="G392">
            <v>468993</v>
          </cell>
        </row>
        <row r="505">
          <cell r="G505">
            <v>486529</v>
          </cell>
        </row>
        <row r="542">
          <cell r="G542">
            <v>476405</v>
          </cell>
        </row>
        <row r="580">
          <cell r="G580">
            <v>435751</v>
          </cell>
        </row>
        <row r="596">
          <cell r="B596">
            <v>35</v>
          </cell>
        </row>
        <row r="599">
          <cell r="B599">
            <v>4.7</v>
          </cell>
        </row>
        <row r="633">
          <cell r="G633">
            <v>401337</v>
          </cell>
        </row>
        <row r="745">
          <cell r="G745">
            <v>404730</v>
          </cell>
        </row>
        <row r="782">
          <cell r="G782">
            <v>383299</v>
          </cell>
        </row>
        <row r="820">
          <cell r="G820">
            <v>344508</v>
          </cell>
        </row>
        <row r="838">
          <cell r="B838">
            <v>8.6</v>
          </cell>
        </row>
        <row r="841">
          <cell r="B841">
            <v>4</v>
          </cell>
        </row>
        <row r="875">
          <cell r="G875">
            <v>363813</v>
          </cell>
        </row>
        <row r="987">
          <cell r="G987">
            <v>356534</v>
          </cell>
        </row>
        <row r="1024">
          <cell r="G1024">
            <v>331661</v>
          </cell>
        </row>
        <row r="1062">
          <cell r="G1062">
            <v>293902</v>
          </cell>
        </row>
        <row r="1079">
          <cell r="B1079">
            <v>28.8</v>
          </cell>
        </row>
        <row r="1082">
          <cell r="B1082">
            <v>4.5</v>
          </cell>
        </row>
        <row r="1116">
          <cell r="G1116">
            <v>392524</v>
          </cell>
        </row>
        <row r="1229">
          <cell r="G1229">
            <v>393411</v>
          </cell>
        </row>
        <row r="1266">
          <cell r="G1266">
            <v>371172</v>
          </cell>
        </row>
        <row r="1304">
          <cell r="G1304">
            <v>332623</v>
          </cell>
        </row>
        <row r="1322">
          <cell r="B1322">
            <v>23</v>
          </cell>
        </row>
        <row r="1324">
          <cell r="B1324" t="str">
            <v>N/A</v>
          </cell>
        </row>
        <row r="1325">
          <cell r="B1325">
            <v>3.6</v>
          </cell>
        </row>
        <row r="1359">
          <cell r="G1359">
            <v>384280</v>
          </cell>
        </row>
        <row r="1471">
          <cell r="G1471">
            <v>382823</v>
          </cell>
        </row>
        <row r="1508">
          <cell r="G1508">
            <v>359827</v>
          </cell>
        </row>
        <row r="1546">
          <cell r="G1546">
            <v>321505</v>
          </cell>
        </row>
        <row r="1564">
          <cell r="B1564">
            <v>50.5</v>
          </cell>
        </row>
        <row r="1566">
          <cell r="B1566" t="str">
            <v>N/A</v>
          </cell>
        </row>
        <row r="1567">
          <cell r="B1567">
            <v>4</v>
          </cell>
        </row>
        <row r="1601">
          <cell r="G1601">
            <v>423368</v>
          </cell>
        </row>
        <row r="1713">
          <cell r="G1713">
            <v>433027</v>
          </cell>
        </row>
        <row r="1750">
          <cell r="G1750">
            <v>413617</v>
          </cell>
        </row>
        <row r="1788">
          <cell r="G1788">
            <v>374219</v>
          </cell>
        </row>
        <row r="1806">
          <cell r="B1806">
            <v>132.4</v>
          </cell>
        </row>
        <row r="1809">
          <cell r="B1809">
            <v>3.7</v>
          </cell>
        </row>
        <row r="1843">
          <cell r="G1843">
            <v>539777</v>
          </cell>
        </row>
        <row r="1955">
          <cell r="G1955">
            <v>582543</v>
          </cell>
        </row>
        <row r="1992">
          <cell r="G1992">
            <v>573813</v>
          </cell>
        </row>
        <row r="2030">
          <cell r="G2030">
            <v>531212</v>
          </cell>
        </row>
        <row r="2048">
          <cell r="B2048">
            <v>63.7</v>
          </cell>
        </row>
        <row r="2051">
          <cell r="B2051">
            <v>4</v>
          </cell>
        </row>
        <row r="2085">
          <cell r="G2085">
            <v>442130</v>
          </cell>
        </row>
        <row r="2197">
          <cell r="G2197">
            <v>457125</v>
          </cell>
        </row>
        <row r="2234">
          <cell r="G2234">
            <v>439436</v>
          </cell>
        </row>
        <row r="2272">
          <cell r="G2272">
            <v>399899</v>
          </cell>
        </row>
      </sheetData>
      <sheetData sheetId="43" refreshError="1">
        <row r="4">
          <cell r="D4">
            <v>185000</v>
          </cell>
        </row>
        <row r="20">
          <cell r="D20">
            <v>204047</v>
          </cell>
        </row>
        <row r="21">
          <cell r="D21">
            <v>13002</v>
          </cell>
        </row>
        <row r="22">
          <cell r="D22">
            <v>117382</v>
          </cell>
        </row>
        <row r="23">
          <cell r="D23">
            <v>127879</v>
          </cell>
        </row>
        <row r="24">
          <cell r="D24">
            <v>75955</v>
          </cell>
        </row>
        <row r="26">
          <cell r="D26">
            <v>148957</v>
          </cell>
        </row>
      </sheetData>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CUADRILLAS"/>
      <sheetName val="Equipo y transporte"/>
      <sheetName val="Factor Prestacionas para aiu"/>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OBRA"/>
      <sheetName val="CRONOGRAMA FINANCIERO"/>
      <sheetName val="PPTO OBRA AUXILIAR"/>
      <sheetName val="PPTO CAPITULOS"/>
      <sheetName val="APUs"/>
      <sheetName val="PMA"/>
      <sheetName val="FACTOR PRESTACIONAL"/>
      <sheetName val="AIU"/>
      <sheetName val="PMT"/>
      <sheetName val="INTERVENTORIA"/>
      <sheetName val="F.M."/>
      <sheetName val="Concretos"/>
      <sheetName val="MATERIALES"/>
      <sheetName val="CUADRILLAS"/>
      <sheetName val="TRANSPORTE"/>
      <sheetName val="EQUIPOS"/>
      <sheetName val="DATOS ENTR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B6" t="str">
            <v>kg</v>
          </cell>
          <cell r="C6" t="str">
            <v xml:space="preserve">Acero A-36 para estructura metálica
</v>
          </cell>
          <cell r="D6">
            <v>3019.3172102034223</v>
          </cell>
        </row>
        <row r="7">
          <cell r="B7" t="str">
            <v>kg</v>
          </cell>
          <cell r="C7" t="str">
            <v>Acero A-37</v>
          </cell>
          <cell r="D7">
            <v>2920.6672909267027</v>
          </cell>
        </row>
        <row r="8">
          <cell r="B8" t="str">
            <v>kg</v>
          </cell>
          <cell r="C8" t="str">
            <v>Acero A-40</v>
          </cell>
          <cell r="D8">
            <v>3048.7022925411684</v>
          </cell>
        </row>
        <row r="9">
          <cell r="B9" t="str">
            <v>kg</v>
          </cell>
          <cell r="C9" t="str">
            <v>Acero PDR-60</v>
          </cell>
          <cell r="D9">
            <v>2955</v>
          </cell>
        </row>
        <row r="10">
          <cell r="B10" t="str">
            <v>kg</v>
          </cell>
          <cell r="C10" t="str">
            <v>Acero suministrado y figurado PDR 60</v>
          </cell>
          <cell r="D10">
            <v>2520.4004907975459</v>
          </cell>
        </row>
        <row r="11">
          <cell r="B11" t="str">
            <v>kg</v>
          </cell>
          <cell r="C11" t="str">
            <v>Aditivo Acelerante de Fraguado</v>
          </cell>
          <cell r="D11">
            <v>11676.897093961898</v>
          </cell>
        </row>
        <row r="12">
          <cell r="B12" t="str">
            <v>kg</v>
          </cell>
          <cell r="C12" t="str">
            <v>Aditivo reductor de agua de alto rango</v>
          </cell>
          <cell r="D12">
            <v>6080</v>
          </cell>
        </row>
        <row r="13">
          <cell r="B13" t="str">
            <v>kg</v>
          </cell>
          <cell r="C13" t="str">
            <v>Aditivo curador</v>
          </cell>
          <cell r="D13">
            <v>7370</v>
          </cell>
        </row>
        <row r="14">
          <cell r="B14" t="str">
            <v>u</v>
          </cell>
          <cell r="C14" t="str">
            <v>Adoquín color 10X20X6</v>
          </cell>
          <cell r="D14">
            <v>896.24501130125907</v>
          </cell>
        </row>
        <row r="15">
          <cell r="B15" t="str">
            <v>m2</v>
          </cell>
          <cell r="C15" t="str">
            <v>Adoquín e=8cm</v>
          </cell>
          <cell r="D15">
            <v>46333.978043267671</v>
          </cell>
        </row>
        <row r="16">
          <cell r="B16" t="str">
            <v>u</v>
          </cell>
          <cell r="C16" t="str">
            <v>Adoquín grama 10X20X6</v>
          </cell>
          <cell r="D16">
            <v>1028.4778818211171</v>
          </cell>
        </row>
        <row r="17">
          <cell r="B17" t="str">
            <v>m2</v>
          </cell>
          <cell r="C17" t="str">
            <v>Adoquín Gris E=10 Cm</v>
          </cell>
          <cell r="D17">
            <v>44812.250565062961</v>
          </cell>
        </row>
        <row r="18">
          <cell r="B18" t="str">
            <v>lt</v>
          </cell>
          <cell r="C18" t="str">
            <v>Aglomerante Estabilizador</v>
          </cell>
          <cell r="D18">
            <v>13709.715111398125</v>
          </cell>
        </row>
        <row r="19">
          <cell r="B19" t="str">
            <v>m3</v>
          </cell>
          <cell r="C19" t="str">
            <v>Agregado para concreto hidráulico</v>
          </cell>
          <cell r="D19">
            <v>59500</v>
          </cell>
        </row>
        <row r="20">
          <cell r="B20" t="str">
            <v>m3</v>
          </cell>
          <cell r="C20" t="str">
            <v xml:space="preserve">Agregado para tratamiento superf. Doble
</v>
          </cell>
          <cell r="D20">
            <v>60250.417208911844</v>
          </cell>
        </row>
        <row r="21">
          <cell r="B21" t="str">
            <v>m3</v>
          </cell>
          <cell r="C21" t="str">
            <v>Agregado para tratamiento superf. Simple</v>
          </cell>
          <cell r="D21">
            <v>45850.862994468829</v>
          </cell>
        </row>
        <row r="22">
          <cell r="B22" t="str">
            <v>m3</v>
          </cell>
          <cell r="C22" t="str">
            <v xml:space="preserve">Agregado para tratamiento superficial doble (primer riego)
</v>
          </cell>
          <cell r="D22">
            <v>46582.701775912166</v>
          </cell>
        </row>
        <row r="23">
          <cell r="B23" t="str">
            <v>m3</v>
          </cell>
          <cell r="C23" t="str">
            <v xml:space="preserve">Agregado para tratamiento superficial doble (segundo riego)
</v>
          </cell>
          <cell r="D23">
            <v>46582.701775912166</v>
          </cell>
        </row>
        <row r="24">
          <cell r="B24" t="str">
            <v>m3</v>
          </cell>
          <cell r="C24" t="str">
            <v>Agregado petreo para mezclas asfálticas</v>
          </cell>
          <cell r="D24">
            <v>54090.411903777844</v>
          </cell>
        </row>
        <row r="25">
          <cell r="B25" t="str">
            <v>m3</v>
          </cell>
          <cell r="C25" t="str">
            <v>Agregado Petreo para Triturar (Crudo)</v>
          </cell>
          <cell r="D25">
            <v>23166.464288020663</v>
          </cell>
        </row>
        <row r="26">
          <cell r="B26" t="str">
            <v>m3</v>
          </cell>
          <cell r="C26" t="str">
            <v>Agregado Petreo para TSS</v>
          </cell>
          <cell r="D26">
            <v>49828.791747413627</v>
          </cell>
        </row>
        <row r="27">
          <cell r="B27" t="str">
            <v>m3</v>
          </cell>
          <cell r="C27" t="str">
            <v>Agregado tipo LA 10 (lechadas)</v>
          </cell>
          <cell r="D27">
            <v>48485.913529402642</v>
          </cell>
        </row>
        <row r="28">
          <cell r="B28" t="str">
            <v>m3</v>
          </cell>
          <cell r="C28" t="str">
            <v>Agregado tipo LA 13 (lechadas)</v>
          </cell>
          <cell r="D28">
            <v>48485.913529402642</v>
          </cell>
        </row>
        <row r="29">
          <cell r="B29" t="str">
            <v>m3</v>
          </cell>
          <cell r="C29" t="str">
            <v>Agregado tipo LA 4 (lechadas)</v>
          </cell>
          <cell r="D29">
            <v>48485.913529402642</v>
          </cell>
        </row>
        <row r="30">
          <cell r="B30" t="str">
            <v>m3</v>
          </cell>
          <cell r="C30" t="str">
            <v>Agregado tipo LA 5 (lechadas)</v>
          </cell>
          <cell r="D30">
            <v>48485.913529402642</v>
          </cell>
        </row>
        <row r="31">
          <cell r="B31" t="str">
            <v>m3</v>
          </cell>
          <cell r="C31" t="str">
            <v xml:space="preserve">Agregados seleccionados (tamaño máximo 1´´) (bandas sonoras reduce velocidad)
</v>
          </cell>
          <cell r="D31">
            <v>58949.969895382623</v>
          </cell>
        </row>
        <row r="32">
          <cell r="B32" t="str">
            <v>lt</v>
          </cell>
          <cell r="C32" t="str">
            <v>Agua</v>
          </cell>
          <cell r="D32">
            <v>47.226025185663538</v>
          </cell>
        </row>
        <row r="33">
          <cell r="B33" t="str">
            <v>m</v>
          </cell>
          <cell r="C33" t="str">
            <v>Alambre de púa calibre 12 (350 m)</v>
          </cell>
          <cell r="D33">
            <v>470.16131740393917</v>
          </cell>
        </row>
        <row r="34">
          <cell r="B34" t="str">
            <v>kg</v>
          </cell>
          <cell r="C34" t="str">
            <v>Alambre Galvanizado Aleación Zn-5A1-Mm</v>
          </cell>
          <cell r="D34">
            <v>5469.7916997093953</v>
          </cell>
        </row>
        <row r="35">
          <cell r="B35" t="str">
            <v>kg</v>
          </cell>
          <cell r="C35" t="str">
            <v>Alambre Galvanizado Aleación Zn-5A1-Mm Y Pvc</v>
          </cell>
          <cell r="D35">
            <v>4142.4885198579259</v>
          </cell>
        </row>
        <row r="36">
          <cell r="B36" t="str">
            <v>kg</v>
          </cell>
          <cell r="C36" t="str">
            <v>Alambre galvanizado No. 12</v>
          </cell>
          <cell r="D36">
            <v>5059.9826188246689</v>
          </cell>
        </row>
        <row r="37">
          <cell r="B37" t="str">
            <v>kg</v>
          </cell>
          <cell r="C37" t="str">
            <v>Alambre Galvanizado Zinc Y Pvc</v>
          </cell>
          <cell r="D37">
            <v>4722.6025185663539</v>
          </cell>
        </row>
        <row r="38">
          <cell r="B38" t="str">
            <v>kg</v>
          </cell>
          <cell r="C38" t="str">
            <v>Alambre Negro Para Amarre</v>
          </cell>
          <cell r="D38">
            <v>3799.0713593800447</v>
          </cell>
        </row>
        <row r="39">
          <cell r="B39" t="str">
            <v>kg</v>
          </cell>
          <cell r="C39" t="str">
            <v>Alambre negro para amarre calibre 18</v>
          </cell>
          <cell r="D39">
            <v>3799.0713593800447</v>
          </cell>
        </row>
        <row r="40">
          <cell r="B40" t="str">
            <v>u</v>
          </cell>
          <cell r="C40" t="str">
            <v xml:space="preserve">Almohadillas de neopreno dureza 60 (35cm*45cm*5cm con 2 laminas de 3mm)
</v>
          </cell>
          <cell r="D40">
            <v>483380.13022731669</v>
          </cell>
        </row>
        <row r="41">
          <cell r="B41" t="str">
            <v>u</v>
          </cell>
          <cell r="C41" t="str">
            <v>Amortiguadores (Para Defensas Metálicas), Incluye Tornillos</v>
          </cell>
          <cell r="D41">
            <v>28324.070971908292</v>
          </cell>
        </row>
        <row r="42">
          <cell r="B42" t="str">
            <v>u</v>
          </cell>
          <cell r="C42" t="str">
            <v>Anclaje para fijación del manto</v>
          </cell>
          <cell r="D42">
            <v>948.42018510061769</v>
          </cell>
        </row>
        <row r="43">
          <cell r="B43" t="str">
            <v>u</v>
          </cell>
          <cell r="C43" t="str">
            <v>Anclajes o Cuñas para el tensionamiento</v>
          </cell>
          <cell r="D43">
            <v>14846.812851146267</v>
          </cell>
        </row>
        <row r="44">
          <cell r="B44" t="str">
            <v>kg</v>
          </cell>
          <cell r="C44" t="str">
            <v>Anfo</v>
          </cell>
          <cell r="D44">
            <v>5362.7775266386825</v>
          </cell>
        </row>
        <row r="45">
          <cell r="B45" t="str">
            <v>m</v>
          </cell>
          <cell r="C45" t="str">
            <v xml:space="preserve">Angulo de 1-1/2´´ x 1/4´´ (cerramiento en malla)
</v>
          </cell>
          <cell r="D45">
            <v>9834.5573781078456</v>
          </cell>
        </row>
        <row r="46">
          <cell r="B46" t="str">
            <v>kg</v>
          </cell>
          <cell r="C46" t="str">
            <v>Antisol blanco (presentación 20 kg)</v>
          </cell>
          <cell r="D46">
            <v>5593.6603164352591</v>
          </cell>
        </row>
        <row r="47">
          <cell r="B47" t="str">
            <v>u</v>
          </cell>
          <cell r="C47" t="str">
            <v>Árbol de 0.6 m (Protector)</v>
          </cell>
          <cell r="D47">
            <v>582.67506508885253</v>
          </cell>
        </row>
        <row r="48">
          <cell r="B48" t="str">
            <v>u</v>
          </cell>
          <cell r="C48" t="str">
            <v>Árbol de 1.2 m (Paisajístico)</v>
          </cell>
          <cell r="D48">
            <v>16823.496642331986</v>
          </cell>
        </row>
        <row r="49">
          <cell r="B49" t="str">
            <v>m3</v>
          </cell>
          <cell r="C49" t="str">
            <v>Arena de sello (fina)</v>
          </cell>
          <cell r="D49">
            <v>32951.598588259112</v>
          </cell>
        </row>
        <row r="50">
          <cell r="B50" t="str">
            <v>m3</v>
          </cell>
          <cell r="C50" t="str">
            <v>Arena de soporte (media)</v>
          </cell>
          <cell r="D50">
            <v>43465.979980626398</v>
          </cell>
        </row>
        <row r="51">
          <cell r="B51" t="str">
            <v>m3</v>
          </cell>
          <cell r="C51" t="str">
            <v>Arena de Trituración</v>
          </cell>
          <cell r="D51">
            <v>49829.753374233122</v>
          </cell>
        </row>
        <row r="52">
          <cell r="B52" t="str">
            <v>m3</v>
          </cell>
          <cell r="C52" t="str">
            <v>Arena de trituración (sellos de arena-afalto)</v>
          </cell>
          <cell r="D52">
            <v>54533.81530513399</v>
          </cell>
        </row>
        <row r="53">
          <cell r="B53" t="str">
            <v>m3</v>
          </cell>
          <cell r="C53" t="str">
            <v>Arena lavada</v>
          </cell>
          <cell r="D53">
            <v>52203.505973522799</v>
          </cell>
        </row>
        <row r="54">
          <cell r="B54" t="str">
            <v>m</v>
          </cell>
          <cell r="C54" t="str">
            <v>Armadura de Acero</v>
          </cell>
          <cell r="D54">
            <v>3661.5911527284466</v>
          </cell>
        </row>
        <row r="55">
          <cell r="B55" t="str">
            <v>kg</v>
          </cell>
          <cell r="C55" t="str">
            <v>Asfalto AP 190 (BREA)</v>
          </cell>
          <cell r="D55">
            <v>2455.4034872457214</v>
          </cell>
        </row>
        <row r="56">
          <cell r="B56" t="str">
            <v>lt</v>
          </cell>
          <cell r="C56" t="str">
            <v>Asfalto liquido</v>
          </cell>
          <cell r="D56">
            <v>2684.5371649983849</v>
          </cell>
        </row>
        <row r="57">
          <cell r="B57" t="str">
            <v>gal</v>
          </cell>
          <cell r="C57" t="str">
            <v>Asfalto liquido RC 250</v>
          </cell>
          <cell r="D57">
            <v>9526.0140135615111</v>
          </cell>
        </row>
        <row r="58">
          <cell r="B58" t="str">
            <v>kg</v>
          </cell>
          <cell r="C58" t="str">
            <v>Barras de transferencia de carga (1'')</v>
          </cell>
          <cell r="D58">
            <v>2971.5351297617735</v>
          </cell>
        </row>
        <row r="59">
          <cell r="B59" t="str">
            <v>kg</v>
          </cell>
          <cell r="C59" t="str">
            <v>Barras de unión de 1/2´´</v>
          </cell>
          <cell r="D59">
            <v>2735.9610590894408</v>
          </cell>
        </row>
        <row r="60">
          <cell r="B60" t="str">
            <v>m3</v>
          </cell>
          <cell r="C60" t="str">
            <v xml:space="preserve">Base Granular reciclada en obra
</v>
          </cell>
          <cell r="D60">
            <v>22110.175524701321</v>
          </cell>
        </row>
        <row r="61">
          <cell r="B61" t="str">
            <v>kg</v>
          </cell>
          <cell r="C61" t="str">
            <v>Bentonita</v>
          </cell>
          <cell r="D61">
            <v>5730.3320212390481</v>
          </cell>
        </row>
        <row r="62">
          <cell r="B62" t="str">
            <v>m2</v>
          </cell>
          <cell r="C62" t="str">
            <v>Biomanto</v>
          </cell>
          <cell r="D62">
            <v>65300.034103310412</v>
          </cell>
        </row>
        <row r="63">
          <cell r="B63" t="str">
            <v>m2</v>
          </cell>
          <cell r="C63" t="str">
            <v>Biomanto Temporal  300 Gr/M2</v>
          </cell>
          <cell r="D63">
            <v>4495.9175976751694</v>
          </cell>
        </row>
        <row r="64">
          <cell r="B64" t="str">
            <v>m3</v>
          </cell>
          <cell r="C64" t="str">
            <v>Bolsacreto de 1m3</v>
          </cell>
          <cell r="D64">
            <v>22692.629835324507</v>
          </cell>
        </row>
        <row r="65">
          <cell r="B65" t="str">
            <v>u</v>
          </cell>
          <cell r="C65" t="str">
            <v>Bordillo Prefabricado En Concreto Ref.A85 Ntc-4109, 0,20 X 0,45 X 0.80 M</v>
          </cell>
          <cell r="D65">
            <v>35930.410029706203</v>
          </cell>
        </row>
        <row r="66">
          <cell r="B66" t="str">
            <v>u</v>
          </cell>
          <cell r="C66" t="str">
            <v>Bordillo Prefabricado En Concreto Ref.A85 Ntc-4109, 0,20 X 0,45 X 0.80 M</v>
          </cell>
          <cell r="D66">
            <v>27945.874467549238</v>
          </cell>
        </row>
        <row r="67">
          <cell r="B67" t="str">
            <v>u</v>
          </cell>
          <cell r="C67" t="str">
            <v>Botella de gas propano (40 lb) (5% de oxígeno)</v>
          </cell>
          <cell r="D67">
            <v>64253.630933161112</v>
          </cell>
        </row>
        <row r="68">
          <cell r="B68" t="str">
            <v>u</v>
          </cell>
          <cell r="C68" t="str">
            <v>Botella de oxígeno (1800 lb)</v>
          </cell>
          <cell r="D68">
            <v>80760.176202776856</v>
          </cell>
        </row>
        <row r="69">
          <cell r="B69" t="str">
            <v>m</v>
          </cell>
          <cell r="C69" t="str">
            <v>Cable de 1/2´´ (para anclajes)</v>
          </cell>
          <cell r="D69">
            <v>9523.9150791088141</v>
          </cell>
        </row>
        <row r="70">
          <cell r="B70" t="str">
            <v>kg</v>
          </cell>
          <cell r="C70" t="str">
            <v>Cal</v>
          </cell>
          <cell r="D70">
            <v>849.01898611559568</v>
          </cell>
        </row>
        <row r="71">
          <cell r="B71" t="str">
            <v>kg</v>
          </cell>
          <cell r="C71" t="str">
            <v>Camisa metálica en acero A-37</v>
          </cell>
          <cell r="D71">
            <v>8654.21283795616</v>
          </cell>
        </row>
        <row r="72">
          <cell r="B72" t="str">
            <v>m</v>
          </cell>
          <cell r="C72" t="str">
            <v>Camisas y Formaleta en Concreto</v>
          </cell>
          <cell r="D72">
            <v>32339.857313529217</v>
          </cell>
        </row>
        <row r="73">
          <cell r="B73" t="str">
            <v>u</v>
          </cell>
          <cell r="C73" t="str">
            <v>Captafaro, Incluye Tornillos</v>
          </cell>
          <cell r="D73">
            <v>9179.6898288666453</v>
          </cell>
        </row>
        <row r="74">
          <cell r="B74" t="str">
            <v>u</v>
          </cell>
          <cell r="C74" t="str">
            <v>Celda especial de carga</v>
          </cell>
          <cell r="D74">
            <v>21195713.336551499</v>
          </cell>
        </row>
        <row r="75">
          <cell r="B75" t="str">
            <v>kg</v>
          </cell>
          <cell r="C75" t="str">
            <v>Cemento Asfaltico 40-50</v>
          </cell>
          <cell r="D75">
            <v>1571.0524378430737</v>
          </cell>
        </row>
        <row r="76">
          <cell r="B76" t="str">
            <v>kg</v>
          </cell>
          <cell r="C76" t="str">
            <v>Cemento Asfaltico 60-70</v>
          </cell>
          <cell r="D76">
            <v>1500.7381336777523</v>
          </cell>
        </row>
        <row r="77">
          <cell r="B77" t="str">
            <v>kg</v>
          </cell>
          <cell r="C77" t="str">
            <v>Cemento Asfaltico 80-100</v>
          </cell>
          <cell r="D77">
            <v>1500.7381336777523</v>
          </cell>
        </row>
        <row r="78">
          <cell r="B78" t="str">
            <v>kg</v>
          </cell>
          <cell r="C78" t="str">
            <v>Cemento Asfaltico con grano de Caucho Reciclado</v>
          </cell>
          <cell r="D78">
            <v>2098.0948789150789</v>
          </cell>
        </row>
        <row r="79">
          <cell r="B79" t="str">
            <v>kg</v>
          </cell>
          <cell r="C79" t="str">
            <v xml:space="preserve">Cemento Asfáltico </v>
          </cell>
          <cell r="D79">
            <v>1536.1051792056826</v>
          </cell>
        </row>
        <row r="80">
          <cell r="B80" t="str">
            <v>kg</v>
          </cell>
          <cell r="C80" t="str">
            <v>Cemento Asfáltico Modificado Con Grano De Caucho Reciclado Tipo I</v>
          </cell>
          <cell r="D80">
            <v>2203.8811753309651</v>
          </cell>
        </row>
        <row r="81">
          <cell r="B81" t="str">
            <v>kg</v>
          </cell>
          <cell r="C81" t="str">
            <v>Cemento Asfáltico Modificado Con Grano De Caucho Reciclado Tipo Il</v>
          </cell>
          <cell r="D81">
            <v>2203.8811753309651</v>
          </cell>
        </row>
        <row r="82">
          <cell r="B82" t="str">
            <v>kg</v>
          </cell>
          <cell r="C82" t="str">
            <v>Cemento Asfáltico Modificado Con Grano De Caucho Reciclado Tipo lll</v>
          </cell>
          <cell r="D82">
            <v>2203.8811753309651</v>
          </cell>
        </row>
        <row r="83">
          <cell r="B83" t="str">
            <v>kg</v>
          </cell>
          <cell r="C83" t="str">
            <v xml:space="preserve">Cemento asfaltico modificado con polímeros tipo I
</v>
          </cell>
          <cell r="D83">
            <v>2232.2167904423632</v>
          </cell>
        </row>
        <row r="84">
          <cell r="B84" t="str">
            <v>kg</v>
          </cell>
          <cell r="C84" t="str">
            <v xml:space="preserve">Cemento asfaltico modificado con polímeros tipo II
</v>
          </cell>
          <cell r="D84">
            <v>2232.2167904423632</v>
          </cell>
        </row>
        <row r="85">
          <cell r="B85" t="str">
            <v>kg</v>
          </cell>
          <cell r="C85" t="str">
            <v xml:space="preserve">Cemento asfaltico modificado con polímeros tipo III
</v>
          </cell>
          <cell r="D85">
            <v>2182.8918308040033</v>
          </cell>
        </row>
        <row r="86">
          <cell r="B86" t="str">
            <v>kg</v>
          </cell>
          <cell r="C86" t="str">
            <v xml:space="preserve">Cemento asfaltico modificado con polímeros tipo IV
</v>
          </cell>
          <cell r="D86">
            <v>2253.2061349693245</v>
          </cell>
        </row>
        <row r="87">
          <cell r="B87" t="str">
            <v>kg</v>
          </cell>
          <cell r="C87" t="str">
            <v>Cemento Asfaltico Modificado Con Polímeros Tipo V</v>
          </cell>
          <cell r="D87">
            <v>2182.8918308040033</v>
          </cell>
        </row>
        <row r="88">
          <cell r="B88" t="str">
            <v>kg</v>
          </cell>
          <cell r="C88" t="str">
            <v xml:space="preserve">Cemento asfaltico modificado con polímeros tipo V
</v>
          </cell>
          <cell r="D88">
            <v>2182.8918308040033</v>
          </cell>
        </row>
        <row r="89">
          <cell r="B89" t="str">
            <v>kg</v>
          </cell>
          <cell r="C89" t="str">
            <v>Cemento gris estructural</v>
          </cell>
          <cell r="D89">
            <v>555</v>
          </cell>
        </row>
        <row r="90">
          <cell r="B90" t="str">
            <v>kg</v>
          </cell>
          <cell r="C90" t="str">
            <v xml:space="preserve">Cemento gris
</v>
          </cell>
          <cell r="D90">
            <v>508.99160477881816</v>
          </cell>
        </row>
        <row r="91">
          <cell r="B91" t="str">
            <v>kg</v>
          </cell>
          <cell r="C91" t="str">
            <v>Cemento Hidráulico adicionado, Norma ASTM C595 Tipo _______</v>
          </cell>
          <cell r="D91">
            <v>535.4906522441072</v>
          </cell>
        </row>
        <row r="92">
          <cell r="B92" t="str">
            <v>kg</v>
          </cell>
          <cell r="C92" t="str">
            <v>Cemento Porthland Norma ASTM C150 Tipo _______</v>
          </cell>
          <cell r="D92">
            <v>561.98969970939618</v>
          </cell>
        </row>
        <row r="93">
          <cell r="B93" t="str">
            <v>m2</v>
          </cell>
          <cell r="C93" t="str">
            <v>Cespedones</v>
          </cell>
          <cell r="D93">
            <v>7760.8101388440409</v>
          </cell>
        </row>
        <row r="94">
          <cell r="B94" t="str">
            <v>kg</v>
          </cell>
          <cell r="C94" t="str">
            <v xml:space="preserve">Cicatrizante (para remoción de especies vegetales)
</v>
          </cell>
          <cell r="D94">
            <v>14359.860058120759</v>
          </cell>
        </row>
        <row r="95">
          <cell r="B95" t="str">
            <v>m</v>
          </cell>
          <cell r="C95" t="str">
            <v>Cinta Sika PVC 0,22</v>
          </cell>
          <cell r="D95">
            <v>31662.426218921533</v>
          </cell>
        </row>
        <row r="96">
          <cell r="B96" t="str">
            <v>m</v>
          </cell>
          <cell r="C96" t="str">
            <v>Cintilla de poliuretano (sikarod)</v>
          </cell>
          <cell r="D96">
            <v>938.80321539772422</v>
          </cell>
        </row>
        <row r="97">
          <cell r="B97" t="str">
            <v>m</v>
          </cell>
          <cell r="C97" t="str">
            <v>Cintilla De Poliuretano (Sikarod) (Pavimentos De Concreto Hidráulico)</v>
          </cell>
          <cell r="D97">
            <v>951.79603311964536</v>
          </cell>
        </row>
        <row r="98">
          <cell r="B98" t="str">
            <v>kg</v>
          </cell>
          <cell r="C98" t="str">
            <v>Cloruro de calcio</v>
          </cell>
          <cell r="D98">
            <v>3358.2006722634801</v>
          </cell>
        </row>
        <row r="99">
          <cell r="B99" t="str">
            <v>kg</v>
          </cell>
          <cell r="C99" t="str">
            <v>Cloruro De Calcio En Esferas (Pellets)</v>
          </cell>
          <cell r="D99">
            <v>3336.256312560542</v>
          </cell>
        </row>
        <row r="100">
          <cell r="B100" t="str">
            <v>kg</v>
          </cell>
          <cell r="C100" t="str">
            <v>Cloruro De Calcio En Hojuelas (Flakes)</v>
          </cell>
          <cell r="D100">
            <v>3359.3445915401994</v>
          </cell>
        </row>
        <row r="101">
          <cell r="B101" t="str">
            <v>lt</v>
          </cell>
          <cell r="C101" t="str">
            <v>Cloruro De Calcio Liquido</v>
          </cell>
          <cell r="D101">
            <v>2537.165029862088</v>
          </cell>
        </row>
        <row r="102">
          <cell r="B102" t="str">
            <v>m3</v>
          </cell>
          <cell r="C102" t="str">
            <v xml:space="preserve">Concreto hidráulico para pavimento MR-20
</v>
          </cell>
          <cell r="D102">
            <v>312085.31643525988</v>
          </cell>
        </row>
        <row r="103">
          <cell r="B103" t="str">
            <v>m3</v>
          </cell>
          <cell r="C103" t="str">
            <v xml:space="preserve">Concreto hidráulico para pavimento MR-36
</v>
          </cell>
          <cell r="D103">
            <v>406724.69670649007</v>
          </cell>
        </row>
        <row r="104">
          <cell r="B104" t="str">
            <v>m3</v>
          </cell>
          <cell r="C104" t="str">
            <v xml:space="preserve">Concreto hidráulico para pavimento MR-43 (FastracK)(acelerado a 24 horas)
</v>
          </cell>
          <cell r="D104">
            <v>437103.09977397474</v>
          </cell>
        </row>
        <row r="105">
          <cell r="B105" t="str">
            <v>m3</v>
          </cell>
          <cell r="C105" t="str">
            <v xml:space="preserve">Concreto hidráulico para pavimento MR-43
</v>
          </cell>
          <cell r="D105">
            <v>443696.37762350653</v>
          </cell>
        </row>
        <row r="106">
          <cell r="B106" t="str">
            <v>m3</v>
          </cell>
          <cell r="C106" t="str">
            <v xml:space="preserve">Concreto hidráulico para pavimento MR-45
</v>
          </cell>
          <cell r="D106">
            <v>464515.70845979976</v>
          </cell>
        </row>
        <row r="107">
          <cell r="B107" t="str">
            <v>m3</v>
          </cell>
          <cell r="C107" t="str">
            <v>Concreto Resistencia  14 (Mpa)</v>
          </cell>
          <cell r="D107">
            <v>364668.87181143032</v>
          </cell>
        </row>
        <row r="108">
          <cell r="B108" t="str">
            <v>m3</v>
          </cell>
          <cell r="C108" t="str">
            <v>Concreto Resistencia  21 (Mpa)</v>
          </cell>
          <cell r="D108">
            <v>425863.30577978684</v>
          </cell>
        </row>
        <row r="109">
          <cell r="B109" t="str">
            <v>m3</v>
          </cell>
          <cell r="C109" t="str">
            <v>Concreto Resistencia  28 (Mpa)</v>
          </cell>
          <cell r="D109">
            <v>454587.22376493376</v>
          </cell>
        </row>
        <row r="110">
          <cell r="B110" t="str">
            <v>m3</v>
          </cell>
          <cell r="C110" t="str">
            <v>Concreto Resistencia  28 (Mpa)</v>
          </cell>
          <cell r="D110">
            <v>454587.22376493376</v>
          </cell>
        </row>
        <row r="111">
          <cell r="B111" t="str">
            <v>m3</v>
          </cell>
          <cell r="C111" t="str">
            <v>Concreto Resistencia  32 (Mpa)</v>
          </cell>
          <cell r="D111">
            <v>482062.2757507264</v>
          </cell>
        </row>
        <row r="112">
          <cell r="B112" t="str">
            <v>m3</v>
          </cell>
          <cell r="C112" t="str">
            <v>Concreto Resistencia  35 (Mpa)</v>
          </cell>
          <cell r="D112">
            <v>510786.19373587333</v>
          </cell>
        </row>
        <row r="113">
          <cell r="B113" t="str">
            <v>m3</v>
          </cell>
          <cell r="C113" t="str">
            <v xml:space="preserve">Concreto resistencia 14 (MPA) (Ciclopeo) </v>
          </cell>
          <cell r="D113">
            <v>347056.18808524375</v>
          </cell>
        </row>
        <row r="114">
          <cell r="B114" t="str">
            <v>m</v>
          </cell>
          <cell r="C114" t="str">
            <v>Cordón detonante</v>
          </cell>
          <cell r="D114">
            <v>1405.2366160800773</v>
          </cell>
        </row>
        <row r="116">
          <cell r="B116" t="str">
            <v>m2</v>
          </cell>
          <cell r="C116" t="str">
            <v>Costal de fibra o fique</v>
          </cell>
          <cell r="D116">
            <v>729.42552938390759</v>
          </cell>
        </row>
        <row r="117">
          <cell r="B117" t="str">
            <v>u</v>
          </cell>
          <cell r="C117" t="str">
            <v xml:space="preserve">Costal de fibra o fique
</v>
          </cell>
          <cell r="D117">
            <v>476.45812076202765</v>
          </cell>
        </row>
        <row r="118">
          <cell r="B118" t="str">
            <v>m</v>
          </cell>
          <cell r="C118" t="str">
            <v xml:space="preserve">Cuneta prefabricada de concreto tipo V de (0,8*0,3*0,22)
</v>
          </cell>
          <cell r="D118">
            <v>43409.957704552784</v>
          </cell>
        </row>
        <row r="119">
          <cell r="B119" t="str">
            <v>u</v>
          </cell>
          <cell r="C119" t="str">
            <v>Cuneta Prefabricada En Concreto Perfil U O V Ref.Cu004 Ntc-4109, 0,20 X 0,30 X 1.0 M</v>
          </cell>
          <cell r="D119">
            <v>33120.373316247453</v>
          </cell>
        </row>
        <row r="120">
          <cell r="B120" t="str">
            <v>u</v>
          </cell>
          <cell r="C120" t="str">
            <v>Defensa Metálica De 4,13 M Galvanizada</v>
          </cell>
          <cell r="D120">
            <v>319085.26283500151</v>
          </cell>
        </row>
        <row r="121">
          <cell r="B121" t="str">
            <v>u</v>
          </cell>
          <cell r="C121" t="str">
            <v>Delineador De Corona</v>
          </cell>
          <cell r="D121">
            <v>37982.317855989662</v>
          </cell>
        </row>
        <row r="122">
          <cell r="B122" t="str">
            <v>u</v>
          </cell>
          <cell r="C122" t="str">
            <v xml:space="preserve">Delineador de corona en forma de A de lámina galvanizada calibre 16 de (1.55*25) cm
</v>
          </cell>
          <cell r="D122">
            <v>25928.137294155629</v>
          </cell>
        </row>
        <row r="123">
          <cell r="B123" t="str">
            <v>m3</v>
          </cell>
          <cell r="C123" t="str">
            <v xml:space="preserve">Derechos de explotación de material pétreo
</v>
          </cell>
          <cell r="D123">
            <v>3853.6436551501447</v>
          </cell>
        </row>
        <row r="124">
          <cell r="B124" t="str">
            <v>m3</v>
          </cell>
          <cell r="C124" t="str">
            <v xml:space="preserve">Derechos de explotación y/o disposición de materiales
</v>
          </cell>
          <cell r="D124">
            <v>5029.0469486599932</v>
          </cell>
        </row>
        <row r="125">
          <cell r="B125" t="str">
            <v>gal</v>
          </cell>
          <cell r="C125" t="str">
            <v xml:space="preserve">Disolvente para pintura (TINNER)
</v>
          </cell>
          <cell r="D125">
            <v>18848.431385211494</v>
          </cell>
        </row>
        <row r="126">
          <cell r="B126" t="str">
            <v>gal</v>
          </cell>
          <cell r="C126" t="str">
            <v>Disolvente para pintura Trafico (acrílico)</v>
          </cell>
          <cell r="D126">
            <v>29041.577688085199</v>
          </cell>
        </row>
        <row r="127">
          <cell r="B127" t="str">
            <v>m3</v>
          </cell>
          <cell r="C127" t="str">
            <v>Disposición de material de derrumbe</v>
          </cell>
          <cell r="D127">
            <v>3729.3237675169512</v>
          </cell>
        </row>
        <row r="128">
          <cell r="B128" t="str">
            <v>m</v>
          </cell>
          <cell r="C128" t="str">
            <v>Ductos para tensionimiento</v>
          </cell>
          <cell r="D128">
            <v>10367.759926536462</v>
          </cell>
        </row>
        <row r="129">
          <cell r="B129" t="str">
            <v>lt</v>
          </cell>
          <cell r="C129" t="str">
            <v>Emulsión Asfáltica de Rotura Lenta CRL</v>
          </cell>
          <cell r="D129">
            <v>1367.5082692928638</v>
          </cell>
        </row>
        <row r="130">
          <cell r="B130" t="str">
            <v>lt</v>
          </cell>
          <cell r="C130" t="str">
            <v>Emulsión Asfáltica de Rotura Media Modificada Con Polímeros CRM-m</v>
          </cell>
          <cell r="D130">
            <v>1712.4733939296091</v>
          </cell>
        </row>
        <row r="131">
          <cell r="B131" t="str">
            <v>lt</v>
          </cell>
          <cell r="C131" t="str">
            <v xml:space="preserve">Emulsión asfáltica de rotura media modificada con polímeros CRMm
</v>
          </cell>
          <cell r="D131">
            <v>1712.4733939296091</v>
          </cell>
        </row>
        <row r="132">
          <cell r="B132" t="str">
            <v>lt</v>
          </cell>
          <cell r="C132" t="str">
            <v>Emulsión CRL-0</v>
          </cell>
          <cell r="D132">
            <v>1419.9553939296093</v>
          </cell>
        </row>
        <row r="133">
          <cell r="B133" t="str">
            <v>lt</v>
          </cell>
          <cell r="C133" t="str">
            <v>Emulsión CRL-1</v>
          </cell>
          <cell r="D133">
            <v>1235.1213904261797</v>
          </cell>
        </row>
        <row r="134">
          <cell r="B134" t="str">
            <v>lt</v>
          </cell>
          <cell r="C134" t="str">
            <v>Emulsión CRL-1h</v>
          </cell>
          <cell r="D134">
            <v>1341.2610939618985</v>
          </cell>
        </row>
        <row r="135">
          <cell r="B135" t="str">
            <v>lt</v>
          </cell>
          <cell r="C135" t="str">
            <v>Emulsión CRL-1hm</v>
          </cell>
          <cell r="D135">
            <v>1694.8895705521468</v>
          </cell>
        </row>
        <row r="136">
          <cell r="B136" t="str">
            <v>lt</v>
          </cell>
          <cell r="C136" t="str">
            <v>Emulsión CRM</v>
          </cell>
          <cell r="D136">
            <v>1377.9504681950273</v>
          </cell>
        </row>
        <row r="137">
          <cell r="B137" t="str">
            <v>lt</v>
          </cell>
          <cell r="C137" t="str">
            <v>Emulsión CRR-1</v>
          </cell>
          <cell r="D137">
            <v>1243.1494654600776</v>
          </cell>
        </row>
        <row r="138">
          <cell r="B138" t="str">
            <v>lt</v>
          </cell>
          <cell r="C138" t="str">
            <v>Emulsión CRR-1m</v>
          </cell>
          <cell r="D138">
            <v>1436.4687607361959</v>
          </cell>
        </row>
        <row r="139">
          <cell r="B139" t="str">
            <v>lt</v>
          </cell>
          <cell r="C139" t="str">
            <v>Emulsión CRR-2</v>
          </cell>
          <cell r="D139">
            <v>1291.011202096325</v>
          </cell>
        </row>
        <row r="140">
          <cell r="B140" t="str">
            <v>lt</v>
          </cell>
          <cell r="C140" t="str">
            <v>Emulsión CRR-2m</v>
          </cell>
          <cell r="D140">
            <v>1493.5282938327414</v>
          </cell>
        </row>
        <row r="141">
          <cell r="B141" t="str">
            <v>kg</v>
          </cell>
          <cell r="C141" t="str">
            <v xml:space="preserve">Escolta y transporte (una tarifa por cada m3 escoltado y transportado)
</v>
          </cell>
          <cell r="D141">
            <v>5875.9670003228921</v>
          </cell>
        </row>
        <row r="142">
          <cell r="B142" t="str">
            <v>%</v>
          </cell>
          <cell r="C142" t="str">
            <v>Escolta y trasporte (Tarifa Porcentual de 40 %) por cada Metro Cubico exportado y trasportado</v>
          </cell>
          <cell r="D142">
            <v>3.0114739696625089E-2</v>
          </cell>
        </row>
        <row r="143">
          <cell r="B143" t="str">
            <v>kg</v>
          </cell>
          <cell r="C143" t="str">
            <v>Esferas reflectivas</v>
          </cell>
          <cell r="D143">
            <v>5521.1048111075197</v>
          </cell>
        </row>
        <row r="144">
          <cell r="B144" t="str">
            <v>glo</v>
          </cell>
          <cell r="C144" t="str">
            <v xml:space="preserve">Estacas, Pintura, Tachuelas, Hilo (localización de estructuras y carreteras)
</v>
          </cell>
          <cell r="D144">
            <v>597.14685179205674</v>
          </cell>
        </row>
        <row r="145">
          <cell r="B145" t="str">
            <v>m</v>
          </cell>
          <cell r="C145" t="str">
            <v xml:space="preserve">Estacón en madera viva diámetro mayor a 10 cm, L=2 m 
</v>
          </cell>
          <cell r="D145">
            <v>5830.8399095899249</v>
          </cell>
        </row>
        <row r="146">
          <cell r="B146" t="str">
            <v>u</v>
          </cell>
          <cell r="C146" t="str">
            <v xml:space="preserve">Estoperol en resina de 11X3 cm
</v>
          </cell>
          <cell r="D146">
            <v>2186.0402324830479</v>
          </cell>
        </row>
        <row r="147">
          <cell r="B147" t="str">
            <v>lb</v>
          </cell>
          <cell r="C147" t="str">
            <v>Explosivos  75% (INDUGEL)</v>
          </cell>
          <cell r="D147">
            <v>12082.883123161122</v>
          </cell>
        </row>
        <row r="148">
          <cell r="B148" t="str">
            <v>lt</v>
          </cell>
          <cell r="C148" t="str">
            <v>Fertilizante Orgánico Mineral</v>
          </cell>
          <cell r="D148">
            <v>25302.654827252176</v>
          </cell>
        </row>
        <row r="149">
          <cell r="B149" t="str">
            <v>m2</v>
          </cell>
          <cell r="C149" t="str">
            <v>FORMALETA (Depende para que sea el Concreto)</v>
          </cell>
          <cell r="D149">
            <v>17331.951243138519</v>
          </cell>
        </row>
        <row r="150">
          <cell r="B150" t="str">
            <v>m2</v>
          </cell>
          <cell r="C150" t="str">
            <v xml:space="preserve">Formaleta (gaviones, juntas de bordillos, juntas de cunetas, muros, concretos clase D,E, F y G)
</v>
          </cell>
          <cell r="D150">
            <v>4529.5005489183077</v>
          </cell>
        </row>
        <row r="151">
          <cell r="B151" t="str">
            <v>m2</v>
          </cell>
          <cell r="C151" t="str">
            <v xml:space="preserve">Formaleta concreto clase A,B y C
</v>
          </cell>
          <cell r="D151">
            <v>17166.922521795284</v>
          </cell>
        </row>
        <row r="152">
          <cell r="B152" t="str">
            <v>m2</v>
          </cell>
          <cell r="C152" t="str">
            <v>Formaleta Metálica</v>
          </cell>
          <cell r="D152">
            <v>14891.677575072648</v>
          </cell>
        </row>
        <row r="153">
          <cell r="B153" t="str">
            <v>m</v>
          </cell>
          <cell r="C153" t="str">
            <v xml:space="preserve">Formaleta para baranda de concreto
</v>
          </cell>
          <cell r="D153">
            <v>22273.892412011621</v>
          </cell>
        </row>
        <row r="154">
          <cell r="B154" t="str">
            <v>m2</v>
          </cell>
          <cell r="C154" t="str">
            <v>Formaleta para muros</v>
          </cell>
          <cell r="D154">
            <v>6777.459347755891</v>
          </cell>
        </row>
        <row r="155">
          <cell r="B155" t="str">
            <v>glo</v>
          </cell>
          <cell r="C155" t="str">
            <v xml:space="preserve">Formaleta, platina y accesorios (escamas en concreto)
</v>
          </cell>
          <cell r="D155">
            <v>122793.96228608329</v>
          </cell>
        </row>
        <row r="156">
          <cell r="B156" t="str">
            <v>u</v>
          </cell>
          <cell r="C156" t="str">
            <v>Fulminantes</v>
          </cell>
          <cell r="D156">
            <v>850.06845334194361</v>
          </cell>
        </row>
        <row r="157">
          <cell r="B157" t="str">
            <v>kg</v>
          </cell>
          <cell r="C157" t="str">
            <v>Fundente</v>
          </cell>
          <cell r="D157">
            <v>32370.816596706485</v>
          </cell>
        </row>
        <row r="158">
          <cell r="B158" t="str">
            <v>kg</v>
          </cell>
          <cell r="C158" t="str">
            <v>Gas propano</v>
          </cell>
          <cell r="D158">
            <v>2901.7768808524374</v>
          </cell>
        </row>
        <row r="159">
          <cell r="B159" t="str">
            <v>m</v>
          </cell>
          <cell r="C159" t="str">
            <v xml:space="preserve">Geodren circular diámetro 100 mm y altura 2.00 M
</v>
          </cell>
          <cell r="D159">
            <v>75491.325992896338</v>
          </cell>
        </row>
        <row r="160">
          <cell r="B160" t="str">
            <v>m</v>
          </cell>
          <cell r="C160" t="str">
            <v xml:space="preserve">Geodren planar Diamet 100 mm y h=0.50
</v>
          </cell>
          <cell r="D160">
            <v>16013.820406845331</v>
          </cell>
        </row>
        <row r="161">
          <cell r="B161" t="str">
            <v>m</v>
          </cell>
          <cell r="C161" t="str">
            <v xml:space="preserve">Geodren planar Diamet 100 mm y h=1.00
</v>
          </cell>
          <cell r="D161">
            <v>32935.429964481751</v>
          </cell>
        </row>
        <row r="162">
          <cell r="B162" t="str">
            <v>m</v>
          </cell>
          <cell r="C162" t="str">
            <v xml:space="preserve">Geodren planar Diamet 100 mm y h=2.00
</v>
          </cell>
          <cell r="D162">
            <v>57761.626670971898</v>
          </cell>
        </row>
        <row r="163">
          <cell r="B163" t="str">
            <v>m2</v>
          </cell>
          <cell r="C163" t="str">
            <v>Geomalla Biaxial Para Refuerzo Pbx-11</v>
          </cell>
          <cell r="D163">
            <v>8319.1267032612177</v>
          </cell>
        </row>
        <row r="164">
          <cell r="B164" t="str">
            <v>m2</v>
          </cell>
          <cell r="C164" t="str">
            <v>Geomalla Biaxial Para Refuerzo Pbx-11</v>
          </cell>
          <cell r="D164">
            <v>8319.1267032612177</v>
          </cell>
        </row>
        <row r="165">
          <cell r="B165" t="str">
            <v>m2</v>
          </cell>
          <cell r="C165" t="str">
            <v>Geomalla Biaxial Para Refuerzo Pbx-12</v>
          </cell>
          <cell r="D165">
            <v>9979.3469686957142</v>
          </cell>
        </row>
        <row r="166">
          <cell r="B166" t="str">
            <v>m2</v>
          </cell>
          <cell r="C166" t="str">
            <v>Geomalla Biaxial Para Refuerzo Pbx-12</v>
          </cell>
          <cell r="D166">
            <v>9348.1985948325037</v>
          </cell>
        </row>
        <row r="167">
          <cell r="B167" t="str">
            <v>m2</v>
          </cell>
          <cell r="C167" t="str">
            <v>Geomalla en fibra de vidrio GLASGRID 8511</v>
          </cell>
          <cell r="D167">
            <v>9261.8841020342261</v>
          </cell>
        </row>
        <row r="168">
          <cell r="B168" t="str">
            <v>m2</v>
          </cell>
          <cell r="C168" t="str">
            <v>Geomalla en fibra de vidrio GLASGRID 8511</v>
          </cell>
          <cell r="D168">
            <v>9261.8841020342261</v>
          </cell>
        </row>
        <row r="169">
          <cell r="B169" t="str">
            <v>M2</v>
          </cell>
          <cell r="C169" t="str">
            <v>Geomalla Forgrid UX100</v>
          </cell>
          <cell r="D169">
            <v>13961.387846948659</v>
          </cell>
        </row>
        <row r="170">
          <cell r="B170" t="str">
            <v>m2</v>
          </cell>
          <cell r="C170" t="str">
            <v>Geomalla Fort Gird UX-50</v>
          </cell>
          <cell r="D170">
            <v>8728.5343629318686</v>
          </cell>
        </row>
        <row r="171">
          <cell r="B171" t="str">
            <v>m2</v>
          </cell>
          <cell r="C171" t="str">
            <v>Geomalla Tipo Asphalt</v>
          </cell>
          <cell r="D171">
            <v>9497.506120919239</v>
          </cell>
        </row>
        <row r="172">
          <cell r="B172" t="str">
            <v>m2</v>
          </cell>
          <cell r="C172" t="str">
            <v>Geomalla Tipo Asphalt</v>
          </cell>
          <cell r="D172">
            <v>10148.024456140714</v>
          </cell>
        </row>
        <row r="173">
          <cell r="B173" t="str">
            <v>m2</v>
          </cell>
          <cell r="C173" t="str">
            <v>Geomalla Uniaxial Pbx-11</v>
          </cell>
          <cell r="D173">
            <v>12424.366388290322</v>
          </cell>
        </row>
        <row r="174">
          <cell r="B174" t="str">
            <v>m2</v>
          </cell>
          <cell r="C174" t="str">
            <v>Geomalla Uniaxial Pbx-11</v>
          </cell>
          <cell r="D174">
            <v>12251.404609182599</v>
          </cell>
        </row>
        <row r="175">
          <cell r="B175" t="str">
            <v>m2</v>
          </cell>
          <cell r="C175" t="str">
            <v xml:space="preserve">Geoterxtil T-4000 o similar </v>
          </cell>
          <cell r="D175">
            <v>10257.492670326121</v>
          </cell>
        </row>
        <row r="176">
          <cell r="B176" t="str">
            <v>M2</v>
          </cell>
          <cell r="C176" t="str">
            <v>Geotextil Forte Grid UX-165</v>
          </cell>
          <cell r="D176">
            <v>12257.77720374556</v>
          </cell>
        </row>
        <row r="177">
          <cell r="B177" t="str">
            <v>M2</v>
          </cell>
          <cell r="C177" t="str">
            <v>Geotextil Fortex BX-40</v>
          </cell>
          <cell r="D177">
            <v>3926.0568937681624</v>
          </cell>
        </row>
        <row r="178">
          <cell r="B178" t="str">
            <v>m2</v>
          </cell>
          <cell r="C178" t="str">
            <v>Geotextil No Tejido</v>
          </cell>
          <cell r="D178">
            <v>5613.6001937358724</v>
          </cell>
        </row>
        <row r="179">
          <cell r="B179" t="str">
            <v>m2</v>
          </cell>
          <cell r="C179" t="str">
            <v>Geotextil No Tejido para reparación</v>
          </cell>
          <cell r="D179">
            <v>5718.5469163706803</v>
          </cell>
        </row>
        <row r="180">
          <cell r="B180" t="str">
            <v>m2</v>
          </cell>
          <cell r="C180" t="str">
            <v>Geotextil Nt Repav 450 O Similar (Proveedores Pavco, Lafayet, Geomatrix, Tensar, Omnes U Otros)</v>
          </cell>
          <cell r="D180">
            <v>5383.7668711656434</v>
          </cell>
        </row>
        <row r="181">
          <cell r="B181" t="str">
            <v>m2</v>
          </cell>
          <cell r="C181" t="str">
            <v>Geotextil Nt-2500 O Similar (Proveedores, Pavco, Geomatrix, Tensar, Omnes U Otros)</v>
          </cell>
          <cell r="D181">
            <v>5581.0667097190817</v>
          </cell>
        </row>
        <row r="182">
          <cell r="B182" t="str">
            <v>m2</v>
          </cell>
          <cell r="C182" t="str">
            <v xml:space="preserve">Geotextil NT-3000 o similar (proveedores, Tensar, Omnes u otros)
</v>
          </cell>
          <cell r="D182">
            <v>7104.8931223764921</v>
          </cell>
        </row>
        <row r="183">
          <cell r="B183" t="str">
            <v>m2</v>
          </cell>
          <cell r="C183" t="str">
            <v>Geotextil T-2100 O Similar (Proveedores Pavco, Lafayet, Geomatrix, Tensar, Omnes U Otros)</v>
          </cell>
          <cell r="D183">
            <v>5676.5682273167577</v>
          </cell>
        </row>
        <row r="184">
          <cell r="B184" t="str">
            <v>m2</v>
          </cell>
          <cell r="C184" t="str">
            <v>Geotextil T-2400 O Similar (Proveedores Lafayet, Pavco, Geomatrix, Tensar, Omnes U Otros)</v>
          </cell>
          <cell r="D184">
            <v>6522.4388117533081</v>
          </cell>
        </row>
        <row r="185">
          <cell r="B185" t="str">
            <v>m2</v>
          </cell>
          <cell r="C185" t="str">
            <v>Geotextil Tejido</v>
          </cell>
          <cell r="D185">
            <v>6649.4243461414262</v>
          </cell>
        </row>
        <row r="186">
          <cell r="B186" t="str">
            <v>m2</v>
          </cell>
          <cell r="C186" t="str">
            <v>Geotextil Tejido</v>
          </cell>
          <cell r="D186">
            <v>6272.6656118824658</v>
          </cell>
        </row>
        <row r="187">
          <cell r="B187" t="str">
            <v>kg</v>
          </cell>
          <cell r="C187" t="str">
            <v>Grapas</v>
          </cell>
          <cell r="D187">
            <v>6104.7508556667735</v>
          </cell>
        </row>
        <row r="188">
          <cell r="B188" t="str">
            <v>u</v>
          </cell>
          <cell r="C188" t="str">
            <v>Grata de limpieza</v>
          </cell>
          <cell r="D188">
            <v>5247.3361317403924</v>
          </cell>
        </row>
        <row r="189">
          <cell r="B189" t="str">
            <v>m3</v>
          </cell>
          <cell r="C189" t="str">
            <v>Gravilla</v>
          </cell>
          <cell r="D189">
            <v>61727.038585728114</v>
          </cell>
        </row>
        <row r="190">
          <cell r="B190" t="str">
            <v>m</v>
          </cell>
          <cell r="C190" t="str">
            <v>Guadua</v>
          </cell>
          <cell r="D190">
            <v>2041.2137552470131</v>
          </cell>
        </row>
        <row r="191">
          <cell r="B191" t="str">
            <v>kg</v>
          </cell>
          <cell r="C191" t="str">
            <v>Impermeabilizante para Concreto</v>
          </cell>
          <cell r="D191">
            <v>10896.618211172101</v>
          </cell>
        </row>
        <row r="192">
          <cell r="B192" t="str">
            <v>kg</v>
          </cell>
          <cell r="C192" t="str">
            <v>Impermeabilizante para concreto</v>
          </cell>
          <cell r="D192">
            <v>10896.618211172101</v>
          </cell>
        </row>
        <row r="193">
          <cell r="B193" t="str">
            <v>kg</v>
          </cell>
          <cell r="C193" t="str">
            <v>Imprimante y puente de adherencia</v>
          </cell>
          <cell r="D193">
            <v>53493.443461414266</v>
          </cell>
        </row>
        <row r="194">
          <cell r="B194" t="str">
            <v>m</v>
          </cell>
          <cell r="C194" t="str">
            <v>Junta elastomérica Jeene (J 8097VV)</v>
          </cell>
          <cell r="D194">
            <v>629984.68130448821</v>
          </cell>
        </row>
        <row r="195">
          <cell r="B195" t="str">
            <v>u</v>
          </cell>
          <cell r="C195" t="str">
            <v>Lamina 1,22 X 2,44 X 1/2´´</v>
          </cell>
          <cell r="D195">
            <v>652222.89183080383</v>
          </cell>
        </row>
        <row r="196">
          <cell r="B196" t="str">
            <v>u</v>
          </cell>
          <cell r="C196" t="str">
            <v>Lamina 1,22 X 2,44 X 1/4´´</v>
          </cell>
          <cell r="D196">
            <v>368311.35978441773</v>
          </cell>
        </row>
        <row r="197">
          <cell r="B197" t="str">
            <v>m2</v>
          </cell>
          <cell r="C197" t="str">
            <v>Láminas impermeabilizantes</v>
          </cell>
          <cell r="D197">
            <v>2438.9618340329343</v>
          </cell>
        </row>
        <row r="198">
          <cell r="B198" t="str">
            <v>u</v>
          </cell>
          <cell r="C198" t="str">
            <v>Lechada Para Ductos (Acero De Preesfuerzo)</v>
          </cell>
          <cell r="D198">
            <v>1000.1422667097189</v>
          </cell>
        </row>
        <row r="199">
          <cell r="B199" t="str">
            <v>lt</v>
          </cell>
          <cell r="C199" t="str">
            <v xml:space="preserve">Lechada para ductos (tensionamiento)
</v>
          </cell>
          <cell r="D199">
            <v>1000.1422667097189</v>
          </cell>
        </row>
        <row r="200">
          <cell r="B200" t="str">
            <v>u</v>
          </cell>
          <cell r="C200" t="str">
            <v>Limpiador 1/4 de galón (anclajes)</v>
          </cell>
          <cell r="D200">
            <v>26443.414942695628</v>
          </cell>
        </row>
        <row r="201">
          <cell r="B201" t="str">
            <v>m</v>
          </cell>
          <cell r="C201" t="str">
            <v>Listón en guadua para empradizar</v>
          </cell>
          <cell r="D201">
            <v>1923.6734258960282</v>
          </cell>
        </row>
        <row r="202">
          <cell r="B202" t="str">
            <v>u</v>
          </cell>
          <cell r="C202" t="str">
            <v>Lubricante Pvc X 500 G</v>
          </cell>
          <cell r="D202">
            <v>22651.175879883755</v>
          </cell>
        </row>
        <row r="203">
          <cell r="B203" t="str">
            <v>u</v>
          </cell>
          <cell r="C203" t="str">
            <v>Malla Ciclónica Para Gaviones Galvanizada Aleación Zn-5A1-Mm Cal 12 (2M3)</v>
          </cell>
          <cell r="D203">
            <v>128949.08756861478</v>
          </cell>
        </row>
        <row r="204">
          <cell r="B204" t="str">
            <v>u</v>
          </cell>
          <cell r="C204" t="str">
            <v>Malla Ciclónica Para Gaviones Galvanizada Aleación Zn-5A1-Mm Y Plastificada Pvc Cal 12 (2M3)</v>
          </cell>
          <cell r="D204">
            <v>140122.76512754275</v>
          </cell>
        </row>
        <row r="205">
          <cell r="B205" t="str">
            <v>u</v>
          </cell>
          <cell r="C205" t="str">
            <v>Malla Ciclónica Para Gaviones Galvanizada Y Plastificada Con Pvc Cal 12 (2M3)</v>
          </cell>
          <cell r="D205">
            <v>140122.76512754275</v>
          </cell>
        </row>
        <row r="206">
          <cell r="B206" t="str">
            <v>m2</v>
          </cell>
          <cell r="C206" t="str">
            <v>Malla Electrosoldada de 5/16</v>
          </cell>
          <cell r="D206">
            <v>6579.2260081046161</v>
          </cell>
        </row>
        <row r="207">
          <cell r="B207" t="str">
            <v>m2</v>
          </cell>
          <cell r="C207" t="str">
            <v xml:space="preserve">Malla eslabonada, calibre 10, 6 ojos
</v>
          </cell>
          <cell r="D207">
            <v>13865.701905865202</v>
          </cell>
        </row>
        <row r="208">
          <cell r="B208" t="str">
            <v>u</v>
          </cell>
          <cell r="C208" t="str">
            <v>Malla Para Colchagaviones Espesor 0,30 M</v>
          </cell>
          <cell r="D208">
            <v>70168.73975006929</v>
          </cell>
        </row>
        <row r="209">
          <cell r="B209" t="str">
            <v>u</v>
          </cell>
          <cell r="C209" t="str">
            <v>Malla para gaviones (2M3)</v>
          </cell>
          <cell r="D209">
            <v>98193.925766871151</v>
          </cell>
        </row>
        <row r="210">
          <cell r="B210" t="str">
            <v>m</v>
          </cell>
          <cell r="C210" t="str">
            <v>Manguera De Alta Presión</v>
          </cell>
          <cell r="D210">
            <v>74668.420258848899</v>
          </cell>
        </row>
        <row r="211">
          <cell r="B211" t="str">
            <v>m</v>
          </cell>
          <cell r="C211" t="str">
            <v>Manguera de alta presión</v>
          </cell>
          <cell r="D211">
            <v>72832.55282391145</v>
          </cell>
        </row>
        <row r="212">
          <cell r="B212" t="str">
            <v>m</v>
          </cell>
          <cell r="C212" t="str">
            <v>Manguera de polietileno de 3´´</v>
          </cell>
          <cell r="D212">
            <v>6847.7736519212131</v>
          </cell>
        </row>
        <row r="213">
          <cell r="B213" t="str">
            <v>m2</v>
          </cell>
          <cell r="C213" t="str">
            <v>Manto de refuerzo de vegetación tipo 5A</v>
          </cell>
          <cell r="D213">
            <v>8516.951275427833</v>
          </cell>
        </row>
        <row r="214">
          <cell r="B214" t="str">
            <v>m2</v>
          </cell>
          <cell r="C214" t="str">
            <v>Manto Permanente (Protección de Taludes)</v>
          </cell>
          <cell r="D214">
            <v>7714.6335808847261</v>
          </cell>
        </row>
        <row r="215">
          <cell r="B215" t="str">
            <v>m2</v>
          </cell>
          <cell r="C215" t="str">
            <v>Manto Temporal (Protección de Taludes)</v>
          </cell>
          <cell r="D215">
            <v>3909.7901517597666</v>
          </cell>
        </row>
        <row r="216">
          <cell r="B216" t="str">
            <v>m3</v>
          </cell>
          <cell r="C216" t="str">
            <v xml:space="preserve">Material  de afirmado de la Zona </v>
          </cell>
          <cell r="D216">
            <v>19745.73036359145</v>
          </cell>
        </row>
        <row r="217">
          <cell r="B217" t="str">
            <v>m3</v>
          </cell>
          <cell r="C217" t="str">
            <v>Material  Granular Tipo SBG</v>
          </cell>
          <cell r="D217">
            <v>44100.711785598964</v>
          </cell>
        </row>
        <row r="218">
          <cell r="B218" t="str">
            <v>m3</v>
          </cell>
          <cell r="C218" t="str">
            <v>Material de afirmado</v>
          </cell>
          <cell r="D218">
            <v>28723.917985146909</v>
          </cell>
        </row>
        <row r="219">
          <cell r="B219" t="str">
            <v>m3</v>
          </cell>
          <cell r="C219" t="str">
            <v xml:space="preserve">Material de Base </v>
          </cell>
          <cell r="D219">
            <v>49600</v>
          </cell>
        </row>
        <row r="220">
          <cell r="B220" t="str">
            <v>m3</v>
          </cell>
          <cell r="C220" t="str">
            <v>Material de base (gradación 1)</v>
          </cell>
          <cell r="D220">
            <v>40513.289105424599</v>
          </cell>
        </row>
        <row r="221">
          <cell r="B221" t="str">
            <v>m3</v>
          </cell>
          <cell r="C221" t="str">
            <v>Material de base (gradación 2)</v>
          </cell>
          <cell r="D221">
            <v>40145.868005812066</v>
          </cell>
        </row>
        <row r="222">
          <cell r="B222" t="str">
            <v>m3</v>
          </cell>
          <cell r="C222" t="str">
            <v>Material de base (gradación 3)</v>
          </cell>
          <cell r="D222">
            <v>58752</v>
          </cell>
        </row>
        <row r="223">
          <cell r="B223" t="str">
            <v>m3</v>
          </cell>
          <cell r="C223" t="str">
            <v>Material de base procesado en planta (gradación 1, 2)</v>
          </cell>
          <cell r="D223">
            <v>46582.701775912166</v>
          </cell>
        </row>
        <row r="224">
          <cell r="B224" t="str">
            <v>m3</v>
          </cell>
          <cell r="C224" t="str">
            <v>Material de base reciclada (manejo)</v>
          </cell>
          <cell r="D224">
            <v>7007.292670326121</v>
          </cell>
        </row>
        <row r="225">
          <cell r="B225" t="str">
            <v>m3</v>
          </cell>
          <cell r="C225" t="str">
            <v>Material de la zona (para estabilizar bases)</v>
          </cell>
          <cell r="D225">
            <v>19152.203768287814</v>
          </cell>
        </row>
        <row r="226">
          <cell r="B226" t="str">
            <v>m3</v>
          </cell>
          <cell r="C226" t="str">
            <v>Material de Recebo Para Relleno</v>
          </cell>
          <cell r="D226">
            <v>16529.108814982239</v>
          </cell>
        </row>
        <row r="227">
          <cell r="B227" t="str">
            <v>m3</v>
          </cell>
          <cell r="C227" t="str">
            <v>Material de Remoción</v>
          </cell>
          <cell r="D227">
            <v>4863.2311268969961</v>
          </cell>
        </row>
        <row r="228">
          <cell r="B228" t="str">
            <v>m3</v>
          </cell>
          <cell r="C228" t="str">
            <v xml:space="preserve">Material de Sub- Base CBR=20%
</v>
          </cell>
          <cell r="D228">
            <v>37745.138262834997</v>
          </cell>
        </row>
        <row r="229">
          <cell r="B229" t="str">
            <v>m3</v>
          </cell>
          <cell r="C229" t="str">
            <v xml:space="preserve">Material de Sub- Base CBR=30%
</v>
          </cell>
          <cell r="D229">
            <v>31176.664571197933</v>
          </cell>
        </row>
        <row r="230">
          <cell r="B230" t="str">
            <v>m3</v>
          </cell>
          <cell r="C230" t="str">
            <v xml:space="preserve">Material de Sub Base CBR=40% </v>
          </cell>
          <cell r="D230">
            <v>34300</v>
          </cell>
        </row>
        <row r="231">
          <cell r="B231" t="str">
            <v>m3</v>
          </cell>
          <cell r="C231" t="str">
            <v xml:space="preserve">Material de Sub- Base para bacheo
</v>
          </cell>
          <cell r="D231">
            <v>35782.889220277684</v>
          </cell>
        </row>
        <row r="232">
          <cell r="B232" t="str">
            <v>m3</v>
          </cell>
          <cell r="C232" t="str">
            <v xml:space="preserve">Material de Sub- Base procesado en planta (tipo 1 o tipo 2)
</v>
          </cell>
          <cell r="D232">
            <v>39594.299515660314</v>
          </cell>
        </row>
        <row r="233">
          <cell r="B233" t="str">
            <v>m3</v>
          </cell>
          <cell r="C233" t="str">
            <v>Material drenante (3´´)</v>
          </cell>
          <cell r="D233">
            <v>47161.563655272839</v>
          </cell>
        </row>
        <row r="234">
          <cell r="B234" t="str">
            <v>m3</v>
          </cell>
          <cell r="C234" t="str">
            <v>Material filtrante (6´´)</v>
          </cell>
          <cell r="D234">
            <v>47683.5928963513</v>
          </cell>
        </row>
        <row r="235">
          <cell r="B235" t="str">
            <v>m3</v>
          </cell>
          <cell r="C235" t="str">
            <v>Material Granular Tipo  BG</v>
          </cell>
          <cell r="D235">
            <v>48986.768824669023</v>
          </cell>
        </row>
        <row r="236">
          <cell r="B236" t="str">
            <v>m3</v>
          </cell>
          <cell r="C236" t="str">
            <v>Material para pedraplén</v>
          </cell>
          <cell r="D236">
            <v>46691.461562802702</v>
          </cell>
        </row>
        <row r="237">
          <cell r="B237" t="str">
            <v>m3</v>
          </cell>
          <cell r="C237" t="str">
            <v>Material para solado y atraque</v>
          </cell>
          <cell r="D237">
            <v>28610.050791088146</v>
          </cell>
        </row>
        <row r="238">
          <cell r="B238" t="str">
            <v>m3</v>
          </cell>
          <cell r="C238" t="str">
            <v xml:space="preserve">Material seleccionado para Relleno
</v>
          </cell>
          <cell r="D238">
            <v>22402.040500484301</v>
          </cell>
        </row>
        <row r="239">
          <cell r="B239" t="str">
            <v>m</v>
          </cell>
          <cell r="C239" t="str">
            <v>Mecha Lenta</v>
          </cell>
          <cell r="D239">
            <v>824.88123990958979</v>
          </cell>
        </row>
        <row r="240">
          <cell r="B240" t="str">
            <v>m3</v>
          </cell>
          <cell r="C240" t="str">
            <v xml:space="preserve">Mezcla abierta en caliente MAC-1
</v>
          </cell>
          <cell r="D240">
            <v>451599.39057152072</v>
          </cell>
        </row>
        <row r="241">
          <cell r="B241" t="str">
            <v>m3</v>
          </cell>
          <cell r="C241" t="str">
            <v xml:space="preserve">Mezcla abierta en caliente MAC-2
</v>
          </cell>
          <cell r="D241">
            <v>406181.59741685493</v>
          </cell>
        </row>
        <row r="242">
          <cell r="B242" t="str">
            <v>m3</v>
          </cell>
          <cell r="C242" t="str">
            <v xml:space="preserve">Mezcla abierta en caliente MAC-3
</v>
          </cell>
          <cell r="D242">
            <v>417962.91649983847</v>
          </cell>
        </row>
        <row r="243">
          <cell r="B243" t="str">
            <v>M3</v>
          </cell>
          <cell r="C243" t="str">
            <v>Mezcla Abierta en Frio  MAF-25</v>
          </cell>
          <cell r="D243">
            <v>360135.17339360667</v>
          </cell>
        </row>
        <row r="244">
          <cell r="B244" t="str">
            <v>m3</v>
          </cell>
          <cell r="C244" t="str">
            <v>Mezcla Abierta en Frío MAF-19</v>
          </cell>
          <cell r="D244">
            <v>354989.63558282203</v>
          </cell>
        </row>
        <row r="245">
          <cell r="B245" t="str">
            <v>m3</v>
          </cell>
          <cell r="C245" t="str">
            <v xml:space="preserve">Mezcla Abierta en Frio MAF-38 </v>
          </cell>
          <cell r="D245">
            <v>245583.7267032612</v>
          </cell>
        </row>
        <row r="246">
          <cell r="B246" t="str">
            <v>m3</v>
          </cell>
          <cell r="C246" t="str">
            <v>Mezcla Densa en caliente MDC-0</v>
          </cell>
          <cell r="D246">
            <v>310696.87129480136</v>
          </cell>
        </row>
        <row r="247">
          <cell r="B247" t="str">
            <v>m3</v>
          </cell>
          <cell r="C247" t="str">
            <v>Mezcla Densa en caliente MDC-10</v>
          </cell>
          <cell r="D247">
            <v>409922.42334517266</v>
          </cell>
        </row>
        <row r="248">
          <cell r="B248" t="str">
            <v>m3</v>
          </cell>
          <cell r="C248" t="str">
            <v>Mezcla densa en Caliente MDC-19</v>
          </cell>
          <cell r="D248">
            <v>371923.2615402001</v>
          </cell>
        </row>
        <row r="249">
          <cell r="B249" t="str">
            <v>m3</v>
          </cell>
          <cell r="C249" t="str">
            <v>Mezcla densa en Caliente MDC-25</v>
          </cell>
          <cell r="D249">
            <v>361654.10229254118</v>
          </cell>
        </row>
        <row r="250">
          <cell r="B250" t="str">
            <v>m3</v>
          </cell>
          <cell r="C250" t="str">
            <v>Mezcla Densa en Frio MDF-19</v>
          </cell>
          <cell r="D250">
            <v>250878.28886018725</v>
          </cell>
        </row>
        <row r="251">
          <cell r="B251" t="str">
            <v>m3</v>
          </cell>
          <cell r="C251" t="str">
            <v>Mezcla Densa en Frio MDF-25</v>
          </cell>
          <cell r="D251">
            <v>253604.80471423955</v>
          </cell>
        </row>
        <row r="252">
          <cell r="B252" t="str">
            <v>m3</v>
          </cell>
          <cell r="C252" t="str">
            <v>Mezcla Densa en Frio MDF-38</v>
          </cell>
          <cell r="D252">
            <v>250427.01795285757</v>
          </cell>
        </row>
        <row r="253">
          <cell r="B253" t="str">
            <v>m3</v>
          </cell>
          <cell r="C253" t="str">
            <v>Mezcla Densa en Frio para Bacheo</v>
          </cell>
          <cell r="D253">
            <v>259717.42657410394</v>
          </cell>
        </row>
        <row r="254">
          <cell r="B254" t="str">
            <v>m3</v>
          </cell>
          <cell r="C254" t="str">
            <v>Mezcla discontinua en caliente F-1</v>
          </cell>
          <cell r="D254">
            <v>288603.48724572157</v>
          </cell>
        </row>
        <row r="255">
          <cell r="B255" t="str">
            <v>m3</v>
          </cell>
          <cell r="C255" t="str">
            <v>Mezcla discontinua en caliente F-2</v>
          </cell>
          <cell r="D255">
            <v>213041.84694865995</v>
          </cell>
        </row>
        <row r="256">
          <cell r="B256" t="str">
            <v>m3</v>
          </cell>
          <cell r="C256" t="str">
            <v xml:space="preserve">Mezcla discontinua en caliente M-1
</v>
          </cell>
          <cell r="D256">
            <v>323661.9894091055</v>
          </cell>
        </row>
        <row r="257">
          <cell r="B257" t="str">
            <v>m3</v>
          </cell>
          <cell r="C257" t="str">
            <v xml:space="preserve">Mezcla discontinua en caliente M-2
</v>
          </cell>
          <cell r="D257">
            <v>169602.2995156603</v>
          </cell>
        </row>
        <row r="258">
          <cell r="B258" t="str">
            <v>m2</v>
          </cell>
          <cell r="C258" t="str">
            <v>Mezcla Fértil</v>
          </cell>
          <cell r="D258">
            <v>15177.395027445913</v>
          </cell>
        </row>
        <row r="259">
          <cell r="B259" t="str">
            <v>m3</v>
          </cell>
          <cell r="C259" t="str">
            <v xml:space="preserve">Mezcla gruesa en caliente tipo MGC-1
</v>
          </cell>
          <cell r="D259">
            <v>401913.41420729732</v>
          </cell>
        </row>
        <row r="260">
          <cell r="B260" t="str">
            <v>m3</v>
          </cell>
          <cell r="C260" t="str">
            <v>Mezcla Semidensa en Caliente MSC-19</v>
          </cell>
          <cell r="D260">
            <v>327036.17948005418</v>
          </cell>
        </row>
        <row r="261">
          <cell r="B261" t="str">
            <v>m3</v>
          </cell>
          <cell r="C261" t="str">
            <v>Mortero 1:3</v>
          </cell>
          <cell r="D261">
            <v>373755.15905715205</v>
          </cell>
        </row>
        <row r="262">
          <cell r="B262" t="str">
            <v>m3</v>
          </cell>
          <cell r="C262" t="str">
            <v>Mortero 1:3 De recubrimiento</v>
          </cell>
          <cell r="D262">
            <v>350408.71113981266</v>
          </cell>
        </row>
        <row r="263">
          <cell r="B263" t="str">
            <v>m3</v>
          </cell>
          <cell r="C263" t="str">
            <v>Mortero 1:3 Para Anillos</v>
          </cell>
          <cell r="D263">
            <v>352209.59690022597</v>
          </cell>
        </row>
        <row r="264">
          <cell r="B264" t="str">
            <v>m3</v>
          </cell>
          <cell r="C264" t="str">
            <v>Mortero alta resistencia (Eucocrete)</v>
          </cell>
          <cell r="D264">
            <v>444958.36196319014</v>
          </cell>
        </row>
        <row r="265">
          <cell r="B265" t="str">
            <v>kg</v>
          </cell>
          <cell r="C265" t="str">
            <v>Mulch Orgánico</v>
          </cell>
          <cell r="D265">
            <v>2532.6299702015131</v>
          </cell>
        </row>
        <row r="266">
          <cell r="B266" t="str">
            <v>kg</v>
          </cell>
          <cell r="C266" t="str">
            <v xml:space="preserve">Nutrientes (para remoción de especies vegetales) (dap, triple 15 o similar) (ítem 201.9)
</v>
          </cell>
          <cell r="D266">
            <v>2302.5310946076843</v>
          </cell>
        </row>
        <row r="267">
          <cell r="B267" t="str">
            <v>m2</v>
          </cell>
          <cell r="C267" t="str">
            <v xml:space="preserve">Obra falsa concreto clase A y B (puntal de 3m metálico)
</v>
          </cell>
          <cell r="D267">
            <v>44365.177526638676</v>
          </cell>
        </row>
        <row r="268">
          <cell r="B268" t="str">
            <v>kg</v>
          </cell>
          <cell r="C268" t="str">
            <v xml:space="preserve">Oxigeno industrial
</v>
          </cell>
          <cell r="D268">
            <v>10533.082763965125</v>
          </cell>
        </row>
        <row r="269">
          <cell r="B269" t="str">
            <v>m</v>
          </cell>
          <cell r="C269" t="str">
            <v xml:space="preserve">Paral en madera rolliza de 3´´ (tablestacados)
</v>
          </cell>
          <cell r="D269">
            <v>7602.5015059735206</v>
          </cell>
        </row>
        <row r="270">
          <cell r="B270" t="str">
            <v>u</v>
          </cell>
          <cell r="C270" t="str">
            <v xml:space="preserve">Paral en madera rolliza de 5´´ y 4,5m de longitud (tablestacados)
</v>
          </cell>
          <cell r="D270">
            <v>35287.286018727791</v>
          </cell>
        </row>
        <row r="271">
          <cell r="B271" t="str">
            <v>u</v>
          </cell>
          <cell r="C271" t="str">
            <v xml:space="preserve">Paral en madera rolliza de 6´´ y 5m de longitud (tablestacados)
</v>
          </cell>
          <cell r="D271">
            <v>52336.930577978681</v>
          </cell>
        </row>
        <row r="272">
          <cell r="B272" t="str">
            <v>u</v>
          </cell>
          <cell r="C272" t="str">
            <v xml:space="preserve">Paral en madera rolliza de 6´´ y 8m de longitud (tablestacados)
</v>
          </cell>
          <cell r="D272">
            <v>58844.47517058441</v>
          </cell>
        </row>
        <row r="273">
          <cell r="B273" t="str">
            <v>kg</v>
          </cell>
          <cell r="C273" t="str">
            <v>Pegante epóxico</v>
          </cell>
          <cell r="D273">
            <v>46868.444916021901</v>
          </cell>
        </row>
        <row r="274">
          <cell r="B274" t="str">
            <v>m</v>
          </cell>
          <cell r="C274" t="str">
            <v>Perfil Hea 200</v>
          </cell>
          <cell r="D274">
            <v>232947.09183080395</v>
          </cell>
        </row>
        <row r="275">
          <cell r="B275" t="str">
            <v>m3</v>
          </cell>
          <cell r="C275" t="str">
            <v xml:space="preserve">Piedra para Concreto Ciclópeo (Rajón o Canto Rodado) </v>
          </cell>
          <cell r="D275">
            <v>43547.07906337746</v>
          </cell>
        </row>
        <row r="276">
          <cell r="B276" t="str">
            <v>m3</v>
          </cell>
          <cell r="C276" t="str">
            <v xml:space="preserve">Piedra para concreto ciclópeo (rajón o canto rodado)
</v>
          </cell>
          <cell r="D276">
            <v>44440.739166935738</v>
          </cell>
        </row>
        <row r="277">
          <cell r="B277" t="str">
            <v>m3</v>
          </cell>
          <cell r="C277" t="str">
            <v xml:space="preserve">Piedra para gavión
</v>
          </cell>
          <cell r="D277">
            <v>41964.744992780106</v>
          </cell>
        </row>
        <row r="278">
          <cell r="B278" t="str">
            <v>m</v>
          </cell>
          <cell r="C278" t="str">
            <v xml:space="preserve">Pilote de madera diam mayor a 18 cm.
</v>
          </cell>
          <cell r="D278">
            <v>59841.67071359379</v>
          </cell>
        </row>
        <row r="279">
          <cell r="B279" t="str">
            <v>m</v>
          </cell>
          <cell r="C279" t="str">
            <v xml:space="preserve">Pilote en madera barbosco de 15*15
</v>
          </cell>
          <cell r="D279">
            <v>57802.928943416206</v>
          </cell>
        </row>
        <row r="280">
          <cell r="B280" t="str">
            <v>gal</v>
          </cell>
          <cell r="C280" t="str">
            <v xml:space="preserve">Pintura acrílica pura para tráfico
</v>
          </cell>
          <cell r="D280">
            <v>76180.825960607035</v>
          </cell>
        </row>
        <row r="281">
          <cell r="B281" t="str">
            <v>gal</v>
          </cell>
          <cell r="C281" t="str">
            <v xml:space="preserve">Pintura acrílica, esmalte o similar </v>
          </cell>
          <cell r="D281">
            <v>72636.775137229561</v>
          </cell>
        </row>
        <row r="282">
          <cell r="B282" t="str">
            <v>gal</v>
          </cell>
          <cell r="C282" t="str">
            <v>Pintura anticorrosiva</v>
          </cell>
          <cell r="D282">
            <v>42978.191145624791</v>
          </cell>
        </row>
        <row r="283">
          <cell r="B283" t="str">
            <v>g</v>
          </cell>
          <cell r="C283" t="str">
            <v xml:space="preserve">Pintura Impermeabilizante </v>
          </cell>
          <cell r="D283">
            <v>41875.841265741037</v>
          </cell>
        </row>
        <row r="284">
          <cell r="B284" t="str">
            <v>g</v>
          </cell>
          <cell r="C284" t="str">
            <v>Pintura Imprimante</v>
          </cell>
          <cell r="D284">
            <v>53251.016532127862</v>
          </cell>
        </row>
        <row r="285">
          <cell r="B285" t="str">
            <v>u</v>
          </cell>
          <cell r="C285" t="str">
            <v xml:space="preserve">Piscina de decantación de (3*3*1)
</v>
          </cell>
          <cell r="D285">
            <v>56498.068130448817</v>
          </cell>
        </row>
        <row r="286">
          <cell r="B286" t="str">
            <v>kg</v>
          </cell>
          <cell r="C286" t="str">
            <v xml:space="preserve">Plastificante (Sikament)
</v>
          </cell>
          <cell r="D286">
            <v>7846.866451404584</v>
          </cell>
        </row>
        <row r="287">
          <cell r="B287" t="str">
            <v>m</v>
          </cell>
          <cell r="C287" t="str">
            <v xml:space="preserve">Platina de 1´´ x 1/4´´ (cerramiento en malla)
</v>
          </cell>
          <cell r="D287">
            <v>3661.5911527284466</v>
          </cell>
        </row>
        <row r="288">
          <cell r="B288" t="str">
            <v>u</v>
          </cell>
          <cell r="C288" t="str">
            <v xml:space="preserve">Poste de madera para cercas </v>
          </cell>
          <cell r="D288">
            <v>9692.4058144675619</v>
          </cell>
        </row>
        <row r="289">
          <cell r="B289" t="str">
            <v>u</v>
          </cell>
          <cell r="C289" t="str">
            <v xml:space="preserve">Poste en angulo de 2*2*1/4 de 3,5m para señal
</v>
          </cell>
          <cell r="D289">
            <v>70758.228802066515</v>
          </cell>
        </row>
        <row r="290">
          <cell r="B290" t="str">
            <v>u</v>
          </cell>
          <cell r="C290" t="str">
            <v>Poste kilometraje</v>
          </cell>
          <cell r="D290">
            <v>75639.125998748466</v>
          </cell>
        </row>
        <row r="291">
          <cell r="B291" t="str">
            <v>u</v>
          </cell>
          <cell r="C291" t="str">
            <v>Postes De Concreto Para Cercas 2,00 Mts</v>
          </cell>
          <cell r="D291">
            <v>34337.51817888279</v>
          </cell>
        </row>
        <row r="292">
          <cell r="B292" t="str">
            <v>u</v>
          </cell>
          <cell r="C292" t="str">
            <v xml:space="preserve">Postes de concreto para cercas
</v>
          </cell>
          <cell r="D292">
            <v>34337.51817888279</v>
          </cell>
        </row>
        <row r="293">
          <cell r="B293" t="str">
            <v>u</v>
          </cell>
          <cell r="C293" t="str">
            <v xml:space="preserve">Postes para defensa metálica (1,80m)
</v>
          </cell>
          <cell r="D293">
            <v>101782.5789473684</v>
          </cell>
        </row>
        <row r="294">
          <cell r="B294" t="str">
            <v>lb</v>
          </cell>
          <cell r="C294" t="str">
            <v>Puntilla</v>
          </cell>
          <cell r="D294">
            <v>2623.6680658701962</v>
          </cell>
        </row>
        <row r="295">
          <cell r="B295" t="str">
            <v>lt</v>
          </cell>
          <cell r="C295" t="str">
            <v>Químico estabilizante (PROBASE)</v>
          </cell>
          <cell r="D295">
            <v>69219.720342912493</v>
          </cell>
        </row>
        <row r="296">
          <cell r="B296" t="str">
            <v>kg</v>
          </cell>
          <cell r="C296" t="str">
            <v xml:space="preserve">Refuerzo de 3/8'' 60000 psi
</v>
          </cell>
          <cell r="D296">
            <v>2467.2974491443329</v>
          </cell>
        </row>
        <row r="297">
          <cell r="B297" t="str">
            <v>kg</v>
          </cell>
          <cell r="C297" t="str">
            <v xml:space="preserve">Resina termoplástica </v>
          </cell>
          <cell r="D297">
            <v>7775.5026800129144</v>
          </cell>
        </row>
        <row r="298">
          <cell r="B298" t="str">
            <v>u</v>
          </cell>
          <cell r="C298" t="str">
            <v>Salida en PVC D=2´´</v>
          </cell>
          <cell r="D298">
            <v>2056.9557636422342</v>
          </cell>
        </row>
        <row r="299">
          <cell r="B299" t="str">
            <v>u</v>
          </cell>
          <cell r="C299" t="str">
            <v xml:space="preserve">Sección De Tope Defensa Metálica </v>
          </cell>
          <cell r="D299">
            <v>43710.309977397475</v>
          </cell>
        </row>
        <row r="300">
          <cell r="B300" t="str">
            <v>u</v>
          </cell>
          <cell r="C300" t="str">
            <v>Sección final de defensa metálica</v>
          </cell>
          <cell r="D300">
            <v>59950.81530513399</v>
          </cell>
        </row>
        <row r="301">
          <cell r="B301" t="str">
            <v>u</v>
          </cell>
          <cell r="C301" t="str">
            <v>Sección tope</v>
          </cell>
          <cell r="D301">
            <v>58197.155569906354</v>
          </cell>
        </row>
        <row r="302">
          <cell r="B302" t="str">
            <v>m</v>
          </cell>
          <cell r="C302" t="str">
            <v>Sello de silicona o sellador autonivelante</v>
          </cell>
          <cell r="D302">
            <v>5503.4061349693238</v>
          </cell>
        </row>
        <row r="303">
          <cell r="B303" t="str">
            <v>kg</v>
          </cell>
          <cell r="C303" t="str">
            <v>Semilla Para Empradizar Tipo Braquiaria</v>
          </cell>
          <cell r="D303">
            <v>40185.149564094281</v>
          </cell>
        </row>
        <row r="304">
          <cell r="B304" t="str">
            <v>kg</v>
          </cell>
          <cell r="C304" t="str">
            <v>Semillas para empradizar</v>
          </cell>
          <cell r="D304">
            <v>33747.717597675161</v>
          </cell>
        </row>
        <row r="305">
          <cell r="B305" t="str">
            <v>u</v>
          </cell>
          <cell r="C305" t="str">
            <v xml:space="preserve">Señal (grupo 1) tablero en lamina galvanizada de 90*90 cm, calibre 16 reflectivo tipo 1./ incluye poste)
</v>
          </cell>
          <cell r="D305">
            <v>258767.13400064575</v>
          </cell>
        </row>
        <row r="306">
          <cell r="B306" t="str">
            <v>u</v>
          </cell>
          <cell r="C306" t="str">
            <v xml:space="preserve">Señal (grupo 1). Tablero en lámina galvanizada de 75cm*75cm, calibre 16, reflectivo tipo 1/ incluye poste )
</v>
          </cell>
          <cell r="D306">
            <v>219842.3945753955</v>
          </cell>
        </row>
        <row r="307">
          <cell r="B307" t="str">
            <v>u</v>
          </cell>
          <cell r="C307" t="str">
            <v xml:space="preserve">Señal (grupo 2). Tablero en lámina galvanizado de 1,2m*0,4m, calibre 16, reflectivo tipo 1. 
</v>
          </cell>
          <cell r="D307">
            <v>185849.86364573991</v>
          </cell>
        </row>
        <row r="308">
          <cell r="B308" t="str">
            <v>u</v>
          </cell>
          <cell r="C308" t="str">
            <v xml:space="preserve">Señal (grupo 3 ferrocarril) (SP-54). Tablero en lámina galvanizado de 2,4m*0,3m, calibre 16, reflectivo tipo 1. 
</v>
          </cell>
          <cell r="D308">
            <v>289332.86696803354</v>
          </cell>
        </row>
        <row r="309">
          <cell r="B309" t="str">
            <v>u</v>
          </cell>
          <cell r="C309" t="str">
            <v xml:space="preserve">Señal (grupo 4). Tablero en lámina galvanizado de 60cm*75cm, calibre 16, reflectivo tipo 1. (delineador de curva horizontal)
</v>
          </cell>
          <cell r="D309">
            <v>164059.5957805129</v>
          </cell>
        </row>
        <row r="310">
          <cell r="B310" t="str">
            <v>m2</v>
          </cell>
          <cell r="C310" t="str">
            <v xml:space="preserve">Señal (grupo 5). Tablero en lámina galvanizado de 0,90m*1,13m, calibre 16, reflectivo tipo 1. 
</v>
          </cell>
          <cell r="D310">
            <v>242800.53961898608</v>
          </cell>
        </row>
        <row r="311">
          <cell r="B311" t="str">
            <v>u</v>
          </cell>
          <cell r="C311" t="str">
            <v>Señal temporal preventiva</v>
          </cell>
          <cell r="D311">
            <v>141250.94239586694</v>
          </cell>
        </row>
        <row r="312">
          <cell r="B312" t="str">
            <v>kg</v>
          </cell>
          <cell r="C312" t="str">
            <v>Sika Color C</v>
          </cell>
          <cell r="D312">
            <v>19038.898442501955</v>
          </cell>
        </row>
        <row r="313">
          <cell r="B313" t="str">
            <v>kg</v>
          </cell>
          <cell r="C313" t="str">
            <v>Sika Top 122</v>
          </cell>
          <cell r="D313">
            <v>5682.6026638682588</v>
          </cell>
        </row>
        <row r="314">
          <cell r="B314" t="str">
            <v>kg</v>
          </cell>
          <cell r="C314" t="str">
            <v>Sika Top Armatec 108</v>
          </cell>
          <cell r="D314">
            <v>14611.732192444299</v>
          </cell>
        </row>
        <row r="315">
          <cell r="B315" t="str">
            <v>kg</v>
          </cell>
          <cell r="C315" t="str">
            <v>Sikadur 32 Primer</v>
          </cell>
          <cell r="D315">
            <v>77429.691959961245</v>
          </cell>
        </row>
        <row r="316">
          <cell r="B316" t="str">
            <v>kg</v>
          </cell>
          <cell r="C316" t="str">
            <v>Sikaset L - Acelerante</v>
          </cell>
          <cell r="D316">
            <v>12801.401226993863</v>
          </cell>
        </row>
        <row r="317">
          <cell r="B317" t="str">
            <v>kg</v>
          </cell>
          <cell r="C317" t="str">
            <v>Soldadura 6013 de 1/8</v>
          </cell>
          <cell r="D317">
            <v>6836.2295124313841</v>
          </cell>
        </row>
        <row r="318">
          <cell r="B318" t="str">
            <v>kg</v>
          </cell>
          <cell r="C318" t="str">
            <v>Soldadura 7018</v>
          </cell>
          <cell r="D318">
            <v>8065.6803680981584</v>
          </cell>
        </row>
        <row r="319">
          <cell r="B319" t="str">
            <v>kg</v>
          </cell>
          <cell r="C319" t="str">
            <v xml:space="preserve">Soldadura E70XX o en arco sumergido
</v>
          </cell>
          <cell r="D319">
            <v>11455.984242815626</v>
          </cell>
        </row>
        <row r="320">
          <cell r="B320" t="str">
            <v>u</v>
          </cell>
          <cell r="C320" t="str">
            <v xml:space="preserve">Soldadura en PVC 1/8 de galón (anclajes)
</v>
          </cell>
          <cell r="D320">
            <v>34440.366343020061</v>
          </cell>
        </row>
        <row r="321">
          <cell r="B321" t="str">
            <v>kg</v>
          </cell>
          <cell r="C321" t="str">
            <v>Soldadura L-70</v>
          </cell>
          <cell r="D321">
            <v>15152.20781401356</v>
          </cell>
        </row>
        <row r="322">
          <cell r="B322" t="str">
            <v>gal</v>
          </cell>
          <cell r="C322" t="str">
            <v xml:space="preserve">Superplastificante Sikament
</v>
          </cell>
          <cell r="D322">
            <v>32100.851647400708</v>
          </cell>
        </row>
        <row r="323">
          <cell r="B323" t="str">
            <v>u</v>
          </cell>
          <cell r="C323" t="str">
            <v xml:space="preserve">Tabla burda en madera aserrada (0,30*0,03*3,00) 
</v>
          </cell>
          <cell r="D323">
            <v>18732.989990313203</v>
          </cell>
        </row>
        <row r="324">
          <cell r="B324" t="str">
            <v>u</v>
          </cell>
          <cell r="C324" t="str">
            <v xml:space="preserve">Tablero en lámina galvanizada de 1,2 cm*0,4 cm, calibre 16, reflectivo tipo 1.
</v>
          </cell>
          <cell r="D324">
            <v>102129.95259928962</v>
          </cell>
        </row>
        <row r="325">
          <cell r="B325" t="str">
            <v>u</v>
          </cell>
          <cell r="C325" t="str">
            <v xml:space="preserve">Tablero en lámina galvanizada de 2,4 m*30 cm, calibre 16, reflectivo tipo 1.
</v>
          </cell>
          <cell r="D325">
            <v>174055.18895705519</v>
          </cell>
        </row>
        <row r="326">
          <cell r="B326" t="str">
            <v>u</v>
          </cell>
          <cell r="C326" t="str">
            <v xml:space="preserve">Tablero en lámina galvanizada de 60 cm*75cm, calibre 16, reflectivo tipo 1
</v>
          </cell>
          <cell r="D326">
            <v>149815.64443009361</v>
          </cell>
        </row>
        <row r="327">
          <cell r="B327" t="str">
            <v>u</v>
          </cell>
          <cell r="C327" t="str">
            <v xml:space="preserve">Tablero en lámina galvanizada de 75cm*75cm, calibre 16, reflectivo tipo 1. Incluye poste de 2*2*1/4´´ 
</v>
          </cell>
          <cell r="D327">
            <v>175424.74368743945</v>
          </cell>
        </row>
        <row r="328">
          <cell r="B328" t="str">
            <v>u</v>
          </cell>
          <cell r="C328" t="str">
            <v xml:space="preserve">Tablero en lámina galvanizado de 0,90m*1,13m, calibre 16, reflectivo tipo 1. </v>
          </cell>
          <cell r="D328">
            <v>271815.16002583143</v>
          </cell>
        </row>
        <row r="329">
          <cell r="B329" t="str">
            <v>u</v>
          </cell>
          <cell r="C329" t="str">
            <v>Tablestaca de madera aserrada (0.25x0.03x3)</v>
          </cell>
          <cell r="D329">
            <v>16530.285685197279</v>
          </cell>
        </row>
        <row r="330">
          <cell r="B330" t="str">
            <v>u</v>
          </cell>
          <cell r="C330" t="str">
            <v xml:space="preserve">Tablestaca en madera aserrada (0,25*0,05*3)
</v>
          </cell>
          <cell r="D330">
            <v>21051.340142579065</v>
          </cell>
        </row>
        <row r="331">
          <cell r="B331" t="str">
            <v>u</v>
          </cell>
          <cell r="C331" t="str">
            <v xml:space="preserve">Tablestaca en madera aserrada (0,3*0,03*3)
</v>
          </cell>
          <cell r="D331">
            <v>18388.975375771999</v>
          </cell>
        </row>
        <row r="332">
          <cell r="B332" t="str">
            <v>u</v>
          </cell>
          <cell r="C332" t="str">
            <v xml:space="preserve">Tablestaca metálica (riel de 70 lb/yarda)
</v>
          </cell>
          <cell r="D332">
            <v>73486.843590571516</v>
          </cell>
        </row>
        <row r="333">
          <cell r="B333" t="str">
            <v>u</v>
          </cell>
          <cell r="C333" t="str">
            <v>Tacha reflectiva</v>
          </cell>
          <cell r="D333">
            <v>4632.3483371004195</v>
          </cell>
        </row>
        <row r="334">
          <cell r="B334" t="str">
            <v>u</v>
          </cell>
          <cell r="C334" t="str">
            <v xml:space="preserve">Tachón en resina de (50*15*8) cm
</v>
          </cell>
          <cell r="D334">
            <v>27475.051985792699</v>
          </cell>
        </row>
        <row r="335">
          <cell r="B335" t="str">
            <v>u</v>
          </cell>
          <cell r="C335" t="str">
            <v xml:space="preserve">Tapón en PVC RD21 de 1´´ (para anclaje)
</v>
          </cell>
          <cell r="D335">
            <v>1323.378172424927</v>
          </cell>
        </row>
        <row r="336">
          <cell r="B336" t="str">
            <v>m3</v>
          </cell>
          <cell r="C336" t="str">
            <v xml:space="preserve">Tierra abonada </v>
          </cell>
          <cell r="D336">
            <v>54615.325691228289</v>
          </cell>
        </row>
        <row r="337">
          <cell r="B337" t="str">
            <v>m3</v>
          </cell>
          <cell r="C337" t="str">
            <v xml:space="preserve">Tierra común
</v>
          </cell>
          <cell r="D337">
            <v>14891.483895724985</v>
          </cell>
        </row>
        <row r="338">
          <cell r="B338" t="str">
            <v>u</v>
          </cell>
          <cell r="C338" t="str">
            <v>Tornillos de Unión de D= 12 mm</v>
          </cell>
          <cell r="D338">
            <v>953.96570875040345</v>
          </cell>
        </row>
        <row r="339">
          <cell r="B339" t="str">
            <v>u</v>
          </cell>
          <cell r="C339" t="str">
            <v>Tornillos para defensa metálica</v>
          </cell>
          <cell r="D339">
            <v>2803.1269615757178</v>
          </cell>
        </row>
        <row r="340">
          <cell r="B340" t="str">
            <v>kg</v>
          </cell>
          <cell r="C340" t="str">
            <v>Torón de tensionmiento 1/2´´ o 5/8´´</v>
          </cell>
          <cell r="D340">
            <v>5211.654246044558</v>
          </cell>
        </row>
        <row r="341">
          <cell r="B341" t="str">
            <v>u</v>
          </cell>
          <cell r="C341" t="str">
            <v>Tramo Curvo De 4,13 M Galvanizado</v>
          </cell>
          <cell r="D341">
            <v>274022.18960284145</v>
          </cell>
        </row>
        <row r="342">
          <cell r="B342" t="str">
            <v>u</v>
          </cell>
          <cell r="C342" t="str">
            <v>Tramo Final O Terminal 2,5 Mm, De 71 Cm Galvanizado</v>
          </cell>
          <cell r="D342">
            <v>59945.567969002252</v>
          </cell>
        </row>
        <row r="343">
          <cell r="B343" t="str">
            <v>m</v>
          </cell>
          <cell r="C343" t="str">
            <v xml:space="preserve">Tramo recto para defensas metálicas (4,13m)
</v>
          </cell>
          <cell r="D343">
            <v>75420.514040722075</v>
          </cell>
        </row>
        <row r="344">
          <cell r="B344" t="str">
            <v>u</v>
          </cell>
          <cell r="C344" t="str">
            <v>Transductores Electrónicos (Incluye Cables, Protección Contra El Concreto Y Panel De Lectura)</v>
          </cell>
          <cell r="D344">
            <v>1409495.3540845977</v>
          </cell>
        </row>
        <row r="345">
          <cell r="B345" t="str">
            <v>u</v>
          </cell>
          <cell r="C345" t="str">
            <v>Transductores electrónicos (incluye cables, protección contra el concreto y panel de lectura)</v>
          </cell>
          <cell r="D345">
            <v>1401612.8057474974</v>
          </cell>
        </row>
        <row r="346">
          <cell r="B346" t="str">
            <v>u</v>
          </cell>
          <cell r="C346" t="str">
            <v>Transductores Mecánicos (Incluye Cables, Protección Contra El Concreto Y Panel De Lectura)</v>
          </cell>
          <cell r="D346">
            <v>882175.85366483685</v>
          </cell>
        </row>
        <row r="347">
          <cell r="B347" t="str">
            <v>u</v>
          </cell>
          <cell r="C347" t="str">
            <v>Transductores mecánicos (incluye cables, protección contra el concreto y panel de lectura)</v>
          </cell>
          <cell r="D347">
            <v>856085.04895059729</v>
          </cell>
        </row>
        <row r="348">
          <cell r="B348" t="str">
            <v>m3</v>
          </cell>
          <cell r="C348" t="str">
            <v xml:space="preserve">Triturado tamaño 1/2''
</v>
          </cell>
          <cell r="D348">
            <v>62693.073167581526</v>
          </cell>
        </row>
        <row r="349">
          <cell r="B349" t="str">
            <v>kg</v>
          </cell>
          <cell r="C349" t="str">
            <v xml:space="preserve">Trompetas de 12 torones (tensionamiento)
</v>
          </cell>
          <cell r="D349">
            <v>67800.830158217621</v>
          </cell>
        </row>
        <row r="350">
          <cell r="B350" t="str">
            <v>m</v>
          </cell>
          <cell r="C350" t="str">
            <v xml:space="preserve">Tubería D=4´´ tipo pesado, E=2mm (baranda metálica)
</v>
          </cell>
          <cell r="D350">
            <v>45669.665288989338</v>
          </cell>
        </row>
        <row r="351">
          <cell r="B351" t="str">
            <v>u</v>
          </cell>
          <cell r="C351" t="str">
            <v xml:space="preserve">Tubería de 10´´ PAA vaciado tremi de 4 mts
</v>
          </cell>
          <cell r="D351">
            <v>86320.778301582162</v>
          </cell>
        </row>
        <row r="352">
          <cell r="B352" t="str">
            <v>m</v>
          </cell>
          <cell r="C352" t="str">
            <v>Tubería de Plástico</v>
          </cell>
          <cell r="D352">
            <v>10710.86251210849</v>
          </cell>
        </row>
        <row r="353">
          <cell r="B353" t="str">
            <v>m</v>
          </cell>
          <cell r="C353" t="str">
            <v xml:space="preserve">Tubería en H de D=1/4´´, H=1.40m, A=0.20m (baranda metálica)
</v>
          </cell>
          <cell r="D353">
            <v>60134.472069744901</v>
          </cell>
        </row>
        <row r="354">
          <cell r="B354" t="str">
            <v>m</v>
          </cell>
          <cell r="C354" t="str">
            <v xml:space="preserve">Tubería Perforada en PVC de 2´´
</v>
          </cell>
          <cell r="D354">
            <v>18631.465256717787</v>
          </cell>
        </row>
        <row r="355">
          <cell r="B355" t="str">
            <v>m</v>
          </cell>
          <cell r="C355" t="str">
            <v>Tubería Petrolera 7´´</v>
          </cell>
          <cell r="D355">
            <v>130724.78611559572</v>
          </cell>
        </row>
        <row r="356">
          <cell r="B356" t="str">
            <v>m</v>
          </cell>
          <cell r="C356" t="str">
            <v xml:space="preserve">Tubería Pvc Alcantarillado D= 24´´ </v>
          </cell>
          <cell r="D356">
            <v>385845.02150468191</v>
          </cell>
        </row>
        <row r="357">
          <cell r="B357" t="str">
            <v>m</v>
          </cell>
          <cell r="C357" t="str">
            <v xml:space="preserve">Tubería Pvc Alcantarillado D= 36´´ </v>
          </cell>
          <cell r="D357">
            <v>1040411.3736519211</v>
          </cell>
        </row>
        <row r="358">
          <cell r="B358" t="str">
            <v>m</v>
          </cell>
          <cell r="C358" t="str">
            <v xml:space="preserve">Tubería PVC de 1´´ (para escamas en concreto)
</v>
          </cell>
          <cell r="D358">
            <v>5431.506890416531</v>
          </cell>
        </row>
        <row r="359">
          <cell r="B359" t="str">
            <v>m</v>
          </cell>
          <cell r="C359" t="str">
            <v>Tubería PVC RD21 de 1´´ (para anclajes)</v>
          </cell>
          <cell r="D359">
            <v>5403.1957628737482</v>
          </cell>
        </row>
        <row r="360">
          <cell r="B360" t="str">
            <v>m</v>
          </cell>
          <cell r="C360" t="str">
            <v>Tubo concreto clase C, D=0,25 m</v>
          </cell>
          <cell r="D360">
            <v>36841.546980949301</v>
          </cell>
        </row>
        <row r="361">
          <cell r="B361" t="str">
            <v>m</v>
          </cell>
          <cell r="C361" t="str">
            <v xml:space="preserve">Tubo concreto reforzado 900mm (tipo 1)
</v>
          </cell>
          <cell r="D361">
            <v>379197.69609299314</v>
          </cell>
        </row>
        <row r="362">
          <cell r="B362" t="str">
            <v>m</v>
          </cell>
          <cell r="C362" t="str">
            <v xml:space="preserve">Tubo concreto reforzado 900mm (tipo 2)
</v>
          </cell>
          <cell r="D362">
            <v>381278.78960284143</v>
          </cell>
        </row>
        <row r="363">
          <cell r="B363" t="str">
            <v>m</v>
          </cell>
          <cell r="C363" t="str">
            <v>Tubo concreto simple 450 mm</v>
          </cell>
          <cell r="D363">
            <v>97366.420858895683</v>
          </cell>
        </row>
        <row r="364">
          <cell r="B364" t="str">
            <v>m</v>
          </cell>
          <cell r="C364" t="str">
            <v>Tubo concreto simple 500 mm</v>
          </cell>
          <cell r="D364">
            <v>132882.67264061995</v>
          </cell>
        </row>
        <row r="365">
          <cell r="B365" t="str">
            <v>m</v>
          </cell>
          <cell r="C365" t="str">
            <v>Tubo concreto simple 600 mm</v>
          </cell>
          <cell r="D365">
            <v>160301.92095576363</v>
          </cell>
        </row>
        <row r="366">
          <cell r="B366" t="str">
            <v>m</v>
          </cell>
          <cell r="C366" t="str">
            <v>Tubo concreto simple 750 mm</v>
          </cell>
          <cell r="D366">
            <v>205985.22931869549</v>
          </cell>
        </row>
        <row r="367">
          <cell r="B367" t="str">
            <v>m</v>
          </cell>
          <cell r="C367" t="str">
            <v xml:space="preserve">Tubo corrugado de acero galvanizado MP-68
</v>
          </cell>
          <cell r="D367">
            <v>158015.13186955114</v>
          </cell>
        </row>
        <row r="368">
          <cell r="B368" t="str">
            <v>m</v>
          </cell>
          <cell r="C368" t="str">
            <v xml:space="preserve">Tubo metálico con recubrimiento bituminoso de lámina calibre 12 y diámetro de 60''
</v>
          </cell>
          <cell r="D368">
            <v>130499.15066193088</v>
          </cell>
        </row>
        <row r="369">
          <cell r="B369" t="str">
            <v>m</v>
          </cell>
          <cell r="C369" t="str">
            <v>Tubo metálico de alta resistencia</v>
          </cell>
          <cell r="D369">
            <v>54621.620729738446</v>
          </cell>
        </row>
        <row r="370">
          <cell r="B370" t="str">
            <v>m</v>
          </cell>
          <cell r="C370" t="str">
            <v>Tubo Metálico De Alta Resistencia</v>
          </cell>
          <cell r="D370">
            <v>56246.195996125272</v>
          </cell>
        </row>
        <row r="371">
          <cell r="B371" t="str">
            <v>u</v>
          </cell>
          <cell r="C371" t="str">
            <v xml:space="preserve">Tubo para cerramiento, calibre 16 de 2,7m (cerramientos en malla)
</v>
          </cell>
          <cell r="D371">
            <v>30282.457506244198</v>
          </cell>
        </row>
        <row r="372">
          <cell r="B372" t="str">
            <v>u</v>
          </cell>
          <cell r="C372" t="str">
            <v>Unión en PVC D=2´´</v>
          </cell>
          <cell r="D372">
            <v>3122.7501834630289</v>
          </cell>
        </row>
        <row r="373">
          <cell r="B373" t="str">
            <v>u</v>
          </cell>
          <cell r="C373" t="str">
            <v xml:space="preserve">Unión en PVC RD21 de 1´´ (para anclajes)
</v>
          </cell>
          <cell r="D373">
            <v>1204.7883758475941</v>
          </cell>
        </row>
        <row r="374">
          <cell r="B374" t="str">
            <v>u</v>
          </cell>
          <cell r="C374" t="str">
            <v>Uniones especiales de alta resistencia para tubería</v>
          </cell>
          <cell r="D374">
            <v>38143.935808847265</v>
          </cell>
        </row>
        <row r="375">
          <cell r="B375" t="str">
            <v>u</v>
          </cell>
          <cell r="C375" t="str">
            <v>Uniones Especiales De Alta Resistencia Para Tubería</v>
          </cell>
          <cell r="D375">
            <v>33725.678785921853</v>
          </cell>
        </row>
        <row r="376">
          <cell r="B376" t="str">
            <v>kg</v>
          </cell>
          <cell r="C376" t="str">
            <v>Varilla 5/8</v>
          </cell>
          <cell r="D376">
            <v>2514.5234743299966</v>
          </cell>
        </row>
        <row r="377">
          <cell r="B377" t="str">
            <v>glb</v>
          </cell>
          <cell r="C377" t="str">
            <v>Pintura y Estacas</v>
          </cell>
          <cell r="D377">
            <v>75717</v>
          </cell>
        </row>
        <row r="378">
          <cell r="B378" t="str">
            <v>u</v>
          </cell>
          <cell r="C378" t="str">
            <v>Disco abrasivo corte de metal 14"</v>
          </cell>
          <cell r="D378">
            <v>14500</v>
          </cell>
        </row>
        <row r="379">
          <cell r="B379" t="str">
            <v>un</v>
          </cell>
          <cell r="C379" t="str">
            <v>Canastilla o silla pasajuntas</v>
          </cell>
          <cell r="D379">
            <v>14500</v>
          </cell>
        </row>
        <row r="380">
          <cell r="B380" t="str">
            <v>M2</v>
          </cell>
          <cell r="C380" t="str">
            <v>Loseta Pref A55 tactil alerta</v>
          </cell>
          <cell r="D380">
            <v>65800</v>
          </cell>
        </row>
        <row r="381">
          <cell r="B381" t="str">
            <v>m2</v>
          </cell>
          <cell r="C381" t="str">
            <v>Adoquin Rectangular Plano (8x10x20)mm</v>
          </cell>
          <cell r="D381">
            <v>62750</v>
          </cell>
        </row>
        <row r="382">
          <cell r="B382" t="str">
            <v>UND</v>
          </cell>
          <cell r="C382" t="str">
            <v>Bolardo TIPO M-63</v>
          </cell>
          <cell r="D382">
            <v>112550.2</v>
          </cell>
        </row>
        <row r="383">
          <cell r="B383" t="str">
            <v>und</v>
          </cell>
          <cell r="C383" t="str">
            <v>Caneca en acero inoxidable tipo Barcelona</v>
          </cell>
          <cell r="D383">
            <v>515800</v>
          </cell>
        </row>
        <row r="384">
          <cell r="B384" t="str">
            <v>m</v>
          </cell>
          <cell r="C384" t="str">
            <v>Tuberia PVC um ext corrugado/int liso um Norma NTC 3722 D=250mm</v>
          </cell>
          <cell r="D384">
            <v>62815</v>
          </cell>
        </row>
        <row r="385">
          <cell r="B385" t="str">
            <v>UND</v>
          </cell>
          <cell r="C385" t="str">
            <v>REJILLA TIPO NORMA EPM(ET-AS-ME08-16)</v>
          </cell>
          <cell r="D385">
            <v>123760</v>
          </cell>
        </row>
        <row r="386">
          <cell r="B386" t="str">
            <v>UND</v>
          </cell>
          <cell r="C386" t="str">
            <v>REJILLA SUMIDERO CONTINUO</v>
          </cell>
          <cell r="D386">
            <v>154308.49</v>
          </cell>
        </row>
        <row r="387">
          <cell r="B387" t="str">
            <v>GAL</v>
          </cell>
          <cell r="C387" t="str">
            <v>Pintura para tráfico acrílica blanc/amar/azul/negro/rojo/verde x 1gal</v>
          </cell>
          <cell r="D387">
            <v>92500</v>
          </cell>
        </row>
        <row r="388">
          <cell r="B388" t="str">
            <v>UND</v>
          </cell>
          <cell r="C388" t="str">
            <v>CINTA DE DEMARCACION (ROLLO 500mx0.70m)</v>
          </cell>
          <cell r="D388">
            <v>32500</v>
          </cell>
        </row>
        <row r="389">
          <cell r="B389" t="str">
            <v>UND</v>
          </cell>
          <cell r="C389" t="str">
            <v>Señal (grupo 1) tablero en lamina galvanizada de 60*60 cm, calibre 16 reflectivo tipo 1./ incluye poste y cimentacion)</v>
          </cell>
          <cell r="D389">
            <v>294800</v>
          </cell>
        </row>
        <row r="390">
          <cell r="B390" t="str">
            <v>m2</v>
          </cell>
          <cell r="C390" t="str">
            <v>Formaleta 1/7</v>
          </cell>
          <cell r="D390">
            <v>30854</v>
          </cell>
        </row>
        <row r="391">
          <cell r="B391" t="str">
            <v>und</v>
          </cell>
          <cell r="C391" t="str">
            <v>Cilindro para MH de 1,2</v>
          </cell>
          <cell r="D391">
            <v>394526</v>
          </cell>
        </row>
        <row r="392">
          <cell r="B392" t="str">
            <v>und</v>
          </cell>
          <cell r="C392" t="str">
            <v>Cono para MH</v>
          </cell>
          <cell r="D392">
            <v>489632</v>
          </cell>
        </row>
        <row r="393">
          <cell r="B393" t="str">
            <v>und</v>
          </cell>
          <cell r="C393" t="str">
            <v xml:space="preserve"> Tapa de concreto para camara de inspeccion
</v>
          </cell>
          <cell r="D393">
            <v>361230</v>
          </cell>
        </row>
        <row r="394">
          <cell r="B394" t="str">
            <v>und</v>
          </cell>
          <cell r="C394" t="str">
            <v>Cañuelas en PVC</v>
          </cell>
          <cell r="D394">
            <v>9200</v>
          </cell>
        </row>
        <row r="395">
          <cell r="B395" t="str">
            <v>und</v>
          </cell>
          <cell r="C395" t="str">
            <v>Cuello y anillo para camara de inspeccion</v>
          </cell>
          <cell r="D395">
            <v>275489</v>
          </cell>
        </row>
        <row r="396">
          <cell r="B396" t="str">
            <v>m</v>
          </cell>
          <cell r="C396" t="str">
            <v>Tuberia pvc de 10"</v>
          </cell>
          <cell r="D396">
            <v>59974</v>
          </cell>
        </row>
        <row r="397">
          <cell r="B397" t="str">
            <v>m</v>
          </cell>
          <cell r="C397" t="str">
            <v>Tubería pvc 6"</v>
          </cell>
          <cell r="D397">
            <v>30762</v>
          </cell>
        </row>
        <row r="398">
          <cell r="B398" t="str">
            <v>m3</v>
          </cell>
          <cell r="C398" t="str">
            <v xml:space="preserve">Triturado 3/4 a 1 pulgada
</v>
          </cell>
          <cell r="D398">
            <v>105000</v>
          </cell>
        </row>
        <row r="399">
          <cell r="B399" t="str">
            <v>und</v>
          </cell>
          <cell r="C399" t="str">
            <v>Kit silla Yee 250x160</v>
          </cell>
          <cell r="D399">
            <v>145963</v>
          </cell>
        </row>
        <row r="400">
          <cell r="B400" t="str">
            <v>und</v>
          </cell>
          <cell r="C400" t="str">
            <v>Kit silla Yee 500x160</v>
          </cell>
          <cell r="D400">
            <v>370459</v>
          </cell>
        </row>
        <row r="401">
          <cell r="B401" t="str">
            <v>und</v>
          </cell>
          <cell r="C401" t="str">
            <v>Codo 45° 6"</v>
          </cell>
          <cell r="D401">
            <v>131456</v>
          </cell>
        </row>
        <row r="402">
          <cell r="B402" t="str">
            <v>M</v>
          </cell>
          <cell r="C402" t="str">
            <v>Malla Naranaja de Señalizacion 1.5x10mt</v>
          </cell>
          <cell r="D402">
            <v>94600</v>
          </cell>
        </row>
        <row r="403">
          <cell r="B403" t="str">
            <v>m</v>
          </cell>
          <cell r="C403" t="str">
            <v>Tuberia PVC um ext corrugado/int liso um Norma NTC 3722 D=610mm</v>
          </cell>
          <cell r="D403">
            <v>434166.66666666669</v>
          </cell>
        </row>
      </sheetData>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LARACIONES"/>
      <sheetName val="DATOS INICIALES"/>
      <sheetName val="CRONOG. ECONOM."/>
      <sheetName val="ENTIDADES"/>
      <sheetName val="PRESUPUESTO"/>
      <sheetName val="ACTA DE MAYORES Y MENORES"/>
      <sheetName val="MEMORIAS P.F"/>
      <sheetName val="MEMORIAS"/>
      <sheetName val="MEMORIAS A LA PROYECCION FINANC"/>
      <sheetName val="APU"/>
      <sheetName val="AIU"/>
      <sheetName val="PÓLIZAS OBRA"/>
      <sheetName val="LEGALIZACIÓN OBRA"/>
      <sheetName val="PMA"/>
      <sheetName val="PMT"/>
      <sheetName val="PAPSO OBRA"/>
      <sheetName val="APU GEORREFERENCIACIÓN"/>
      <sheetName val="APU CARACTERIZACIÓN"/>
      <sheetName val="AJUSTE ESTUDIOS"/>
      <sheetName val="APU AUXILIARES"/>
      <sheetName val="INSUMOS MATERIALES"/>
      <sheetName val="INSUMOS GENERALES"/>
      <sheetName val="INSUMOS EQUIPOS"/>
      <sheetName val="MATERIALES"/>
      <sheetName val="INSUMOS TRANSPORTES"/>
      <sheetName val="INSUMOS SERVICIOS"/>
      <sheetName val="INSUMOS MANO DE OBRA"/>
      <sheetName val="FACTOR PRESTACIONAL"/>
      <sheetName val="EQUIPOS"/>
      <sheetName val="TRANSPORTES"/>
      <sheetName val="MANO DE OBRA"/>
      <sheetName val="SERVICIOS"/>
      <sheetName val="ANÁLISIS TRANSPORTES"/>
      <sheetName val="FP"/>
      <sheetName val="INSUMOS ENSAYOS"/>
      <sheetName val="INTERVENTORÍA"/>
      <sheetName val="FM INTERVENTORÍA"/>
      <sheetName val="PÓLIZAS INTERVENTORÍA"/>
      <sheetName val="TASAS_INTERVENTORIA"/>
      <sheetName val="PAPSO INTERVENTORÍA"/>
    </sheetNames>
    <sheetDataSet>
      <sheetData sheetId="0" refreshError="1"/>
      <sheetData sheetId="1" refreshError="1"/>
      <sheetData sheetId="2" refreshError="1"/>
      <sheetData sheetId="3" refreshError="1"/>
      <sheetData sheetId="4" refreshError="1"/>
      <sheetData sheetId="5">
        <row r="10">
          <cell r="L10">
            <v>6070968</v>
          </cell>
        </row>
        <row r="88">
          <cell r="L88">
            <v>4539831151</v>
          </cell>
        </row>
        <row r="89">
          <cell r="L89">
            <v>1177632201</v>
          </cell>
        </row>
        <row r="90">
          <cell r="L90">
            <v>45398312</v>
          </cell>
        </row>
        <row r="91">
          <cell r="L91">
            <v>136194935</v>
          </cell>
        </row>
        <row r="92">
          <cell r="L92">
            <v>28647000</v>
          </cell>
        </row>
        <row r="93">
          <cell r="L93">
            <v>5798000</v>
          </cell>
        </row>
        <row r="94">
          <cell r="L94">
            <v>5118000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W109"/>
  <sheetViews>
    <sheetView tabSelected="1" showWhiteSpace="0" topLeftCell="A66" zoomScaleNormal="100" zoomScaleSheetLayoutView="25" zoomScalePageLayoutView="60" workbookViewId="0">
      <selection activeCell="C107" sqref="C107"/>
    </sheetView>
  </sheetViews>
  <sheetFormatPr baseColWidth="10" defaultColWidth="10.88671875" defaultRowHeight="15" customHeight="1" x14ac:dyDescent="0.3"/>
  <cols>
    <col min="1" max="1" width="14.109375" style="46" bestFit="1" customWidth="1"/>
    <col min="2" max="2" width="58.5546875" style="46" customWidth="1"/>
    <col min="3" max="3" width="19.44140625" style="46" customWidth="1"/>
    <col min="4" max="4" width="14.5546875" style="157" bestFit="1" customWidth="1"/>
    <col min="5" max="5" width="17.5546875" style="46" bestFit="1" customWidth="1"/>
    <col min="6" max="6" width="18.109375" style="46" customWidth="1"/>
    <col min="7" max="7" width="9.6640625" style="46" bestFit="1" customWidth="1"/>
    <col min="8" max="8" width="22" style="46" customWidth="1"/>
    <col min="9" max="9" width="14.5546875" style="226" customWidth="1"/>
    <col min="10" max="10" width="23.44140625" style="46" customWidth="1"/>
    <col min="11" max="11" width="23.88671875" style="46" customWidth="1"/>
    <col min="12" max="12" width="104.109375" style="46" hidden="1" customWidth="1"/>
    <col min="13" max="14" width="20" style="46" hidden="1" customWidth="1"/>
    <col min="15" max="17" width="17.5546875" style="46" hidden="1" customWidth="1"/>
    <col min="18" max="19" width="20" style="46" hidden="1" customWidth="1"/>
    <col min="20" max="20" width="10.88671875" style="46" hidden="1" customWidth="1"/>
    <col min="21" max="22" width="20" style="46" hidden="1" customWidth="1"/>
    <col min="23" max="23" width="20.6640625" style="46" customWidth="1"/>
    <col min="24" max="16384" width="10.88671875" style="46"/>
  </cols>
  <sheetData>
    <row r="1" spans="1:22" ht="24.6" customHeight="1" x14ac:dyDescent="0.3">
      <c r="A1" s="190" t="s">
        <v>0</v>
      </c>
      <c r="B1" s="232" t="s">
        <v>78</v>
      </c>
      <c r="C1" s="232"/>
      <c r="D1" s="232"/>
      <c r="E1" s="232"/>
      <c r="F1" s="232"/>
      <c r="G1" s="232"/>
      <c r="H1" s="232"/>
      <c r="I1" s="232"/>
      <c r="J1" s="233"/>
      <c r="L1" s="54" t="s">
        <v>8</v>
      </c>
      <c r="M1" s="54" t="s">
        <v>9</v>
      </c>
      <c r="N1" s="54" t="s">
        <v>10</v>
      </c>
      <c r="O1" s="54" t="s">
        <v>11</v>
      </c>
      <c r="S1" s="46" t="s">
        <v>16</v>
      </c>
      <c r="V1" s="46" t="s">
        <v>17</v>
      </c>
    </row>
    <row r="2" spans="1:22" ht="24.6" customHeight="1" x14ac:dyDescent="0.3">
      <c r="A2" s="191" t="s">
        <v>76</v>
      </c>
      <c r="B2" s="248">
        <v>202005237004</v>
      </c>
      <c r="C2" s="248"/>
      <c r="D2" s="248"/>
      <c r="E2" s="248"/>
      <c r="F2" s="248"/>
      <c r="G2" s="248"/>
      <c r="H2" s="248"/>
      <c r="I2" s="248"/>
      <c r="J2" s="249"/>
      <c r="L2" s="54"/>
      <c r="M2" s="54"/>
      <c r="N2" s="54"/>
      <c r="O2" s="54"/>
    </row>
    <row r="3" spans="1:22" ht="24" customHeight="1" thickBot="1" x14ac:dyDescent="0.35">
      <c r="A3" s="239" t="s">
        <v>1</v>
      </c>
      <c r="B3" s="240"/>
      <c r="C3" s="240"/>
      <c r="D3" s="240"/>
      <c r="E3" s="240"/>
      <c r="F3" s="240"/>
      <c r="G3" s="240"/>
      <c r="H3" s="240"/>
      <c r="I3" s="240"/>
      <c r="J3" s="241"/>
      <c r="L3" s="54" t="s">
        <v>12</v>
      </c>
      <c r="M3" s="55" t="e">
        <f>+S3</f>
        <v>#REF!</v>
      </c>
      <c r="N3" s="55" t="e">
        <f>+V3</f>
        <v>#REF!</v>
      </c>
      <c r="O3" s="56" t="e">
        <f>+N3-M3</f>
        <v>#REF!</v>
      </c>
      <c r="P3" s="57"/>
      <c r="Q3" s="57"/>
      <c r="R3" s="58" t="e">
        <f>+#REF!</f>
        <v>#REF!</v>
      </c>
      <c r="S3" s="59" t="e">
        <f>+ROUND(R3*(1+#REF!),0)</f>
        <v>#REF!</v>
      </c>
      <c r="U3" s="58" t="e">
        <f>+#REF!</f>
        <v>#REF!</v>
      </c>
      <c r="V3" s="59" t="e">
        <f>+ROUND(U3*(1+#REF!),0)</f>
        <v>#REF!</v>
      </c>
    </row>
    <row r="4" spans="1:22" s="50" customFormat="1" ht="26.4" customHeight="1" x14ac:dyDescent="0.3">
      <c r="A4" s="242" t="s">
        <v>2</v>
      </c>
      <c r="B4" s="244" t="s">
        <v>3</v>
      </c>
      <c r="C4" s="234" t="s">
        <v>21</v>
      </c>
      <c r="D4" s="235"/>
      <c r="E4" s="235"/>
      <c r="F4" s="236"/>
      <c r="G4" s="234" t="s">
        <v>79</v>
      </c>
      <c r="H4" s="236"/>
      <c r="I4" s="237" t="s">
        <v>77</v>
      </c>
      <c r="J4" s="238"/>
      <c r="L4" s="60" t="s">
        <v>13</v>
      </c>
      <c r="M4" s="61" t="e">
        <f t="shared" ref="M4:M5" si="0">+S4</f>
        <v>#REF!</v>
      </c>
      <c r="N4" s="61" t="e">
        <f t="shared" ref="N4:N5" si="1">+V4</f>
        <v>#REF!</v>
      </c>
      <c r="O4" s="62" t="e">
        <f t="shared" ref="O4:O5" si="2">+N4-M4</f>
        <v>#REF!</v>
      </c>
      <c r="P4" s="63"/>
      <c r="Q4" s="63"/>
      <c r="R4" s="64" t="e">
        <f>+#REF!</f>
        <v>#REF!</v>
      </c>
      <c r="S4" s="65" t="e">
        <f>+ROUND(R4*(1+#REF!),0)</f>
        <v>#REF!</v>
      </c>
      <c r="U4" s="64" t="e">
        <f>+#REF!</f>
        <v>#REF!</v>
      </c>
      <c r="V4" s="65" t="e">
        <f>+ROUND(U4*(1+#REF!),0)</f>
        <v>#REF!</v>
      </c>
    </row>
    <row r="5" spans="1:22" s="50" customFormat="1" ht="13.8" thickBot="1" x14ac:dyDescent="0.35">
      <c r="A5" s="243"/>
      <c r="B5" s="245"/>
      <c r="C5" s="111" t="s">
        <v>4</v>
      </c>
      <c r="D5" s="145" t="s">
        <v>6</v>
      </c>
      <c r="E5" s="78" t="s">
        <v>5</v>
      </c>
      <c r="F5" s="79" t="s">
        <v>7</v>
      </c>
      <c r="G5" s="140" t="s">
        <v>80</v>
      </c>
      <c r="H5" s="79" t="s">
        <v>7</v>
      </c>
      <c r="I5" s="216" t="s">
        <v>5</v>
      </c>
      <c r="J5" s="79" t="s">
        <v>7</v>
      </c>
      <c r="L5" s="60" t="s">
        <v>14</v>
      </c>
      <c r="M5" s="61" t="e">
        <f t="shared" si="0"/>
        <v>#REF!</v>
      </c>
      <c r="N5" s="61" t="e">
        <f t="shared" si="1"/>
        <v>#REF!</v>
      </c>
      <c r="O5" s="62" t="e">
        <f t="shared" si="2"/>
        <v>#REF!</v>
      </c>
      <c r="P5" s="63"/>
      <c r="Q5" s="63"/>
      <c r="R5" s="64" t="e">
        <f>+#REF!</f>
        <v>#REF!</v>
      </c>
      <c r="S5" s="65" t="e">
        <f>+ROUND(R5*(1+#REF!),0)</f>
        <v>#REF!</v>
      </c>
      <c r="U5" s="64" t="e">
        <f>+#REF!</f>
        <v>#REF!</v>
      </c>
      <c r="V5" s="65" t="e">
        <f>+ROUND(U5*(1+#REF!),0)</f>
        <v>#REF!</v>
      </c>
    </row>
    <row r="6" spans="1:22" s="50" customFormat="1" ht="13.8" thickBot="1" x14ac:dyDescent="0.35">
      <c r="A6" s="83">
        <v>1</v>
      </c>
      <c r="B6" s="92" t="s">
        <v>81</v>
      </c>
      <c r="C6" s="112"/>
      <c r="D6" s="146"/>
      <c r="E6" s="80"/>
      <c r="F6" s="113"/>
      <c r="G6" s="112"/>
      <c r="H6" s="113"/>
      <c r="I6" s="217"/>
      <c r="J6" s="211"/>
    </row>
    <row r="7" spans="1:22" ht="52.8" x14ac:dyDescent="0.3">
      <c r="A7" s="37">
        <v>1.1000000000000001</v>
      </c>
      <c r="B7" s="93" t="s">
        <v>82</v>
      </c>
      <c r="C7" s="114" t="s">
        <v>211</v>
      </c>
      <c r="D7" s="147">
        <v>505914</v>
      </c>
      <c r="E7" s="126">
        <v>12</v>
      </c>
      <c r="F7" s="161">
        <f>+D7*E7</f>
        <v>6070968</v>
      </c>
      <c r="G7" s="136">
        <v>12</v>
      </c>
      <c r="H7" s="206">
        <f>+G7*D7</f>
        <v>6070968</v>
      </c>
      <c r="I7" s="218">
        <v>12</v>
      </c>
      <c r="J7" s="199">
        <f>+I7*D7</f>
        <v>6070968</v>
      </c>
    </row>
    <row r="8" spans="1:22" ht="66.599999999999994" thickBot="1" x14ac:dyDescent="0.35">
      <c r="A8" s="81" t="s">
        <v>83</v>
      </c>
      <c r="B8" s="94" t="s">
        <v>84</v>
      </c>
      <c r="C8" s="115" t="s">
        <v>212</v>
      </c>
      <c r="D8" s="148">
        <v>2764</v>
      </c>
      <c r="E8" s="127">
        <v>2405</v>
      </c>
      <c r="F8" s="162">
        <f t="shared" ref="F8:F71" si="3">+D8*E8</f>
        <v>6647420</v>
      </c>
      <c r="G8" s="136">
        <v>3779.9999999999995</v>
      </c>
      <c r="H8" s="207">
        <f t="shared" ref="H8:H71" si="4">+G8*D8</f>
        <v>10447919.999999998</v>
      </c>
      <c r="I8" s="138">
        <v>3780</v>
      </c>
      <c r="J8" s="76">
        <f t="shared" ref="J8:J71" si="5">+I8*D8</f>
        <v>10447920</v>
      </c>
    </row>
    <row r="9" spans="1:22" s="50" customFormat="1" ht="13.8" thickBot="1" x14ac:dyDescent="0.35">
      <c r="A9" s="83">
        <v>2</v>
      </c>
      <c r="B9" s="92" t="s">
        <v>227</v>
      </c>
      <c r="C9" s="116" t="s">
        <v>213</v>
      </c>
      <c r="D9" s="149"/>
      <c r="E9" s="128"/>
      <c r="F9" s="163"/>
      <c r="G9" s="137"/>
      <c r="H9" s="208"/>
      <c r="I9" s="137"/>
      <c r="J9" s="163"/>
    </row>
    <row r="10" spans="1:22" ht="13.2" x14ac:dyDescent="0.3">
      <c r="A10" s="37">
        <v>2.1</v>
      </c>
      <c r="B10" s="93" t="s">
        <v>85</v>
      </c>
      <c r="C10" s="114" t="s">
        <v>212</v>
      </c>
      <c r="D10" s="147">
        <v>1080</v>
      </c>
      <c r="E10" s="126">
        <v>12330</v>
      </c>
      <c r="F10" s="161">
        <f t="shared" si="3"/>
        <v>13316400</v>
      </c>
      <c r="G10" s="135">
        <v>16218</v>
      </c>
      <c r="H10" s="206">
        <f t="shared" si="4"/>
        <v>17515440</v>
      </c>
      <c r="I10" s="138">
        <v>16218</v>
      </c>
      <c r="J10" s="76">
        <f t="shared" si="5"/>
        <v>17515440</v>
      </c>
    </row>
    <row r="11" spans="1:22" ht="66" x14ac:dyDescent="0.3">
      <c r="A11" s="38" t="s">
        <v>86</v>
      </c>
      <c r="B11" s="39" t="s">
        <v>87</v>
      </c>
      <c r="C11" s="53" t="s">
        <v>214</v>
      </c>
      <c r="D11" s="150">
        <v>47702</v>
      </c>
      <c r="E11" s="129">
        <v>2608</v>
      </c>
      <c r="F11" s="164">
        <f t="shared" si="3"/>
        <v>124406816</v>
      </c>
      <c r="G11" s="138">
        <v>11242</v>
      </c>
      <c r="H11" s="209">
        <f t="shared" si="4"/>
        <v>536265884</v>
      </c>
      <c r="I11" s="138">
        <v>11241.999999999998</v>
      </c>
      <c r="J11" s="76">
        <f t="shared" si="5"/>
        <v>536265883.99999994</v>
      </c>
    </row>
    <row r="12" spans="1:22" ht="40.200000000000003" thickBot="1" x14ac:dyDescent="0.35">
      <c r="A12" s="81" t="s">
        <v>88</v>
      </c>
      <c r="B12" s="95" t="s">
        <v>89</v>
      </c>
      <c r="C12" s="115" t="s">
        <v>214</v>
      </c>
      <c r="D12" s="148">
        <v>11000</v>
      </c>
      <c r="E12" s="127">
        <v>152</v>
      </c>
      <c r="F12" s="162">
        <f t="shared" si="3"/>
        <v>1672000</v>
      </c>
      <c r="G12" s="136">
        <v>3705.71</v>
      </c>
      <c r="H12" s="207">
        <f t="shared" si="4"/>
        <v>40762810</v>
      </c>
      <c r="I12" s="138">
        <v>3705.7099999999996</v>
      </c>
      <c r="J12" s="76">
        <f t="shared" si="5"/>
        <v>40762809.999999993</v>
      </c>
    </row>
    <row r="13" spans="1:22" s="50" customFormat="1" ht="13.8" thickBot="1" x14ac:dyDescent="0.35">
      <c r="A13" s="83">
        <v>3</v>
      </c>
      <c r="B13" s="92" t="s">
        <v>90</v>
      </c>
      <c r="C13" s="116" t="s">
        <v>213</v>
      </c>
      <c r="D13" s="149"/>
      <c r="E13" s="128"/>
      <c r="F13" s="163"/>
      <c r="G13" s="137"/>
      <c r="H13" s="208"/>
      <c r="I13" s="137"/>
      <c r="J13" s="163"/>
    </row>
    <row r="14" spans="1:22" ht="52.8" x14ac:dyDescent="0.3">
      <c r="A14" s="82" t="s">
        <v>91</v>
      </c>
      <c r="B14" s="93" t="s">
        <v>92</v>
      </c>
      <c r="C14" s="114" t="s">
        <v>212</v>
      </c>
      <c r="D14" s="147">
        <v>6296</v>
      </c>
      <c r="E14" s="126" t="s">
        <v>213</v>
      </c>
      <c r="F14" s="161">
        <v>0</v>
      </c>
      <c r="G14" s="135"/>
      <c r="H14" s="206">
        <f t="shared" si="4"/>
        <v>0</v>
      </c>
      <c r="I14" s="138">
        <v>0</v>
      </c>
      <c r="J14" s="76">
        <f t="shared" si="5"/>
        <v>0</v>
      </c>
    </row>
    <row r="15" spans="1:22" ht="79.2" x14ac:dyDescent="0.3">
      <c r="A15" s="38" t="s">
        <v>93</v>
      </c>
      <c r="B15" s="39" t="s">
        <v>94</v>
      </c>
      <c r="C15" s="53" t="s">
        <v>214</v>
      </c>
      <c r="D15" s="150">
        <v>142056</v>
      </c>
      <c r="E15" s="129">
        <v>2176</v>
      </c>
      <c r="F15" s="164">
        <f t="shared" si="3"/>
        <v>309113856</v>
      </c>
      <c r="G15" s="138">
        <v>2988.0899999999997</v>
      </c>
      <c r="H15" s="209">
        <f t="shared" si="4"/>
        <v>424476113.03999996</v>
      </c>
      <c r="I15" s="138">
        <v>2988.0899999999997</v>
      </c>
      <c r="J15" s="76">
        <f t="shared" si="5"/>
        <v>424476113.03999996</v>
      </c>
    </row>
    <row r="16" spans="1:22" ht="79.2" x14ac:dyDescent="0.3">
      <c r="A16" s="38" t="s">
        <v>95</v>
      </c>
      <c r="B16" s="96" t="s">
        <v>96</v>
      </c>
      <c r="C16" s="53" t="s">
        <v>214</v>
      </c>
      <c r="D16" s="150">
        <v>153707</v>
      </c>
      <c r="E16" s="129">
        <v>1622</v>
      </c>
      <c r="F16" s="164">
        <f t="shared" si="3"/>
        <v>249312754</v>
      </c>
      <c r="G16" s="138">
        <v>2504.6099999999997</v>
      </c>
      <c r="H16" s="209">
        <f t="shared" si="4"/>
        <v>384976089.26999992</v>
      </c>
      <c r="I16" s="138">
        <v>2504.61</v>
      </c>
      <c r="J16" s="76">
        <f t="shared" si="5"/>
        <v>384976089.27000004</v>
      </c>
    </row>
    <row r="17" spans="1:10" ht="66" x14ac:dyDescent="0.3">
      <c r="A17" s="38" t="s">
        <v>97</v>
      </c>
      <c r="B17" s="39" t="s">
        <v>98</v>
      </c>
      <c r="C17" s="53" t="s">
        <v>212</v>
      </c>
      <c r="D17" s="150">
        <v>3801</v>
      </c>
      <c r="E17" s="129">
        <v>10812</v>
      </c>
      <c r="F17" s="164">
        <f t="shared" si="3"/>
        <v>41096412</v>
      </c>
      <c r="G17" s="138">
        <v>10812</v>
      </c>
      <c r="H17" s="209">
        <f t="shared" si="4"/>
        <v>41096412</v>
      </c>
      <c r="I17" s="138">
        <v>10812</v>
      </c>
      <c r="J17" s="76">
        <f t="shared" si="5"/>
        <v>41096412</v>
      </c>
    </row>
    <row r="18" spans="1:10" ht="105.6" x14ac:dyDescent="0.3">
      <c r="A18" s="38" t="s">
        <v>99</v>
      </c>
      <c r="B18" s="39" t="s">
        <v>100</v>
      </c>
      <c r="C18" s="53" t="s">
        <v>214</v>
      </c>
      <c r="D18" s="150">
        <v>881515</v>
      </c>
      <c r="E18" s="129">
        <v>757</v>
      </c>
      <c r="F18" s="164">
        <f t="shared" si="3"/>
        <v>667306855</v>
      </c>
      <c r="G18" s="138">
        <v>823.06349999999998</v>
      </c>
      <c r="H18" s="209">
        <f t="shared" si="4"/>
        <v>725542821.20249999</v>
      </c>
      <c r="I18" s="138">
        <v>810.9</v>
      </c>
      <c r="J18" s="76">
        <f t="shared" si="5"/>
        <v>714820513.5</v>
      </c>
    </row>
    <row r="19" spans="1:10" ht="106.2" thickBot="1" x14ac:dyDescent="0.35">
      <c r="A19" s="81" t="s">
        <v>101</v>
      </c>
      <c r="B19" s="97" t="s">
        <v>102</v>
      </c>
      <c r="C19" s="115" t="s">
        <v>215</v>
      </c>
      <c r="D19" s="148">
        <v>57215</v>
      </c>
      <c r="E19" s="127">
        <v>5626</v>
      </c>
      <c r="F19" s="162">
        <f t="shared" si="3"/>
        <v>321891590</v>
      </c>
      <c r="G19" s="136">
        <v>5896</v>
      </c>
      <c r="H19" s="207">
        <f t="shared" si="4"/>
        <v>337339640</v>
      </c>
      <c r="I19" s="138">
        <v>5896</v>
      </c>
      <c r="J19" s="76">
        <f t="shared" si="5"/>
        <v>337339640</v>
      </c>
    </row>
    <row r="20" spans="1:10" s="50" customFormat="1" ht="13.8" thickBot="1" x14ac:dyDescent="0.35">
      <c r="A20" s="83">
        <v>4</v>
      </c>
      <c r="B20" s="92" t="s">
        <v>103</v>
      </c>
      <c r="C20" s="116" t="s">
        <v>213</v>
      </c>
      <c r="D20" s="149"/>
      <c r="E20" s="128"/>
      <c r="F20" s="163"/>
      <c r="G20" s="137"/>
      <c r="H20" s="208"/>
      <c r="I20" s="137"/>
      <c r="J20" s="163"/>
    </row>
    <row r="21" spans="1:10" ht="79.2" x14ac:dyDescent="0.3">
      <c r="A21" s="82" t="s">
        <v>104</v>
      </c>
      <c r="B21" s="98" t="s">
        <v>105</v>
      </c>
      <c r="C21" s="114" t="s">
        <v>212</v>
      </c>
      <c r="D21" s="147">
        <v>68342</v>
      </c>
      <c r="E21" s="126">
        <v>681</v>
      </c>
      <c r="F21" s="161">
        <f t="shared" si="3"/>
        <v>46540902</v>
      </c>
      <c r="G21" s="135">
        <v>1020</v>
      </c>
      <c r="H21" s="206">
        <f t="shared" si="4"/>
        <v>69708840</v>
      </c>
      <c r="I21" s="138">
        <v>1020</v>
      </c>
      <c r="J21" s="76">
        <f t="shared" si="5"/>
        <v>69708840</v>
      </c>
    </row>
    <row r="22" spans="1:10" ht="52.8" x14ac:dyDescent="0.3">
      <c r="A22" s="38" t="s">
        <v>106</v>
      </c>
      <c r="B22" s="39" t="s">
        <v>107</v>
      </c>
      <c r="C22" s="53" t="s">
        <v>212</v>
      </c>
      <c r="D22" s="150">
        <v>39881</v>
      </c>
      <c r="E22" s="129">
        <v>1229</v>
      </c>
      <c r="F22" s="164">
        <f t="shared" si="3"/>
        <v>49013749</v>
      </c>
      <c r="G22" s="138">
        <v>400</v>
      </c>
      <c r="H22" s="209">
        <f t="shared" si="4"/>
        <v>15952400</v>
      </c>
      <c r="I22" s="138">
        <v>400</v>
      </c>
      <c r="J22" s="76">
        <f t="shared" si="5"/>
        <v>15952400</v>
      </c>
    </row>
    <row r="23" spans="1:10" ht="92.4" x14ac:dyDescent="0.3">
      <c r="A23" s="38" t="s">
        <v>108</v>
      </c>
      <c r="B23" s="39" t="s">
        <v>109</v>
      </c>
      <c r="C23" s="53" t="s">
        <v>215</v>
      </c>
      <c r="D23" s="150">
        <v>68103</v>
      </c>
      <c r="E23" s="129">
        <v>31</v>
      </c>
      <c r="F23" s="164">
        <f t="shared" si="3"/>
        <v>2111193</v>
      </c>
      <c r="G23" s="138">
        <v>0</v>
      </c>
      <c r="H23" s="209">
        <f t="shared" si="4"/>
        <v>0</v>
      </c>
      <c r="I23" s="138">
        <v>0</v>
      </c>
      <c r="J23" s="76">
        <f t="shared" si="5"/>
        <v>0</v>
      </c>
    </row>
    <row r="24" spans="1:10" ht="105.6" x14ac:dyDescent="0.3">
      <c r="A24" s="38" t="s">
        <v>110</v>
      </c>
      <c r="B24" s="39" t="s">
        <v>111</v>
      </c>
      <c r="C24" s="53" t="s">
        <v>215</v>
      </c>
      <c r="D24" s="150">
        <v>88070</v>
      </c>
      <c r="E24" s="129">
        <v>250</v>
      </c>
      <c r="F24" s="164">
        <f t="shared" si="3"/>
        <v>22017500</v>
      </c>
      <c r="G24" s="138">
        <v>0</v>
      </c>
      <c r="H24" s="209">
        <f t="shared" si="4"/>
        <v>0</v>
      </c>
      <c r="I24" s="138">
        <v>0</v>
      </c>
      <c r="J24" s="76">
        <f t="shared" si="5"/>
        <v>0</v>
      </c>
    </row>
    <row r="25" spans="1:10" ht="79.2" x14ac:dyDescent="0.3">
      <c r="A25" s="38" t="s">
        <v>112</v>
      </c>
      <c r="B25" s="39" t="s">
        <v>113</v>
      </c>
      <c r="C25" s="53" t="s">
        <v>212</v>
      </c>
      <c r="D25" s="150">
        <v>69631</v>
      </c>
      <c r="E25" s="129">
        <v>3514</v>
      </c>
      <c r="F25" s="164">
        <f t="shared" si="3"/>
        <v>244683334</v>
      </c>
      <c r="G25" s="138">
        <v>3473.9</v>
      </c>
      <c r="H25" s="209">
        <f t="shared" si="4"/>
        <v>241891130.90000001</v>
      </c>
      <c r="I25" s="138">
        <v>2872.9</v>
      </c>
      <c r="J25" s="76">
        <f t="shared" si="5"/>
        <v>200042899.90000001</v>
      </c>
    </row>
    <row r="26" spans="1:10" ht="26.4" x14ac:dyDescent="0.3">
      <c r="A26" s="38" t="s">
        <v>114</v>
      </c>
      <c r="B26" s="39" t="s">
        <v>115</v>
      </c>
      <c r="C26" s="53" t="s">
        <v>216</v>
      </c>
      <c r="D26" s="150">
        <v>6993</v>
      </c>
      <c r="E26" s="129">
        <v>2100</v>
      </c>
      <c r="F26" s="164">
        <f t="shared" si="3"/>
        <v>14685300</v>
      </c>
      <c r="G26" s="138">
        <v>17626.383999999998</v>
      </c>
      <c r="H26" s="209">
        <f t="shared" si="4"/>
        <v>123261303.31199999</v>
      </c>
      <c r="I26" s="138">
        <v>17626.38</v>
      </c>
      <c r="J26" s="76">
        <f t="shared" si="5"/>
        <v>123261275.34</v>
      </c>
    </row>
    <row r="27" spans="1:10" ht="27" thickBot="1" x14ac:dyDescent="0.35">
      <c r="A27" s="81" t="s">
        <v>116</v>
      </c>
      <c r="B27" s="94" t="s">
        <v>117</v>
      </c>
      <c r="C27" s="115" t="s">
        <v>212</v>
      </c>
      <c r="D27" s="148">
        <v>9189</v>
      </c>
      <c r="E27" s="127">
        <v>7180</v>
      </c>
      <c r="F27" s="162">
        <f t="shared" si="3"/>
        <v>65977020</v>
      </c>
      <c r="G27" s="136">
        <v>6895.1890000000003</v>
      </c>
      <c r="H27" s="207">
        <f t="shared" si="4"/>
        <v>63359891.721000001</v>
      </c>
      <c r="I27" s="138">
        <v>6284.15</v>
      </c>
      <c r="J27" s="76">
        <f t="shared" si="5"/>
        <v>57745054.349999994</v>
      </c>
    </row>
    <row r="28" spans="1:10" s="50" customFormat="1" ht="13.8" thickBot="1" x14ac:dyDescent="0.35">
      <c r="A28" s="83">
        <v>5</v>
      </c>
      <c r="B28" s="92" t="s">
        <v>118</v>
      </c>
      <c r="C28" s="116" t="s">
        <v>213</v>
      </c>
      <c r="D28" s="149"/>
      <c r="E28" s="128"/>
      <c r="F28" s="163"/>
      <c r="G28" s="137"/>
      <c r="H28" s="208"/>
      <c r="I28" s="137"/>
      <c r="J28" s="163"/>
    </row>
    <row r="29" spans="1:10" ht="79.2" x14ac:dyDescent="0.3">
      <c r="A29" s="82" t="s">
        <v>119</v>
      </c>
      <c r="B29" s="99" t="s">
        <v>120</v>
      </c>
      <c r="C29" s="114" t="s">
        <v>215</v>
      </c>
      <c r="D29" s="147">
        <v>58258</v>
      </c>
      <c r="E29" s="126">
        <v>2703</v>
      </c>
      <c r="F29" s="161">
        <f t="shared" si="3"/>
        <v>157471374</v>
      </c>
      <c r="G29" s="135">
        <v>2583</v>
      </c>
      <c r="H29" s="206">
        <f t="shared" si="4"/>
        <v>150480414</v>
      </c>
      <c r="I29" s="138">
        <v>2565</v>
      </c>
      <c r="J29" s="76">
        <f t="shared" si="5"/>
        <v>149431770</v>
      </c>
    </row>
    <row r="30" spans="1:10" ht="105.6" x14ac:dyDescent="0.3">
      <c r="A30" s="38" t="s">
        <v>121</v>
      </c>
      <c r="B30" s="39" t="s">
        <v>122</v>
      </c>
      <c r="C30" s="53" t="s">
        <v>217</v>
      </c>
      <c r="D30" s="150">
        <v>379615</v>
      </c>
      <c r="E30" s="129">
        <v>11</v>
      </c>
      <c r="F30" s="164">
        <f t="shared" si="3"/>
        <v>4175765</v>
      </c>
      <c r="G30" s="138">
        <v>0</v>
      </c>
      <c r="H30" s="209">
        <f t="shared" si="4"/>
        <v>0</v>
      </c>
      <c r="I30" s="138">
        <v>0</v>
      </c>
      <c r="J30" s="76">
        <f t="shared" si="5"/>
        <v>0</v>
      </c>
    </row>
    <row r="31" spans="1:10" ht="92.4" x14ac:dyDescent="0.3">
      <c r="A31" s="38" t="s">
        <v>123</v>
      </c>
      <c r="B31" s="39" t="s">
        <v>124</v>
      </c>
      <c r="C31" s="53" t="s">
        <v>217</v>
      </c>
      <c r="D31" s="150">
        <v>665037</v>
      </c>
      <c r="E31" s="129">
        <v>4</v>
      </c>
      <c r="F31" s="164">
        <f t="shared" si="3"/>
        <v>2660148</v>
      </c>
      <c r="G31" s="138">
        <v>11</v>
      </c>
      <c r="H31" s="209">
        <f t="shared" si="4"/>
        <v>7315407</v>
      </c>
      <c r="I31" s="138">
        <v>0</v>
      </c>
      <c r="J31" s="76">
        <f t="shared" si="5"/>
        <v>0</v>
      </c>
    </row>
    <row r="32" spans="1:10" ht="79.2" x14ac:dyDescent="0.3">
      <c r="A32" s="40" t="s">
        <v>125</v>
      </c>
      <c r="B32" s="100" t="s">
        <v>126</v>
      </c>
      <c r="C32" s="117" t="s">
        <v>215</v>
      </c>
      <c r="D32" s="151">
        <v>78403</v>
      </c>
      <c r="E32" s="130">
        <v>205</v>
      </c>
      <c r="F32" s="164">
        <f t="shared" si="3"/>
        <v>16072615</v>
      </c>
      <c r="G32" s="138">
        <v>0</v>
      </c>
      <c r="H32" s="209">
        <f t="shared" si="4"/>
        <v>0</v>
      </c>
      <c r="I32" s="138">
        <v>0</v>
      </c>
      <c r="J32" s="76">
        <f t="shared" si="5"/>
        <v>0</v>
      </c>
    </row>
    <row r="33" spans="1:10" ht="79.2" x14ac:dyDescent="0.3">
      <c r="A33" s="38" t="s">
        <v>127</v>
      </c>
      <c r="B33" s="39" t="s">
        <v>128</v>
      </c>
      <c r="C33" s="53" t="s">
        <v>215</v>
      </c>
      <c r="D33" s="150">
        <v>98493</v>
      </c>
      <c r="E33" s="129">
        <v>135</v>
      </c>
      <c r="F33" s="164">
        <f t="shared" si="3"/>
        <v>13296555</v>
      </c>
      <c r="G33" s="138">
        <v>135</v>
      </c>
      <c r="H33" s="209">
        <f t="shared" si="4"/>
        <v>13296555</v>
      </c>
      <c r="I33" s="138">
        <v>66</v>
      </c>
      <c r="J33" s="76">
        <f t="shared" si="5"/>
        <v>6500538</v>
      </c>
    </row>
    <row r="34" spans="1:10" ht="79.2" x14ac:dyDescent="0.3">
      <c r="A34" s="38" t="s">
        <v>129</v>
      </c>
      <c r="B34" s="39" t="s">
        <v>130</v>
      </c>
      <c r="C34" s="53" t="s">
        <v>215</v>
      </c>
      <c r="D34" s="150">
        <v>284668</v>
      </c>
      <c r="E34" s="129">
        <v>22</v>
      </c>
      <c r="F34" s="164">
        <f t="shared" si="3"/>
        <v>6262696</v>
      </c>
      <c r="G34" s="138">
        <v>132</v>
      </c>
      <c r="H34" s="209">
        <f t="shared" si="4"/>
        <v>37576176</v>
      </c>
      <c r="I34" s="138">
        <v>0</v>
      </c>
      <c r="J34" s="76">
        <f t="shared" si="5"/>
        <v>0</v>
      </c>
    </row>
    <row r="35" spans="1:10" ht="66" x14ac:dyDescent="0.3">
      <c r="A35" s="38" t="s">
        <v>131</v>
      </c>
      <c r="B35" s="39" t="s">
        <v>132</v>
      </c>
      <c r="C35" s="53" t="s">
        <v>215</v>
      </c>
      <c r="D35" s="150">
        <v>47415</v>
      </c>
      <c r="E35" s="129">
        <v>381</v>
      </c>
      <c r="F35" s="164">
        <f t="shared" si="3"/>
        <v>18065115</v>
      </c>
      <c r="G35" s="138">
        <v>2700</v>
      </c>
      <c r="H35" s="209">
        <f t="shared" si="4"/>
        <v>128020500</v>
      </c>
      <c r="I35" s="138">
        <v>2700</v>
      </c>
      <c r="J35" s="76">
        <f t="shared" si="5"/>
        <v>128020500</v>
      </c>
    </row>
    <row r="36" spans="1:10" ht="27" thickBot="1" x14ac:dyDescent="0.35">
      <c r="A36" s="81" t="s">
        <v>133</v>
      </c>
      <c r="B36" s="101" t="s">
        <v>134</v>
      </c>
      <c r="C36" s="118" t="s">
        <v>214</v>
      </c>
      <c r="D36" s="148">
        <v>499234</v>
      </c>
      <c r="E36" s="127">
        <v>32</v>
      </c>
      <c r="F36" s="162">
        <f t="shared" si="3"/>
        <v>15975488</v>
      </c>
      <c r="G36" s="136">
        <v>0</v>
      </c>
      <c r="H36" s="207">
        <f t="shared" si="4"/>
        <v>0</v>
      </c>
      <c r="I36" s="138">
        <v>0</v>
      </c>
      <c r="J36" s="76">
        <f t="shared" si="5"/>
        <v>0</v>
      </c>
    </row>
    <row r="37" spans="1:10" s="50" customFormat="1" ht="13.8" thickBot="1" x14ac:dyDescent="0.35">
      <c r="A37" s="83">
        <v>6</v>
      </c>
      <c r="B37" s="92" t="s">
        <v>135</v>
      </c>
      <c r="C37" s="116" t="s">
        <v>213</v>
      </c>
      <c r="D37" s="149"/>
      <c r="E37" s="128"/>
      <c r="F37" s="163"/>
      <c r="G37" s="137"/>
      <c r="H37" s="208"/>
      <c r="I37" s="137"/>
      <c r="J37" s="163"/>
    </row>
    <row r="38" spans="1:10" ht="92.4" x14ac:dyDescent="0.3">
      <c r="A38" s="82" t="s">
        <v>136</v>
      </c>
      <c r="B38" s="93" t="s">
        <v>137</v>
      </c>
      <c r="C38" s="114" t="s">
        <v>217</v>
      </c>
      <c r="D38" s="147">
        <v>1120384</v>
      </c>
      <c r="E38" s="126">
        <v>83</v>
      </c>
      <c r="F38" s="161">
        <f t="shared" si="3"/>
        <v>92991872</v>
      </c>
      <c r="G38" s="135">
        <v>83</v>
      </c>
      <c r="H38" s="206">
        <f t="shared" si="4"/>
        <v>92991872</v>
      </c>
      <c r="I38" s="230">
        <v>83</v>
      </c>
      <c r="J38" s="76">
        <f t="shared" si="5"/>
        <v>92991872</v>
      </c>
    </row>
    <row r="39" spans="1:10" ht="92.4" x14ac:dyDescent="0.3">
      <c r="A39" s="38" t="s">
        <v>138</v>
      </c>
      <c r="B39" s="39" t="s">
        <v>139</v>
      </c>
      <c r="C39" s="53" t="s">
        <v>217</v>
      </c>
      <c r="D39" s="150">
        <v>1404269</v>
      </c>
      <c r="E39" s="129">
        <v>12</v>
      </c>
      <c r="F39" s="164">
        <f t="shared" si="3"/>
        <v>16851228</v>
      </c>
      <c r="G39" s="138">
        <v>12</v>
      </c>
      <c r="H39" s="209">
        <f t="shared" si="4"/>
        <v>16851228</v>
      </c>
      <c r="I39" s="230">
        <v>12</v>
      </c>
      <c r="J39" s="76">
        <f t="shared" si="5"/>
        <v>16851228</v>
      </c>
    </row>
    <row r="40" spans="1:10" ht="39.6" x14ac:dyDescent="0.3">
      <c r="A40" s="38" t="s">
        <v>140</v>
      </c>
      <c r="B40" s="100" t="s">
        <v>141</v>
      </c>
      <c r="C40" s="53" t="s">
        <v>217</v>
      </c>
      <c r="D40" s="150">
        <v>45997</v>
      </c>
      <c r="E40" s="129">
        <v>83</v>
      </c>
      <c r="F40" s="164">
        <f t="shared" si="3"/>
        <v>3817751</v>
      </c>
      <c r="G40" s="138">
        <v>83</v>
      </c>
      <c r="H40" s="209">
        <f t="shared" si="4"/>
        <v>3817751</v>
      </c>
      <c r="I40" s="138">
        <v>0</v>
      </c>
      <c r="J40" s="76">
        <f t="shared" si="5"/>
        <v>0</v>
      </c>
    </row>
    <row r="41" spans="1:10" ht="39.6" x14ac:dyDescent="0.3">
      <c r="A41" s="38" t="s">
        <v>142</v>
      </c>
      <c r="B41" s="100" t="s">
        <v>143</v>
      </c>
      <c r="C41" s="53" t="s">
        <v>217</v>
      </c>
      <c r="D41" s="150">
        <v>366519</v>
      </c>
      <c r="E41" s="129">
        <v>12</v>
      </c>
      <c r="F41" s="164">
        <f t="shared" si="3"/>
        <v>4398228</v>
      </c>
      <c r="G41" s="138">
        <v>24</v>
      </c>
      <c r="H41" s="209">
        <f t="shared" si="4"/>
        <v>8796456</v>
      </c>
      <c r="I41" s="138">
        <v>0</v>
      </c>
      <c r="J41" s="76">
        <f t="shared" si="5"/>
        <v>0</v>
      </c>
    </row>
    <row r="42" spans="1:10" ht="132" x14ac:dyDescent="0.3">
      <c r="A42" s="38" t="s">
        <v>144</v>
      </c>
      <c r="B42" s="100" t="s">
        <v>145</v>
      </c>
      <c r="C42" s="53" t="s">
        <v>217</v>
      </c>
      <c r="D42" s="150">
        <v>752556</v>
      </c>
      <c r="E42" s="129">
        <v>95</v>
      </c>
      <c r="F42" s="164">
        <f t="shared" si="3"/>
        <v>71492820</v>
      </c>
      <c r="G42" s="138">
        <v>95</v>
      </c>
      <c r="H42" s="209">
        <f t="shared" si="4"/>
        <v>71492820</v>
      </c>
      <c r="I42" s="138">
        <v>95</v>
      </c>
      <c r="J42" s="76">
        <f t="shared" si="5"/>
        <v>71492820</v>
      </c>
    </row>
    <row r="43" spans="1:10" ht="79.2" x14ac:dyDescent="0.3">
      <c r="A43" s="38" t="s">
        <v>146</v>
      </c>
      <c r="B43" s="39" t="s">
        <v>147</v>
      </c>
      <c r="C43" s="53" t="s">
        <v>217</v>
      </c>
      <c r="D43" s="150">
        <v>240281</v>
      </c>
      <c r="E43" s="129">
        <v>8</v>
      </c>
      <c r="F43" s="164">
        <f t="shared" si="3"/>
        <v>1922248</v>
      </c>
      <c r="G43" s="138">
        <v>8</v>
      </c>
      <c r="H43" s="209">
        <f t="shared" si="4"/>
        <v>1922248</v>
      </c>
      <c r="I43" s="138">
        <v>0</v>
      </c>
      <c r="J43" s="76">
        <f t="shared" si="5"/>
        <v>0</v>
      </c>
    </row>
    <row r="44" spans="1:10" ht="39.6" x14ac:dyDescent="0.3">
      <c r="A44" s="38" t="s">
        <v>148</v>
      </c>
      <c r="B44" s="39" t="s">
        <v>209</v>
      </c>
      <c r="C44" s="53" t="s">
        <v>218</v>
      </c>
      <c r="D44" s="150">
        <v>23439</v>
      </c>
      <c r="E44" s="129">
        <v>1400</v>
      </c>
      <c r="F44" s="164">
        <f t="shared" si="3"/>
        <v>32814600</v>
      </c>
      <c r="G44" s="138">
        <v>2703</v>
      </c>
      <c r="H44" s="209">
        <f t="shared" si="4"/>
        <v>63355617</v>
      </c>
      <c r="I44" s="138">
        <v>2703</v>
      </c>
      <c r="J44" s="76">
        <f t="shared" si="5"/>
        <v>63355617</v>
      </c>
    </row>
    <row r="45" spans="1:10" ht="39.6" x14ac:dyDescent="0.3">
      <c r="A45" s="38" t="s">
        <v>149</v>
      </c>
      <c r="B45" s="39" t="s">
        <v>150</v>
      </c>
      <c r="C45" s="53" t="s">
        <v>215</v>
      </c>
      <c r="D45" s="150">
        <v>106174</v>
      </c>
      <c r="E45" s="129">
        <v>1352</v>
      </c>
      <c r="F45" s="164">
        <f t="shared" si="3"/>
        <v>143547248</v>
      </c>
      <c r="G45" s="138">
        <v>2703</v>
      </c>
      <c r="H45" s="209">
        <f t="shared" si="4"/>
        <v>286988322</v>
      </c>
      <c r="I45" s="138">
        <v>0</v>
      </c>
      <c r="J45" s="76">
        <f t="shared" si="5"/>
        <v>0</v>
      </c>
    </row>
    <row r="46" spans="1:10" ht="79.2" x14ac:dyDescent="0.3">
      <c r="A46" s="38" t="s">
        <v>151</v>
      </c>
      <c r="B46" s="39" t="s">
        <v>152</v>
      </c>
      <c r="C46" s="53" t="s">
        <v>215</v>
      </c>
      <c r="D46" s="150">
        <v>575431</v>
      </c>
      <c r="E46" s="129">
        <v>2</v>
      </c>
      <c r="F46" s="164">
        <f t="shared" si="3"/>
        <v>1150862</v>
      </c>
      <c r="G46" s="138">
        <v>2</v>
      </c>
      <c r="H46" s="209">
        <f t="shared" si="4"/>
        <v>1150862</v>
      </c>
      <c r="I46" s="138">
        <v>0</v>
      </c>
      <c r="J46" s="76">
        <f t="shared" si="5"/>
        <v>0</v>
      </c>
    </row>
    <row r="47" spans="1:10" ht="39.6" x14ac:dyDescent="0.3">
      <c r="A47" s="38" t="s">
        <v>153</v>
      </c>
      <c r="B47" s="39" t="s">
        <v>154</v>
      </c>
      <c r="C47" s="53" t="s">
        <v>215</v>
      </c>
      <c r="D47" s="150">
        <v>67691</v>
      </c>
      <c r="E47" s="129">
        <v>6</v>
      </c>
      <c r="F47" s="164">
        <f t="shared" si="3"/>
        <v>406146</v>
      </c>
      <c r="G47" s="138">
        <v>12</v>
      </c>
      <c r="H47" s="209">
        <f t="shared" si="4"/>
        <v>812292</v>
      </c>
      <c r="I47" s="138">
        <v>0</v>
      </c>
      <c r="J47" s="76">
        <f t="shared" si="5"/>
        <v>0</v>
      </c>
    </row>
    <row r="48" spans="1:10" ht="13.2" x14ac:dyDescent="0.3">
      <c r="A48" s="38" t="s">
        <v>155</v>
      </c>
      <c r="B48" s="100" t="s">
        <v>156</v>
      </c>
      <c r="C48" s="53" t="s">
        <v>217</v>
      </c>
      <c r="D48" s="150">
        <v>4316400</v>
      </c>
      <c r="E48" s="129">
        <v>1</v>
      </c>
      <c r="F48" s="164">
        <f t="shared" si="3"/>
        <v>4316400</v>
      </c>
      <c r="G48" s="138">
        <v>1</v>
      </c>
      <c r="H48" s="209">
        <f t="shared" si="4"/>
        <v>4316400</v>
      </c>
      <c r="I48" s="138">
        <v>0</v>
      </c>
      <c r="J48" s="76">
        <f t="shared" si="5"/>
        <v>0</v>
      </c>
    </row>
    <row r="49" spans="1:10" ht="13.8" thickBot="1" x14ac:dyDescent="0.35">
      <c r="A49" s="81" t="s">
        <v>157</v>
      </c>
      <c r="B49" s="102" t="s">
        <v>158</v>
      </c>
      <c r="C49" s="115" t="s">
        <v>217</v>
      </c>
      <c r="D49" s="148">
        <v>5886000</v>
      </c>
      <c r="E49" s="127">
        <v>1</v>
      </c>
      <c r="F49" s="162">
        <f t="shared" si="3"/>
        <v>5886000</v>
      </c>
      <c r="G49" s="136">
        <v>1</v>
      </c>
      <c r="H49" s="207">
        <f t="shared" si="4"/>
        <v>5886000</v>
      </c>
      <c r="I49" s="138">
        <v>0</v>
      </c>
      <c r="J49" s="76">
        <f t="shared" si="5"/>
        <v>0</v>
      </c>
    </row>
    <row r="50" spans="1:10" s="50" customFormat="1" ht="13.8" thickBot="1" x14ac:dyDescent="0.35">
      <c r="A50" s="83">
        <v>7</v>
      </c>
      <c r="B50" s="92" t="s">
        <v>159</v>
      </c>
      <c r="C50" s="116" t="s">
        <v>213</v>
      </c>
      <c r="D50" s="149"/>
      <c r="E50" s="128"/>
      <c r="F50" s="163"/>
      <c r="G50" s="137"/>
      <c r="H50" s="208"/>
      <c r="I50" s="137"/>
      <c r="J50" s="163"/>
    </row>
    <row r="51" spans="1:10" ht="79.2" x14ac:dyDescent="0.3">
      <c r="A51" s="82" t="s">
        <v>160</v>
      </c>
      <c r="B51" s="93" t="s">
        <v>161</v>
      </c>
      <c r="C51" s="114" t="s">
        <v>215</v>
      </c>
      <c r="D51" s="147">
        <v>254750</v>
      </c>
      <c r="E51" s="126">
        <v>22</v>
      </c>
      <c r="F51" s="161">
        <f t="shared" si="3"/>
        <v>5604500</v>
      </c>
      <c r="G51" s="135">
        <v>0</v>
      </c>
      <c r="H51" s="206">
        <f t="shared" si="4"/>
        <v>0</v>
      </c>
      <c r="I51" s="138">
        <v>0</v>
      </c>
      <c r="J51" s="76">
        <f t="shared" si="5"/>
        <v>0</v>
      </c>
    </row>
    <row r="52" spans="1:10" ht="92.4" x14ac:dyDescent="0.3">
      <c r="A52" s="38" t="s">
        <v>162</v>
      </c>
      <c r="B52" s="39" t="s">
        <v>163</v>
      </c>
      <c r="C52" s="53" t="s">
        <v>215</v>
      </c>
      <c r="D52" s="150">
        <v>30299</v>
      </c>
      <c r="E52" s="129">
        <v>1278</v>
      </c>
      <c r="F52" s="164">
        <f t="shared" si="3"/>
        <v>38722122</v>
      </c>
      <c r="G52" s="138">
        <v>0</v>
      </c>
      <c r="H52" s="209">
        <f t="shared" si="4"/>
        <v>0</v>
      </c>
      <c r="I52" s="138">
        <v>0</v>
      </c>
      <c r="J52" s="76">
        <f t="shared" si="5"/>
        <v>0</v>
      </c>
    </row>
    <row r="53" spans="1:10" ht="105.6" x14ac:dyDescent="0.3">
      <c r="A53" s="38" t="s">
        <v>164</v>
      </c>
      <c r="B53" s="39" t="s">
        <v>165</v>
      </c>
      <c r="C53" s="53" t="s">
        <v>215</v>
      </c>
      <c r="D53" s="150">
        <v>337797</v>
      </c>
      <c r="E53" s="129">
        <v>17</v>
      </c>
      <c r="F53" s="164">
        <f t="shared" si="3"/>
        <v>5742549</v>
      </c>
      <c r="G53" s="138">
        <v>0</v>
      </c>
      <c r="H53" s="209">
        <f t="shared" si="4"/>
        <v>0</v>
      </c>
      <c r="I53" s="138">
        <v>0</v>
      </c>
      <c r="J53" s="76">
        <f t="shared" si="5"/>
        <v>0</v>
      </c>
    </row>
    <row r="54" spans="1:10" ht="92.4" x14ac:dyDescent="0.3">
      <c r="A54" s="38" t="s">
        <v>166</v>
      </c>
      <c r="B54" s="39" t="s">
        <v>167</v>
      </c>
      <c r="C54" s="53" t="s">
        <v>212</v>
      </c>
      <c r="D54" s="150">
        <v>87519</v>
      </c>
      <c r="E54" s="129">
        <v>273</v>
      </c>
      <c r="F54" s="164">
        <f t="shared" si="3"/>
        <v>23892687</v>
      </c>
      <c r="G54" s="138">
        <v>566</v>
      </c>
      <c r="H54" s="209">
        <f t="shared" si="4"/>
        <v>49535754</v>
      </c>
      <c r="I54" s="138">
        <v>522</v>
      </c>
      <c r="J54" s="76">
        <f t="shared" si="5"/>
        <v>45684918</v>
      </c>
    </row>
    <row r="55" spans="1:10" ht="92.4" x14ac:dyDescent="0.3">
      <c r="A55" s="38" t="s">
        <v>168</v>
      </c>
      <c r="B55" s="39" t="s">
        <v>169</v>
      </c>
      <c r="C55" s="53" t="s">
        <v>212</v>
      </c>
      <c r="D55" s="150">
        <v>98236</v>
      </c>
      <c r="E55" s="129">
        <v>0</v>
      </c>
      <c r="F55" s="164">
        <f t="shared" si="3"/>
        <v>0</v>
      </c>
      <c r="G55" s="138"/>
      <c r="H55" s="209">
        <f t="shared" si="4"/>
        <v>0</v>
      </c>
      <c r="I55" s="138">
        <v>0</v>
      </c>
      <c r="J55" s="76">
        <f t="shared" si="5"/>
        <v>0</v>
      </c>
    </row>
    <row r="56" spans="1:10" ht="39.6" x14ac:dyDescent="0.3">
      <c r="A56" s="38" t="s">
        <v>170</v>
      </c>
      <c r="B56" s="39" t="s">
        <v>171</v>
      </c>
      <c r="C56" s="53" t="s">
        <v>212</v>
      </c>
      <c r="D56" s="150">
        <v>8903</v>
      </c>
      <c r="E56" s="129">
        <v>2270</v>
      </c>
      <c r="F56" s="164">
        <f t="shared" si="3"/>
        <v>20209810</v>
      </c>
      <c r="G56" s="138">
        <v>2270</v>
      </c>
      <c r="H56" s="209">
        <f t="shared" si="4"/>
        <v>20209810</v>
      </c>
      <c r="I56" s="138">
        <v>0</v>
      </c>
      <c r="J56" s="76">
        <f t="shared" si="5"/>
        <v>0</v>
      </c>
    </row>
    <row r="57" spans="1:10" ht="39.6" x14ac:dyDescent="0.3">
      <c r="A57" s="38" t="s">
        <v>172</v>
      </c>
      <c r="B57" s="39" t="s">
        <v>173</v>
      </c>
      <c r="C57" s="53" t="s">
        <v>217</v>
      </c>
      <c r="D57" s="150">
        <v>14921</v>
      </c>
      <c r="E57" s="129">
        <v>1150</v>
      </c>
      <c r="F57" s="164">
        <f t="shared" si="3"/>
        <v>17159150</v>
      </c>
      <c r="G57" s="138">
        <v>1150</v>
      </c>
      <c r="H57" s="209">
        <f t="shared" si="4"/>
        <v>17159150</v>
      </c>
      <c r="I57" s="138">
        <v>0</v>
      </c>
      <c r="J57" s="76">
        <f t="shared" si="5"/>
        <v>0</v>
      </c>
    </row>
    <row r="58" spans="1:10" ht="66" x14ac:dyDescent="0.3">
      <c r="A58" s="38" t="s">
        <v>174</v>
      </c>
      <c r="B58" s="39" t="s">
        <v>175</v>
      </c>
      <c r="C58" s="53" t="s">
        <v>215</v>
      </c>
      <c r="D58" s="150">
        <v>116383</v>
      </c>
      <c r="E58" s="129">
        <v>95</v>
      </c>
      <c r="F58" s="164">
        <f t="shared" si="3"/>
        <v>11056385</v>
      </c>
      <c r="G58" s="138">
        <v>95</v>
      </c>
      <c r="H58" s="209">
        <f t="shared" si="4"/>
        <v>11056385</v>
      </c>
      <c r="I58" s="138">
        <v>0</v>
      </c>
      <c r="J58" s="76">
        <f t="shared" si="5"/>
        <v>0</v>
      </c>
    </row>
    <row r="59" spans="1:10" ht="66" x14ac:dyDescent="0.3">
      <c r="A59" s="38" t="s">
        <v>176</v>
      </c>
      <c r="B59" s="39" t="s">
        <v>177</v>
      </c>
      <c r="C59" s="53" t="s">
        <v>217</v>
      </c>
      <c r="D59" s="150">
        <v>605043</v>
      </c>
      <c r="E59" s="129">
        <v>14</v>
      </c>
      <c r="F59" s="164">
        <f t="shared" si="3"/>
        <v>8470602</v>
      </c>
      <c r="G59" s="138">
        <v>14</v>
      </c>
      <c r="H59" s="209">
        <f t="shared" si="4"/>
        <v>8470602</v>
      </c>
      <c r="I59" s="138">
        <v>0</v>
      </c>
      <c r="J59" s="76">
        <f t="shared" si="5"/>
        <v>0</v>
      </c>
    </row>
    <row r="60" spans="1:10" ht="40.200000000000003" thickBot="1" x14ac:dyDescent="0.35">
      <c r="A60" s="81" t="s">
        <v>178</v>
      </c>
      <c r="B60" s="94" t="s">
        <v>179</v>
      </c>
      <c r="C60" s="115" t="s">
        <v>217</v>
      </c>
      <c r="D60" s="148">
        <v>3592989</v>
      </c>
      <c r="E60" s="127">
        <v>4</v>
      </c>
      <c r="F60" s="162">
        <f t="shared" si="3"/>
        <v>14371956</v>
      </c>
      <c r="G60" s="136">
        <v>4</v>
      </c>
      <c r="H60" s="207">
        <f t="shared" si="4"/>
        <v>14371956</v>
      </c>
      <c r="I60" s="138">
        <v>0</v>
      </c>
      <c r="J60" s="76">
        <f t="shared" si="5"/>
        <v>0</v>
      </c>
    </row>
    <row r="61" spans="1:10" s="50" customFormat="1" ht="13.8" thickBot="1" x14ac:dyDescent="0.35">
      <c r="A61" s="83">
        <v>8</v>
      </c>
      <c r="B61" s="92" t="s">
        <v>180</v>
      </c>
      <c r="C61" s="116" t="s">
        <v>213</v>
      </c>
      <c r="D61" s="149"/>
      <c r="E61" s="128"/>
      <c r="F61" s="163"/>
      <c r="G61" s="137"/>
      <c r="H61" s="208"/>
      <c r="I61" s="137"/>
      <c r="J61" s="163"/>
    </row>
    <row r="62" spans="1:10" ht="39.6" x14ac:dyDescent="0.3">
      <c r="A62" s="82" t="s">
        <v>181</v>
      </c>
      <c r="B62" s="93" t="s">
        <v>182</v>
      </c>
      <c r="C62" s="114" t="s">
        <v>215</v>
      </c>
      <c r="D62" s="147">
        <v>3597</v>
      </c>
      <c r="E62" s="126">
        <v>8109</v>
      </c>
      <c r="F62" s="161">
        <f t="shared" si="3"/>
        <v>29168073</v>
      </c>
      <c r="G62" s="135">
        <v>8109</v>
      </c>
      <c r="H62" s="206">
        <f t="shared" si="4"/>
        <v>29168073</v>
      </c>
      <c r="I62" s="138">
        <v>0</v>
      </c>
      <c r="J62" s="76">
        <f t="shared" si="5"/>
        <v>0</v>
      </c>
    </row>
    <row r="63" spans="1:10" ht="66" x14ac:dyDescent="0.3">
      <c r="A63" s="38" t="s">
        <v>183</v>
      </c>
      <c r="B63" s="39" t="s">
        <v>184</v>
      </c>
      <c r="C63" s="53" t="s">
        <v>212</v>
      </c>
      <c r="D63" s="150">
        <v>25161</v>
      </c>
      <c r="E63" s="129">
        <v>40</v>
      </c>
      <c r="F63" s="164">
        <f t="shared" si="3"/>
        <v>1006440</v>
      </c>
      <c r="G63" s="138">
        <v>108</v>
      </c>
      <c r="H63" s="209">
        <f t="shared" si="4"/>
        <v>2717388</v>
      </c>
      <c r="I63" s="138">
        <v>0</v>
      </c>
      <c r="J63" s="76">
        <f t="shared" si="5"/>
        <v>0</v>
      </c>
    </row>
    <row r="64" spans="1:10" ht="13.2" x14ac:dyDescent="0.3">
      <c r="A64" s="41">
        <v>8.3000000000000007</v>
      </c>
      <c r="B64" s="39" t="s">
        <v>185</v>
      </c>
      <c r="C64" s="53" t="s">
        <v>217</v>
      </c>
      <c r="D64" s="150">
        <v>39991</v>
      </c>
      <c r="E64" s="129">
        <v>62</v>
      </c>
      <c r="F64" s="164">
        <f t="shared" si="3"/>
        <v>2479442</v>
      </c>
      <c r="G64" s="138">
        <v>62</v>
      </c>
      <c r="H64" s="209">
        <f t="shared" si="4"/>
        <v>2479442</v>
      </c>
      <c r="I64" s="138">
        <v>0</v>
      </c>
      <c r="J64" s="76">
        <f t="shared" si="5"/>
        <v>0</v>
      </c>
    </row>
    <row r="65" spans="1:10" ht="13.2" x14ac:dyDescent="0.3">
      <c r="A65" s="41">
        <v>8.4</v>
      </c>
      <c r="B65" s="39" t="s">
        <v>186</v>
      </c>
      <c r="C65" s="53" t="s">
        <v>217</v>
      </c>
      <c r="D65" s="150">
        <v>86305</v>
      </c>
      <c r="E65" s="129">
        <v>8</v>
      </c>
      <c r="F65" s="164">
        <f t="shared" si="3"/>
        <v>690440</v>
      </c>
      <c r="G65" s="138">
        <v>8</v>
      </c>
      <c r="H65" s="209">
        <f t="shared" si="4"/>
        <v>690440</v>
      </c>
      <c r="I65" s="138">
        <v>0</v>
      </c>
      <c r="J65" s="76">
        <f t="shared" si="5"/>
        <v>0</v>
      </c>
    </row>
    <row r="66" spans="1:10" ht="13.2" x14ac:dyDescent="0.3">
      <c r="A66" s="41">
        <v>8.5</v>
      </c>
      <c r="B66" s="103" t="s">
        <v>187</v>
      </c>
      <c r="C66" s="53" t="s">
        <v>217</v>
      </c>
      <c r="D66" s="150">
        <v>86305</v>
      </c>
      <c r="E66" s="129">
        <v>10</v>
      </c>
      <c r="F66" s="164">
        <f t="shared" si="3"/>
        <v>863050</v>
      </c>
      <c r="G66" s="138">
        <v>10</v>
      </c>
      <c r="H66" s="209">
        <f t="shared" si="4"/>
        <v>863050</v>
      </c>
      <c r="I66" s="138">
        <v>0</v>
      </c>
      <c r="J66" s="76">
        <f t="shared" si="5"/>
        <v>0</v>
      </c>
    </row>
    <row r="67" spans="1:10" ht="26.4" x14ac:dyDescent="0.3">
      <c r="A67" s="41">
        <v>8.6</v>
      </c>
      <c r="B67" s="39" t="s">
        <v>188</v>
      </c>
      <c r="C67" s="53" t="s">
        <v>219</v>
      </c>
      <c r="D67" s="150">
        <v>234577</v>
      </c>
      <c r="E67" s="129">
        <v>10</v>
      </c>
      <c r="F67" s="164">
        <f t="shared" si="3"/>
        <v>2345770</v>
      </c>
      <c r="G67" s="138">
        <v>10</v>
      </c>
      <c r="H67" s="209">
        <f t="shared" si="4"/>
        <v>2345770</v>
      </c>
      <c r="I67" s="138">
        <v>0</v>
      </c>
      <c r="J67" s="76">
        <f t="shared" si="5"/>
        <v>0</v>
      </c>
    </row>
    <row r="68" spans="1:10" ht="39.6" x14ac:dyDescent="0.3">
      <c r="A68" s="41">
        <v>8.6999999999999993</v>
      </c>
      <c r="B68" s="39" t="s">
        <v>189</v>
      </c>
      <c r="C68" s="53" t="s">
        <v>215</v>
      </c>
      <c r="D68" s="150">
        <v>6232</v>
      </c>
      <c r="E68" s="129">
        <v>2703</v>
      </c>
      <c r="F68" s="164">
        <f t="shared" si="3"/>
        <v>16845096</v>
      </c>
      <c r="G68" s="138">
        <v>2703</v>
      </c>
      <c r="H68" s="209">
        <f t="shared" si="4"/>
        <v>16845096</v>
      </c>
      <c r="I68" s="138">
        <v>0</v>
      </c>
      <c r="J68" s="76">
        <f t="shared" si="5"/>
        <v>0</v>
      </c>
    </row>
    <row r="69" spans="1:10" ht="53.4" thickBot="1" x14ac:dyDescent="0.35">
      <c r="A69" s="84">
        <v>8.8000000000000007</v>
      </c>
      <c r="B69" s="94" t="s">
        <v>190</v>
      </c>
      <c r="C69" s="115" t="s">
        <v>212</v>
      </c>
      <c r="D69" s="148">
        <v>25161</v>
      </c>
      <c r="E69" s="127">
        <v>620</v>
      </c>
      <c r="F69" s="162">
        <f t="shared" si="3"/>
        <v>15599820</v>
      </c>
      <c r="G69" s="136">
        <v>620</v>
      </c>
      <c r="H69" s="207">
        <f t="shared" si="4"/>
        <v>15599820</v>
      </c>
      <c r="I69" s="138">
        <v>0</v>
      </c>
      <c r="J69" s="76">
        <f t="shared" si="5"/>
        <v>0</v>
      </c>
    </row>
    <row r="70" spans="1:10" s="50" customFormat="1" ht="13.8" thickBot="1" x14ac:dyDescent="0.35">
      <c r="A70" s="83">
        <v>9</v>
      </c>
      <c r="B70" s="104" t="s">
        <v>191</v>
      </c>
      <c r="C70" s="119"/>
      <c r="D70" s="152"/>
      <c r="E70" s="128"/>
      <c r="F70" s="163"/>
      <c r="G70" s="137"/>
      <c r="H70" s="208"/>
      <c r="I70" s="137"/>
      <c r="J70" s="163"/>
    </row>
    <row r="71" spans="1:10" ht="79.2" x14ac:dyDescent="0.3">
      <c r="A71" s="37">
        <v>9.1</v>
      </c>
      <c r="B71" s="93" t="s">
        <v>192</v>
      </c>
      <c r="C71" s="114" t="s">
        <v>217</v>
      </c>
      <c r="D71" s="147">
        <v>4581500</v>
      </c>
      <c r="E71" s="126">
        <v>2</v>
      </c>
      <c r="F71" s="161">
        <f t="shared" si="3"/>
        <v>9163000</v>
      </c>
      <c r="G71" s="135">
        <v>2</v>
      </c>
      <c r="H71" s="206">
        <f t="shared" si="4"/>
        <v>9163000</v>
      </c>
      <c r="I71" s="138">
        <v>0</v>
      </c>
      <c r="J71" s="76">
        <f t="shared" si="5"/>
        <v>0</v>
      </c>
    </row>
    <row r="72" spans="1:10" ht="79.2" x14ac:dyDescent="0.3">
      <c r="A72" s="41">
        <v>9.1999999999999993</v>
      </c>
      <c r="B72" s="39" t="s">
        <v>210</v>
      </c>
      <c r="C72" s="53" t="s">
        <v>217</v>
      </c>
      <c r="D72" s="150">
        <v>9823450</v>
      </c>
      <c r="E72" s="129">
        <v>2</v>
      </c>
      <c r="F72" s="164">
        <f t="shared" ref="F72:F84" si="6">+D72*E72</f>
        <v>19646900</v>
      </c>
      <c r="G72" s="138">
        <v>2</v>
      </c>
      <c r="H72" s="209">
        <f t="shared" ref="H72:H84" si="7">+G72*D72</f>
        <v>19646900</v>
      </c>
      <c r="I72" s="138">
        <v>0</v>
      </c>
      <c r="J72" s="76">
        <f t="shared" ref="J72:J84" si="8">+I72*D72</f>
        <v>0</v>
      </c>
    </row>
    <row r="73" spans="1:10" ht="79.2" x14ac:dyDescent="0.3">
      <c r="A73" s="41">
        <v>9.3000000000000007</v>
      </c>
      <c r="B73" s="39" t="s">
        <v>193</v>
      </c>
      <c r="C73" s="53" t="s">
        <v>217</v>
      </c>
      <c r="D73" s="150">
        <v>14101500</v>
      </c>
      <c r="E73" s="129">
        <v>2</v>
      </c>
      <c r="F73" s="164">
        <f t="shared" si="6"/>
        <v>28203000</v>
      </c>
      <c r="G73" s="138">
        <v>2</v>
      </c>
      <c r="H73" s="209">
        <f t="shared" si="7"/>
        <v>28203000</v>
      </c>
      <c r="I73" s="138">
        <v>0</v>
      </c>
      <c r="J73" s="76">
        <f t="shared" si="8"/>
        <v>0</v>
      </c>
    </row>
    <row r="74" spans="1:10" ht="79.2" x14ac:dyDescent="0.3">
      <c r="A74" s="41">
        <v>9.4</v>
      </c>
      <c r="B74" s="39" t="s">
        <v>194</v>
      </c>
      <c r="C74" s="53" t="s">
        <v>217</v>
      </c>
      <c r="D74" s="150">
        <v>2084880</v>
      </c>
      <c r="E74" s="129">
        <v>2</v>
      </c>
      <c r="F74" s="164">
        <f t="shared" si="6"/>
        <v>4169760</v>
      </c>
      <c r="G74" s="138">
        <v>2</v>
      </c>
      <c r="H74" s="209">
        <f t="shared" si="7"/>
        <v>4169760</v>
      </c>
      <c r="I74" s="138">
        <v>0</v>
      </c>
      <c r="J74" s="76">
        <f t="shared" si="8"/>
        <v>0</v>
      </c>
    </row>
    <row r="75" spans="1:10" ht="66" x14ac:dyDescent="0.3">
      <c r="A75" s="41">
        <v>9.5</v>
      </c>
      <c r="B75" s="39" t="s">
        <v>195</v>
      </c>
      <c r="C75" s="53" t="s">
        <v>217</v>
      </c>
      <c r="D75" s="150">
        <v>4938500</v>
      </c>
      <c r="E75" s="129">
        <v>2</v>
      </c>
      <c r="F75" s="164">
        <f t="shared" si="6"/>
        <v>9877000</v>
      </c>
      <c r="G75" s="138">
        <v>2</v>
      </c>
      <c r="H75" s="209">
        <f t="shared" si="7"/>
        <v>9877000</v>
      </c>
      <c r="I75" s="138">
        <v>0</v>
      </c>
      <c r="J75" s="76">
        <f t="shared" si="8"/>
        <v>0</v>
      </c>
    </row>
    <row r="76" spans="1:10" ht="39.6" x14ac:dyDescent="0.3">
      <c r="A76" s="41">
        <v>9.6</v>
      </c>
      <c r="B76" s="39" t="s">
        <v>196</v>
      </c>
      <c r="C76" s="53" t="s">
        <v>217</v>
      </c>
      <c r="D76" s="150">
        <v>725200</v>
      </c>
      <c r="E76" s="129">
        <v>12</v>
      </c>
      <c r="F76" s="164">
        <f t="shared" si="6"/>
        <v>8702400</v>
      </c>
      <c r="G76" s="138">
        <v>12</v>
      </c>
      <c r="H76" s="209">
        <f t="shared" si="7"/>
        <v>8702400</v>
      </c>
      <c r="I76" s="138">
        <v>0</v>
      </c>
      <c r="J76" s="76">
        <f t="shared" si="8"/>
        <v>0</v>
      </c>
    </row>
    <row r="77" spans="1:10" ht="53.4" thickBot="1" x14ac:dyDescent="0.35">
      <c r="A77" s="84">
        <v>9.6999999999999993</v>
      </c>
      <c r="B77" s="94" t="s">
        <v>197</v>
      </c>
      <c r="C77" s="115" t="s">
        <v>217</v>
      </c>
      <c r="D77" s="148">
        <v>747200</v>
      </c>
      <c r="E77" s="127">
        <v>5</v>
      </c>
      <c r="F77" s="162">
        <f t="shared" si="6"/>
        <v>3736000</v>
      </c>
      <c r="G77" s="136">
        <v>5</v>
      </c>
      <c r="H77" s="207">
        <f t="shared" si="7"/>
        <v>3736000</v>
      </c>
      <c r="I77" s="138">
        <v>0</v>
      </c>
      <c r="J77" s="76">
        <f t="shared" si="8"/>
        <v>0</v>
      </c>
    </row>
    <row r="78" spans="1:10" s="50" customFormat="1" ht="13.8" thickBot="1" x14ac:dyDescent="0.35">
      <c r="A78" s="83">
        <v>10</v>
      </c>
      <c r="B78" s="104" t="s">
        <v>198</v>
      </c>
      <c r="C78" s="119" t="s">
        <v>213</v>
      </c>
      <c r="D78" s="152"/>
      <c r="E78" s="128"/>
      <c r="F78" s="163"/>
      <c r="G78" s="137"/>
      <c r="H78" s="208"/>
      <c r="I78" s="137"/>
      <c r="J78" s="163"/>
    </row>
    <row r="79" spans="1:10" ht="106.2" thickBot="1" x14ac:dyDescent="0.35">
      <c r="A79" s="85">
        <v>10.1</v>
      </c>
      <c r="B79" s="105" t="s">
        <v>199</v>
      </c>
      <c r="C79" s="120" t="s">
        <v>217</v>
      </c>
      <c r="D79" s="153">
        <v>17500000</v>
      </c>
      <c r="E79" s="131">
        <v>2</v>
      </c>
      <c r="F79" s="165">
        <f t="shared" si="6"/>
        <v>35000000</v>
      </c>
      <c r="G79" s="139">
        <v>2</v>
      </c>
      <c r="H79" s="210">
        <f t="shared" si="7"/>
        <v>35000000</v>
      </c>
      <c r="I79" s="138">
        <v>0</v>
      </c>
      <c r="J79" s="76">
        <f t="shared" si="8"/>
        <v>0</v>
      </c>
    </row>
    <row r="80" spans="1:10" s="50" customFormat="1" ht="13.8" thickBot="1" x14ac:dyDescent="0.35">
      <c r="A80" s="87"/>
      <c r="B80" s="104" t="s">
        <v>200</v>
      </c>
      <c r="C80" s="119"/>
      <c r="D80" s="152"/>
      <c r="E80" s="128"/>
      <c r="F80" s="163"/>
      <c r="G80" s="137"/>
      <c r="H80" s="208"/>
      <c r="I80" s="137"/>
      <c r="J80" s="163"/>
    </row>
    <row r="81" spans="1:23" ht="79.2" x14ac:dyDescent="0.3">
      <c r="A81" s="86" t="s">
        <v>201</v>
      </c>
      <c r="B81" s="106" t="s">
        <v>202</v>
      </c>
      <c r="C81" s="121" t="s">
        <v>215</v>
      </c>
      <c r="D81" s="147">
        <v>745737</v>
      </c>
      <c r="E81" s="132"/>
      <c r="F81" s="161">
        <f t="shared" si="6"/>
        <v>0</v>
      </c>
      <c r="G81" s="135">
        <v>241</v>
      </c>
      <c r="H81" s="206">
        <f t="shared" si="7"/>
        <v>179722617</v>
      </c>
      <c r="I81" s="138">
        <v>216.5</v>
      </c>
      <c r="J81" s="76">
        <f t="shared" si="8"/>
        <v>161452060.5</v>
      </c>
    </row>
    <row r="82" spans="1:23" ht="26.4" x14ac:dyDescent="0.3">
      <c r="A82" s="42" t="s">
        <v>203</v>
      </c>
      <c r="B82" s="107" t="s">
        <v>204</v>
      </c>
      <c r="C82" s="122" t="s">
        <v>217</v>
      </c>
      <c r="D82" s="150">
        <v>365406</v>
      </c>
      <c r="E82" s="133"/>
      <c r="F82" s="164">
        <f t="shared" si="6"/>
        <v>0</v>
      </c>
      <c r="G82" s="138">
        <v>8</v>
      </c>
      <c r="H82" s="209">
        <f t="shared" si="7"/>
        <v>2923248</v>
      </c>
      <c r="I82" s="138">
        <v>7</v>
      </c>
      <c r="J82" s="76">
        <f t="shared" si="8"/>
        <v>2557842</v>
      </c>
    </row>
    <row r="83" spans="1:23" ht="105.6" x14ac:dyDescent="0.3">
      <c r="A83" s="42" t="s">
        <v>205</v>
      </c>
      <c r="B83" s="107" t="s">
        <v>206</v>
      </c>
      <c r="C83" s="122" t="s">
        <v>214</v>
      </c>
      <c r="D83" s="150">
        <v>198426</v>
      </c>
      <c r="E83" s="133"/>
      <c r="F83" s="164">
        <f t="shared" si="6"/>
        <v>0</v>
      </c>
      <c r="G83" s="138">
        <v>110</v>
      </c>
      <c r="H83" s="209">
        <f t="shared" si="7"/>
        <v>21826860</v>
      </c>
      <c r="I83" s="138">
        <v>110</v>
      </c>
      <c r="J83" s="76">
        <f t="shared" si="8"/>
        <v>21826860</v>
      </c>
    </row>
    <row r="84" spans="1:23" ht="93" thickBot="1" x14ac:dyDescent="0.35">
      <c r="A84" s="88" t="s">
        <v>207</v>
      </c>
      <c r="B84" s="108" t="s">
        <v>208</v>
      </c>
      <c r="C84" s="123" t="s">
        <v>214</v>
      </c>
      <c r="D84" s="148">
        <v>744789</v>
      </c>
      <c r="E84" s="134"/>
      <c r="F84" s="162">
        <f t="shared" si="6"/>
        <v>0</v>
      </c>
      <c r="G84" s="136">
        <v>123</v>
      </c>
      <c r="H84" s="207">
        <f t="shared" si="7"/>
        <v>91609047</v>
      </c>
      <c r="I84" s="219">
        <v>123</v>
      </c>
      <c r="J84" s="200">
        <f t="shared" si="8"/>
        <v>91609047</v>
      </c>
    </row>
    <row r="85" spans="1:23" s="50" customFormat="1" ht="13.2" x14ac:dyDescent="0.25">
      <c r="A85" s="89"/>
      <c r="B85" s="109" t="s">
        <v>220</v>
      </c>
      <c r="C85" s="124"/>
      <c r="D85" s="154"/>
      <c r="E85" s="90"/>
      <c r="F85" s="166">
        <f>SUM(F7:F84)</f>
        <v>3132165180</v>
      </c>
      <c r="G85" s="124"/>
      <c r="H85" s="166">
        <f>ROUND((SUM(H7:H84)),0)</f>
        <v>4539831151</v>
      </c>
      <c r="I85" s="220">
        <f>+H85-'[7]ACTA DE MAYORES Y MENORES'!L88</f>
        <v>0</v>
      </c>
      <c r="J85" s="201">
        <f>+ROUND((SUM(J7:J84)),0)</f>
        <v>3832257332</v>
      </c>
      <c r="K85" s="192"/>
    </row>
    <row r="86" spans="1:23" ht="13.2" x14ac:dyDescent="0.25">
      <c r="A86" s="43"/>
      <c r="B86" s="110" t="s">
        <v>221</v>
      </c>
      <c r="C86" s="125">
        <v>0.25940000000000002</v>
      </c>
      <c r="D86" s="155"/>
      <c r="E86" s="35"/>
      <c r="F86" s="164">
        <f>+F85*C86</f>
        <v>812483647.69200003</v>
      </c>
      <c r="G86" s="34"/>
      <c r="H86" s="164">
        <f>+ROUND(($H$85*C86),0)</f>
        <v>1177632201</v>
      </c>
      <c r="I86" s="220">
        <f>+H86-'[7]ACTA DE MAYORES Y MENORES'!L89</f>
        <v>0</v>
      </c>
      <c r="J86" s="202">
        <f>+ROUND(($J$85*C86),0)</f>
        <v>994087552</v>
      </c>
      <c r="K86" s="192"/>
    </row>
    <row r="87" spans="1:23" ht="13.2" x14ac:dyDescent="0.3">
      <c r="A87" s="43"/>
      <c r="B87" s="110" t="s">
        <v>222</v>
      </c>
      <c r="C87" s="125">
        <v>0.01</v>
      </c>
      <c r="D87" s="155"/>
      <c r="E87" s="35"/>
      <c r="F87" s="164">
        <f>+F85*C87</f>
        <v>31321651.800000001</v>
      </c>
      <c r="G87" s="34"/>
      <c r="H87" s="164">
        <f>+ROUND(($H$85*C87),0)</f>
        <v>45398312</v>
      </c>
      <c r="I87" s="220">
        <f>+H87-'[7]ACTA DE MAYORES Y MENORES'!L90</f>
        <v>0</v>
      </c>
      <c r="J87" s="202">
        <f>+H87</f>
        <v>45398312</v>
      </c>
      <c r="K87" s="57"/>
    </row>
    <row r="88" spans="1:23" ht="13.2" x14ac:dyDescent="0.3">
      <c r="A88" s="43"/>
      <c r="B88" s="110" t="s">
        <v>223</v>
      </c>
      <c r="C88" s="125">
        <v>0.03</v>
      </c>
      <c r="D88" s="155"/>
      <c r="E88" s="35"/>
      <c r="F88" s="164">
        <f>+F85*C88</f>
        <v>93964955.399999991</v>
      </c>
      <c r="G88" s="34"/>
      <c r="H88" s="164">
        <f t="shared" ref="H88" si="9">+ROUND(($H$85*C88),0)</f>
        <v>136194935</v>
      </c>
      <c r="I88" s="220">
        <f>+H88-'[7]ACTA DE MAYORES Y MENORES'!L91</f>
        <v>0</v>
      </c>
      <c r="J88" s="202">
        <f t="shared" ref="J88" si="10">+ROUND(($J$85*C88),0)</f>
        <v>114967720</v>
      </c>
    </row>
    <row r="89" spans="1:23" ht="13.2" x14ac:dyDescent="0.3">
      <c r="A89" s="43"/>
      <c r="B89" s="110" t="s">
        <v>224</v>
      </c>
      <c r="C89" s="34"/>
      <c r="D89" s="155"/>
      <c r="E89" s="35"/>
      <c r="F89" s="164">
        <v>28647000</v>
      </c>
      <c r="G89" s="34"/>
      <c r="H89" s="164">
        <v>28647000</v>
      </c>
      <c r="I89" s="220">
        <f>+H89-'[7]ACTA DE MAYORES Y MENORES'!L92</f>
        <v>0</v>
      </c>
      <c r="J89" s="202">
        <v>28647000</v>
      </c>
      <c r="K89" s="59"/>
      <c r="W89" s="59"/>
    </row>
    <row r="90" spans="1:23" ht="13.2" x14ac:dyDescent="0.3">
      <c r="A90" s="43"/>
      <c r="B90" s="110" t="s">
        <v>225</v>
      </c>
      <c r="C90" s="34"/>
      <c r="D90" s="155"/>
      <c r="E90" s="35"/>
      <c r="F90" s="164">
        <v>5798000</v>
      </c>
      <c r="G90" s="34"/>
      <c r="H90" s="164">
        <v>5798000</v>
      </c>
      <c r="I90" s="220">
        <f>+H90-'[7]ACTA DE MAYORES Y MENORES'!L93</f>
        <v>0</v>
      </c>
      <c r="J90" s="202">
        <v>5798000</v>
      </c>
      <c r="W90" s="59"/>
    </row>
    <row r="91" spans="1:23" ht="27" thickBot="1" x14ac:dyDescent="0.35">
      <c r="A91" s="51"/>
      <c r="B91" s="169" t="s">
        <v>226</v>
      </c>
      <c r="C91" s="36"/>
      <c r="D91" s="168"/>
      <c r="E91" s="52"/>
      <c r="F91" s="162">
        <v>5118000</v>
      </c>
      <c r="G91" s="36"/>
      <c r="H91" s="162">
        <v>5118000</v>
      </c>
      <c r="I91" s="220">
        <f>+H91-'[7]ACTA DE MAYORES Y MENORES'!L94</f>
        <v>0</v>
      </c>
      <c r="J91" s="203">
        <v>5118000</v>
      </c>
      <c r="W91" s="59"/>
    </row>
    <row r="92" spans="1:23" s="50" customFormat="1" ht="13.8" thickBot="1" x14ac:dyDescent="0.35">
      <c r="A92" s="181"/>
      <c r="B92" s="182" t="s">
        <v>228</v>
      </c>
      <c r="C92" s="193">
        <f>+F92/(SUM(F85:F91))</f>
        <v>7.0578007169291551E-2</v>
      </c>
      <c r="D92" s="183"/>
      <c r="E92" s="184"/>
      <c r="F92" s="185">
        <v>290040210</v>
      </c>
      <c r="G92" s="186"/>
      <c r="H92" s="195">
        <f>+F92</f>
        <v>290040210</v>
      </c>
      <c r="I92" s="221"/>
      <c r="J92" s="204">
        <f>+H92*C108</f>
        <v>259092919.59299999</v>
      </c>
    </row>
    <row r="93" spans="1:23" s="50" customFormat="1" ht="13.2" x14ac:dyDescent="0.3">
      <c r="A93" s="250" t="s">
        <v>230</v>
      </c>
      <c r="B93" s="251"/>
      <c r="C93" s="178"/>
      <c r="D93" s="179"/>
      <c r="E93" s="44"/>
      <c r="F93" s="180">
        <f>SUM(F85:F91)</f>
        <v>4109498434.8920002</v>
      </c>
      <c r="G93" s="170"/>
      <c r="H93" s="196">
        <f>ROUND(+(SUM(H85:H91)),0)</f>
        <v>5938619599</v>
      </c>
      <c r="I93" s="222"/>
      <c r="J93" s="205">
        <f>SUM(J85:J91)</f>
        <v>5026273916</v>
      </c>
      <c r="K93" s="214"/>
    </row>
    <row r="94" spans="1:23" ht="13.2" x14ac:dyDescent="0.3">
      <c r="A94" s="171"/>
      <c r="B94" s="173"/>
      <c r="C94" s="171"/>
      <c r="D94" s="141"/>
      <c r="E94" s="141"/>
      <c r="F94" s="176"/>
      <c r="G94" s="174"/>
      <c r="H94" s="177"/>
      <c r="I94" s="223"/>
      <c r="J94" s="77"/>
    </row>
    <row r="95" spans="1:23" s="50" customFormat="1" ht="15.75" customHeight="1" thickBot="1" x14ac:dyDescent="0.35">
      <c r="A95" s="246" t="s">
        <v>229</v>
      </c>
      <c r="B95" s="247"/>
      <c r="C95" s="167"/>
      <c r="D95" s="142"/>
      <c r="E95" s="142"/>
      <c r="F95" s="198">
        <f>+F92+F93</f>
        <v>4399538644.8920002</v>
      </c>
      <c r="G95" s="175"/>
      <c r="H95" s="197">
        <f>SUM(H92:H93)</f>
        <v>6228659809</v>
      </c>
      <c r="I95" s="224"/>
      <c r="J95" s="91">
        <f>+J92+J93</f>
        <v>5285366835.5930004</v>
      </c>
    </row>
    <row r="96" spans="1:23" ht="13.2" x14ac:dyDescent="0.3">
      <c r="A96" s="45"/>
      <c r="C96" s="47"/>
      <c r="D96" s="156"/>
      <c r="E96" s="47"/>
      <c r="F96" s="47"/>
      <c r="G96" s="143"/>
      <c r="H96" s="47"/>
      <c r="I96" s="225"/>
      <c r="J96" s="66"/>
    </row>
    <row r="97" spans="1:10" ht="15" customHeight="1" x14ac:dyDescent="0.3">
      <c r="A97" s="45"/>
      <c r="B97" s="231" t="s">
        <v>68</v>
      </c>
      <c r="C97" s="231"/>
      <c r="E97" s="67"/>
      <c r="F97" s="67"/>
      <c r="H97" s="172"/>
      <c r="I97" s="225"/>
      <c r="J97" s="68"/>
    </row>
    <row r="98" spans="1:10" ht="15" customHeight="1" x14ac:dyDescent="0.3">
      <c r="A98" s="45"/>
      <c r="B98" s="54" t="s">
        <v>20</v>
      </c>
      <c r="C98" s="187">
        <f>+F93</f>
        <v>4109498434.8920002</v>
      </c>
      <c r="E98" s="67"/>
      <c r="F98" s="67"/>
      <c r="H98" s="67"/>
      <c r="I98" s="225"/>
      <c r="J98" s="68"/>
    </row>
    <row r="99" spans="1:10" ht="15" customHeight="1" x14ac:dyDescent="0.3">
      <c r="A99" s="45"/>
      <c r="B99" s="54" t="s">
        <v>19</v>
      </c>
      <c r="C99" s="187">
        <f>+F93</f>
        <v>4109498434.8920002</v>
      </c>
      <c r="E99" s="67"/>
      <c r="F99" s="194"/>
      <c r="H99" s="67"/>
      <c r="I99" s="225"/>
      <c r="J99" s="69"/>
    </row>
    <row r="100" spans="1:10" ht="15" customHeight="1" x14ac:dyDescent="0.3">
      <c r="A100" s="45"/>
      <c r="B100" s="70" t="s">
        <v>18</v>
      </c>
      <c r="C100" s="188">
        <f>+H93</f>
        <v>5938619599</v>
      </c>
      <c r="D100" s="189"/>
      <c r="E100" s="67"/>
      <c r="F100" s="67"/>
      <c r="H100" s="67"/>
      <c r="I100" s="225"/>
      <c r="J100" s="71"/>
    </row>
    <row r="101" spans="1:10" ht="15" customHeight="1" x14ac:dyDescent="0.3">
      <c r="A101" s="45"/>
      <c r="J101" s="71"/>
    </row>
    <row r="102" spans="1:10" ht="15" customHeight="1" x14ac:dyDescent="0.3">
      <c r="A102" s="45"/>
      <c r="B102" s="231" t="s">
        <v>73</v>
      </c>
      <c r="C102" s="231"/>
      <c r="D102" s="158"/>
      <c r="E102" s="72"/>
      <c r="F102" s="72"/>
      <c r="G102" s="72"/>
      <c r="H102" s="72"/>
      <c r="I102" s="227"/>
      <c r="J102" s="71"/>
    </row>
    <row r="103" spans="1:10" ht="15" customHeight="1" x14ac:dyDescent="0.3">
      <c r="A103" s="45"/>
      <c r="B103" s="54" t="s">
        <v>74</v>
      </c>
      <c r="C103" s="215">
        <f>+J95</f>
        <v>5285366835.5930004</v>
      </c>
      <c r="D103" s="159"/>
      <c r="E103" s="48"/>
      <c r="F103" s="48"/>
      <c r="G103" s="144"/>
      <c r="H103" s="48"/>
      <c r="I103" s="228"/>
      <c r="J103" s="71"/>
    </row>
    <row r="104" spans="1:10" ht="15" customHeight="1" x14ac:dyDescent="0.3">
      <c r="A104" s="45"/>
      <c r="B104" s="54" t="s">
        <v>75</v>
      </c>
      <c r="C104" s="213">
        <f>+J93</f>
        <v>5026273916</v>
      </c>
      <c r="D104" s="159"/>
      <c r="E104" s="48"/>
      <c r="F104" s="48"/>
      <c r="G104" s="144"/>
      <c r="H104" s="48"/>
      <c r="I104" s="228"/>
      <c r="J104" s="71"/>
    </row>
    <row r="105" spans="1:10" ht="15" customHeight="1" x14ac:dyDescent="0.3">
      <c r="A105" s="45"/>
      <c r="B105" s="54" t="s">
        <v>69</v>
      </c>
      <c r="C105" s="212">
        <v>0.85209999999999997</v>
      </c>
      <c r="D105" s="159"/>
      <c r="E105" s="48"/>
      <c r="F105" s="48"/>
      <c r="G105" s="144"/>
      <c r="H105" s="48"/>
      <c r="I105" s="228"/>
      <c r="J105" s="71"/>
    </row>
    <row r="106" spans="1:10" ht="15" customHeight="1" x14ac:dyDescent="0.3">
      <c r="A106" s="45"/>
      <c r="B106" s="231" t="s">
        <v>72</v>
      </c>
      <c r="C106" s="231"/>
      <c r="D106" s="159"/>
      <c r="E106" s="48"/>
      <c r="F106" s="48"/>
      <c r="G106" s="144"/>
      <c r="H106" s="48"/>
      <c r="I106" s="228"/>
      <c r="J106" s="71"/>
    </row>
    <row r="107" spans="1:10" ht="15" customHeight="1" x14ac:dyDescent="0.3">
      <c r="A107" s="45"/>
      <c r="B107" s="49" t="s">
        <v>71</v>
      </c>
      <c r="C107" s="213">
        <v>3930145674</v>
      </c>
      <c r="D107" s="159"/>
      <c r="E107" s="48"/>
      <c r="F107" s="48"/>
      <c r="G107" s="144"/>
      <c r="H107" s="48"/>
      <c r="I107" s="228"/>
      <c r="J107" s="66"/>
    </row>
    <row r="108" spans="1:10" ht="15" customHeight="1" x14ac:dyDescent="0.3">
      <c r="A108" s="45"/>
      <c r="B108" s="49" t="s">
        <v>70</v>
      </c>
      <c r="C108" s="212">
        <v>0.89329999999999998</v>
      </c>
      <c r="D108" s="159"/>
      <c r="E108" s="48"/>
      <c r="F108" s="48"/>
      <c r="G108" s="144"/>
      <c r="H108" s="48"/>
      <c r="I108" s="228"/>
      <c r="J108" s="66"/>
    </row>
    <row r="109" spans="1:10" ht="15" customHeight="1" thickBot="1" x14ac:dyDescent="0.35">
      <c r="A109" s="73"/>
      <c r="B109" s="74"/>
      <c r="C109" s="74"/>
      <c r="D109" s="160"/>
      <c r="E109" s="74"/>
      <c r="F109" s="74"/>
      <c r="G109" s="74"/>
      <c r="H109" s="74"/>
      <c r="I109" s="229"/>
      <c r="J109" s="75"/>
    </row>
  </sheetData>
  <dataConsolidate link="1"/>
  <mergeCells count="13">
    <mergeCell ref="B102:C102"/>
    <mergeCell ref="B106:C106"/>
    <mergeCell ref="B1:J1"/>
    <mergeCell ref="C4:F4"/>
    <mergeCell ref="G4:H4"/>
    <mergeCell ref="I4:J4"/>
    <mergeCell ref="A3:J3"/>
    <mergeCell ref="A4:A5"/>
    <mergeCell ref="B4:B5"/>
    <mergeCell ref="A95:B95"/>
    <mergeCell ref="B2:J2"/>
    <mergeCell ref="A93:B93"/>
    <mergeCell ref="B97:C97"/>
  </mergeCells>
  <conditionalFormatting sqref="A78 A80">
    <cfRule type="cellIs" dxfId="9" priority="22" operator="notEqual">
      <formula>0</formula>
    </cfRule>
  </conditionalFormatting>
  <conditionalFormatting sqref="A78 A6:B6 A9:B9 A13:B13 A20:B20 A28:B28 A37:B37 A50:B50 A61:B61">
    <cfRule type="expression" dxfId="8" priority="24">
      <formula>AND($A6&lt;&gt;0,$B6&lt;&gt;0,#REF!=0)</formula>
    </cfRule>
  </conditionalFormatting>
  <conditionalFormatting sqref="A78">
    <cfRule type="expression" dxfId="7" priority="8">
      <formula>AND($A78&lt;&gt;0,$B78&lt;&gt;0,$C78=0)</formula>
    </cfRule>
  </conditionalFormatting>
  <conditionalFormatting sqref="A80 A7:B8 A10:B12 A14:B19 A21:B27 A29:B36 A38:B49 A51:B60 A62:B77 A79:B79 A81:B84">
    <cfRule type="expression" dxfId="6" priority="23">
      <formula>AND($A7&lt;&gt;0,$B7&lt;&gt;0,$C7=0)</formula>
    </cfRule>
  </conditionalFormatting>
  <conditionalFormatting sqref="A6:B84">
    <cfRule type="cellIs" dxfId="5" priority="10" operator="notEqual">
      <formula>0</formula>
    </cfRule>
  </conditionalFormatting>
  <conditionalFormatting sqref="C7:C8 C10:C12 C14:C19 C21:C27 C29:C36 C38:C49 C51:C60 C62:C69 C71:C77 C79 C81:C84">
    <cfRule type="cellIs" dxfId="4" priority="5" operator="notEqual">
      <formula>0</formula>
    </cfRule>
    <cfRule type="expression" dxfId="3" priority="6">
      <formula>AND($A7&lt;&gt;0,$B7&lt;&gt;0,$C7=0)</formula>
    </cfRule>
  </conditionalFormatting>
  <conditionalFormatting sqref="C9 C13 C20 C28 C37 C50 C61">
    <cfRule type="expression" dxfId="2" priority="7">
      <formula>AND($A9&lt;&gt;0,$B9&lt;&gt;0,#REF!=0)</formula>
    </cfRule>
  </conditionalFormatting>
  <conditionalFormatting sqref="C86:C88">
    <cfRule type="expression" dxfId="1" priority="2">
      <formula>AND($A86&lt;&gt;0,$B86&lt;&gt;0,$C86=0)</formula>
    </cfRule>
  </conditionalFormatting>
  <conditionalFormatting sqref="D81:D84 D7:E8 D10:E12 D14:E19 D21:E27 D29:E36 D38:E49 D51:E60 D62:E69 D71:E77 D79:E79">
    <cfRule type="expression" dxfId="0" priority="3">
      <formula>AND($A7&lt;&gt;0,$B7&lt;&gt;0,$C7=0)</formula>
    </cfRule>
  </conditionalFormatting>
  <printOptions horizontalCentered="1"/>
  <pageMargins left="0.35433070866141736" right="0.35433070866141736" top="0.59055118110236227" bottom="0.59055118110236227" header="0.35433070866141736" footer="0.35433070866141736"/>
  <pageSetup paperSize="9" scale="96" fitToHeight="0" orientation="landscape" r:id="rId1"/>
  <headerFooter>
    <oddHeader>&amp;RMEJORAMIENTO DE VIAS TERCIARIAS DE LOS MUNICIPIOS DEL URABA, ANTIOQUIA</oddHeader>
    <oddFooter xml:space="preserve">&amp;R&amp;P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63"/>
  <sheetViews>
    <sheetView topLeftCell="N34" workbookViewId="0">
      <selection activeCell="AA38" sqref="AA38"/>
    </sheetView>
  </sheetViews>
  <sheetFormatPr baseColWidth="10" defaultRowHeight="14.4" x14ac:dyDescent="0.3"/>
  <cols>
    <col min="3" max="10" width="11.5546875" customWidth="1"/>
    <col min="11" max="11" width="13.6640625" customWidth="1"/>
    <col min="12" max="21" width="11.5546875" customWidth="1"/>
    <col min="26" max="26" width="18.6640625" bestFit="1" customWidth="1"/>
    <col min="27" max="27" width="19" style="2" bestFit="1" customWidth="1"/>
    <col min="28" max="28" width="17.6640625" bestFit="1" customWidth="1"/>
    <col min="29" max="29" width="18" bestFit="1" customWidth="1"/>
  </cols>
  <sheetData>
    <row r="1" spans="1:27" ht="15" thickBot="1" x14ac:dyDescent="0.35">
      <c r="A1" s="267" t="s">
        <v>22</v>
      </c>
      <c r="B1" s="268"/>
      <c r="C1" s="268"/>
      <c r="D1" s="268"/>
      <c r="E1" s="268"/>
      <c r="F1" s="268"/>
      <c r="G1" s="268"/>
      <c r="H1" s="268"/>
      <c r="I1" s="268"/>
      <c r="J1" s="268"/>
      <c r="K1" s="268"/>
      <c r="L1" s="268"/>
      <c r="M1" s="268"/>
      <c r="N1" s="268"/>
      <c r="O1" s="268"/>
      <c r="P1" s="268"/>
      <c r="Q1" s="268"/>
      <c r="R1" s="268"/>
      <c r="S1" s="268"/>
      <c r="T1" s="268"/>
      <c r="U1" s="268"/>
      <c r="V1" s="268"/>
      <c r="W1" s="268"/>
      <c r="X1" s="268"/>
      <c r="Y1" s="268"/>
      <c r="Z1" s="269"/>
    </row>
    <row r="2" spans="1:27" ht="15" thickBot="1" x14ac:dyDescent="0.35">
      <c r="A2" s="260" t="s">
        <v>23</v>
      </c>
      <c r="B2" s="261"/>
      <c r="C2" s="261"/>
      <c r="D2" s="261"/>
      <c r="E2" s="261"/>
      <c r="F2" s="261"/>
      <c r="G2" s="261"/>
      <c r="H2" s="261"/>
      <c r="I2" s="261"/>
      <c r="J2" s="261"/>
      <c r="K2" s="261"/>
      <c r="L2" s="261"/>
      <c r="M2" s="261"/>
      <c r="N2" s="261"/>
      <c r="O2" s="261"/>
      <c r="P2" s="261"/>
      <c r="Q2" s="261"/>
      <c r="R2" s="261"/>
      <c r="S2" s="261"/>
      <c r="T2" s="261"/>
      <c r="U2" s="261"/>
      <c r="V2" s="261"/>
      <c r="W2" s="261"/>
      <c r="X2" s="261"/>
      <c r="Y2" s="261"/>
      <c r="Z2" s="262"/>
    </row>
    <row r="3" spans="1:27" ht="26.4" customHeight="1" x14ac:dyDescent="0.3">
      <c r="A3" s="263" t="s">
        <v>24</v>
      </c>
      <c r="B3" s="265" t="s">
        <v>25</v>
      </c>
      <c r="C3" s="265" t="s">
        <v>4</v>
      </c>
      <c r="D3" s="265" t="s">
        <v>26</v>
      </c>
      <c r="E3" s="265" t="s">
        <v>27</v>
      </c>
      <c r="F3" s="265" t="s">
        <v>28</v>
      </c>
      <c r="G3" s="265"/>
      <c r="H3" s="265"/>
      <c r="I3" s="265" t="s">
        <v>5</v>
      </c>
      <c r="J3" s="265" t="s">
        <v>29</v>
      </c>
      <c r="K3" s="265" t="s">
        <v>30</v>
      </c>
      <c r="L3" s="3">
        <v>2021</v>
      </c>
      <c r="M3" s="3">
        <v>2021</v>
      </c>
      <c r="N3" s="3">
        <v>2021</v>
      </c>
      <c r="O3" s="3">
        <v>2021</v>
      </c>
      <c r="P3" s="3">
        <v>2021</v>
      </c>
      <c r="Q3" s="3">
        <v>2021</v>
      </c>
      <c r="R3" s="3">
        <v>2021</v>
      </c>
      <c r="S3" s="3">
        <v>2021</v>
      </c>
      <c r="T3" s="3">
        <v>2021</v>
      </c>
      <c r="U3" s="3">
        <v>2021</v>
      </c>
      <c r="V3" s="3">
        <v>2021</v>
      </c>
      <c r="W3" s="3">
        <v>2022</v>
      </c>
      <c r="X3" s="3">
        <v>2022</v>
      </c>
      <c r="Y3" s="3">
        <v>2022</v>
      </c>
      <c r="Z3" s="13">
        <v>2022</v>
      </c>
    </row>
    <row r="4" spans="1:27" ht="15" thickBot="1" x14ac:dyDescent="0.35">
      <c r="A4" s="264"/>
      <c r="B4" s="266"/>
      <c r="C4" s="266"/>
      <c r="D4" s="266"/>
      <c r="E4" s="266"/>
      <c r="F4" s="266"/>
      <c r="G4" s="266"/>
      <c r="H4" s="266"/>
      <c r="I4" s="266"/>
      <c r="J4" s="266"/>
      <c r="K4" s="266"/>
      <c r="L4" s="4">
        <v>2</v>
      </c>
      <c r="M4" s="4">
        <v>3</v>
      </c>
      <c r="N4" s="4">
        <v>4</v>
      </c>
      <c r="O4" s="4">
        <v>5</v>
      </c>
      <c r="P4" s="4">
        <v>6</v>
      </c>
      <c r="Q4" s="4">
        <v>7</v>
      </c>
      <c r="R4" s="4">
        <v>8</v>
      </c>
      <c r="S4" s="4">
        <v>9</v>
      </c>
      <c r="T4" s="4">
        <v>10</v>
      </c>
      <c r="U4" s="4">
        <v>11</v>
      </c>
      <c r="V4" s="4">
        <v>12</v>
      </c>
      <c r="W4" s="4">
        <v>1</v>
      </c>
      <c r="X4" s="4">
        <v>2</v>
      </c>
      <c r="Y4" s="4">
        <v>3</v>
      </c>
      <c r="Z4" s="14">
        <v>4</v>
      </c>
    </row>
    <row r="5" spans="1:27" ht="46.95" customHeight="1" thickBot="1" x14ac:dyDescent="0.35">
      <c r="A5" s="252">
        <v>1</v>
      </c>
      <c r="B5" s="255" t="s">
        <v>31</v>
      </c>
      <c r="C5" s="255" t="s">
        <v>32</v>
      </c>
      <c r="D5" s="255" t="s">
        <v>33</v>
      </c>
      <c r="E5" s="255">
        <v>0</v>
      </c>
      <c r="F5" s="255" t="s">
        <v>34</v>
      </c>
      <c r="G5" s="255"/>
      <c r="H5" s="5" t="s">
        <v>35</v>
      </c>
      <c r="I5" s="6"/>
      <c r="J5" s="6"/>
      <c r="K5" s="6"/>
      <c r="L5" s="6"/>
      <c r="M5" s="6"/>
      <c r="N5" s="6"/>
      <c r="O5" s="6"/>
      <c r="P5" s="6"/>
      <c r="Q5" s="6"/>
      <c r="R5" s="6"/>
      <c r="S5" s="6"/>
      <c r="T5" s="6"/>
      <c r="U5" s="6"/>
      <c r="V5" s="6"/>
      <c r="W5" s="6"/>
      <c r="X5" s="7">
        <v>77439880</v>
      </c>
      <c r="Y5" s="6"/>
      <c r="Z5" s="15"/>
    </row>
    <row r="6" spans="1:27" ht="15" thickBot="1" x14ac:dyDescent="0.35">
      <c r="A6" s="253"/>
      <c r="B6" s="256"/>
      <c r="C6" s="256"/>
      <c r="D6" s="256"/>
      <c r="E6" s="256"/>
      <c r="F6" s="256"/>
      <c r="G6" s="256"/>
      <c r="H6" s="8" t="s">
        <v>36</v>
      </c>
      <c r="I6" s="9">
        <v>77439880</v>
      </c>
      <c r="J6" s="10">
        <v>1</v>
      </c>
      <c r="K6" s="9">
        <v>77439880</v>
      </c>
      <c r="L6" s="10"/>
      <c r="M6" s="10"/>
      <c r="N6" s="10"/>
      <c r="O6" s="10"/>
      <c r="P6" s="10"/>
      <c r="Q6" s="10"/>
      <c r="R6" s="10"/>
      <c r="S6" s="10"/>
      <c r="T6" s="10"/>
      <c r="U6" s="10"/>
      <c r="V6" s="10"/>
      <c r="W6" s="10"/>
      <c r="X6" s="9">
        <v>77439880</v>
      </c>
      <c r="Y6" s="10"/>
      <c r="Z6" s="16"/>
      <c r="AA6" s="2">
        <f>SUM(L6:Z6)</f>
        <v>77439880</v>
      </c>
    </row>
    <row r="7" spans="1:27" ht="15" thickBot="1" x14ac:dyDescent="0.35">
      <c r="A7" s="254"/>
      <c r="B7" s="257"/>
      <c r="C7" s="257"/>
      <c r="D7" s="257"/>
      <c r="E7" s="257"/>
      <c r="F7" s="257"/>
      <c r="G7" s="257"/>
      <c r="H7" s="17" t="s">
        <v>37</v>
      </c>
      <c r="I7" s="18"/>
      <c r="J7" s="18">
        <v>0</v>
      </c>
      <c r="K7" s="18">
        <v>0</v>
      </c>
      <c r="L7" s="18"/>
      <c r="M7" s="18"/>
      <c r="N7" s="18"/>
      <c r="O7" s="18"/>
      <c r="P7" s="18"/>
      <c r="Q7" s="18"/>
      <c r="R7" s="18"/>
      <c r="S7" s="18"/>
      <c r="T7" s="18"/>
      <c r="U7" s="18"/>
      <c r="V7" s="18"/>
      <c r="W7" s="18"/>
      <c r="X7" s="18"/>
      <c r="Y7" s="18"/>
      <c r="Z7" s="19"/>
      <c r="AA7" s="2">
        <f>SUM(L7:Z7)</f>
        <v>0</v>
      </c>
    </row>
    <row r="8" spans="1:27" ht="15" thickBot="1" x14ac:dyDescent="0.35">
      <c r="A8" s="267" t="s">
        <v>38</v>
      </c>
      <c r="B8" s="268"/>
      <c r="C8" s="268"/>
      <c r="D8" s="268"/>
      <c r="E8" s="268"/>
      <c r="F8" s="268"/>
      <c r="G8" s="268"/>
      <c r="H8" s="268"/>
      <c r="I8" s="268"/>
      <c r="J8" s="268"/>
      <c r="K8" s="268"/>
      <c r="L8" s="268"/>
      <c r="M8" s="268"/>
      <c r="N8" s="268"/>
      <c r="O8" s="268"/>
      <c r="P8" s="268"/>
      <c r="Q8" s="268"/>
      <c r="R8" s="268"/>
      <c r="S8" s="268"/>
      <c r="T8" s="268"/>
      <c r="U8" s="268"/>
      <c r="V8" s="268"/>
      <c r="W8" s="268"/>
      <c r="X8" s="268"/>
      <c r="Y8" s="268"/>
      <c r="Z8" s="269"/>
    </row>
    <row r="9" spans="1:27" ht="15" thickBot="1" x14ac:dyDescent="0.35">
      <c r="A9" s="260" t="s">
        <v>39</v>
      </c>
      <c r="B9" s="261"/>
      <c r="C9" s="261"/>
      <c r="D9" s="261"/>
      <c r="E9" s="261"/>
      <c r="F9" s="261"/>
      <c r="G9" s="261"/>
      <c r="H9" s="261"/>
      <c r="I9" s="261"/>
      <c r="J9" s="261"/>
      <c r="K9" s="261"/>
      <c r="L9" s="261"/>
      <c r="M9" s="261"/>
      <c r="N9" s="261"/>
      <c r="O9" s="261"/>
      <c r="P9" s="261"/>
      <c r="Q9" s="261"/>
      <c r="R9" s="261"/>
      <c r="S9" s="261"/>
      <c r="T9" s="261"/>
      <c r="U9" s="261"/>
      <c r="V9" s="261"/>
      <c r="W9" s="261"/>
      <c r="X9" s="261"/>
      <c r="Y9" s="261"/>
      <c r="Z9" s="262"/>
    </row>
    <row r="10" spans="1:27" ht="26.4" customHeight="1" x14ac:dyDescent="0.3">
      <c r="A10" s="263" t="s">
        <v>24</v>
      </c>
      <c r="B10" s="265" t="s">
        <v>25</v>
      </c>
      <c r="C10" s="265" t="s">
        <v>4</v>
      </c>
      <c r="D10" s="265" t="s">
        <v>26</v>
      </c>
      <c r="E10" s="265" t="s">
        <v>27</v>
      </c>
      <c r="F10" s="265" t="s">
        <v>28</v>
      </c>
      <c r="G10" s="265"/>
      <c r="H10" s="265"/>
      <c r="I10" s="265" t="s">
        <v>5</v>
      </c>
      <c r="J10" s="265" t="s">
        <v>29</v>
      </c>
      <c r="K10" s="265" t="s">
        <v>30</v>
      </c>
      <c r="L10" s="3">
        <v>2021</v>
      </c>
      <c r="M10" s="3">
        <v>2021</v>
      </c>
      <c r="N10" s="3">
        <v>2021</v>
      </c>
      <c r="O10" s="3">
        <v>2021</v>
      </c>
      <c r="P10" s="3">
        <v>2021</v>
      </c>
      <c r="Q10" s="3">
        <v>2021</v>
      </c>
      <c r="R10" s="3">
        <v>2021</v>
      </c>
      <c r="S10" s="3">
        <v>2021</v>
      </c>
      <c r="T10" s="3">
        <v>2021</v>
      </c>
      <c r="U10" s="3">
        <v>2021</v>
      </c>
      <c r="V10" s="3">
        <v>2021</v>
      </c>
      <c r="W10" s="3">
        <v>2022</v>
      </c>
      <c r="X10" s="3">
        <v>2022</v>
      </c>
      <c r="Y10" s="3">
        <v>2022</v>
      </c>
      <c r="Z10" s="13">
        <v>2022</v>
      </c>
    </row>
    <row r="11" spans="1:27" ht="15" thickBot="1" x14ac:dyDescent="0.35">
      <c r="A11" s="264"/>
      <c r="B11" s="266"/>
      <c r="C11" s="266"/>
      <c r="D11" s="266"/>
      <c r="E11" s="266"/>
      <c r="F11" s="266"/>
      <c r="G11" s="266"/>
      <c r="H11" s="266"/>
      <c r="I11" s="266"/>
      <c r="J11" s="266"/>
      <c r="K11" s="266"/>
      <c r="L11" s="4">
        <v>2</v>
      </c>
      <c r="M11" s="4">
        <v>3</v>
      </c>
      <c r="N11" s="4">
        <v>4</v>
      </c>
      <c r="O11" s="4">
        <v>5</v>
      </c>
      <c r="P11" s="4">
        <v>6</v>
      </c>
      <c r="Q11" s="4">
        <v>7</v>
      </c>
      <c r="R11" s="4">
        <v>8</v>
      </c>
      <c r="S11" s="4">
        <v>9</v>
      </c>
      <c r="T11" s="4">
        <v>10</v>
      </c>
      <c r="U11" s="4">
        <v>11</v>
      </c>
      <c r="V11" s="4">
        <v>12</v>
      </c>
      <c r="W11" s="4">
        <v>1</v>
      </c>
      <c r="X11" s="4">
        <v>2</v>
      </c>
      <c r="Y11" s="4">
        <v>3</v>
      </c>
      <c r="Z11" s="14">
        <v>4</v>
      </c>
    </row>
    <row r="12" spans="1:27" ht="15" thickBot="1" x14ac:dyDescent="0.35">
      <c r="A12" s="252">
        <v>1</v>
      </c>
      <c r="B12" s="255" t="s">
        <v>40</v>
      </c>
      <c r="C12" s="255" t="s">
        <v>32</v>
      </c>
      <c r="D12" s="255" t="s">
        <v>41</v>
      </c>
      <c r="E12" s="255">
        <v>0</v>
      </c>
      <c r="F12" s="255" t="s">
        <v>34</v>
      </c>
      <c r="G12" s="255"/>
      <c r="H12" s="5" t="s">
        <v>35</v>
      </c>
      <c r="I12" s="6"/>
      <c r="J12" s="6"/>
      <c r="K12" s="6"/>
      <c r="L12" s="6"/>
      <c r="M12" s="6"/>
      <c r="N12" s="6"/>
      <c r="O12" s="6"/>
      <c r="P12" s="6"/>
      <c r="Q12" s="6"/>
      <c r="R12" s="6"/>
      <c r="S12" s="6"/>
      <c r="T12" s="6"/>
      <c r="U12" s="6"/>
      <c r="V12" s="7">
        <v>13483000</v>
      </c>
      <c r="W12" s="6"/>
      <c r="X12" s="6"/>
      <c r="Y12" s="6"/>
      <c r="Z12" s="21">
        <v>110613317</v>
      </c>
    </row>
    <row r="13" spans="1:27" ht="15" thickBot="1" x14ac:dyDescent="0.35">
      <c r="A13" s="253"/>
      <c r="B13" s="256"/>
      <c r="C13" s="256"/>
      <c r="D13" s="256"/>
      <c r="E13" s="256"/>
      <c r="F13" s="256"/>
      <c r="G13" s="256"/>
      <c r="H13" s="8" t="s">
        <v>36</v>
      </c>
      <c r="I13" s="9">
        <v>124096317</v>
      </c>
      <c r="J13" s="10">
        <v>1</v>
      </c>
      <c r="K13" s="9">
        <v>124096317</v>
      </c>
      <c r="L13" s="10"/>
      <c r="M13" s="10"/>
      <c r="N13" s="10"/>
      <c r="O13" s="10"/>
      <c r="P13" s="10"/>
      <c r="Q13" s="10"/>
      <c r="R13" s="10"/>
      <c r="S13" s="10"/>
      <c r="T13" s="10"/>
      <c r="U13" s="10"/>
      <c r="V13" s="9">
        <v>13483000</v>
      </c>
      <c r="W13" s="10"/>
      <c r="X13" s="10"/>
      <c r="Y13" s="10"/>
      <c r="Z13" s="22">
        <v>110613317</v>
      </c>
      <c r="AA13" s="2">
        <f>SUM(L13:Z13)</f>
        <v>124096317</v>
      </c>
    </row>
    <row r="14" spans="1:27" ht="15" thickBot="1" x14ac:dyDescent="0.35">
      <c r="A14" s="258"/>
      <c r="B14" s="259"/>
      <c r="C14" s="259"/>
      <c r="D14" s="259"/>
      <c r="E14" s="259"/>
      <c r="F14" s="259"/>
      <c r="G14" s="259"/>
      <c r="H14" s="11" t="s">
        <v>37</v>
      </c>
      <c r="I14" s="12"/>
      <c r="J14" s="12">
        <v>0</v>
      </c>
      <c r="K14" s="12">
        <v>0</v>
      </c>
      <c r="L14" s="12"/>
      <c r="M14" s="12"/>
      <c r="N14" s="12"/>
      <c r="O14" s="12"/>
      <c r="P14" s="12"/>
      <c r="Q14" s="12"/>
      <c r="R14" s="12"/>
      <c r="S14" s="12"/>
      <c r="T14" s="12"/>
      <c r="U14" s="12"/>
      <c r="V14" s="33">
        <v>26966000</v>
      </c>
      <c r="W14" s="33">
        <v>13483000</v>
      </c>
      <c r="X14" s="12"/>
      <c r="Y14" s="12"/>
      <c r="Z14" s="23"/>
      <c r="AA14" s="2">
        <f>SUM(L14:Z14)</f>
        <v>40449000</v>
      </c>
    </row>
    <row r="15" spans="1:27" ht="15" thickBot="1" x14ac:dyDescent="0.35">
      <c r="A15" s="260" t="s">
        <v>42</v>
      </c>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2"/>
    </row>
    <row r="16" spans="1:27" ht="26.4" customHeight="1" x14ac:dyDescent="0.3">
      <c r="A16" s="263" t="s">
        <v>24</v>
      </c>
      <c r="B16" s="265" t="s">
        <v>25</v>
      </c>
      <c r="C16" s="265" t="s">
        <v>4</v>
      </c>
      <c r="D16" s="265" t="s">
        <v>26</v>
      </c>
      <c r="E16" s="265" t="s">
        <v>27</v>
      </c>
      <c r="F16" s="265" t="s">
        <v>28</v>
      </c>
      <c r="G16" s="265"/>
      <c r="H16" s="265"/>
      <c r="I16" s="265" t="s">
        <v>5</v>
      </c>
      <c r="J16" s="265" t="s">
        <v>29</v>
      </c>
      <c r="K16" s="265" t="s">
        <v>30</v>
      </c>
      <c r="L16" s="3">
        <v>2021</v>
      </c>
      <c r="M16" s="3">
        <v>2021</v>
      </c>
      <c r="N16" s="3">
        <v>2021</v>
      </c>
      <c r="O16" s="3">
        <v>2021</v>
      </c>
      <c r="P16" s="3">
        <v>2021</v>
      </c>
      <c r="Q16" s="3">
        <v>2021</v>
      </c>
      <c r="R16" s="3">
        <v>2021</v>
      </c>
      <c r="S16" s="3">
        <v>2021</v>
      </c>
      <c r="T16" s="3">
        <v>2021</v>
      </c>
      <c r="U16" s="3">
        <v>2021</v>
      </c>
      <c r="V16" s="3">
        <v>2021</v>
      </c>
      <c r="W16" s="3">
        <v>2022</v>
      </c>
      <c r="X16" s="3">
        <v>2022</v>
      </c>
      <c r="Y16" s="3">
        <v>2022</v>
      </c>
      <c r="Z16" s="13">
        <v>2022</v>
      </c>
    </row>
    <row r="17" spans="1:27" ht="15" thickBot="1" x14ac:dyDescent="0.35">
      <c r="A17" s="264"/>
      <c r="B17" s="266"/>
      <c r="C17" s="266"/>
      <c r="D17" s="266"/>
      <c r="E17" s="266"/>
      <c r="F17" s="266"/>
      <c r="G17" s="266"/>
      <c r="H17" s="266"/>
      <c r="I17" s="266"/>
      <c r="J17" s="266"/>
      <c r="K17" s="266"/>
      <c r="L17" s="4">
        <v>2</v>
      </c>
      <c r="M17" s="4">
        <v>3</v>
      </c>
      <c r="N17" s="4">
        <v>4</v>
      </c>
      <c r="O17" s="4">
        <v>5</v>
      </c>
      <c r="P17" s="4">
        <v>6</v>
      </c>
      <c r="Q17" s="4">
        <v>7</v>
      </c>
      <c r="R17" s="4">
        <v>8</v>
      </c>
      <c r="S17" s="4">
        <v>9</v>
      </c>
      <c r="T17" s="4">
        <v>10</v>
      </c>
      <c r="U17" s="4">
        <v>11</v>
      </c>
      <c r="V17" s="4">
        <v>12</v>
      </c>
      <c r="W17" s="4">
        <v>1</v>
      </c>
      <c r="X17" s="4">
        <v>2</v>
      </c>
      <c r="Y17" s="4">
        <v>3</v>
      </c>
      <c r="Z17" s="14">
        <v>4</v>
      </c>
    </row>
    <row r="18" spans="1:27" ht="15" thickBot="1" x14ac:dyDescent="0.35">
      <c r="A18" s="252">
        <v>1</v>
      </c>
      <c r="B18" s="255" t="s">
        <v>43</v>
      </c>
      <c r="C18" s="255" t="s">
        <v>32</v>
      </c>
      <c r="D18" s="255" t="s">
        <v>44</v>
      </c>
      <c r="E18" s="255" t="s">
        <v>45</v>
      </c>
      <c r="F18" s="255" t="s">
        <v>34</v>
      </c>
      <c r="G18" s="255"/>
      <c r="H18" s="5" t="s">
        <v>35</v>
      </c>
      <c r="I18" s="6"/>
      <c r="J18" s="6"/>
      <c r="K18" s="6"/>
      <c r="L18" s="6"/>
      <c r="M18" s="7">
        <v>83221547</v>
      </c>
      <c r="N18" s="7">
        <v>28571820</v>
      </c>
      <c r="O18" s="7">
        <v>4122313</v>
      </c>
      <c r="P18" s="7">
        <v>73348448</v>
      </c>
      <c r="Q18" s="7">
        <v>60572016</v>
      </c>
      <c r="R18" s="7">
        <v>146478943</v>
      </c>
      <c r="S18" s="7">
        <v>285484227</v>
      </c>
      <c r="T18" s="7">
        <v>297140289</v>
      </c>
      <c r="U18" s="7">
        <v>441720197</v>
      </c>
      <c r="V18" s="7">
        <v>126180977</v>
      </c>
      <c r="W18" s="7">
        <v>138799074</v>
      </c>
      <c r="X18" s="7">
        <v>151417172</v>
      </c>
      <c r="Y18" s="7">
        <v>845412544</v>
      </c>
      <c r="Z18" s="15"/>
    </row>
    <row r="19" spans="1:27" ht="15" thickBot="1" x14ac:dyDescent="0.35">
      <c r="A19" s="253"/>
      <c r="B19" s="256"/>
      <c r="C19" s="256"/>
      <c r="D19" s="256"/>
      <c r="E19" s="256"/>
      <c r="F19" s="256"/>
      <c r="G19" s="256"/>
      <c r="H19" s="8" t="s">
        <v>36</v>
      </c>
      <c r="I19" s="9">
        <v>2682469567</v>
      </c>
      <c r="J19" s="10">
        <v>1</v>
      </c>
      <c r="K19" s="9">
        <v>2682469567</v>
      </c>
      <c r="L19" s="10"/>
      <c r="M19" s="9">
        <v>83221547</v>
      </c>
      <c r="N19" s="9">
        <v>28571820</v>
      </c>
      <c r="O19" s="9">
        <v>4122313</v>
      </c>
      <c r="P19" s="9">
        <v>73348448</v>
      </c>
      <c r="Q19" s="9">
        <v>60572016</v>
      </c>
      <c r="R19" s="9">
        <v>146478943</v>
      </c>
      <c r="S19" s="9">
        <v>285484227</v>
      </c>
      <c r="T19" s="9">
        <v>297140289</v>
      </c>
      <c r="U19" s="9">
        <v>441720197</v>
      </c>
      <c r="V19" s="9">
        <v>126180977</v>
      </c>
      <c r="W19" s="9">
        <v>138799074</v>
      </c>
      <c r="X19" s="9">
        <v>151417172</v>
      </c>
      <c r="Y19" s="9">
        <v>845412544</v>
      </c>
      <c r="Z19" s="16"/>
      <c r="AA19" s="2">
        <f>SUM(L19:Z19)</f>
        <v>2682469567</v>
      </c>
    </row>
    <row r="20" spans="1:27" ht="15" thickBot="1" x14ac:dyDescent="0.35">
      <c r="A20" s="258"/>
      <c r="B20" s="259"/>
      <c r="C20" s="259"/>
      <c r="D20" s="259"/>
      <c r="E20" s="259"/>
      <c r="F20" s="259"/>
      <c r="G20" s="259"/>
      <c r="H20" s="11" t="s">
        <v>37</v>
      </c>
      <c r="I20" s="20">
        <v>640123136</v>
      </c>
      <c r="J20" s="12">
        <v>1</v>
      </c>
      <c r="K20" s="20">
        <v>640123136</v>
      </c>
      <c r="L20" s="12"/>
      <c r="M20" s="20">
        <v>83221547</v>
      </c>
      <c r="N20" s="20">
        <v>28571820</v>
      </c>
      <c r="O20" s="20">
        <v>4122313</v>
      </c>
      <c r="P20" s="20">
        <v>73348448</v>
      </c>
      <c r="Q20" s="20">
        <v>60572016</v>
      </c>
      <c r="R20" s="20">
        <v>146478943</v>
      </c>
      <c r="S20" s="20">
        <v>168292043</v>
      </c>
      <c r="T20" s="20">
        <v>26755951</v>
      </c>
      <c r="U20" s="20">
        <v>48760055</v>
      </c>
      <c r="V20" s="33">
        <v>46324565.273362316</v>
      </c>
      <c r="W20" s="33">
        <v>74080429.775677025</v>
      </c>
      <c r="X20" s="12"/>
      <c r="Y20" s="12"/>
      <c r="Z20" s="23"/>
      <c r="AA20" s="2">
        <f>SUM(L20:Z20)</f>
        <v>760528131.04903936</v>
      </c>
    </row>
    <row r="21" spans="1:27" ht="15" thickBot="1" x14ac:dyDescent="0.35">
      <c r="A21" s="260" t="s">
        <v>46</v>
      </c>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2"/>
    </row>
    <row r="22" spans="1:27" ht="26.4" customHeight="1" x14ac:dyDescent="0.3">
      <c r="A22" s="263" t="s">
        <v>24</v>
      </c>
      <c r="B22" s="265" t="s">
        <v>25</v>
      </c>
      <c r="C22" s="265" t="s">
        <v>4</v>
      </c>
      <c r="D22" s="265" t="s">
        <v>26</v>
      </c>
      <c r="E22" s="265" t="s">
        <v>27</v>
      </c>
      <c r="F22" s="265" t="s">
        <v>28</v>
      </c>
      <c r="G22" s="265"/>
      <c r="H22" s="265"/>
      <c r="I22" s="265" t="s">
        <v>5</v>
      </c>
      <c r="J22" s="265" t="s">
        <v>29</v>
      </c>
      <c r="K22" s="265" t="s">
        <v>30</v>
      </c>
      <c r="L22" s="3">
        <v>2021</v>
      </c>
      <c r="M22" s="3">
        <v>2021</v>
      </c>
      <c r="N22" s="3">
        <v>2021</v>
      </c>
      <c r="O22" s="3">
        <v>2021</v>
      </c>
      <c r="P22" s="3">
        <v>2021</v>
      </c>
      <c r="Q22" s="3">
        <v>2021</v>
      </c>
      <c r="R22" s="3">
        <v>2021</v>
      </c>
      <c r="S22" s="3">
        <v>2021</v>
      </c>
      <c r="T22" s="3">
        <v>2021</v>
      </c>
      <c r="U22" s="3">
        <v>2021</v>
      </c>
      <c r="V22" s="3">
        <v>2021</v>
      </c>
      <c r="W22" s="3">
        <v>2022</v>
      </c>
      <c r="X22" s="3">
        <v>2022</v>
      </c>
      <c r="Y22" s="3">
        <v>2022</v>
      </c>
      <c r="Z22" s="13">
        <v>2022</v>
      </c>
    </row>
    <row r="23" spans="1:27" ht="15" thickBot="1" x14ac:dyDescent="0.35">
      <c r="A23" s="264"/>
      <c r="B23" s="266"/>
      <c r="C23" s="266"/>
      <c r="D23" s="266"/>
      <c r="E23" s="266"/>
      <c r="F23" s="266"/>
      <c r="G23" s="266"/>
      <c r="H23" s="266"/>
      <c r="I23" s="266"/>
      <c r="J23" s="266"/>
      <c r="K23" s="266"/>
      <c r="L23" s="4">
        <v>2</v>
      </c>
      <c r="M23" s="4">
        <v>3</v>
      </c>
      <c r="N23" s="4">
        <v>4</v>
      </c>
      <c r="O23" s="4">
        <v>5</v>
      </c>
      <c r="P23" s="4">
        <v>6</v>
      </c>
      <c r="Q23" s="4">
        <v>7</v>
      </c>
      <c r="R23" s="4">
        <v>8</v>
      </c>
      <c r="S23" s="4">
        <v>9</v>
      </c>
      <c r="T23" s="4">
        <v>10</v>
      </c>
      <c r="U23" s="4">
        <v>11</v>
      </c>
      <c r="V23" s="4">
        <v>12</v>
      </c>
      <c r="W23" s="4">
        <v>1</v>
      </c>
      <c r="X23" s="4">
        <v>2</v>
      </c>
      <c r="Y23" s="4">
        <v>3</v>
      </c>
      <c r="Z23" s="14">
        <v>4</v>
      </c>
    </row>
    <row r="24" spans="1:27" ht="15" thickBot="1" x14ac:dyDescent="0.35">
      <c r="A24" s="252">
        <v>1</v>
      </c>
      <c r="B24" s="255" t="s">
        <v>47</v>
      </c>
      <c r="C24" s="255" t="s">
        <v>32</v>
      </c>
      <c r="D24" s="255" t="s">
        <v>48</v>
      </c>
      <c r="E24" s="255" t="s">
        <v>49</v>
      </c>
      <c r="F24" s="255" t="s">
        <v>34</v>
      </c>
      <c r="G24" s="255"/>
      <c r="H24" s="5" t="s">
        <v>35</v>
      </c>
      <c r="I24" s="6"/>
      <c r="J24" s="6"/>
      <c r="K24" s="6"/>
      <c r="L24" s="6"/>
      <c r="M24" s="6"/>
      <c r="N24" s="6"/>
      <c r="O24" s="7">
        <v>152893</v>
      </c>
      <c r="P24" s="6"/>
      <c r="Q24" s="7">
        <v>305787</v>
      </c>
      <c r="R24" s="6"/>
      <c r="S24" s="7">
        <v>428101</v>
      </c>
      <c r="T24" s="6"/>
      <c r="U24" s="6"/>
      <c r="V24" s="7">
        <v>79505</v>
      </c>
      <c r="W24" s="7">
        <v>87455</v>
      </c>
      <c r="X24" s="7">
        <v>628086</v>
      </c>
      <c r="Y24" s="6"/>
      <c r="Z24" s="15"/>
    </row>
    <row r="25" spans="1:27" ht="15" thickBot="1" x14ac:dyDescent="0.35">
      <c r="A25" s="253"/>
      <c r="B25" s="256"/>
      <c r="C25" s="256"/>
      <c r="D25" s="256"/>
      <c r="E25" s="256"/>
      <c r="F25" s="256"/>
      <c r="G25" s="256"/>
      <c r="H25" s="8" t="s">
        <v>36</v>
      </c>
      <c r="I25" s="9">
        <v>1681827</v>
      </c>
      <c r="J25" s="10">
        <v>1</v>
      </c>
      <c r="K25" s="9">
        <v>1681827</v>
      </c>
      <c r="L25" s="10"/>
      <c r="M25" s="10"/>
      <c r="N25" s="10"/>
      <c r="O25" s="9">
        <v>152893</v>
      </c>
      <c r="P25" s="10"/>
      <c r="Q25" s="9">
        <v>305787</v>
      </c>
      <c r="R25" s="10"/>
      <c r="S25" s="9">
        <v>428101</v>
      </c>
      <c r="T25" s="10"/>
      <c r="U25" s="10"/>
      <c r="V25" s="9">
        <v>79505</v>
      </c>
      <c r="W25" s="9">
        <v>87455</v>
      </c>
      <c r="X25" s="9">
        <v>628086</v>
      </c>
      <c r="Y25" s="10"/>
      <c r="Z25" s="16"/>
      <c r="AA25" s="2">
        <f>SUM(L25:Z25)</f>
        <v>1681827</v>
      </c>
    </row>
    <row r="26" spans="1:27" ht="15" thickBot="1" x14ac:dyDescent="0.35">
      <c r="A26" s="258"/>
      <c r="B26" s="259"/>
      <c r="C26" s="259"/>
      <c r="D26" s="259"/>
      <c r="E26" s="259"/>
      <c r="F26" s="259"/>
      <c r="G26" s="259"/>
      <c r="H26" s="11" t="s">
        <v>37</v>
      </c>
      <c r="I26" s="20">
        <v>1528934</v>
      </c>
      <c r="J26" s="12">
        <v>1</v>
      </c>
      <c r="K26" s="20">
        <v>1528934</v>
      </c>
      <c r="L26" s="12"/>
      <c r="M26" s="12"/>
      <c r="N26" s="12"/>
      <c r="O26" s="20">
        <v>152893</v>
      </c>
      <c r="P26" s="12"/>
      <c r="Q26" s="20">
        <v>305787</v>
      </c>
      <c r="R26" s="12"/>
      <c r="S26" s="20">
        <v>917360</v>
      </c>
      <c r="T26" s="12"/>
      <c r="U26" s="20">
        <v>152894</v>
      </c>
      <c r="V26" s="33">
        <v>152893.33484727272</v>
      </c>
      <c r="W26" s="12"/>
      <c r="X26" s="12"/>
      <c r="Y26" s="12"/>
      <c r="Z26" s="23"/>
      <c r="AA26" s="2">
        <f>SUM(L26:Z26)</f>
        <v>1681827.3348472728</v>
      </c>
    </row>
    <row r="27" spans="1:27" ht="15" thickBot="1" x14ac:dyDescent="0.35">
      <c r="A27" s="260" t="s">
        <v>50</v>
      </c>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2"/>
    </row>
    <row r="28" spans="1:27" ht="26.4" customHeight="1" x14ac:dyDescent="0.3">
      <c r="A28" s="263" t="s">
        <v>24</v>
      </c>
      <c r="B28" s="265" t="s">
        <v>25</v>
      </c>
      <c r="C28" s="265" t="s">
        <v>4</v>
      </c>
      <c r="D28" s="265" t="s">
        <v>26</v>
      </c>
      <c r="E28" s="265" t="s">
        <v>27</v>
      </c>
      <c r="F28" s="265" t="s">
        <v>28</v>
      </c>
      <c r="G28" s="265"/>
      <c r="H28" s="265"/>
      <c r="I28" s="265" t="s">
        <v>5</v>
      </c>
      <c r="J28" s="265" t="s">
        <v>29</v>
      </c>
      <c r="K28" s="265" t="s">
        <v>30</v>
      </c>
      <c r="L28" s="3">
        <v>2021</v>
      </c>
      <c r="M28" s="3">
        <v>2021</v>
      </c>
      <c r="N28" s="3">
        <v>2021</v>
      </c>
      <c r="O28" s="3">
        <v>2021</v>
      </c>
      <c r="P28" s="3">
        <v>2021</v>
      </c>
      <c r="Q28" s="3">
        <v>2021</v>
      </c>
      <c r="R28" s="3">
        <v>2021</v>
      </c>
      <c r="S28" s="3">
        <v>2021</v>
      </c>
      <c r="T28" s="3">
        <v>2021</v>
      </c>
      <c r="U28" s="3">
        <v>2021</v>
      </c>
      <c r="V28" s="3">
        <v>2021</v>
      </c>
      <c r="W28" s="3">
        <v>2022</v>
      </c>
      <c r="X28" s="3">
        <v>2022</v>
      </c>
      <c r="Y28" s="3">
        <v>2022</v>
      </c>
      <c r="Z28" s="13">
        <v>2022</v>
      </c>
    </row>
    <row r="29" spans="1:27" ht="15" thickBot="1" x14ac:dyDescent="0.35">
      <c r="A29" s="264"/>
      <c r="B29" s="266"/>
      <c r="C29" s="266"/>
      <c r="D29" s="266"/>
      <c r="E29" s="266"/>
      <c r="F29" s="266"/>
      <c r="G29" s="266"/>
      <c r="H29" s="266"/>
      <c r="I29" s="266"/>
      <c r="J29" s="266"/>
      <c r="K29" s="266"/>
      <c r="L29" s="4">
        <v>2</v>
      </c>
      <c r="M29" s="4">
        <v>3</v>
      </c>
      <c r="N29" s="4">
        <v>4</v>
      </c>
      <c r="O29" s="4">
        <v>5</v>
      </c>
      <c r="P29" s="4">
        <v>6</v>
      </c>
      <c r="Q29" s="4">
        <v>7</v>
      </c>
      <c r="R29" s="4">
        <v>8</v>
      </c>
      <c r="S29" s="4">
        <v>9</v>
      </c>
      <c r="T29" s="4">
        <v>10</v>
      </c>
      <c r="U29" s="4">
        <v>11</v>
      </c>
      <c r="V29" s="4">
        <v>12</v>
      </c>
      <c r="W29" s="4">
        <v>1</v>
      </c>
      <c r="X29" s="4">
        <v>2</v>
      </c>
      <c r="Y29" s="4">
        <v>3</v>
      </c>
      <c r="Z29" s="14">
        <v>4</v>
      </c>
    </row>
    <row r="30" spans="1:27" ht="27.6" customHeight="1" thickBot="1" x14ac:dyDescent="0.35">
      <c r="A30" s="252">
        <v>1</v>
      </c>
      <c r="B30" s="255" t="s">
        <v>51</v>
      </c>
      <c r="C30" s="255" t="s">
        <v>32</v>
      </c>
      <c r="D30" s="255" t="s">
        <v>52</v>
      </c>
      <c r="E30" s="255" t="s">
        <v>53</v>
      </c>
      <c r="F30" s="255" t="s">
        <v>34</v>
      </c>
      <c r="G30" s="255"/>
      <c r="H30" s="5" t="s">
        <v>35</v>
      </c>
      <c r="I30" s="6"/>
      <c r="J30" s="6"/>
      <c r="K30" s="6"/>
      <c r="L30" s="6"/>
      <c r="M30" s="7">
        <v>966088951</v>
      </c>
      <c r="N30" s="7">
        <v>1705485459</v>
      </c>
      <c r="O30" s="7">
        <v>1001152961</v>
      </c>
      <c r="P30" s="7">
        <v>1116538819</v>
      </c>
      <c r="Q30" s="7">
        <v>652694615</v>
      </c>
      <c r="R30" s="7">
        <v>1505132065</v>
      </c>
      <c r="S30" s="7">
        <v>892018227</v>
      </c>
      <c r="T30" s="7">
        <v>1257080909</v>
      </c>
      <c r="U30" s="7">
        <v>2640879435</v>
      </c>
      <c r="V30" s="7">
        <v>937255492</v>
      </c>
      <c r="W30" s="7">
        <v>1030981041</v>
      </c>
      <c r="X30" s="7">
        <v>1124706590</v>
      </c>
      <c r="Y30" s="7">
        <v>6279611795</v>
      </c>
      <c r="Z30" s="15"/>
    </row>
    <row r="31" spans="1:27" ht="15" thickBot="1" x14ac:dyDescent="0.35">
      <c r="A31" s="253"/>
      <c r="B31" s="256"/>
      <c r="C31" s="256"/>
      <c r="D31" s="256"/>
      <c r="E31" s="256"/>
      <c r="F31" s="256"/>
      <c r="G31" s="256"/>
      <c r="H31" s="8" t="s">
        <v>36</v>
      </c>
      <c r="I31" s="9">
        <v>21109626359</v>
      </c>
      <c r="J31" s="10">
        <v>1</v>
      </c>
      <c r="K31" s="9">
        <v>21109626359</v>
      </c>
      <c r="L31" s="10"/>
      <c r="M31" s="9">
        <v>966088951</v>
      </c>
      <c r="N31" s="9">
        <v>1705485459</v>
      </c>
      <c r="O31" s="9">
        <v>1001152961</v>
      </c>
      <c r="P31" s="9">
        <v>1116538819</v>
      </c>
      <c r="Q31" s="9">
        <v>652694615</v>
      </c>
      <c r="R31" s="9">
        <v>1505132065</v>
      </c>
      <c r="S31" s="9">
        <v>892018227</v>
      </c>
      <c r="T31" s="9">
        <v>1257080909</v>
      </c>
      <c r="U31" s="9">
        <v>2640879435</v>
      </c>
      <c r="V31" s="9">
        <v>937255492</v>
      </c>
      <c r="W31" s="9">
        <v>1030981041</v>
      </c>
      <c r="X31" s="9">
        <v>1124706590</v>
      </c>
      <c r="Y31" s="9">
        <v>6279611795</v>
      </c>
      <c r="Z31" s="16"/>
      <c r="AA31" s="2">
        <f>SUM(L31:Z31)</f>
        <v>21109626359</v>
      </c>
    </row>
    <row r="32" spans="1:27" ht="15" thickBot="1" x14ac:dyDescent="0.35">
      <c r="A32" s="258"/>
      <c r="B32" s="259"/>
      <c r="C32" s="259"/>
      <c r="D32" s="259"/>
      <c r="E32" s="259"/>
      <c r="F32" s="259"/>
      <c r="G32" s="259"/>
      <c r="H32" s="11" t="s">
        <v>37</v>
      </c>
      <c r="I32" s="20">
        <v>9985074020</v>
      </c>
      <c r="J32" s="12">
        <v>1</v>
      </c>
      <c r="K32" s="20">
        <v>9985074020</v>
      </c>
      <c r="L32" s="12"/>
      <c r="M32" s="20">
        <v>966088951</v>
      </c>
      <c r="N32" s="20">
        <v>1705485459</v>
      </c>
      <c r="O32" s="20">
        <v>1001152961</v>
      </c>
      <c r="P32" s="20">
        <v>1116538819</v>
      </c>
      <c r="Q32" s="20">
        <v>652694615</v>
      </c>
      <c r="R32" s="20">
        <v>1505132065</v>
      </c>
      <c r="S32" s="20">
        <v>1030777210</v>
      </c>
      <c r="T32" s="20">
        <v>991830816</v>
      </c>
      <c r="U32" s="20">
        <v>1015373124</v>
      </c>
      <c r="V32" s="33">
        <v>1726646452.1256266</v>
      </c>
      <c r="W32" s="33">
        <v>891606621.93936658</v>
      </c>
      <c r="X32" s="12"/>
      <c r="Y32" s="12"/>
      <c r="Z32" s="23"/>
      <c r="AA32" s="2">
        <f>SUM(L32:Z32)</f>
        <v>12603327094.064993</v>
      </c>
    </row>
    <row r="33" spans="1:27" ht="15" thickBot="1" x14ac:dyDescent="0.35">
      <c r="A33" s="260" t="s">
        <v>54</v>
      </c>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2"/>
    </row>
    <row r="34" spans="1:27" ht="26.4" customHeight="1" x14ac:dyDescent="0.3">
      <c r="A34" s="263" t="s">
        <v>24</v>
      </c>
      <c r="B34" s="265" t="s">
        <v>25</v>
      </c>
      <c r="C34" s="265" t="s">
        <v>4</v>
      </c>
      <c r="D34" s="265" t="s">
        <v>26</v>
      </c>
      <c r="E34" s="265" t="s">
        <v>27</v>
      </c>
      <c r="F34" s="265" t="s">
        <v>28</v>
      </c>
      <c r="G34" s="265"/>
      <c r="H34" s="265"/>
      <c r="I34" s="265" t="s">
        <v>5</v>
      </c>
      <c r="J34" s="265" t="s">
        <v>29</v>
      </c>
      <c r="K34" s="265" t="s">
        <v>30</v>
      </c>
      <c r="L34" s="3">
        <v>2021</v>
      </c>
      <c r="M34" s="3">
        <v>2021</v>
      </c>
      <c r="N34" s="3">
        <v>2021</v>
      </c>
      <c r="O34" s="3">
        <v>2021</v>
      </c>
      <c r="P34" s="3">
        <v>2021</v>
      </c>
      <c r="Q34" s="3">
        <v>2021</v>
      </c>
      <c r="R34" s="3">
        <v>2021</v>
      </c>
      <c r="S34" s="3">
        <v>2021</v>
      </c>
      <c r="T34" s="3">
        <v>2021</v>
      </c>
      <c r="U34" s="3">
        <v>2021</v>
      </c>
      <c r="V34" s="3">
        <v>2021</v>
      </c>
      <c r="W34" s="3">
        <v>2022</v>
      </c>
      <c r="X34" s="3">
        <v>2022</v>
      </c>
      <c r="Y34" s="3">
        <v>2022</v>
      </c>
      <c r="Z34" s="13">
        <v>2022</v>
      </c>
    </row>
    <row r="35" spans="1:27" ht="15" thickBot="1" x14ac:dyDescent="0.35">
      <c r="A35" s="264"/>
      <c r="B35" s="266"/>
      <c r="C35" s="266"/>
      <c r="D35" s="266"/>
      <c r="E35" s="266"/>
      <c r="F35" s="266"/>
      <c r="G35" s="266"/>
      <c r="H35" s="266"/>
      <c r="I35" s="266"/>
      <c r="J35" s="266"/>
      <c r="K35" s="266"/>
      <c r="L35" s="4">
        <v>2</v>
      </c>
      <c r="M35" s="4">
        <v>3</v>
      </c>
      <c r="N35" s="4">
        <v>4</v>
      </c>
      <c r="O35" s="4">
        <v>5</v>
      </c>
      <c r="P35" s="4">
        <v>6</v>
      </c>
      <c r="Q35" s="4">
        <v>7</v>
      </c>
      <c r="R35" s="4">
        <v>8</v>
      </c>
      <c r="S35" s="4">
        <v>9</v>
      </c>
      <c r="T35" s="4">
        <v>10</v>
      </c>
      <c r="U35" s="4">
        <v>11</v>
      </c>
      <c r="V35" s="4">
        <v>12</v>
      </c>
      <c r="W35" s="4">
        <v>1</v>
      </c>
      <c r="X35" s="4">
        <v>2</v>
      </c>
      <c r="Y35" s="4">
        <v>3</v>
      </c>
      <c r="Z35" s="14">
        <v>4</v>
      </c>
    </row>
    <row r="36" spans="1:27" ht="15" thickBot="1" x14ac:dyDescent="0.35">
      <c r="A36" s="252">
        <v>1</v>
      </c>
      <c r="B36" s="255" t="s">
        <v>15</v>
      </c>
      <c r="C36" s="255" t="s">
        <v>32</v>
      </c>
      <c r="D36" s="255">
        <v>0</v>
      </c>
      <c r="E36" s="255">
        <v>0</v>
      </c>
      <c r="F36" s="255" t="s">
        <v>34</v>
      </c>
      <c r="G36" s="255"/>
      <c r="H36" s="5" t="s">
        <v>35</v>
      </c>
      <c r="I36" s="6"/>
      <c r="J36" s="6"/>
      <c r="K36" s="6"/>
      <c r="L36" s="6"/>
      <c r="M36" s="6"/>
      <c r="N36" s="6"/>
      <c r="O36" s="6"/>
      <c r="P36" s="6"/>
      <c r="Q36" s="6"/>
      <c r="R36" s="6"/>
      <c r="S36" s="6"/>
      <c r="T36" s="6"/>
      <c r="U36" s="6"/>
      <c r="V36" s="6"/>
      <c r="W36" s="6"/>
      <c r="X36" s="6"/>
      <c r="Y36" s="6"/>
      <c r="Z36" s="15"/>
    </row>
    <row r="37" spans="1:27" ht="15" thickBot="1" x14ac:dyDescent="0.35">
      <c r="A37" s="253"/>
      <c r="B37" s="256"/>
      <c r="C37" s="256"/>
      <c r="D37" s="256"/>
      <c r="E37" s="256"/>
      <c r="F37" s="256"/>
      <c r="G37" s="256"/>
      <c r="H37" s="8" t="s">
        <v>36</v>
      </c>
      <c r="I37" s="9">
        <v>1831296154</v>
      </c>
      <c r="J37" s="10">
        <v>1</v>
      </c>
      <c r="K37" s="9">
        <v>1831296154</v>
      </c>
      <c r="L37" s="9">
        <v>166978093</v>
      </c>
      <c r="M37" s="9">
        <v>140792008</v>
      </c>
      <c r="N37" s="9">
        <v>158287416</v>
      </c>
      <c r="O37" s="9">
        <v>160632232</v>
      </c>
      <c r="P37" s="9">
        <v>157932577</v>
      </c>
      <c r="Q37" s="9">
        <v>164000000</v>
      </c>
      <c r="R37" s="9">
        <v>172000000</v>
      </c>
      <c r="S37" s="9">
        <v>172000000</v>
      </c>
      <c r="T37" s="9">
        <v>538673828</v>
      </c>
      <c r="U37" s="10"/>
      <c r="V37" s="10"/>
      <c r="W37" s="10"/>
      <c r="X37" s="10"/>
      <c r="Y37" s="10"/>
      <c r="Z37" s="16"/>
      <c r="AA37" s="2">
        <f>SUM(L37:Z37)</f>
        <v>1831296154</v>
      </c>
    </row>
    <row r="38" spans="1:27" ht="15" thickBot="1" x14ac:dyDescent="0.35">
      <c r="A38" s="258"/>
      <c r="B38" s="259"/>
      <c r="C38" s="259"/>
      <c r="D38" s="259"/>
      <c r="E38" s="259"/>
      <c r="F38" s="259"/>
      <c r="G38" s="259"/>
      <c r="H38" s="11" t="s">
        <v>37</v>
      </c>
      <c r="I38" s="20">
        <v>1450538816</v>
      </c>
      <c r="J38" s="12">
        <v>1</v>
      </c>
      <c r="K38" s="20">
        <v>1450538816</v>
      </c>
      <c r="L38" s="12"/>
      <c r="M38" s="12"/>
      <c r="N38" s="12"/>
      <c r="O38" s="12"/>
      <c r="P38" s="12"/>
      <c r="Q38" s="12"/>
      <c r="R38" s="12"/>
      <c r="S38" s="12"/>
      <c r="T38" s="12"/>
      <c r="U38" s="12"/>
      <c r="V38" s="28"/>
      <c r="W38" s="12"/>
      <c r="X38" s="20">
        <v>1450538816</v>
      </c>
      <c r="Y38" s="12"/>
      <c r="Z38" s="23"/>
      <c r="AA38" s="2">
        <f>SUM(L38:Z38)</f>
        <v>1450538816</v>
      </c>
    </row>
    <row r="39" spans="1:27" ht="15" thickBot="1" x14ac:dyDescent="0.35">
      <c r="A39" s="260" t="s">
        <v>55</v>
      </c>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2"/>
    </row>
    <row r="40" spans="1:27" ht="26.4" customHeight="1" x14ac:dyDescent="0.3">
      <c r="A40" s="263" t="s">
        <v>24</v>
      </c>
      <c r="B40" s="265" t="s">
        <v>25</v>
      </c>
      <c r="C40" s="265" t="s">
        <v>4</v>
      </c>
      <c r="D40" s="265" t="s">
        <v>26</v>
      </c>
      <c r="E40" s="265" t="s">
        <v>27</v>
      </c>
      <c r="F40" s="265" t="s">
        <v>28</v>
      </c>
      <c r="G40" s="265"/>
      <c r="H40" s="265"/>
      <c r="I40" s="265" t="s">
        <v>5</v>
      </c>
      <c r="J40" s="265" t="s">
        <v>29</v>
      </c>
      <c r="K40" s="265" t="s">
        <v>30</v>
      </c>
      <c r="L40" s="3">
        <v>2021</v>
      </c>
      <c r="M40" s="3">
        <v>2021</v>
      </c>
      <c r="N40" s="3">
        <v>2021</v>
      </c>
      <c r="O40" s="3">
        <v>2021</v>
      </c>
      <c r="P40" s="3">
        <v>2021</v>
      </c>
      <c r="Q40" s="3">
        <v>2021</v>
      </c>
      <c r="R40" s="3">
        <v>2021</v>
      </c>
      <c r="S40" s="3">
        <v>2021</v>
      </c>
      <c r="T40" s="3">
        <v>2021</v>
      </c>
      <c r="U40" s="3">
        <v>2021</v>
      </c>
      <c r="V40" s="3">
        <v>2021</v>
      </c>
      <c r="W40" s="3">
        <v>2022</v>
      </c>
      <c r="X40" s="3">
        <v>2022</v>
      </c>
      <c r="Y40" s="3">
        <v>2022</v>
      </c>
      <c r="Z40" s="13">
        <v>2022</v>
      </c>
    </row>
    <row r="41" spans="1:27" ht="15" thickBot="1" x14ac:dyDescent="0.35">
      <c r="A41" s="264"/>
      <c r="B41" s="266"/>
      <c r="C41" s="266"/>
      <c r="D41" s="266"/>
      <c r="E41" s="266"/>
      <c r="F41" s="266"/>
      <c r="G41" s="266"/>
      <c r="H41" s="266"/>
      <c r="I41" s="266"/>
      <c r="J41" s="266"/>
      <c r="K41" s="266"/>
      <c r="L41" s="4">
        <v>2</v>
      </c>
      <c r="M41" s="4">
        <v>3</v>
      </c>
      <c r="N41" s="4">
        <v>4</v>
      </c>
      <c r="O41" s="4">
        <v>5</v>
      </c>
      <c r="P41" s="4">
        <v>6</v>
      </c>
      <c r="Q41" s="4">
        <v>7</v>
      </c>
      <c r="R41" s="4">
        <v>8</v>
      </c>
      <c r="S41" s="4">
        <v>9</v>
      </c>
      <c r="T41" s="4">
        <v>10</v>
      </c>
      <c r="U41" s="4">
        <v>11</v>
      </c>
      <c r="V41" s="4">
        <v>12</v>
      </c>
      <c r="W41" s="4">
        <v>1</v>
      </c>
      <c r="X41" s="4">
        <v>2</v>
      </c>
      <c r="Y41" s="4">
        <v>3</v>
      </c>
      <c r="Z41" s="14">
        <v>4</v>
      </c>
    </row>
    <row r="42" spans="1:27" ht="15" thickBot="1" x14ac:dyDescent="0.35">
      <c r="A42" s="252">
        <v>1</v>
      </c>
      <c r="B42" s="255" t="s">
        <v>56</v>
      </c>
      <c r="C42" s="255" t="s">
        <v>32</v>
      </c>
      <c r="D42" s="255" t="s">
        <v>57</v>
      </c>
      <c r="E42" s="255">
        <v>0</v>
      </c>
      <c r="F42" s="255" t="s">
        <v>34</v>
      </c>
      <c r="G42" s="255"/>
      <c r="H42" s="5" t="s">
        <v>35</v>
      </c>
      <c r="I42" s="6"/>
      <c r="J42" s="6"/>
      <c r="K42" s="6"/>
      <c r="L42" s="6"/>
      <c r="M42" s="6"/>
      <c r="N42" s="6"/>
      <c r="O42" s="6"/>
      <c r="P42" s="6"/>
      <c r="Q42" s="6"/>
      <c r="R42" s="6"/>
      <c r="S42" s="6"/>
      <c r="T42" s="6"/>
      <c r="U42" s="6"/>
      <c r="V42" s="6"/>
      <c r="W42" s="6"/>
      <c r="X42" s="7">
        <v>263719985</v>
      </c>
      <c r="Y42" s="6"/>
      <c r="Z42" s="15"/>
    </row>
    <row r="43" spans="1:27" ht="15" thickBot="1" x14ac:dyDescent="0.35">
      <c r="A43" s="253"/>
      <c r="B43" s="256"/>
      <c r="C43" s="256"/>
      <c r="D43" s="256"/>
      <c r="E43" s="256"/>
      <c r="F43" s="256"/>
      <c r="G43" s="256"/>
      <c r="H43" s="8" t="s">
        <v>36</v>
      </c>
      <c r="I43" s="9">
        <v>263719985</v>
      </c>
      <c r="J43" s="10">
        <v>1</v>
      </c>
      <c r="K43" s="9">
        <v>263719985</v>
      </c>
      <c r="L43" s="10"/>
      <c r="M43" s="10"/>
      <c r="N43" s="10"/>
      <c r="O43" s="10"/>
      <c r="P43" s="10"/>
      <c r="Q43" s="10"/>
      <c r="R43" s="10"/>
      <c r="S43" s="10"/>
      <c r="T43" s="10"/>
      <c r="U43" s="10"/>
      <c r="V43" s="10"/>
      <c r="W43" s="10"/>
      <c r="X43" s="9">
        <v>263719985</v>
      </c>
      <c r="Y43" s="10"/>
      <c r="Z43" s="16"/>
      <c r="AA43" s="2">
        <f>SUM(L43:Z43)</f>
        <v>263719985</v>
      </c>
    </row>
    <row r="44" spans="1:27" ht="15" thickBot="1" x14ac:dyDescent="0.35">
      <c r="A44" s="258"/>
      <c r="B44" s="259"/>
      <c r="C44" s="259"/>
      <c r="D44" s="259"/>
      <c r="E44" s="259"/>
      <c r="F44" s="259"/>
      <c r="G44" s="259"/>
      <c r="H44" s="11" t="s">
        <v>37</v>
      </c>
      <c r="I44" s="12"/>
      <c r="J44" s="12">
        <v>0</v>
      </c>
      <c r="K44" s="12">
        <v>0</v>
      </c>
      <c r="L44" s="12"/>
      <c r="M44" s="12"/>
      <c r="N44" s="12"/>
      <c r="O44" s="12"/>
      <c r="P44" s="12"/>
      <c r="Q44" s="12"/>
      <c r="R44" s="12"/>
      <c r="S44" s="12"/>
      <c r="T44" s="12"/>
      <c r="U44" s="12"/>
      <c r="V44" s="12">
        <v>101506881</v>
      </c>
      <c r="W44" s="12"/>
      <c r="X44" s="12"/>
      <c r="Y44" s="12"/>
      <c r="Z44" s="23"/>
      <c r="AA44" s="2">
        <f>SUM(L44:Z44)</f>
        <v>101506881</v>
      </c>
    </row>
    <row r="45" spans="1:27" ht="15" thickBot="1" x14ac:dyDescent="0.35">
      <c r="A45" s="260" t="s">
        <v>58</v>
      </c>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2"/>
    </row>
    <row r="46" spans="1:27" ht="26.4" customHeight="1" x14ac:dyDescent="0.3">
      <c r="A46" s="263" t="s">
        <v>24</v>
      </c>
      <c r="B46" s="265" t="s">
        <v>25</v>
      </c>
      <c r="C46" s="265" t="s">
        <v>4</v>
      </c>
      <c r="D46" s="265" t="s">
        <v>26</v>
      </c>
      <c r="E46" s="265" t="s">
        <v>27</v>
      </c>
      <c r="F46" s="265" t="s">
        <v>28</v>
      </c>
      <c r="G46" s="265"/>
      <c r="H46" s="265"/>
      <c r="I46" s="265" t="s">
        <v>5</v>
      </c>
      <c r="J46" s="265" t="s">
        <v>29</v>
      </c>
      <c r="K46" s="265" t="s">
        <v>30</v>
      </c>
      <c r="L46" s="3">
        <v>2021</v>
      </c>
      <c r="M46" s="3">
        <v>2021</v>
      </c>
      <c r="N46" s="3">
        <v>2021</v>
      </c>
      <c r="O46" s="3">
        <v>2021</v>
      </c>
      <c r="P46" s="3">
        <v>2021</v>
      </c>
      <c r="Q46" s="3">
        <v>2021</v>
      </c>
      <c r="R46" s="3">
        <v>2021</v>
      </c>
      <c r="S46" s="3">
        <v>2021</v>
      </c>
      <c r="T46" s="3">
        <v>2021</v>
      </c>
      <c r="U46" s="3">
        <v>2021</v>
      </c>
      <c r="V46" s="3">
        <v>2021</v>
      </c>
      <c r="W46" s="3">
        <v>2022</v>
      </c>
      <c r="X46" s="3">
        <v>2022</v>
      </c>
      <c r="Y46" s="3">
        <v>2022</v>
      </c>
      <c r="Z46" s="13">
        <v>2022</v>
      </c>
    </row>
    <row r="47" spans="1:27" ht="15" thickBot="1" x14ac:dyDescent="0.35">
      <c r="A47" s="264"/>
      <c r="B47" s="266"/>
      <c r="C47" s="266"/>
      <c r="D47" s="266"/>
      <c r="E47" s="266"/>
      <c r="F47" s="266"/>
      <c r="G47" s="266"/>
      <c r="H47" s="266"/>
      <c r="I47" s="266"/>
      <c r="J47" s="266"/>
      <c r="K47" s="266"/>
      <c r="L47" s="4">
        <v>2</v>
      </c>
      <c r="M47" s="4">
        <v>3</v>
      </c>
      <c r="N47" s="4">
        <v>4</v>
      </c>
      <c r="O47" s="4">
        <v>5</v>
      </c>
      <c r="P47" s="4">
        <v>6</v>
      </c>
      <c r="Q47" s="4">
        <v>7</v>
      </c>
      <c r="R47" s="4">
        <v>8</v>
      </c>
      <c r="S47" s="4">
        <v>9</v>
      </c>
      <c r="T47" s="4">
        <v>10</v>
      </c>
      <c r="U47" s="4">
        <v>11</v>
      </c>
      <c r="V47" s="4">
        <v>12</v>
      </c>
      <c r="W47" s="4">
        <v>1</v>
      </c>
      <c r="X47" s="4">
        <v>2</v>
      </c>
      <c r="Y47" s="4">
        <v>3</v>
      </c>
      <c r="Z47" s="14">
        <v>4</v>
      </c>
    </row>
    <row r="48" spans="1:27" ht="18" customHeight="1" thickBot="1" x14ac:dyDescent="0.35">
      <c r="A48" s="252">
        <v>1</v>
      </c>
      <c r="B48" s="255" t="s">
        <v>59</v>
      </c>
      <c r="C48" s="255" t="s">
        <v>32</v>
      </c>
      <c r="D48" s="255" t="s">
        <v>60</v>
      </c>
      <c r="E48" s="255">
        <v>0</v>
      </c>
      <c r="F48" s="255" t="s">
        <v>34</v>
      </c>
      <c r="G48" s="255"/>
      <c r="H48" s="5" t="s">
        <v>35</v>
      </c>
      <c r="I48" s="6"/>
      <c r="J48" s="6"/>
      <c r="K48" s="6"/>
      <c r="L48" s="6"/>
      <c r="M48" s="6"/>
      <c r="N48" s="6"/>
      <c r="O48" s="6"/>
      <c r="P48" s="6"/>
      <c r="Q48" s="6"/>
      <c r="R48" s="6"/>
      <c r="S48" s="6"/>
      <c r="T48" s="6"/>
      <c r="U48" s="6"/>
      <c r="V48" s="6"/>
      <c r="W48" s="6"/>
      <c r="X48" s="7">
        <v>268494001</v>
      </c>
      <c r="Y48" s="6"/>
      <c r="Z48" s="15"/>
    </row>
    <row r="49" spans="1:29" ht="15" thickBot="1" x14ac:dyDescent="0.35">
      <c r="A49" s="253"/>
      <c r="B49" s="256"/>
      <c r="C49" s="256"/>
      <c r="D49" s="256"/>
      <c r="E49" s="256"/>
      <c r="F49" s="256"/>
      <c r="G49" s="256"/>
      <c r="H49" s="8" t="s">
        <v>36</v>
      </c>
      <c r="I49" s="9">
        <v>268494001</v>
      </c>
      <c r="J49" s="10">
        <v>1</v>
      </c>
      <c r="K49" s="9">
        <v>268494001</v>
      </c>
      <c r="L49" s="10"/>
      <c r="M49" s="10"/>
      <c r="N49" s="10"/>
      <c r="O49" s="10"/>
      <c r="P49" s="10"/>
      <c r="Q49" s="10"/>
      <c r="R49" s="10"/>
      <c r="S49" s="10"/>
      <c r="T49" s="10"/>
      <c r="U49" s="10"/>
      <c r="V49" s="10"/>
      <c r="W49" s="10"/>
      <c r="X49" s="9">
        <v>268494001</v>
      </c>
      <c r="Y49" s="10"/>
      <c r="Z49" s="16"/>
      <c r="AA49" s="2">
        <f>SUM(L49:Z49)</f>
        <v>268494001</v>
      </c>
    </row>
    <row r="50" spans="1:29" ht="15" thickBot="1" x14ac:dyDescent="0.35">
      <c r="A50" s="258"/>
      <c r="B50" s="259"/>
      <c r="C50" s="259"/>
      <c r="D50" s="259"/>
      <c r="E50" s="259"/>
      <c r="F50" s="259"/>
      <c r="G50" s="259"/>
      <c r="H50" s="11" t="s">
        <v>37</v>
      </c>
      <c r="I50" s="12"/>
      <c r="J50" s="12">
        <v>0</v>
      </c>
      <c r="K50" s="12">
        <v>0</v>
      </c>
      <c r="L50" s="12"/>
      <c r="M50" s="12"/>
      <c r="N50" s="12"/>
      <c r="O50" s="12"/>
      <c r="P50" s="12"/>
      <c r="Q50" s="12"/>
      <c r="R50" s="12"/>
      <c r="S50" s="12"/>
      <c r="T50" s="12"/>
      <c r="U50" s="12"/>
      <c r="V50" s="33">
        <v>96888986</v>
      </c>
      <c r="W50" s="12"/>
      <c r="X50" s="12"/>
      <c r="Y50" s="12"/>
      <c r="Z50" s="23"/>
      <c r="AA50" s="2">
        <f>SUM(L50:Z50)</f>
        <v>96888986</v>
      </c>
    </row>
    <row r="51" spans="1:29" ht="15" thickBot="1" x14ac:dyDescent="0.35">
      <c r="A51" s="260" t="s">
        <v>61</v>
      </c>
      <c r="B51" s="261"/>
      <c r="C51" s="261"/>
      <c r="D51" s="261"/>
      <c r="E51" s="261"/>
      <c r="F51" s="261"/>
      <c r="G51" s="261"/>
      <c r="H51" s="261"/>
      <c r="I51" s="261"/>
      <c r="J51" s="261"/>
      <c r="K51" s="261"/>
      <c r="L51" s="261"/>
      <c r="M51" s="261"/>
      <c r="N51" s="261"/>
      <c r="O51" s="261"/>
      <c r="P51" s="261"/>
      <c r="Q51" s="261"/>
      <c r="R51" s="261"/>
      <c r="S51" s="261"/>
      <c r="T51" s="261"/>
      <c r="U51" s="261"/>
      <c r="V51" s="261"/>
      <c r="W51" s="261"/>
      <c r="X51" s="261"/>
      <c r="Y51" s="261"/>
      <c r="Z51" s="262"/>
    </row>
    <row r="52" spans="1:29" ht="26.4" customHeight="1" x14ac:dyDescent="0.3">
      <c r="A52" s="263" t="s">
        <v>24</v>
      </c>
      <c r="B52" s="265" t="s">
        <v>25</v>
      </c>
      <c r="C52" s="265" t="s">
        <v>4</v>
      </c>
      <c r="D52" s="265" t="s">
        <v>26</v>
      </c>
      <c r="E52" s="265" t="s">
        <v>27</v>
      </c>
      <c r="F52" s="265" t="s">
        <v>28</v>
      </c>
      <c r="G52" s="265"/>
      <c r="H52" s="265"/>
      <c r="I52" s="265" t="s">
        <v>5</v>
      </c>
      <c r="J52" s="265" t="s">
        <v>29</v>
      </c>
      <c r="K52" s="265" t="s">
        <v>30</v>
      </c>
      <c r="L52" s="3">
        <v>2021</v>
      </c>
      <c r="M52" s="3">
        <v>2021</v>
      </c>
      <c r="N52" s="3">
        <v>2021</v>
      </c>
      <c r="O52" s="3">
        <v>2021</v>
      </c>
      <c r="P52" s="3">
        <v>2021</v>
      </c>
      <c r="Q52" s="3">
        <v>2021</v>
      </c>
      <c r="R52" s="3">
        <v>2021</v>
      </c>
      <c r="S52" s="3">
        <v>2021</v>
      </c>
      <c r="T52" s="3">
        <v>2021</v>
      </c>
      <c r="U52" s="3">
        <v>2021</v>
      </c>
      <c r="V52" s="3">
        <v>2021</v>
      </c>
      <c r="W52" s="3">
        <v>2022</v>
      </c>
      <c r="X52" s="3">
        <v>2022</v>
      </c>
      <c r="Y52" s="3">
        <v>2022</v>
      </c>
      <c r="Z52" s="13">
        <v>2022</v>
      </c>
    </row>
    <row r="53" spans="1:29" ht="15" thickBot="1" x14ac:dyDescent="0.35">
      <c r="A53" s="264"/>
      <c r="B53" s="266"/>
      <c r="C53" s="266"/>
      <c r="D53" s="266"/>
      <c r="E53" s="266"/>
      <c r="F53" s="266"/>
      <c r="G53" s="266"/>
      <c r="H53" s="266"/>
      <c r="I53" s="266"/>
      <c r="J53" s="266"/>
      <c r="K53" s="266"/>
      <c r="L53" s="4">
        <v>2</v>
      </c>
      <c r="M53" s="4">
        <v>3</v>
      </c>
      <c r="N53" s="4">
        <v>4</v>
      </c>
      <c r="O53" s="4">
        <v>5</v>
      </c>
      <c r="P53" s="4">
        <v>6</v>
      </c>
      <c r="Q53" s="4">
        <v>7</v>
      </c>
      <c r="R53" s="4">
        <v>8</v>
      </c>
      <c r="S53" s="4">
        <v>9</v>
      </c>
      <c r="T53" s="4">
        <v>10</v>
      </c>
      <c r="U53" s="4">
        <v>11</v>
      </c>
      <c r="V53" s="4">
        <v>12</v>
      </c>
      <c r="W53" s="4">
        <v>1</v>
      </c>
      <c r="X53" s="4">
        <v>2</v>
      </c>
      <c r="Y53" s="4">
        <v>3</v>
      </c>
      <c r="Z53" s="14">
        <v>4</v>
      </c>
    </row>
    <row r="54" spans="1:29" ht="15" thickBot="1" x14ac:dyDescent="0.35">
      <c r="A54" s="252">
        <v>1</v>
      </c>
      <c r="B54" s="255" t="s">
        <v>62</v>
      </c>
      <c r="C54" s="255" t="s">
        <v>32</v>
      </c>
      <c r="D54" s="255" t="s">
        <v>63</v>
      </c>
      <c r="E54" s="255">
        <v>0</v>
      </c>
      <c r="F54" s="255" t="s">
        <v>34</v>
      </c>
      <c r="G54" s="255"/>
      <c r="H54" s="5" t="s">
        <v>35</v>
      </c>
      <c r="I54" s="6"/>
      <c r="J54" s="6"/>
      <c r="K54" s="6"/>
      <c r="L54" s="6"/>
      <c r="M54" s="6"/>
      <c r="N54" s="6"/>
      <c r="O54" s="6"/>
      <c r="P54" s="6"/>
      <c r="Q54" s="6"/>
      <c r="R54" s="6"/>
      <c r="S54" s="6"/>
      <c r="T54" s="6"/>
      <c r="U54" s="6"/>
      <c r="V54" s="7">
        <v>17030014</v>
      </c>
      <c r="W54" s="7">
        <v>18733015</v>
      </c>
      <c r="X54" s="7">
        <v>20436016</v>
      </c>
      <c r="Y54" s="7">
        <v>105586084</v>
      </c>
      <c r="Z54" s="21">
        <v>8515006</v>
      </c>
    </row>
    <row r="55" spans="1:29" ht="15" thickBot="1" x14ac:dyDescent="0.35">
      <c r="A55" s="253"/>
      <c r="B55" s="256"/>
      <c r="C55" s="256"/>
      <c r="D55" s="256"/>
      <c r="E55" s="256"/>
      <c r="F55" s="256"/>
      <c r="G55" s="256"/>
      <c r="H55" s="8" t="s">
        <v>36</v>
      </c>
      <c r="I55" s="9">
        <v>170300135</v>
      </c>
      <c r="J55" s="10">
        <v>1</v>
      </c>
      <c r="K55" s="9">
        <v>170300135</v>
      </c>
      <c r="L55" s="10"/>
      <c r="M55" s="10"/>
      <c r="N55" s="10"/>
      <c r="O55" s="10"/>
      <c r="P55" s="10"/>
      <c r="Q55" s="10"/>
      <c r="R55" s="10"/>
      <c r="S55" s="10"/>
      <c r="T55" s="10"/>
      <c r="U55" s="10"/>
      <c r="V55" s="9">
        <v>17030014</v>
      </c>
      <c r="W55" s="9">
        <v>18733015</v>
      </c>
      <c r="X55" s="9">
        <v>20436016</v>
      </c>
      <c r="Y55" s="9">
        <v>105586084</v>
      </c>
      <c r="Z55" s="22">
        <v>8515006</v>
      </c>
      <c r="AA55" s="2">
        <f>SUM(L55:Z55)</f>
        <v>170300135</v>
      </c>
    </row>
    <row r="56" spans="1:29" ht="15" thickBot="1" x14ac:dyDescent="0.35">
      <c r="A56" s="254"/>
      <c r="B56" s="257"/>
      <c r="C56" s="257"/>
      <c r="D56" s="257"/>
      <c r="E56" s="257"/>
      <c r="F56" s="257"/>
      <c r="G56" s="257"/>
      <c r="H56" s="24"/>
      <c r="I56" s="24"/>
      <c r="J56" s="24"/>
      <c r="K56" s="24"/>
      <c r="L56" s="24"/>
      <c r="M56" s="24"/>
      <c r="N56" s="24"/>
      <c r="O56" s="24"/>
      <c r="P56" s="24"/>
      <c r="Q56" s="24"/>
      <c r="R56" s="24"/>
      <c r="S56" s="24"/>
      <c r="T56" s="24"/>
      <c r="U56" s="24"/>
      <c r="V56" s="24"/>
      <c r="W56" s="24"/>
      <c r="X56" s="24"/>
      <c r="Y56" s="24"/>
      <c r="Z56" s="25"/>
      <c r="AA56" s="2">
        <f>SUM(L56:Z56)</f>
        <v>0</v>
      </c>
    </row>
    <row r="57" spans="1:29" x14ac:dyDescent="0.3">
      <c r="Z57" t="s">
        <v>64</v>
      </c>
      <c r="AA57" s="2">
        <f>+AA6+AA13+AA19+AA25+AA31+AA37+AA43+AA49+AA55</f>
        <v>26529124225</v>
      </c>
    </row>
    <row r="58" spans="1:29" x14ac:dyDescent="0.3">
      <c r="Z58" t="s">
        <v>65</v>
      </c>
      <c r="AA58" s="2">
        <f>+AA7+AA14+AA20+AA26+AA32+AA38+AA44+AA50+AA56</f>
        <v>15054920735.448879</v>
      </c>
      <c r="AB58" s="27"/>
      <c r="AC58" s="1"/>
    </row>
    <row r="59" spans="1:29" x14ac:dyDescent="0.3">
      <c r="AA59" s="26"/>
    </row>
    <row r="60" spans="1:29" x14ac:dyDescent="0.3">
      <c r="K60" s="32">
        <f>+K56+K50+K44+K38+K32+K26+K20+K14+K7</f>
        <v>12077264906</v>
      </c>
      <c r="Z60" t="s">
        <v>66</v>
      </c>
      <c r="AA60" s="2">
        <f>+AA57-AA37</f>
        <v>24697828071</v>
      </c>
      <c r="AB60" s="32">
        <v>24573731754</v>
      </c>
    </row>
    <row r="61" spans="1:29" x14ac:dyDescent="0.3">
      <c r="AA61" s="31">
        <f>+AA7+AA14+AA20+AA26+AA32+AB38+AA44+AA50+AA56</f>
        <v>13604381919.448879</v>
      </c>
    </row>
    <row r="62" spans="1:29" x14ac:dyDescent="0.3">
      <c r="Z62" t="s">
        <v>67</v>
      </c>
      <c r="AA62" s="30">
        <f>+AA61/AA60</f>
        <v>0.55083312914559646</v>
      </c>
    </row>
    <row r="63" spans="1:29" x14ac:dyDescent="0.3">
      <c r="AA63" s="29"/>
    </row>
  </sheetData>
  <mergeCells count="173">
    <mergeCell ref="A1:Z1"/>
    <mergeCell ref="A2:Z2"/>
    <mergeCell ref="A3:A4"/>
    <mergeCell ref="B3:B4"/>
    <mergeCell ref="C3:C4"/>
    <mergeCell ref="D3:D4"/>
    <mergeCell ref="E3:E4"/>
    <mergeCell ref="F3:F4"/>
    <mergeCell ref="G3:G4"/>
    <mergeCell ref="H3:H4"/>
    <mergeCell ref="I3:I4"/>
    <mergeCell ref="J3:J4"/>
    <mergeCell ref="K3:K4"/>
    <mergeCell ref="A5:A7"/>
    <mergeCell ref="B5:B7"/>
    <mergeCell ref="C5:C7"/>
    <mergeCell ref="D5:D7"/>
    <mergeCell ref="E5:E7"/>
    <mergeCell ref="F5:F7"/>
    <mergeCell ref="G5:G7"/>
    <mergeCell ref="A8:Z8"/>
    <mergeCell ref="A9:Z9"/>
    <mergeCell ref="J10:J11"/>
    <mergeCell ref="K10:K11"/>
    <mergeCell ref="A12:A14"/>
    <mergeCell ref="B12:B14"/>
    <mergeCell ref="C12:C14"/>
    <mergeCell ref="D12:D14"/>
    <mergeCell ref="E12:E14"/>
    <mergeCell ref="F12:F14"/>
    <mergeCell ref="G12:G14"/>
    <mergeCell ref="A10:A11"/>
    <mergeCell ref="B10:B11"/>
    <mergeCell ref="C10:C11"/>
    <mergeCell ref="D10:D11"/>
    <mergeCell ref="E10:E11"/>
    <mergeCell ref="F10:F11"/>
    <mergeCell ref="G10:G11"/>
    <mergeCell ref="H10:H11"/>
    <mergeCell ref="I10:I11"/>
    <mergeCell ref="A15:Z15"/>
    <mergeCell ref="A16:A17"/>
    <mergeCell ref="B16:B17"/>
    <mergeCell ref="C16:C17"/>
    <mergeCell ref="D16:D17"/>
    <mergeCell ref="E16:E17"/>
    <mergeCell ref="F16:F17"/>
    <mergeCell ref="G16:G17"/>
    <mergeCell ref="H16:H17"/>
    <mergeCell ref="I16:I17"/>
    <mergeCell ref="J16:J17"/>
    <mergeCell ref="K16:K17"/>
    <mergeCell ref="A18:A20"/>
    <mergeCell ref="B18:B20"/>
    <mergeCell ref="C18:C20"/>
    <mergeCell ref="D18:D20"/>
    <mergeCell ref="E18:E20"/>
    <mergeCell ref="F18:F20"/>
    <mergeCell ref="G18:G20"/>
    <mergeCell ref="A21:Z21"/>
    <mergeCell ref="A22:A23"/>
    <mergeCell ref="B22:B23"/>
    <mergeCell ref="C22:C23"/>
    <mergeCell ref="D22:D23"/>
    <mergeCell ref="E22:E23"/>
    <mergeCell ref="F22:F23"/>
    <mergeCell ref="G22:G23"/>
    <mergeCell ref="H22:H23"/>
    <mergeCell ref="I22:I23"/>
    <mergeCell ref="J22:J23"/>
    <mergeCell ref="K22:K23"/>
    <mergeCell ref="A24:A26"/>
    <mergeCell ref="B24:B26"/>
    <mergeCell ref="C24:C26"/>
    <mergeCell ref="D24:D26"/>
    <mergeCell ref="E24:E26"/>
    <mergeCell ref="F24:F26"/>
    <mergeCell ref="G24:G26"/>
    <mergeCell ref="A27:Z27"/>
    <mergeCell ref="A28:A29"/>
    <mergeCell ref="B28:B29"/>
    <mergeCell ref="C28:C29"/>
    <mergeCell ref="D28:D29"/>
    <mergeCell ref="E28:E29"/>
    <mergeCell ref="F28:F29"/>
    <mergeCell ref="G28:G29"/>
    <mergeCell ref="H28:H29"/>
    <mergeCell ref="I28:I29"/>
    <mergeCell ref="J28:J29"/>
    <mergeCell ref="K28:K29"/>
    <mergeCell ref="A30:A32"/>
    <mergeCell ref="B30:B32"/>
    <mergeCell ref="C30:C32"/>
    <mergeCell ref="D30:D32"/>
    <mergeCell ref="E30:E32"/>
    <mergeCell ref="F30:F32"/>
    <mergeCell ref="G30:G32"/>
    <mergeCell ref="A33:Z33"/>
    <mergeCell ref="A34:A35"/>
    <mergeCell ref="B34:B35"/>
    <mergeCell ref="C34:C35"/>
    <mergeCell ref="D34:D35"/>
    <mergeCell ref="E34:E35"/>
    <mergeCell ref="F34:F35"/>
    <mergeCell ref="G34:G35"/>
    <mergeCell ref="H34:H35"/>
    <mergeCell ref="I34:I35"/>
    <mergeCell ref="J34:J35"/>
    <mergeCell ref="K34:K35"/>
    <mergeCell ref="A36:A38"/>
    <mergeCell ref="B36:B38"/>
    <mergeCell ref="C36:C38"/>
    <mergeCell ref="D36:D38"/>
    <mergeCell ref="E36:E38"/>
    <mergeCell ref="F36:F38"/>
    <mergeCell ref="G36:G38"/>
    <mergeCell ref="A39:Z39"/>
    <mergeCell ref="A40:A41"/>
    <mergeCell ref="B40:B41"/>
    <mergeCell ref="C40:C41"/>
    <mergeCell ref="D40:D41"/>
    <mergeCell ref="E40:E41"/>
    <mergeCell ref="F40:F41"/>
    <mergeCell ref="G40:G41"/>
    <mergeCell ref="H40:H41"/>
    <mergeCell ref="I40:I41"/>
    <mergeCell ref="J40:J41"/>
    <mergeCell ref="K40:K41"/>
    <mergeCell ref="J52:J53"/>
    <mergeCell ref="K52:K53"/>
    <mergeCell ref="A42:A44"/>
    <mergeCell ref="B42:B44"/>
    <mergeCell ref="C42:C44"/>
    <mergeCell ref="D42:D44"/>
    <mergeCell ref="E42:E44"/>
    <mergeCell ref="F42:F44"/>
    <mergeCell ref="G42:G44"/>
    <mergeCell ref="A45:Z45"/>
    <mergeCell ref="A46:A47"/>
    <mergeCell ref="B46:B47"/>
    <mergeCell ref="C46:C47"/>
    <mergeCell ref="D46:D47"/>
    <mergeCell ref="E46:E47"/>
    <mergeCell ref="F46:F47"/>
    <mergeCell ref="G46:G47"/>
    <mergeCell ref="H46:H47"/>
    <mergeCell ref="I46:I47"/>
    <mergeCell ref="J46:J47"/>
    <mergeCell ref="K46:K47"/>
    <mergeCell ref="A54:A56"/>
    <mergeCell ref="B54:B56"/>
    <mergeCell ref="C54:C56"/>
    <mergeCell ref="D54:D56"/>
    <mergeCell ref="E54:E56"/>
    <mergeCell ref="F54:F56"/>
    <mergeCell ref="G54:G56"/>
    <mergeCell ref="A48:A50"/>
    <mergeCell ref="B48:B50"/>
    <mergeCell ref="C48:C50"/>
    <mergeCell ref="D48:D50"/>
    <mergeCell ref="E48:E50"/>
    <mergeCell ref="F48:F50"/>
    <mergeCell ref="G48:G50"/>
    <mergeCell ref="A51:Z51"/>
    <mergeCell ref="A52:A53"/>
    <mergeCell ref="B52:B53"/>
    <mergeCell ref="C52:C53"/>
    <mergeCell ref="D52:D53"/>
    <mergeCell ref="E52:E53"/>
    <mergeCell ref="F52:F53"/>
    <mergeCell ref="G52:G53"/>
    <mergeCell ref="H52:H53"/>
    <mergeCell ref="I52:I5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BALANCE CANTIDADES</vt:lpstr>
      <vt:lpstr>Hoja1</vt:lpstr>
      <vt:lpstr>'BALANCE CANTIDADES'!Área_de_impresión</vt:lpstr>
      <vt:lpstr>'BALANCE CANTIDADES'!Print_Area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LEANDRO PESTANA CHAVERRA</cp:lastModifiedBy>
  <cp:lastPrinted>2022-02-16T21:36:29Z</cp:lastPrinted>
  <dcterms:created xsi:type="dcterms:W3CDTF">2021-10-29T03:11:05Z</dcterms:created>
  <dcterms:modified xsi:type="dcterms:W3CDTF">2023-04-25T21:54:38Z</dcterms:modified>
</cp:coreProperties>
</file>