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P\LOTE JDO\EJECUCION\MODIFICACION 3 - ADICIONAL\SOLICITUD ADICIONAL\"/>
    </mc:Choice>
  </mc:AlternateContent>
  <xr:revisionPtr revIDLastSave="0" documentId="13_ncr:1_{738BC367-0855-4E68-A0A5-44B5FD8880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E4" sheetId="5" r:id="rId1"/>
    <sheet name="OE5" sheetId="6" r:id="rId2"/>
    <sheet name="OE6" sheetId="7" r:id="rId3"/>
    <sheet name="OE7" sheetId="8" r:id="rId4"/>
    <sheet name="OE8" sheetId="9" r:id="rId5"/>
    <sheet name="OE9" sheetId="10" r:id="rId6"/>
    <sheet name="OE10" sheetId="11" r:id="rId7"/>
    <sheet name="OE11" sheetId="12" r:id="rId8"/>
    <sheet name="OE12" sheetId="16" r:id="rId9"/>
    <sheet name="OE13" sheetId="17" r:id="rId10"/>
    <sheet name="OE14" sheetId="18" r:id="rId11"/>
    <sheet name="OE15" sheetId="19" r:id="rId12"/>
    <sheet name="OE16" sheetId="20" r:id="rId13"/>
    <sheet name="OE17" sheetId="21" r:id="rId14"/>
    <sheet name="OE18" sheetId="22" r:id="rId15"/>
    <sheet name="OE19" sheetId="23" r:id="rId16"/>
    <sheet name="OE20" sheetId="24" r:id="rId17"/>
    <sheet name="OE21" sheetId="25" r:id="rId18"/>
    <sheet name="OE22" sheetId="26" r:id="rId19"/>
    <sheet name="SALARIOS YONDO 2024" sheetId="28" r:id="rId20"/>
    <sheet name="PREST. SOCIALES (1)" sheetId="29" r:id="rId21"/>
    <sheet name="PREST. SOCIALES (2)" sheetId="30" r:id="rId22"/>
    <sheet name="PREST. SOCIALES (3)" sheetId="31" r:id="rId23"/>
    <sheet name="Mayores y Menores 3 ADICION" sheetId="27" r:id="rId24"/>
  </sheets>
  <externalReferences>
    <externalReference r:id="rId25"/>
    <externalReference r:id="rId26"/>
    <externalReference r:id="rId27"/>
  </externalReferences>
  <definedNames>
    <definedName name="______________________________________________________________________________________________________________PER5" localSheetId="21">#REF!</definedName>
    <definedName name="______________________________________________________________________________________________________________PER5" localSheetId="22">#REF!</definedName>
    <definedName name="______________________________________________________________________________________________________________PER5">#REF!</definedName>
    <definedName name="______________________________________________________________________________________________________PER5" localSheetId="21">#REF!</definedName>
    <definedName name="______________________________________________________________________________________________________PER5" localSheetId="22">#REF!</definedName>
    <definedName name="______________________________________________________________________________________________________PER5">#REF!</definedName>
    <definedName name="____________________________________________________________________________________________________PER5" localSheetId="21">#REF!</definedName>
    <definedName name="____________________________________________________________________________________________________PER5" localSheetId="22">#REF!</definedName>
    <definedName name="____________________________________________________________________________________________________PER5">#REF!</definedName>
    <definedName name="__________________________________________________________________________________________________PER5" localSheetId="21">#REF!</definedName>
    <definedName name="__________________________________________________________________________________________________PER5" localSheetId="22">#REF!</definedName>
    <definedName name="__________________________________________________________________________________________________PER5">#REF!</definedName>
    <definedName name="________________________________________________________________________________________________PER5" localSheetId="21">#REF!</definedName>
    <definedName name="________________________________________________________________________________________________PER5" localSheetId="22">#REF!</definedName>
    <definedName name="________________________________________________________________________________________________PER5">#REF!</definedName>
    <definedName name="______________________________________________________________________________________________PER5" localSheetId="21">#REF!</definedName>
    <definedName name="______________________________________________________________________________________________PER5" localSheetId="22">#REF!</definedName>
    <definedName name="______________________________________________________________________________________________PER5">#REF!</definedName>
    <definedName name="____________________________________________________________________________________________PER5" localSheetId="21">#REF!</definedName>
    <definedName name="____________________________________________________________________________________________PER5" localSheetId="22">#REF!</definedName>
    <definedName name="____________________________________________________________________________________________PER5">#REF!</definedName>
    <definedName name="__________________________________________________________________________________________PER5" localSheetId="21">#REF!</definedName>
    <definedName name="__________________________________________________________________________________________PER5" localSheetId="22">#REF!</definedName>
    <definedName name="__________________________________________________________________________________________PER5">#REF!</definedName>
    <definedName name="_________________________________________________________________________________________PER5" localSheetId="21">#REF!</definedName>
    <definedName name="_________________________________________________________________________________________PER5" localSheetId="22">#REF!</definedName>
    <definedName name="_________________________________________________________________________________________PER5">#REF!</definedName>
    <definedName name="_______________________________________________________________________________________PER5" localSheetId="21">#REF!</definedName>
    <definedName name="_______________________________________________________________________________________PER5" localSheetId="22">#REF!</definedName>
    <definedName name="_______________________________________________________________________________________PER5">#REF!</definedName>
    <definedName name="______________________________________________________________________________________PER5" localSheetId="21">#REF!</definedName>
    <definedName name="______________________________________________________________________________________PER5" localSheetId="22">#REF!</definedName>
    <definedName name="______________________________________________________________________________________PER5">#REF!</definedName>
    <definedName name="____________________________________________________________________________________PER5" localSheetId="21">#REF!</definedName>
    <definedName name="____________________________________________________________________________________PER5" localSheetId="22">#REF!</definedName>
    <definedName name="____________________________________________________________________________________PER5">#REF!</definedName>
    <definedName name="__________________________________________________________________________________PER5" localSheetId="21">#REF!</definedName>
    <definedName name="__________________________________________________________________________________PER5" localSheetId="22">#REF!</definedName>
    <definedName name="__________________________________________________________________________________PER5">#REF!</definedName>
    <definedName name="________________________________________________________________________________PER5" localSheetId="21">#REF!</definedName>
    <definedName name="________________________________________________________________________________PER5" localSheetId="22">#REF!</definedName>
    <definedName name="________________________________________________________________________________PER5">#REF!</definedName>
    <definedName name="______________________________________________________________________________PER5" localSheetId="21">#REF!</definedName>
    <definedName name="______________________________________________________________________________PER5" localSheetId="22">#REF!</definedName>
    <definedName name="______________________________________________________________________________PER5">#REF!</definedName>
    <definedName name="___________________________________________________________________________PER5" localSheetId="21">#REF!</definedName>
    <definedName name="___________________________________________________________________________PER5" localSheetId="22">#REF!</definedName>
    <definedName name="___________________________________________________________________________PER5">#REF!</definedName>
    <definedName name="_________________________________________________________________________PER5" localSheetId="21">#REF!</definedName>
    <definedName name="_________________________________________________________________________PER5" localSheetId="22">#REF!</definedName>
    <definedName name="_________________________________________________________________________PER5">#REF!</definedName>
    <definedName name="_______________________________________________________________________PER5" localSheetId="21">#REF!</definedName>
    <definedName name="_______________________________________________________________________PER5" localSheetId="22">#REF!</definedName>
    <definedName name="_______________________________________________________________________PER5">#REF!</definedName>
    <definedName name="____________________________________________________________________PER5" localSheetId="21">#REF!</definedName>
    <definedName name="____________________________________________________________________PER5" localSheetId="22">#REF!</definedName>
    <definedName name="____________________________________________________________________PER5">#REF!</definedName>
    <definedName name="__________________________________________________________________PER5" localSheetId="21">#REF!</definedName>
    <definedName name="__________________________________________________________________PER5" localSheetId="22">#REF!</definedName>
    <definedName name="__________________________________________________________________PER5">#REF!</definedName>
    <definedName name="_________________________________________________________________PER5" localSheetId="21">#REF!</definedName>
    <definedName name="_________________________________________________________________PER5" localSheetId="22">#REF!</definedName>
    <definedName name="_________________________________________________________________PER5">#REF!</definedName>
    <definedName name="______________________________________________________________PER5" localSheetId="21">#REF!</definedName>
    <definedName name="______________________________________________________________PER5" localSheetId="22">#REF!</definedName>
    <definedName name="______________________________________________________________PER5">#REF!</definedName>
    <definedName name="____________________________________________________________PER5" localSheetId="21">#REF!</definedName>
    <definedName name="____________________________________________________________PER5" localSheetId="22">#REF!</definedName>
    <definedName name="____________________________________________________________PER5">#REF!</definedName>
    <definedName name="___________________________________________________________INF1" localSheetId="21">#REF!</definedName>
    <definedName name="___________________________________________________________INF1" localSheetId="22">#REF!</definedName>
    <definedName name="___________________________________________________________INF1">#REF!</definedName>
    <definedName name="__________________________________________________________INF1" localSheetId="21">#REF!</definedName>
    <definedName name="__________________________________________________________INF1" localSheetId="22">#REF!</definedName>
    <definedName name="__________________________________________________________INF1">#REF!</definedName>
    <definedName name="________________________________________________________INF1" localSheetId="21">#REF!</definedName>
    <definedName name="________________________________________________________INF1" localSheetId="22">#REF!</definedName>
    <definedName name="________________________________________________________INF1">#REF!</definedName>
    <definedName name="________________________________________________________PER5" localSheetId="21">#REF!</definedName>
    <definedName name="________________________________________________________PER5" localSheetId="22">#REF!</definedName>
    <definedName name="________________________________________________________PER5">#REF!</definedName>
    <definedName name="______________________________________________________INF1" localSheetId="21">#REF!</definedName>
    <definedName name="______________________________________________________INF1" localSheetId="22">#REF!</definedName>
    <definedName name="______________________________________________________INF1">#REF!</definedName>
    <definedName name="______________________________________________________PER5" localSheetId="21">#REF!</definedName>
    <definedName name="______________________________________________________PER5" localSheetId="22">#REF!</definedName>
    <definedName name="______________________________________________________PER5">#REF!</definedName>
    <definedName name="_____________________________________________________INF1" localSheetId="21">#REF!</definedName>
    <definedName name="_____________________________________________________INF1" localSheetId="22">#REF!</definedName>
    <definedName name="_____________________________________________________INF1">#REF!</definedName>
    <definedName name="____________________________________________________INF1" localSheetId="21">#REF!</definedName>
    <definedName name="____________________________________________________INF1" localSheetId="22">#REF!</definedName>
    <definedName name="____________________________________________________INF1">#REF!</definedName>
    <definedName name="____________________________________________________PER5" localSheetId="21">#REF!</definedName>
    <definedName name="____________________________________________________PER5" localSheetId="22">#REF!</definedName>
    <definedName name="____________________________________________________PER5">#REF!</definedName>
    <definedName name="___________________________________________________INF1" localSheetId="21">#REF!</definedName>
    <definedName name="___________________________________________________INF1" localSheetId="22">#REF!</definedName>
    <definedName name="___________________________________________________INF1">#REF!</definedName>
    <definedName name="___________________________________________________PER5" localSheetId="21">#REF!</definedName>
    <definedName name="___________________________________________________PER5" localSheetId="22">#REF!</definedName>
    <definedName name="___________________________________________________PER5">#REF!</definedName>
    <definedName name="__________________________________________________INF1" localSheetId="21">#REF!</definedName>
    <definedName name="__________________________________________________INF1" localSheetId="22">#REF!</definedName>
    <definedName name="__________________________________________________INF1">#REF!</definedName>
    <definedName name="__________________________________________________PER5" localSheetId="21">#REF!</definedName>
    <definedName name="__________________________________________________PER5" localSheetId="22">#REF!</definedName>
    <definedName name="__________________________________________________PER5">#REF!</definedName>
    <definedName name="_________________________________________________INF1" localSheetId="21">#REF!</definedName>
    <definedName name="_________________________________________________INF1" localSheetId="22">#REF!</definedName>
    <definedName name="_________________________________________________INF1">#REF!</definedName>
    <definedName name="_________________________________________________PER5">#REF!</definedName>
    <definedName name="________________________________________________PER5" localSheetId="21">#REF!</definedName>
    <definedName name="________________________________________________PER5" localSheetId="22">#REF!</definedName>
    <definedName name="________________________________________________PER5">#REF!</definedName>
    <definedName name="_______________________________________________INF1" localSheetId="21">#REF!</definedName>
    <definedName name="_______________________________________________INF1" localSheetId="22">#REF!</definedName>
    <definedName name="_______________________________________________INF1">#REF!</definedName>
    <definedName name="______________________________________________PER5" localSheetId="21">#REF!</definedName>
    <definedName name="______________________________________________PER5" localSheetId="22">#REF!</definedName>
    <definedName name="______________________________________________PER5">#REF!</definedName>
    <definedName name="_____________________________________________INF1" localSheetId="21">#REF!</definedName>
    <definedName name="_____________________________________________INF1" localSheetId="22">#REF!</definedName>
    <definedName name="_____________________________________________INF1">#REF!</definedName>
    <definedName name="_____________________________________________PER5" localSheetId="21">#REF!</definedName>
    <definedName name="_____________________________________________PER5" localSheetId="22">#REF!</definedName>
    <definedName name="_____________________________________________PER5">#REF!</definedName>
    <definedName name="____________________________________________INF1">#REF!</definedName>
    <definedName name="___________________________________________INF1" localSheetId="21">#REF!</definedName>
    <definedName name="___________________________________________INF1" localSheetId="22">#REF!</definedName>
    <definedName name="___________________________________________INF1">#REF!</definedName>
    <definedName name="___________________________________________PER5" localSheetId="21">#REF!</definedName>
    <definedName name="___________________________________________PER5" localSheetId="22">#REF!</definedName>
    <definedName name="___________________________________________PER5">#REF!</definedName>
    <definedName name="_________________________________________INF1" localSheetId="21">#REF!</definedName>
    <definedName name="_________________________________________INF1" localSheetId="22">#REF!</definedName>
    <definedName name="_________________________________________INF1">#REF!</definedName>
    <definedName name="_________________________________________PER5" localSheetId="21">#REF!</definedName>
    <definedName name="_________________________________________PER5" localSheetId="22">#REF!</definedName>
    <definedName name="_________________________________________PER5">#REF!</definedName>
    <definedName name="________________________________________INF1" localSheetId="21">#REF!</definedName>
    <definedName name="________________________________________INF1" localSheetId="22">#REF!</definedName>
    <definedName name="________________________________________INF1">#REF!</definedName>
    <definedName name="_______________________________________INF1" localSheetId="21">#REF!</definedName>
    <definedName name="_______________________________________INF1" localSheetId="22">#REF!</definedName>
    <definedName name="_______________________________________INF1">#REF!</definedName>
    <definedName name="_______________________________________PER5" localSheetId="21">#REF!</definedName>
    <definedName name="_______________________________________PER5" localSheetId="22">#REF!</definedName>
    <definedName name="_______________________________________PER5">#REF!</definedName>
    <definedName name="______________________________________INF1" localSheetId="21">#REF!</definedName>
    <definedName name="______________________________________INF1" localSheetId="22">#REF!</definedName>
    <definedName name="______________________________________INF1">#REF!</definedName>
    <definedName name="_____________________________________INF1" localSheetId="21">#REF!</definedName>
    <definedName name="_____________________________________INF1" localSheetId="22">#REF!</definedName>
    <definedName name="_____________________________________INF1">#REF!</definedName>
    <definedName name="____________________________________INF1" localSheetId="21">#REF!</definedName>
    <definedName name="____________________________________INF1" localSheetId="22">#REF!</definedName>
    <definedName name="____________________________________INF1">#REF!</definedName>
    <definedName name="___________________________________INF1" localSheetId="21">#REF!</definedName>
    <definedName name="___________________________________INF1" localSheetId="22">#REF!</definedName>
    <definedName name="___________________________________INF1">#REF!</definedName>
    <definedName name="___________________________________PER5" localSheetId="21">#REF!</definedName>
    <definedName name="___________________________________PER5" localSheetId="22">#REF!</definedName>
    <definedName name="___________________________________PER5">#REF!</definedName>
    <definedName name="__________________________________INF1" localSheetId="21">#REF!</definedName>
    <definedName name="__________________________________INF1" localSheetId="22">#REF!</definedName>
    <definedName name="__________________________________INF1">#REF!</definedName>
    <definedName name="_________________________________INF1" localSheetId="21">#REF!</definedName>
    <definedName name="_________________________________INF1" localSheetId="22">#REF!</definedName>
    <definedName name="_________________________________INF1">#REF!</definedName>
    <definedName name="_________________________________PER5" localSheetId="21">#REF!</definedName>
    <definedName name="_________________________________PER5" localSheetId="22">#REF!</definedName>
    <definedName name="_________________________________PER5">#REF!</definedName>
    <definedName name="________________________________INF1" localSheetId="21">#REF!</definedName>
    <definedName name="________________________________INF1" localSheetId="22">#REF!</definedName>
    <definedName name="________________________________INF1">#REF!</definedName>
    <definedName name="_______________________________INF1" localSheetId="21">#REF!</definedName>
    <definedName name="_______________________________INF1" localSheetId="22">#REF!</definedName>
    <definedName name="_______________________________INF1">#REF!</definedName>
    <definedName name="_______________________________PER5" localSheetId="21">#REF!</definedName>
    <definedName name="_______________________________PER5" localSheetId="22">#REF!</definedName>
    <definedName name="_______________________________PER5">#REF!</definedName>
    <definedName name="______________________________INF1" localSheetId="21">#REF!</definedName>
    <definedName name="______________________________INF1" localSheetId="22">#REF!</definedName>
    <definedName name="______________________________INF1">#REF!</definedName>
    <definedName name="______________________________PER5" localSheetId="21">#REF!</definedName>
    <definedName name="______________________________PER5" localSheetId="22">#REF!</definedName>
    <definedName name="______________________________PER5">#REF!</definedName>
    <definedName name="_____________________________INF1" localSheetId="21">#REF!</definedName>
    <definedName name="_____________________________INF1" localSheetId="22">#REF!</definedName>
    <definedName name="_____________________________INF1">#REF!</definedName>
    <definedName name="_____________________________PER5" localSheetId="21">#REF!</definedName>
    <definedName name="_____________________________PER5" localSheetId="22">#REF!</definedName>
    <definedName name="_____________________________PER5">#REF!</definedName>
    <definedName name="____________________________INF1" localSheetId="21">#REF!</definedName>
    <definedName name="____________________________INF1" localSheetId="22">#REF!</definedName>
    <definedName name="____________________________INF1">#REF!</definedName>
    <definedName name="____________________________PER5" localSheetId="21">#REF!</definedName>
    <definedName name="____________________________PER5" localSheetId="22">#REF!</definedName>
    <definedName name="____________________________PER5">#REF!</definedName>
    <definedName name="___________________________INF1" localSheetId="21">#REF!</definedName>
    <definedName name="___________________________INF1" localSheetId="22">#REF!</definedName>
    <definedName name="___________________________INF1">#REF!</definedName>
    <definedName name="___________________________PER5" localSheetId="21">#REF!</definedName>
    <definedName name="___________________________PER5" localSheetId="22">#REF!</definedName>
    <definedName name="___________________________PER5">#REF!</definedName>
    <definedName name="__________________________INF1" localSheetId="21">#REF!</definedName>
    <definedName name="__________________________INF1" localSheetId="22">#REF!</definedName>
    <definedName name="__________________________INF1">#REF!</definedName>
    <definedName name="__________________________PER5" localSheetId="19">#REF!</definedName>
    <definedName name="_________________________INF1" localSheetId="21">#REF!</definedName>
    <definedName name="_________________________INF1" localSheetId="22">#REF!</definedName>
    <definedName name="_________________________INF1">#REF!</definedName>
    <definedName name="_________________________PER5" localSheetId="21">#REF!</definedName>
    <definedName name="_________________________PER5" localSheetId="22">#REF!</definedName>
    <definedName name="_________________________PER5">#REF!</definedName>
    <definedName name="________________________INF1" localSheetId="21">#REF!</definedName>
    <definedName name="________________________INF1" localSheetId="22">#REF!</definedName>
    <definedName name="________________________INF1">#REF!</definedName>
    <definedName name="________________________PER5" localSheetId="21">#REF!</definedName>
    <definedName name="________________________PER5" localSheetId="22">#REF!</definedName>
    <definedName name="________________________PER5">#REF!</definedName>
    <definedName name="_______________________INF1" localSheetId="21">#REF!</definedName>
    <definedName name="_______________________INF1" localSheetId="22">#REF!</definedName>
    <definedName name="_______________________INF1">#REF!</definedName>
    <definedName name="_______________________PER5" localSheetId="21">#REF!</definedName>
    <definedName name="_______________________PER5" localSheetId="22">#REF!</definedName>
    <definedName name="_______________________PER5">#REF!</definedName>
    <definedName name="______________________INF1" localSheetId="21">#REF!</definedName>
    <definedName name="______________________INF1" localSheetId="22">#REF!</definedName>
    <definedName name="______________________INF1">#REF!</definedName>
    <definedName name="______________________PER5" localSheetId="21">#REF!</definedName>
    <definedName name="______________________PER5" localSheetId="22">#REF!</definedName>
    <definedName name="______________________PER5">#REF!</definedName>
    <definedName name="_____________________INF1" localSheetId="21">#REF!</definedName>
    <definedName name="_____________________INF1" localSheetId="22">#REF!</definedName>
    <definedName name="_____________________INF1">#REF!</definedName>
    <definedName name="_____________________PER5" localSheetId="21">#REF!</definedName>
    <definedName name="_____________________PER5" localSheetId="22">#REF!</definedName>
    <definedName name="_____________________PER5">#REF!</definedName>
    <definedName name="____________________INF1" localSheetId="21">#REF!</definedName>
    <definedName name="____________________INF1" localSheetId="22">#REF!</definedName>
    <definedName name="____________________INF1">#REF!</definedName>
    <definedName name="___________________INF1" localSheetId="21">#REF!</definedName>
    <definedName name="___________________INF1" localSheetId="22">#REF!</definedName>
    <definedName name="___________________INF1">#REF!</definedName>
    <definedName name="___________________PER5" localSheetId="21">#REF!</definedName>
    <definedName name="___________________PER5" localSheetId="22">#REF!</definedName>
    <definedName name="___________________PER5">#REF!</definedName>
    <definedName name="__________________INF1" localSheetId="21">#REF!</definedName>
    <definedName name="__________________INF1" localSheetId="22">#REF!</definedName>
    <definedName name="__________________INF1">#REF!</definedName>
    <definedName name="_________________INF1" localSheetId="21">#REF!</definedName>
    <definedName name="_________________INF1" localSheetId="22">#REF!</definedName>
    <definedName name="_________________INF1">#REF!</definedName>
    <definedName name="_________________PER5" localSheetId="21">#REF!</definedName>
    <definedName name="_________________PER5" localSheetId="22">#REF!</definedName>
    <definedName name="_________________PER5">#REF!</definedName>
    <definedName name="________________INF1" localSheetId="21">#REF!</definedName>
    <definedName name="________________INF1" localSheetId="22">#REF!</definedName>
    <definedName name="________________INF1">#REF!</definedName>
    <definedName name="________________PER5" localSheetId="21">#REF!</definedName>
    <definedName name="________________PER5" localSheetId="22">#REF!</definedName>
    <definedName name="________________PER5">#REF!</definedName>
    <definedName name="_______________INF1" localSheetId="21">#REF!</definedName>
    <definedName name="_______________INF1" localSheetId="22">#REF!</definedName>
    <definedName name="_______________INF1">#REF!</definedName>
    <definedName name="_______________PER5" localSheetId="21">#REF!</definedName>
    <definedName name="_______________PER5" localSheetId="22">#REF!</definedName>
    <definedName name="_______________PER5">#REF!</definedName>
    <definedName name="______________INF1" localSheetId="21">#REF!</definedName>
    <definedName name="______________INF1" localSheetId="22">#REF!</definedName>
    <definedName name="______________INF1">#REF!</definedName>
    <definedName name="______________PER5" localSheetId="21">#REF!</definedName>
    <definedName name="______________PER5" localSheetId="22">#REF!</definedName>
    <definedName name="______________PER5">#REF!</definedName>
    <definedName name="_____________INF1" localSheetId="21">#REF!</definedName>
    <definedName name="_____________INF1" localSheetId="22">#REF!</definedName>
    <definedName name="_____________INF1">#REF!</definedName>
    <definedName name="_____________PER5" localSheetId="21">#REF!</definedName>
    <definedName name="_____________PER5" localSheetId="22">#REF!</definedName>
    <definedName name="_____________PER5">#REF!</definedName>
    <definedName name="____________INF1" localSheetId="21">#REF!</definedName>
    <definedName name="____________INF1" localSheetId="22">#REF!</definedName>
    <definedName name="____________INF1">#REF!</definedName>
    <definedName name="____________PER5">#REF!</definedName>
    <definedName name="___________INF1" localSheetId="21">#REF!</definedName>
    <definedName name="___________INF1" localSheetId="22">#REF!</definedName>
    <definedName name="___________INF1">#REF!</definedName>
    <definedName name="___________PER5" localSheetId="21">#REF!</definedName>
    <definedName name="___________PER5" localSheetId="22">#REF!</definedName>
    <definedName name="___________PER5">#REF!</definedName>
    <definedName name="__________INF1" localSheetId="21">#REF!</definedName>
    <definedName name="__________INF1" localSheetId="22">#REF!</definedName>
    <definedName name="__________INF1">#REF!</definedName>
    <definedName name="__________PER5" localSheetId="21">#REF!</definedName>
    <definedName name="__________PER5" localSheetId="22">#REF!</definedName>
    <definedName name="__________PER5">#REF!</definedName>
    <definedName name="_________INF1" localSheetId="21">#REF!</definedName>
    <definedName name="_________INF1" localSheetId="22">#REF!</definedName>
    <definedName name="_________INF1">#REF!</definedName>
    <definedName name="_________PER5" localSheetId="21">#REF!</definedName>
    <definedName name="_________PER5" localSheetId="22">#REF!</definedName>
    <definedName name="_________PER5">#REF!</definedName>
    <definedName name="________INF1" localSheetId="21">#REF!</definedName>
    <definedName name="________INF1" localSheetId="22">#REF!</definedName>
    <definedName name="________INF1" localSheetId="19">#REF!</definedName>
    <definedName name="________INF1">#REF!</definedName>
    <definedName name="________PER5" localSheetId="21">#REF!</definedName>
    <definedName name="________PER5" localSheetId="22">#REF!</definedName>
    <definedName name="________PER5">#REF!</definedName>
    <definedName name="________r" localSheetId="23" hidden="1">{"TAB1",#N/A,TRUE,"GENERAL";"TAB2",#N/A,TRUE,"GENERAL";"TAB3",#N/A,TRUE,"GENERAL";"TAB4",#N/A,TRUE,"GENERAL";"TAB5",#N/A,TRUE,"GENERAL"}</definedName>
    <definedName name="________r" hidden="1">{"TAB1",#N/A,TRUE,"GENERAL";"TAB2",#N/A,TRUE,"GENERAL";"TAB3",#N/A,TRUE,"GENERAL";"TAB4",#N/A,TRUE,"GENERAL";"TAB5",#N/A,TRUE,"GENERAL"}</definedName>
    <definedName name="________r4r" localSheetId="23" hidden="1">{"via1",#N/A,TRUE,"general";"via2",#N/A,TRUE,"general";"via3",#N/A,TRUE,"general"}</definedName>
    <definedName name="________r4r" hidden="1">{"via1",#N/A,TRUE,"general";"via2",#N/A,TRUE,"general";"via3",#N/A,TRUE,"general"}</definedName>
    <definedName name="_______a1" localSheetId="23" hidden="1">{"TAB1",#N/A,TRUE,"GENERAL";"TAB2",#N/A,TRUE,"GENERAL";"TAB3",#N/A,TRUE,"GENERAL";"TAB4",#N/A,TRUE,"GENERAL";"TAB5",#N/A,TRUE,"GENERAL"}</definedName>
    <definedName name="_______a1" hidden="1">{"TAB1",#N/A,TRUE,"GENERAL";"TAB2",#N/A,TRUE,"GENERAL";"TAB3",#N/A,TRUE,"GENERAL";"TAB4",#N/A,TRUE,"GENERAL";"TAB5",#N/A,TRUE,"GENERAL"}</definedName>
    <definedName name="_______a3" localSheetId="23" hidden="1">{"TAB1",#N/A,TRUE,"GENERAL";"TAB2",#N/A,TRUE,"GENERAL";"TAB3",#N/A,TRUE,"GENERAL";"TAB4",#N/A,TRUE,"GENERAL";"TAB5",#N/A,TRUE,"GENERAL"}</definedName>
    <definedName name="_______a3" hidden="1">{"TAB1",#N/A,TRUE,"GENERAL";"TAB2",#N/A,TRUE,"GENERAL";"TAB3",#N/A,TRUE,"GENERAL";"TAB4",#N/A,TRUE,"GENERAL";"TAB5",#N/A,TRUE,"GENERAL"}</definedName>
    <definedName name="_______a4" localSheetId="23" hidden="1">{"via1",#N/A,TRUE,"general";"via2",#N/A,TRUE,"general";"via3",#N/A,TRUE,"general"}</definedName>
    <definedName name="_______a4" hidden="1">{"via1",#N/A,TRUE,"general";"via2",#N/A,TRUE,"general";"via3",#N/A,TRUE,"general"}</definedName>
    <definedName name="_______a5" localSheetId="23" hidden="1">{"TAB1",#N/A,TRUE,"GENERAL";"TAB2",#N/A,TRUE,"GENERAL";"TAB3",#N/A,TRUE,"GENERAL";"TAB4",#N/A,TRUE,"GENERAL";"TAB5",#N/A,TRUE,"GENERAL"}</definedName>
    <definedName name="_______a5" hidden="1">{"TAB1",#N/A,TRUE,"GENERAL";"TAB2",#N/A,TRUE,"GENERAL";"TAB3",#N/A,TRUE,"GENERAL";"TAB4",#N/A,TRUE,"GENERAL";"TAB5",#N/A,TRUE,"GENERAL"}</definedName>
    <definedName name="_______a6" localSheetId="23" hidden="1">{"TAB1",#N/A,TRUE,"GENERAL";"TAB2",#N/A,TRUE,"GENERAL";"TAB3",#N/A,TRUE,"GENERAL";"TAB4",#N/A,TRUE,"GENERAL";"TAB5",#N/A,TRUE,"GENERAL"}</definedName>
    <definedName name="_______a6" hidden="1">{"TAB1",#N/A,TRUE,"GENERAL";"TAB2",#N/A,TRUE,"GENERAL";"TAB3",#N/A,TRUE,"GENERAL";"TAB4",#N/A,TRUE,"GENERAL";"TAB5",#N/A,TRUE,"GENERAL"}</definedName>
    <definedName name="_______b2" localSheetId="23" hidden="1">{"TAB1",#N/A,TRUE,"GENERAL";"TAB2",#N/A,TRUE,"GENERAL";"TAB3",#N/A,TRUE,"GENERAL";"TAB4",#N/A,TRUE,"GENERAL";"TAB5",#N/A,TRUE,"GENERAL"}</definedName>
    <definedName name="_______b2" hidden="1">{"TAB1",#N/A,TRUE,"GENERAL";"TAB2",#N/A,TRUE,"GENERAL";"TAB3",#N/A,TRUE,"GENERAL";"TAB4",#N/A,TRUE,"GENERAL";"TAB5",#N/A,TRUE,"GENERAL"}</definedName>
    <definedName name="_______b3" localSheetId="23" hidden="1">{"TAB1",#N/A,TRUE,"GENERAL";"TAB2",#N/A,TRUE,"GENERAL";"TAB3",#N/A,TRUE,"GENERAL";"TAB4",#N/A,TRUE,"GENERAL";"TAB5",#N/A,TRUE,"GENERAL"}</definedName>
    <definedName name="_______b3" hidden="1">{"TAB1",#N/A,TRUE,"GENERAL";"TAB2",#N/A,TRUE,"GENERAL";"TAB3",#N/A,TRUE,"GENERAL";"TAB4",#N/A,TRUE,"GENERAL";"TAB5",#N/A,TRUE,"GENERAL"}</definedName>
    <definedName name="_______b4" localSheetId="23" hidden="1">{"TAB1",#N/A,TRUE,"GENERAL";"TAB2",#N/A,TRUE,"GENERAL";"TAB3",#N/A,TRUE,"GENERAL";"TAB4",#N/A,TRUE,"GENERAL";"TAB5",#N/A,TRUE,"GENERAL"}</definedName>
    <definedName name="_______b4" hidden="1">{"TAB1",#N/A,TRUE,"GENERAL";"TAB2",#N/A,TRUE,"GENERAL";"TAB3",#N/A,TRUE,"GENERAL";"TAB4",#N/A,TRUE,"GENERAL";"TAB5",#N/A,TRUE,"GENERAL"}</definedName>
    <definedName name="_______b5" localSheetId="23" hidden="1">{"TAB1",#N/A,TRUE,"GENERAL";"TAB2",#N/A,TRUE,"GENERAL";"TAB3",#N/A,TRUE,"GENERAL";"TAB4",#N/A,TRUE,"GENERAL";"TAB5",#N/A,TRUE,"GENERAL"}</definedName>
    <definedName name="_______b5" hidden="1">{"TAB1",#N/A,TRUE,"GENERAL";"TAB2",#N/A,TRUE,"GENERAL";"TAB3",#N/A,TRUE,"GENERAL";"TAB4",#N/A,TRUE,"GENERAL";"TAB5",#N/A,TRUE,"GENERAL"}</definedName>
    <definedName name="_______b6" localSheetId="23" hidden="1">{"TAB1",#N/A,TRUE,"GENERAL";"TAB2",#N/A,TRUE,"GENERAL";"TAB3",#N/A,TRUE,"GENERAL";"TAB4",#N/A,TRUE,"GENERAL";"TAB5",#N/A,TRUE,"GENERAL"}</definedName>
    <definedName name="_______b6" hidden="1">{"TAB1",#N/A,TRUE,"GENERAL";"TAB2",#N/A,TRUE,"GENERAL";"TAB3",#N/A,TRUE,"GENERAL";"TAB4",#N/A,TRUE,"GENERAL";"TAB5",#N/A,TRUE,"GENERAL"}</definedName>
    <definedName name="_______b7" localSheetId="23" hidden="1">{"via1",#N/A,TRUE,"general";"via2",#N/A,TRUE,"general";"via3",#N/A,TRUE,"general"}</definedName>
    <definedName name="_______b7" hidden="1">{"via1",#N/A,TRUE,"general";"via2",#N/A,TRUE,"general";"via3",#N/A,TRUE,"general"}</definedName>
    <definedName name="_______b8" localSheetId="23" hidden="1">{"via1",#N/A,TRUE,"general";"via2",#N/A,TRUE,"general";"via3",#N/A,TRUE,"general"}</definedName>
    <definedName name="_______b8" hidden="1">{"via1",#N/A,TRUE,"general";"via2",#N/A,TRUE,"general";"via3",#N/A,TRUE,"general"}</definedName>
    <definedName name="_______bb9" localSheetId="23" hidden="1">{"TAB1",#N/A,TRUE,"GENERAL";"TAB2",#N/A,TRUE,"GENERAL";"TAB3",#N/A,TRUE,"GENERAL";"TAB4",#N/A,TRUE,"GENERAL";"TAB5",#N/A,TRUE,"GENERAL"}</definedName>
    <definedName name="_______bb9" hidden="1">{"TAB1",#N/A,TRUE,"GENERAL";"TAB2",#N/A,TRUE,"GENERAL";"TAB3",#N/A,TRUE,"GENERAL";"TAB4",#N/A,TRUE,"GENERAL";"TAB5",#N/A,TRUE,"GENERAL"}</definedName>
    <definedName name="_______bgb5" localSheetId="23" hidden="1">{"TAB1",#N/A,TRUE,"GENERAL";"TAB2",#N/A,TRUE,"GENERAL";"TAB3",#N/A,TRUE,"GENERAL";"TAB4",#N/A,TRUE,"GENERAL";"TAB5",#N/A,TRUE,"GENERAL"}</definedName>
    <definedName name="_______bgb5" hidden="1">{"TAB1",#N/A,TRUE,"GENERAL";"TAB2",#N/A,TRUE,"GENERAL";"TAB3",#N/A,TRUE,"GENERAL";"TAB4",#N/A,TRUE,"GENERAL";"TAB5",#N/A,TRUE,"GENERAL"}</definedName>
    <definedName name="_______g2" localSheetId="23" hidden="1">{"TAB1",#N/A,TRUE,"GENERAL";"TAB2",#N/A,TRUE,"GENERAL";"TAB3",#N/A,TRUE,"GENERAL";"TAB4",#N/A,TRUE,"GENERAL";"TAB5",#N/A,TRUE,"GENERAL"}</definedName>
    <definedName name="_______g2" hidden="1">{"TAB1",#N/A,TRUE,"GENERAL";"TAB2",#N/A,TRUE,"GENERAL";"TAB3",#N/A,TRUE,"GENERAL";"TAB4",#N/A,TRUE,"GENERAL";"TAB5",#N/A,TRUE,"GENERAL"}</definedName>
    <definedName name="_______g3" localSheetId="23" hidden="1">{"via1",#N/A,TRUE,"general";"via2",#N/A,TRUE,"general";"via3",#N/A,TRUE,"general"}</definedName>
    <definedName name="_______g3" hidden="1">{"via1",#N/A,TRUE,"general";"via2",#N/A,TRUE,"general";"via3",#N/A,TRUE,"general"}</definedName>
    <definedName name="_______g4" localSheetId="23" hidden="1">{"via1",#N/A,TRUE,"general";"via2",#N/A,TRUE,"general";"via3",#N/A,TRUE,"general"}</definedName>
    <definedName name="_______g4" hidden="1">{"via1",#N/A,TRUE,"general";"via2",#N/A,TRUE,"general";"via3",#N/A,TRUE,"general"}</definedName>
    <definedName name="_______g5" localSheetId="23" hidden="1">{"via1",#N/A,TRUE,"general";"via2",#N/A,TRUE,"general";"via3",#N/A,TRUE,"general"}</definedName>
    <definedName name="_______g5" hidden="1">{"via1",#N/A,TRUE,"general";"via2",#N/A,TRUE,"general";"via3",#N/A,TRUE,"general"}</definedName>
    <definedName name="_______g6" localSheetId="23" hidden="1">{"via1",#N/A,TRUE,"general";"via2",#N/A,TRUE,"general";"via3",#N/A,TRUE,"general"}</definedName>
    <definedName name="_______g6" hidden="1">{"via1",#N/A,TRUE,"general";"via2",#N/A,TRUE,"general";"via3",#N/A,TRUE,"general"}</definedName>
    <definedName name="_______g7" localSheetId="23" hidden="1">{"TAB1",#N/A,TRUE,"GENERAL";"TAB2",#N/A,TRUE,"GENERAL";"TAB3",#N/A,TRUE,"GENERAL";"TAB4",#N/A,TRUE,"GENERAL";"TAB5",#N/A,TRUE,"GENERAL"}</definedName>
    <definedName name="_______g7" hidden="1">{"TAB1",#N/A,TRUE,"GENERAL";"TAB2",#N/A,TRUE,"GENERAL";"TAB3",#N/A,TRUE,"GENERAL";"TAB4",#N/A,TRUE,"GENERAL";"TAB5",#N/A,TRUE,"GENERAL"}</definedName>
    <definedName name="_______GR1" localSheetId="23" hidden="1">{"TAB1",#N/A,TRUE,"GENERAL";"TAB2",#N/A,TRUE,"GENERAL";"TAB3",#N/A,TRUE,"GENERAL";"TAB4",#N/A,TRUE,"GENERAL";"TAB5",#N/A,TRUE,"GENERAL"}</definedName>
    <definedName name="_______GR1" hidden="1">{"TAB1",#N/A,TRUE,"GENERAL";"TAB2",#N/A,TRUE,"GENERAL";"TAB3",#N/A,TRUE,"GENERAL";"TAB4",#N/A,TRUE,"GENERAL";"TAB5",#N/A,TRUE,"GENERAL"}</definedName>
    <definedName name="_______gtr4" localSheetId="23" hidden="1">{"via1",#N/A,TRUE,"general";"via2",#N/A,TRUE,"general";"via3",#N/A,TRUE,"general"}</definedName>
    <definedName name="_______gtr4" hidden="1">{"via1",#N/A,TRUE,"general";"via2",#N/A,TRUE,"general";"via3",#N/A,TRUE,"general"}</definedName>
    <definedName name="_______h2" localSheetId="23" hidden="1">{"via1",#N/A,TRUE,"general";"via2",#N/A,TRUE,"general";"via3",#N/A,TRUE,"general"}</definedName>
    <definedName name="_______h2" hidden="1">{"via1",#N/A,TRUE,"general";"via2",#N/A,TRUE,"general";"via3",#N/A,TRUE,"general"}</definedName>
    <definedName name="_______h3" localSheetId="23" hidden="1">{"via1",#N/A,TRUE,"general";"via2",#N/A,TRUE,"general";"via3",#N/A,TRUE,"general"}</definedName>
    <definedName name="_______h3" hidden="1">{"via1",#N/A,TRUE,"general";"via2",#N/A,TRUE,"general";"via3",#N/A,TRUE,"general"}</definedName>
    <definedName name="_______h4" localSheetId="23" hidden="1">{"TAB1",#N/A,TRUE,"GENERAL";"TAB2",#N/A,TRUE,"GENERAL";"TAB3",#N/A,TRUE,"GENERAL";"TAB4",#N/A,TRUE,"GENERAL";"TAB5",#N/A,TRUE,"GENERAL"}</definedName>
    <definedName name="_______h4" hidden="1">{"TAB1",#N/A,TRUE,"GENERAL";"TAB2",#N/A,TRUE,"GENERAL";"TAB3",#N/A,TRUE,"GENERAL";"TAB4",#N/A,TRUE,"GENERAL";"TAB5",#N/A,TRUE,"GENERAL"}</definedName>
    <definedName name="_______h5" localSheetId="23" hidden="1">{"TAB1",#N/A,TRUE,"GENERAL";"TAB2",#N/A,TRUE,"GENERAL";"TAB3",#N/A,TRUE,"GENERAL";"TAB4",#N/A,TRUE,"GENERAL";"TAB5",#N/A,TRUE,"GENERAL"}</definedName>
    <definedName name="_______h5" hidden="1">{"TAB1",#N/A,TRUE,"GENERAL";"TAB2",#N/A,TRUE,"GENERAL";"TAB3",#N/A,TRUE,"GENERAL";"TAB4",#N/A,TRUE,"GENERAL";"TAB5",#N/A,TRUE,"GENERAL"}</definedName>
    <definedName name="_______h6" localSheetId="23" hidden="1">{"via1",#N/A,TRUE,"general";"via2",#N/A,TRUE,"general";"via3",#N/A,TRUE,"general"}</definedName>
    <definedName name="_______h6" hidden="1">{"via1",#N/A,TRUE,"general";"via2",#N/A,TRUE,"general";"via3",#N/A,TRUE,"general"}</definedName>
    <definedName name="_______h7" localSheetId="23" hidden="1">{"TAB1",#N/A,TRUE,"GENERAL";"TAB2",#N/A,TRUE,"GENERAL";"TAB3",#N/A,TRUE,"GENERAL";"TAB4",#N/A,TRUE,"GENERAL";"TAB5",#N/A,TRUE,"GENERAL"}</definedName>
    <definedName name="_______h7" hidden="1">{"TAB1",#N/A,TRUE,"GENERAL";"TAB2",#N/A,TRUE,"GENERAL";"TAB3",#N/A,TRUE,"GENERAL";"TAB4",#N/A,TRUE,"GENERAL";"TAB5",#N/A,TRUE,"GENERAL"}</definedName>
    <definedName name="_______h8" localSheetId="23" hidden="1">{"via1",#N/A,TRUE,"general";"via2",#N/A,TRUE,"general";"via3",#N/A,TRUE,"general"}</definedName>
    <definedName name="_______h8" hidden="1">{"via1",#N/A,TRUE,"general";"via2",#N/A,TRUE,"general";"via3",#N/A,TRUE,"general"}</definedName>
    <definedName name="_______hfh7" localSheetId="23" hidden="1">{"via1",#N/A,TRUE,"general";"via2",#N/A,TRUE,"general";"via3",#N/A,TRUE,"general"}</definedName>
    <definedName name="_______hfh7" hidden="1">{"via1",#N/A,TRUE,"general";"via2",#N/A,TRUE,"general";"via3",#N/A,TRUE,"general"}</definedName>
    <definedName name="_______i4" localSheetId="23" hidden="1">{"via1",#N/A,TRUE,"general";"via2",#N/A,TRUE,"general";"via3",#N/A,TRUE,"general"}</definedName>
    <definedName name="_______i4" hidden="1">{"via1",#N/A,TRUE,"general";"via2",#N/A,TRUE,"general";"via3",#N/A,TRUE,"general"}</definedName>
    <definedName name="_______i5" localSheetId="23" hidden="1">{"TAB1",#N/A,TRUE,"GENERAL";"TAB2",#N/A,TRUE,"GENERAL";"TAB3",#N/A,TRUE,"GENERAL";"TAB4",#N/A,TRUE,"GENERAL";"TAB5",#N/A,TRUE,"GENERAL"}</definedName>
    <definedName name="_______i5" hidden="1">{"TAB1",#N/A,TRUE,"GENERAL";"TAB2",#N/A,TRUE,"GENERAL";"TAB3",#N/A,TRUE,"GENERAL";"TAB4",#N/A,TRUE,"GENERAL";"TAB5",#N/A,TRUE,"GENERAL"}</definedName>
    <definedName name="_______i6" localSheetId="23" hidden="1">{"TAB1",#N/A,TRUE,"GENERAL";"TAB2",#N/A,TRUE,"GENERAL";"TAB3",#N/A,TRUE,"GENERAL";"TAB4",#N/A,TRUE,"GENERAL";"TAB5",#N/A,TRUE,"GENERAL"}</definedName>
    <definedName name="_______i6" hidden="1">{"TAB1",#N/A,TRUE,"GENERAL";"TAB2",#N/A,TRUE,"GENERAL";"TAB3",#N/A,TRUE,"GENERAL";"TAB4",#N/A,TRUE,"GENERAL";"TAB5",#N/A,TRUE,"GENERAL"}</definedName>
    <definedName name="_______i7" localSheetId="23" hidden="1">{"via1",#N/A,TRUE,"general";"via2",#N/A,TRUE,"general";"via3",#N/A,TRUE,"general"}</definedName>
    <definedName name="_______i7" hidden="1">{"via1",#N/A,TRUE,"general";"via2",#N/A,TRUE,"general";"via3",#N/A,TRUE,"general"}</definedName>
    <definedName name="_______i77" localSheetId="23" hidden="1">{"TAB1",#N/A,TRUE,"GENERAL";"TAB2",#N/A,TRUE,"GENERAL";"TAB3",#N/A,TRUE,"GENERAL";"TAB4",#N/A,TRUE,"GENERAL";"TAB5",#N/A,TRUE,"GENERAL"}</definedName>
    <definedName name="_______i77" hidden="1">{"TAB1",#N/A,TRUE,"GENERAL";"TAB2",#N/A,TRUE,"GENERAL";"TAB3",#N/A,TRUE,"GENERAL";"TAB4",#N/A,TRUE,"GENERAL";"TAB5",#N/A,TRUE,"GENERAL"}</definedName>
    <definedName name="_______i8" localSheetId="23" hidden="1">{"via1",#N/A,TRUE,"general";"via2",#N/A,TRUE,"general";"via3",#N/A,TRUE,"general"}</definedName>
    <definedName name="_______i8" hidden="1">{"via1",#N/A,TRUE,"general";"via2",#N/A,TRUE,"general";"via3",#N/A,TRUE,"general"}</definedName>
    <definedName name="_______i9" localSheetId="23" hidden="1">{"TAB1",#N/A,TRUE,"GENERAL";"TAB2",#N/A,TRUE,"GENERAL";"TAB3",#N/A,TRUE,"GENERAL";"TAB4",#N/A,TRUE,"GENERAL";"TAB5",#N/A,TRUE,"GENERAL"}</definedName>
    <definedName name="_______i9" hidden="1">{"TAB1",#N/A,TRUE,"GENERAL";"TAB2",#N/A,TRUE,"GENERAL";"TAB3",#N/A,TRUE,"GENERAL";"TAB4",#N/A,TRUE,"GENERAL";"TAB5",#N/A,TRUE,"GENERAL"}</definedName>
    <definedName name="_______INF1" localSheetId="23">#REF!</definedName>
    <definedName name="_______INF1" localSheetId="21">#REF!</definedName>
    <definedName name="_______INF1" localSheetId="22">#REF!</definedName>
    <definedName name="_______INF1" localSheetId="19">#REF!</definedName>
    <definedName name="_______INF1">#REF!</definedName>
    <definedName name="_______k3" localSheetId="23" hidden="1">{"TAB1",#N/A,TRUE,"GENERAL";"TAB2",#N/A,TRUE,"GENERAL";"TAB3",#N/A,TRUE,"GENERAL";"TAB4",#N/A,TRUE,"GENERAL";"TAB5",#N/A,TRUE,"GENERAL"}</definedName>
    <definedName name="_______k3" hidden="1">{"TAB1",#N/A,TRUE,"GENERAL";"TAB2",#N/A,TRUE,"GENERAL";"TAB3",#N/A,TRUE,"GENERAL";"TAB4",#N/A,TRUE,"GENERAL";"TAB5",#N/A,TRUE,"GENERAL"}</definedName>
    <definedName name="_______k4" localSheetId="23" hidden="1">{"via1",#N/A,TRUE,"general";"via2",#N/A,TRUE,"general";"via3",#N/A,TRUE,"general"}</definedName>
    <definedName name="_______k4" hidden="1">{"via1",#N/A,TRUE,"general";"via2",#N/A,TRUE,"general";"via3",#N/A,TRUE,"general"}</definedName>
    <definedName name="_______k5" localSheetId="23" hidden="1">{"via1",#N/A,TRUE,"general";"via2",#N/A,TRUE,"general";"via3",#N/A,TRUE,"general"}</definedName>
    <definedName name="_______k5" hidden="1">{"via1",#N/A,TRUE,"general";"via2",#N/A,TRUE,"general";"via3",#N/A,TRUE,"general"}</definedName>
    <definedName name="_______k6" localSheetId="23" hidden="1">{"TAB1",#N/A,TRUE,"GENERAL";"TAB2",#N/A,TRUE,"GENERAL";"TAB3",#N/A,TRUE,"GENERAL";"TAB4",#N/A,TRUE,"GENERAL";"TAB5",#N/A,TRUE,"GENERAL"}</definedName>
    <definedName name="_______k6" hidden="1">{"TAB1",#N/A,TRUE,"GENERAL";"TAB2",#N/A,TRUE,"GENERAL";"TAB3",#N/A,TRUE,"GENERAL";"TAB4",#N/A,TRUE,"GENERAL";"TAB5",#N/A,TRUE,"GENERAL"}</definedName>
    <definedName name="_______k7" localSheetId="23" hidden="1">{"via1",#N/A,TRUE,"general";"via2",#N/A,TRUE,"general";"via3",#N/A,TRUE,"general"}</definedName>
    <definedName name="_______k7" hidden="1">{"via1",#N/A,TRUE,"general";"via2",#N/A,TRUE,"general";"via3",#N/A,TRUE,"general"}</definedName>
    <definedName name="_______k8" localSheetId="23" hidden="1">{"via1",#N/A,TRUE,"general";"via2",#N/A,TRUE,"general";"via3",#N/A,TRUE,"general"}</definedName>
    <definedName name="_______k8" hidden="1">{"via1",#N/A,TRUE,"general";"via2",#N/A,TRUE,"general";"via3",#N/A,TRUE,"general"}</definedName>
    <definedName name="_______k9" localSheetId="23" hidden="1">{"TAB1",#N/A,TRUE,"GENERAL";"TAB2",#N/A,TRUE,"GENERAL";"TAB3",#N/A,TRUE,"GENERAL";"TAB4",#N/A,TRUE,"GENERAL";"TAB5",#N/A,TRUE,"GENERAL"}</definedName>
    <definedName name="_______k9" hidden="1">{"TAB1",#N/A,TRUE,"GENERAL";"TAB2",#N/A,TRUE,"GENERAL";"TAB3",#N/A,TRUE,"GENERAL";"TAB4",#N/A,TRUE,"GENERAL";"TAB5",#N/A,TRUE,"GENERAL"}</definedName>
    <definedName name="_______kjk6" localSheetId="23" hidden="1">{"TAB1",#N/A,TRUE,"GENERAL";"TAB2",#N/A,TRUE,"GENERAL";"TAB3",#N/A,TRUE,"GENERAL";"TAB4",#N/A,TRUE,"GENERAL";"TAB5",#N/A,TRUE,"GENERAL"}</definedName>
    <definedName name="_______kjk6" hidden="1">{"TAB1",#N/A,TRUE,"GENERAL";"TAB2",#N/A,TRUE,"GENERAL";"TAB3",#N/A,TRUE,"GENERAL";"TAB4",#N/A,TRUE,"GENERAL";"TAB5",#N/A,TRUE,"GENERAL"}</definedName>
    <definedName name="_______m3" localSheetId="23" hidden="1">{"via1",#N/A,TRUE,"general";"via2",#N/A,TRUE,"general";"via3",#N/A,TRUE,"general"}</definedName>
    <definedName name="_______m3" hidden="1">{"via1",#N/A,TRUE,"general";"via2",#N/A,TRUE,"general";"via3",#N/A,TRUE,"general"}</definedName>
    <definedName name="_______m4" localSheetId="23" hidden="1">{"TAB1",#N/A,TRUE,"GENERAL";"TAB2",#N/A,TRUE,"GENERAL";"TAB3",#N/A,TRUE,"GENERAL";"TAB4",#N/A,TRUE,"GENERAL";"TAB5",#N/A,TRUE,"GENERAL"}</definedName>
    <definedName name="_______m4" hidden="1">{"TAB1",#N/A,TRUE,"GENERAL";"TAB2",#N/A,TRUE,"GENERAL";"TAB3",#N/A,TRUE,"GENERAL";"TAB4",#N/A,TRUE,"GENERAL";"TAB5",#N/A,TRUE,"GENERAL"}</definedName>
    <definedName name="_______m5" localSheetId="23" hidden="1">{"via1",#N/A,TRUE,"general";"via2",#N/A,TRUE,"general";"via3",#N/A,TRUE,"general"}</definedName>
    <definedName name="_______m5" hidden="1">{"via1",#N/A,TRUE,"general";"via2",#N/A,TRUE,"general";"via3",#N/A,TRUE,"general"}</definedName>
    <definedName name="_______m6" localSheetId="23" hidden="1">{"TAB1",#N/A,TRUE,"GENERAL";"TAB2",#N/A,TRUE,"GENERAL";"TAB3",#N/A,TRUE,"GENERAL";"TAB4",#N/A,TRUE,"GENERAL";"TAB5",#N/A,TRUE,"GENERAL"}</definedName>
    <definedName name="_______m6" hidden="1">{"TAB1",#N/A,TRUE,"GENERAL";"TAB2",#N/A,TRUE,"GENERAL";"TAB3",#N/A,TRUE,"GENERAL";"TAB4",#N/A,TRUE,"GENERAL";"TAB5",#N/A,TRUE,"GENERAL"}</definedName>
    <definedName name="_______m7" localSheetId="23" hidden="1">{"TAB1",#N/A,TRUE,"GENERAL";"TAB2",#N/A,TRUE,"GENERAL";"TAB3",#N/A,TRUE,"GENERAL";"TAB4",#N/A,TRUE,"GENERAL";"TAB5",#N/A,TRUE,"GENERAL"}</definedName>
    <definedName name="_______m7" hidden="1">{"TAB1",#N/A,TRUE,"GENERAL";"TAB2",#N/A,TRUE,"GENERAL";"TAB3",#N/A,TRUE,"GENERAL";"TAB4",#N/A,TRUE,"GENERAL";"TAB5",#N/A,TRUE,"GENERAL"}</definedName>
    <definedName name="_______m8" localSheetId="23" hidden="1">{"via1",#N/A,TRUE,"general";"via2",#N/A,TRUE,"general";"via3",#N/A,TRUE,"general"}</definedName>
    <definedName name="_______m8" hidden="1">{"via1",#N/A,TRUE,"general";"via2",#N/A,TRUE,"general";"via3",#N/A,TRUE,"general"}</definedName>
    <definedName name="_______m9" localSheetId="23" hidden="1">{"via1",#N/A,TRUE,"general";"via2",#N/A,TRUE,"general";"via3",#N/A,TRUE,"general"}</definedName>
    <definedName name="_______m9" hidden="1">{"via1",#N/A,TRUE,"general";"via2",#N/A,TRUE,"general";"via3",#N/A,TRUE,"general"}</definedName>
    <definedName name="_______n3" localSheetId="23" hidden="1">{"TAB1",#N/A,TRUE,"GENERAL";"TAB2",#N/A,TRUE,"GENERAL";"TAB3",#N/A,TRUE,"GENERAL";"TAB4",#N/A,TRUE,"GENERAL";"TAB5",#N/A,TRUE,"GENERAL"}</definedName>
    <definedName name="_______n3" hidden="1">{"TAB1",#N/A,TRUE,"GENERAL";"TAB2",#N/A,TRUE,"GENERAL";"TAB3",#N/A,TRUE,"GENERAL";"TAB4",#N/A,TRUE,"GENERAL";"TAB5",#N/A,TRUE,"GENERAL"}</definedName>
    <definedName name="_______n4" localSheetId="23" hidden="1">{"via1",#N/A,TRUE,"general";"via2",#N/A,TRUE,"general";"via3",#N/A,TRUE,"general"}</definedName>
    <definedName name="_______n4" hidden="1">{"via1",#N/A,TRUE,"general";"via2",#N/A,TRUE,"general";"via3",#N/A,TRUE,"general"}</definedName>
    <definedName name="_______n5" localSheetId="23" hidden="1">{"TAB1",#N/A,TRUE,"GENERAL";"TAB2",#N/A,TRUE,"GENERAL";"TAB3",#N/A,TRUE,"GENERAL";"TAB4",#N/A,TRUE,"GENERAL";"TAB5",#N/A,TRUE,"GENERAL"}</definedName>
    <definedName name="_______n5" hidden="1">{"TAB1",#N/A,TRUE,"GENERAL";"TAB2",#N/A,TRUE,"GENERAL";"TAB3",#N/A,TRUE,"GENERAL";"TAB4",#N/A,TRUE,"GENERAL";"TAB5",#N/A,TRUE,"GENERAL"}</definedName>
    <definedName name="_______nyn7" localSheetId="23" hidden="1">{"via1",#N/A,TRUE,"general";"via2",#N/A,TRUE,"general";"via3",#N/A,TRUE,"general"}</definedName>
    <definedName name="_______nyn7" hidden="1">{"via1",#N/A,TRUE,"general";"via2",#N/A,TRUE,"general";"via3",#N/A,TRUE,"general"}</definedName>
    <definedName name="_______o4" localSheetId="23" hidden="1">{"via1",#N/A,TRUE,"general";"via2",#N/A,TRUE,"general";"via3",#N/A,TRUE,"general"}</definedName>
    <definedName name="_______o4" hidden="1">{"via1",#N/A,TRUE,"general";"via2",#N/A,TRUE,"general";"via3",#N/A,TRUE,"general"}</definedName>
    <definedName name="_______o5" localSheetId="23" hidden="1">{"TAB1",#N/A,TRUE,"GENERAL";"TAB2",#N/A,TRUE,"GENERAL";"TAB3",#N/A,TRUE,"GENERAL";"TAB4",#N/A,TRUE,"GENERAL";"TAB5",#N/A,TRUE,"GENERAL"}</definedName>
    <definedName name="_______o5" hidden="1">{"TAB1",#N/A,TRUE,"GENERAL";"TAB2",#N/A,TRUE,"GENERAL";"TAB3",#N/A,TRUE,"GENERAL";"TAB4",#N/A,TRUE,"GENERAL";"TAB5",#N/A,TRUE,"GENERAL"}</definedName>
    <definedName name="_______o6" localSheetId="23" hidden="1">{"TAB1",#N/A,TRUE,"GENERAL";"TAB2",#N/A,TRUE,"GENERAL";"TAB3",#N/A,TRUE,"GENERAL";"TAB4",#N/A,TRUE,"GENERAL";"TAB5",#N/A,TRUE,"GENERAL"}</definedName>
    <definedName name="_______o6" hidden="1">{"TAB1",#N/A,TRUE,"GENERAL";"TAB2",#N/A,TRUE,"GENERAL";"TAB3",#N/A,TRUE,"GENERAL";"TAB4",#N/A,TRUE,"GENERAL";"TAB5",#N/A,TRUE,"GENERAL"}</definedName>
    <definedName name="_______o7" localSheetId="23" hidden="1">{"TAB1",#N/A,TRUE,"GENERAL";"TAB2",#N/A,TRUE,"GENERAL";"TAB3",#N/A,TRUE,"GENERAL";"TAB4",#N/A,TRUE,"GENERAL";"TAB5",#N/A,TRUE,"GENERAL"}</definedName>
    <definedName name="_______o7" hidden="1">{"TAB1",#N/A,TRUE,"GENERAL";"TAB2",#N/A,TRUE,"GENERAL";"TAB3",#N/A,TRUE,"GENERAL";"TAB4",#N/A,TRUE,"GENERAL";"TAB5",#N/A,TRUE,"GENERAL"}</definedName>
    <definedName name="_______o8" localSheetId="23" hidden="1">{"via1",#N/A,TRUE,"general";"via2",#N/A,TRUE,"general";"via3",#N/A,TRUE,"general"}</definedName>
    <definedName name="_______o8" hidden="1">{"via1",#N/A,TRUE,"general";"via2",#N/A,TRUE,"general";"via3",#N/A,TRUE,"general"}</definedName>
    <definedName name="_______o9" localSheetId="23" hidden="1">{"TAB1",#N/A,TRUE,"GENERAL";"TAB2",#N/A,TRUE,"GENERAL";"TAB3",#N/A,TRUE,"GENERAL";"TAB4",#N/A,TRUE,"GENERAL";"TAB5",#N/A,TRUE,"GENERAL"}</definedName>
    <definedName name="_______o9" hidden="1">{"TAB1",#N/A,TRUE,"GENERAL";"TAB2",#N/A,TRUE,"GENERAL";"TAB3",#N/A,TRUE,"GENERAL";"TAB4",#N/A,TRUE,"GENERAL";"TAB5",#N/A,TRUE,"GENERAL"}</definedName>
    <definedName name="_______p6" localSheetId="23" hidden="1">{"via1",#N/A,TRUE,"general";"via2",#N/A,TRUE,"general";"via3",#N/A,TRUE,"general"}</definedName>
    <definedName name="_______p6" hidden="1">{"via1",#N/A,TRUE,"general";"via2",#N/A,TRUE,"general";"via3",#N/A,TRUE,"general"}</definedName>
    <definedName name="_______p7" localSheetId="23" hidden="1">{"via1",#N/A,TRUE,"general";"via2",#N/A,TRUE,"general";"via3",#N/A,TRUE,"general"}</definedName>
    <definedName name="_______p7" hidden="1">{"via1",#N/A,TRUE,"general";"via2",#N/A,TRUE,"general";"via3",#N/A,TRUE,"general"}</definedName>
    <definedName name="_______p8" localSheetId="23" hidden="1">{"TAB1",#N/A,TRUE,"GENERAL";"TAB2",#N/A,TRUE,"GENERAL";"TAB3",#N/A,TRUE,"GENERAL";"TAB4",#N/A,TRUE,"GENERAL";"TAB5",#N/A,TRUE,"GENERAL"}</definedName>
    <definedName name="_______p8" hidden="1">{"TAB1",#N/A,TRUE,"GENERAL";"TAB2",#N/A,TRUE,"GENERAL";"TAB3",#N/A,TRUE,"GENERAL";"TAB4",#N/A,TRUE,"GENERAL";"TAB5",#N/A,TRUE,"GENERAL"}</definedName>
    <definedName name="_______PER5" localSheetId="23">#REF!</definedName>
    <definedName name="_______PER5" localSheetId="21">#REF!</definedName>
    <definedName name="_______PER5" localSheetId="22">#REF!</definedName>
    <definedName name="_______PER5">#REF!</definedName>
    <definedName name="_______r" localSheetId="23" hidden="1">{"TAB1",#N/A,TRUE,"GENERAL";"TAB2",#N/A,TRUE,"GENERAL";"TAB3",#N/A,TRUE,"GENERAL";"TAB4",#N/A,TRUE,"GENERAL";"TAB5",#N/A,TRUE,"GENERAL"}</definedName>
    <definedName name="_______r" hidden="1">{"TAB1",#N/A,TRUE,"GENERAL";"TAB2",#N/A,TRUE,"GENERAL";"TAB3",#N/A,TRUE,"GENERAL";"TAB4",#N/A,TRUE,"GENERAL";"TAB5",#N/A,TRUE,"GENERAL"}</definedName>
    <definedName name="_______r4r" localSheetId="23" hidden="1">{"via1",#N/A,TRUE,"general";"via2",#N/A,TRUE,"general";"via3",#N/A,TRUE,"general"}</definedName>
    <definedName name="_______r4r" hidden="1">{"via1",#N/A,TRUE,"general";"via2",#N/A,TRUE,"general";"via3",#N/A,TRUE,"general"}</definedName>
    <definedName name="_______rc" localSheetId="23">#REF!</definedName>
    <definedName name="_______rc" localSheetId="21">#REF!</definedName>
    <definedName name="_______rc" localSheetId="22">#REF!</definedName>
    <definedName name="_______rc">#REF!</definedName>
    <definedName name="_______rtu6" localSheetId="23" hidden="1">{"via1",#N/A,TRUE,"general";"via2",#N/A,TRUE,"general";"via3",#N/A,TRUE,"general"}</definedName>
    <definedName name="_______rtu6" hidden="1">{"via1",#N/A,TRUE,"general";"via2",#N/A,TRUE,"general";"via3",#N/A,TRUE,"general"}</definedName>
    <definedName name="_______s1" localSheetId="23" hidden="1">{"via1",#N/A,TRUE,"general";"via2",#N/A,TRUE,"general";"via3",#N/A,TRUE,"general"}</definedName>
    <definedName name="_______s1" hidden="1">{"via1",#N/A,TRUE,"general";"via2",#N/A,TRUE,"general";"via3",#N/A,TRUE,"general"}</definedName>
    <definedName name="_______s2" localSheetId="23" hidden="1">{"TAB1",#N/A,TRUE,"GENERAL";"TAB2",#N/A,TRUE,"GENERAL";"TAB3",#N/A,TRUE,"GENERAL";"TAB4",#N/A,TRUE,"GENERAL";"TAB5",#N/A,TRUE,"GENERAL"}</definedName>
    <definedName name="_______s2" hidden="1">{"TAB1",#N/A,TRUE,"GENERAL";"TAB2",#N/A,TRUE,"GENERAL";"TAB3",#N/A,TRUE,"GENERAL";"TAB4",#N/A,TRUE,"GENERAL";"TAB5",#N/A,TRUE,"GENERAL"}</definedName>
    <definedName name="_______s3" localSheetId="23" hidden="1">{"TAB1",#N/A,TRUE,"GENERAL";"TAB2",#N/A,TRUE,"GENERAL";"TAB3",#N/A,TRUE,"GENERAL";"TAB4",#N/A,TRUE,"GENERAL";"TAB5",#N/A,TRUE,"GENERAL"}</definedName>
    <definedName name="_______s3" hidden="1">{"TAB1",#N/A,TRUE,"GENERAL";"TAB2",#N/A,TRUE,"GENERAL";"TAB3",#N/A,TRUE,"GENERAL";"TAB4",#N/A,TRUE,"GENERAL";"TAB5",#N/A,TRUE,"GENERAL"}</definedName>
    <definedName name="_______s4" localSheetId="23" hidden="1">{"via1",#N/A,TRUE,"general";"via2",#N/A,TRUE,"general";"via3",#N/A,TRUE,"general"}</definedName>
    <definedName name="_______s4" hidden="1">{"via1",#N/A,TRUE,"general";"via2",#N/A,TRUE,"general";"via3",#N/A,TRUE,"general"}</definedName>
    <definedName name="_______s5" localSheetId="23" hidden="1">{"via1",#N/A,TRUE,"general";"via2",#N/A,TRUE,"general";"via3",#N/A,TRUE,"general"}</definedName>
    <definedName name="_______s5" hidden="1">{"via1",#N/A,TRUE,"general";"via2",#N/A,TRUE,"general";"via3",#N/A,TRUE,"general"}</definedName>
    <definedName name="_______s6" localSheetId="23" hidden="1">{"TAB1",#N/A,TRUE,"GENERAL";"TAB2",#N/A,TRUE,"GENERAL";"TAB3",#N/A,TRUE,"GENERAL";"TAB4",#N/A,TRUE,"GENERAL";"TAB5",#N/A,TRUE,"GENERAL"}</definedName>
    <definedName name="_______s6" hidden="1">{"TAB1",#N/A,TRUE,"GENERAL";"TAB2",#N/A,TRUE,"GENERAL";"TAB3",#N/A,TRUE,"GENERAL";"TAB4",#N/A,TRUE,"GENERAL";"TAB5",#N/A,TRUE,"GENERAL"}</definedName>
    <definedName name="_______s7" localSheetId="23" hidden="1">{"via1",#N/A,TRUE,"general";"via2",#N/A,TRUE,"general";"via3",#N/A,TRUE,"general"}</definedName>
    <definedName name="_______s7" hidden="1">{"via1",#N/A,TRUE,"general";"via2",#N/A,TRUE,"general";"via3",#N/A,TRUE,"general"}</definedName>
    <definedName name="_______t3" localSheetId="23" hidden="1">{"TAB1",#N/A,TRUE,"GENERAL";"TAB2",#N/A,TRUE,"GENERAL";"TAB3",#N/A,TRUE,"GENERAL";"TAB4",#N/A,TRUE,"GENERAL";"TAB5",#N/A,TRUE,"GENERAL"}</definedName>
    <definedName name="_______t3" hidden="1">{"TAB1",#N/A,TRUE,"GENERAL";"TAB2",#N/A,TRUE,"GENERAL";"TAB3",#N/A,TRUE,"GENERAL";"TAB4",#N/A,TRUE,"GENERAL";"TAB5",#N/A,TRUE,"GENERAL"}</definedName>
    <definedName name="_______t4" localSheetId="23" hidden="1">{"via1",#N/A,TRUE,"general";"via2",#N/A,TRUE,"general";"via3",#N/A,TRUE,"general"}</definedName>
    <definedName name="_______t4" hidden="1">{"via1",#N/A,TRUE,"general";"via2",#N/A,TRUE,"general";"via3",#N/A,TRUE,"general"}</definedName>
    <definedName name="_______t5" localSheetId="23" hidden="1">{"TAB1",#N/A,TRUE,"GENERAL";"TAB2",#N/A,TRUE,"GENERAL";"TAB3",#N/A,TRUE,"GENERAL";"TAB4",#N/A,TRUE,"GENERAL";"TAB5",#N/A,TRUE,"GENERAL"}</definedName>
    <definedName name="_______t5" hidden="1">{"TAB1",#N/A,TRUE,"GENERAL";"TAB2",#N/A,TRUE,"GENERAL";"TAB3",#N/A,TRUE,"GENERAL";"TAB4",#N/A,TRUE,"GENERAL";"TAB5",#N/A,TRUE,"GENERAL"}</definedName>
    <definedName name="_______t6" localSheetId="23" hidden="1">{"via1",#N/A,TRUE,"general";"via2",#N/A,TRUE,"general";"via3",#N/A,TRUE,"general"}</definedName>
    <definedName name="_______t6" hidden="1">{"via1",#N/A,TRUE,"general";"via2",#N/A,TRUE,"general";"via3",#N/A,TRUE,"general"}</definedName>
    <definedName name="_______t66" localSheetId="23" hidden="1">{"TAB1",#N/A,TRUE,"GENERAL";"TAB2",#N/A,TRUE,"GENERAL";"TAB3",#N/A,TRUE,"GENERAL";"TAB4",#N/A,TRUE,"GENERAL";"TAB5",#N/A,TRUE,"GENERAL"}</definedName>
    <definedName name="_______t66" hidden="1">{"TAB1",#N/A,TRUE,"GENERAL";"TAB2",#N/A,TRUE,"GENERAL";"TAB3",#N/A,TRUE,"GENERAL";"TAB4",#N/A,TRUE,"GENERAL";"TAB5",#N/A,TRUE,"GENERAL"}</definedName>
    <definedName name="_______t7" localSheetId="23" hidden="1">{"via1",#N/A,TRUE,"general";"via2",#N/A,TRUE,"general";"via3",#N/A,TRUE,"general"}</definedName>
    <definedName name="_______t7" hidden="1">{"via1",#N/A,TRUE,"general";"via2",#N/A,TRUE,"general";"via3",#N/A,TRUE,"general"}</definedName>
    <definedName name="_______t77" localSheetId="23" hidden="1">{"TAB1",#N/A,TRUE,"GENERAL";"TAB2",#N/A,TRUE,"GENERAL";"TAB3",#N/A,TRUE,"GENERAL";"TAB4",#N/A,TRUE,"GENERAL";"TAB5",#N/A,TRUE,"GENERAL"}</definedName>
    <definedName name="_______t77" hidden="1">{"TAB1",#N/A,TRUE,"GENERAL";"TAB2",#N/A,TRUE,"GENERAL";"TAB3",#N/A,TRUE,"GENERAL";"TAB4",#N/A,TRUE,"GENERAL";"TAB5",#N/A,TRUE,"GENERAL"}</definedName>
    <definedName name="_______t8" localSheetId="23" hidden="1">{"TAB1",#N/A,TRUE,"GENERAL";"TAB2",#N/A,TRUE,"GENERAL";"TAB3",#N/A,TRUE,"GENERAL";"TAB4",#N/A,TRUE,"GENERAL";"TAB5",#N/A,TRUE,"GENERAL"}</definedName>
    <definedName name="_______t8" hidden="1">{"TAB1",#N/A,TRUE,"GENERAL";"TAB2",#N/A,TRUE,"GENERAL";"TAB3",#N/A,TRUE,"GENERAL";"TAB4",#N/A,TRUE,"GENERAL";"TAB5",#N/A,TRUE,"GENERAL"}</definedName>
    <definedName name="_______t88" localSheetId="23" hidden="1">{"via1",#N/A,TRUE,"general";"via2",#N/A,TRUE,"general";"via3",#N/A,TRUE,"general"}</definedName>
    <definedName name="_______t88" hidden="1">{"via1",#N/A,TRUE,"general";"via2",#N/A,TRUE,"general";"via3",#N/A,TRUE,"general"}</definedName>
    <definedName name="_______t9" localSheetId="23" hidden="1">{"TAB1",#N/A,TRUE,"GENERAL";"TAB2",#N/A,TRUE,"GENERAL";"TAB3",#N/A,TRUE,"GENERAL";"TAB4",#N/A,TRUE,"GENERAL";"TAB5",#N/A,TRUE,"GENERAL"}</definedName>
    <definedName name="_______t9" hidden="1">{"TAB1",#N/A,TRUE,"GENERAL";"TAB2",#N/A,TRUE,"GENERAL";"TAB3",#N/A,TRUE,"GENERAL";"TAB4",#N/A,TRUE,"GENERAL";"TAB5",#N/A,TRUE,"GENERAL"}</definedName>
    <definedName name="_______t99" localSheetId="23" hidden="1">{"via1",#N/A,TRUE,"general";"via2",#N/A,TRUE,"general";"via3",#N/A,TRUE,"general"}</definedName>
    <definedName name="_______t99" hidden="1">{"via1",#N/A,TRUE,"general";"via2",#N/A,TRUE,"general";"via3",#N/A,TRUE,"general"}</definedName>
    <definedName name="_______u4" localSheetId="23" hidden="1">{"TAB1",#N/A,TRUE,"GENERAL";"TAB2",#N/A,TRUE,"GENERAL";"TAB3",#N/A,TRUE,"GENERAL";"TAB4",#N/A,TRUE,"GENERAL";"TAB5",#N/A,TRUE,"GENERAL"}</definedName>
    <definedName name="_______u4" hidden="1">{"TAB1",#N/A,TRUE,"GENERAL";"TAB2",#N/A,TRUE,"GENERAL";"TAB3",#N/A,TRUE,"GENERAL";"TAB4",#N/A,TRUE,"GENERAL";"TAB5",#N/A,TRUE,"GENERAL"}</definedName>
    <definedName name="_______u5" localSheetId="23" hidden="1">{"TAB1",#N/A,TRUE,"GENERAL";"TAB2",#N/A,TRUE,"GENERAL";"TAB3",#N/A,TRUE,"GENERAL";"TAB4",#N/A,TRUE,"GENERAL";"TAB5",#N/A,TRUE,"GENERAL"}</definedName>
    <definedName name="_______u5" hidden="1">{"TAB1",#N/A,TRUE,"GENERAL";"TAB2",#N/A,TRUE,"GENERAL";"TAB3",#N/A,TRUE,"GENERAL";"TAB4",#N/A,TRUE,"GENERAL";"TAB5",#N/A,TRUE,"GENERAL"}</definedName>
    <definedName name="_______u6" localSheetId="23" hidden="1">{"TAB1",#N/A,TRUE,"GENERAL";"TAB2",#N/A,TRUE,"GENERAL";"TAB3",#N/A,TRUE,"GENERAL";"TAB4",#N/A,TRUE,"GENERAL";"TAB5",#N/A,TRUE,"GENERAL"}</definedName>
    <definedName name="_______u6" hidden="1">{"TAB1",#N/A,TRUE,"GENERAL";"TAB2",#N/A,TRUE,"GENERAL";"TAB3",#N/A,TRUE,"GENERAL";"TAB4",#N/A,TRUE,"GENERAL";"TAB5",#N/A,TRUE,"GENERAL"}</definedName>
    <definedName name="_______u7" localSheetId="23" hidden="1">{"via1",#N/A,TRUE,"general";"via2",#N/A,TRUE,"general";"via3",#N/A,TRUE,"general"}</definedName>
    <definedName name="_______u7" hidden="1">{"via1",#N/A,TRUE,"general";"via2",#N/A,TRUE,"general";"via3",#N/A,TRUE,"general"}</definedName>
    <definedName name="_______u8" localSheetId="23" hidden="1">{"TAB1",#N/A,TRUE,"GENERAL";"TAB2",#N/A,TRUE,"GENERAL";"TAB3",#N/A,TRUE,"GENERAL";"TAB4",#N/A,TRUE,"GENERAL";"TAB5",#N/A,TRUE,"GENERAL"}</definedName>
    <definedName name="_______u8" hidden="1">{"TAB1",#N/A,TRUE,"GENERAL";"TAB2",#N/A,TRUE,"GENERAL";"TAB3",#N/A,TRUE,"GENERAL";"TAB4",#N/A,TRUE,"GENERAL";"TAB5",#N/A,TRUE,"GENERAL"}</definedName>
    <definedName name="_______u9" localSheetId="23" hidden="1">{"TAB1",#N/A,TRUE,"GENERAL";"TAB2",#N/A,TRUE,"GENERAL";"TAB3",#N/A,TRUE,"GENERAL";"TAB4",#N/A,TRUE,"GENERAL";"TAB5",#N/A,TRUE,"GENERAL"}</definedName>
    <definedName name="_______u9" hidden="1">{"TAB1",#N/A,TRUE,"GENERAL";"TAB2",#N/A,TRUE,"GENERAL";"TAB3",#N/A,TRUE,"GENERAL";"TAB4",#N/A,TRUE,"GENERAL";"TAB5",#N/A,TRUE,"GENERAL"}</definedName>
    <definedName name="_______ur7" localSheetId="23" hidden="1">{"TAB1",#N/A,TRUE,"GENERAL";"TAB2",#N/A,TRUE,"GENERAL";"TAB3",#N/A,TRUE,"GENERAL";"TAB4",#N/A,TRUE,"GENERAL";"TAB5",#N/A,TRUE,"GENERAL"}</definedName>
    <definedName name="_______ur7" hidden="1">{"TAB1",#N/A,TRUE,"GENERAL";"TAB2",#N/A,TRUE,"GENERAL";"TAB3",#N/A,TRUE,"GENERAL";"TAB4",#N/A,TRUE,"GENERAL";"TAB5",#N/A,TRUE,"GENERAL"}</definedName>
    <definedName name="_______v2" localSheetId="23" hidden="1">{"via1",#N/A,TRUE,"general";"via2",#N/A,TRUE,"general";"via3",#N/A,TRUE,"general"}</definedName>
    <definedName name="_______v2" hidden="1">{"via1",#N/A,TRUE,"general";"via2",#N/A,TRUE,"general";"via3",#N/A,TRUE,"general"}</definedName>
    <definedName name="_______v3" localSheetId="23" hidden="1">{"TAB1",#N/A,TRUE,"GENERAL";"TAB2",#N/A,TRUE,"GENERAL";"TAB3",#N/A,TRUE,"GENERAL";"TAB4",#N/A,TRUE,"GENERAL";"TAB5",#N/A,TRUE,"GENERAL"}</definedName>
    <definedName name="_______v3" hidden="1">{"TAB1",#N/A,TRUE,"GENERAL";"TAB2",#N/A,TRUE,"GENERAL";"TAB3",#N/A,TRUE,"GENERAL";"TAB4",#N/A,TRUE,"GENERAL";"TAB5",#N/A,TRUE,"GENERAL"}</definedName>
    <definedName name="_______v4" localSheetId="23" hidden="1">{"TAB1",#N/A,TRUE,"GENERAL";"TAB2",#N/A,TRUE,"GENERAL";"TAB3",#N/A,TRUE,"GENERAL";"TAB4",#N/A,TRUE,"GENERAL";"TAB5",#N/A,TRUE,"GENERAL"}</definedName>
    <definedName name="_______v4" hidden="1">{"TAB1",#N/A,TRUE,"GENERAL";"TAB2",#N/A,TRUE,"GENERAL";"TAB3",#N/A,TRUE,"GENERAL";"TAB4",#N/A,TRUE,"GENERAL";"TAB5",#N/A,TRUE,"GENERAL"}</definedName>
    <definedName name="_______v5" localSheetId="23" hidden="1">{"TAB1",#N/A,TRUE,"GENERAL";"TAB2",#N/A,TRUE,"GENERAL";"TAB3",#N/A,TRUE,"GENERAL";"TAB4",#N/A,TRUE,"GENERAL";"TAB5",#N/A,TRUE,"GENERAL"}</definedName>
    <definedName name="_______v5" hidden="1">{"TAB1",#N/A,TRUE,"GENERAL";"TAB2",#N/A,TRUE,"GENERAL";"TAB3",#N/A,TRUE,"GENERAL";"TAB4",#N/A,TRUE,"GENERAL";"TAB5",#N/A,TRUE,"GENERAL"}</definedName>
    <definedName name="_______v6" localSheetId="23" hidden="1">{"TAB1",#N/A,TRUE,"GENERAL";"TAB2",#N/A,TRUE,"GENERAL";"TAB3",#N/A,TRUE,"GENERAL";"TAB4",#N/A,TRUE,"GENERAL";"TAB5",#N/A,TRUE,"GENERAL"}</definedName>
    <definedName name="_______v6" hidden="1">{"TAB1",#N/A,TRUE,"GENERAL";"TAB2",#N/A,TRUE,"GENERAL";"TAB3",#N/A,TRUE,"GENERAL";"TAB4",#N/A,TRUE,"GENERAL";"TAB5",#N/A,TRUE,"GENERAL"}</definedName>
    <definedName name="_______v7" localSheetId="23" hidden="1">{"via1",#N/A,TRUE,"general";"via2",#N/A,TRUE,"general";"via3",#N/A,TRUE,"general"}</definedName>
    <definedName name="_______v7" hidden="1">{"via1",#N/A,TRUE,"general";"via2",#N/A,TRUE,"general";"via3",#N/A,TRUE,"general"}</definedName>
    <definedName name="_______v8" localSheetId="23" hidden="1">{"TAB1",#N/A,TRUE,"GENERAL";"TAB2",#N/A,TRUE,"GENERAL";"TAB3",#N/A,TRUE,"GENERAL";"TAB4",#N/A,TRUE,"GENERAL";"TAB5",#N/A,TRUE,"GENERAL"}</definedName>
    <definedName name="_______v8" hidden="1">{"TAB1",#N/A,TRUE,"GENERAL";"TAB2",#N/A,TRUE,"GENERAL";"TAB3",#N/A,TRUE,"GENERAL";"TAB4",#N/A,TRUE,"GENERAL";"TAB5",#N/A,TRUE,"GENERAL"}</definedName>
    <definedName name="_______v9" localSheetId="23" hidden="1">{"TAB1",#N/A,TRUE,"GENERAL";"TAB2",#N/A,TRUE,"GENERAL";"TAB3",#N/A,TRUE,"GENERAL";"TAB4",#N/A,TRUE,"GENERAL";"TAB5",#N/A,TRUE,"GENERAL"}</definedName>
    <definedName name="_______v9" hidden="1">{"TAB1",#N/A,TRUE,"GENERAL";"TAB2",#N/A,TRUE,"GENERAL";"TAB3",#N/A,TRUE,"GENERAL";"TAB4",#N/A,TRUE,"GENERAL";"TAB5",#N/A,TRUE,"GENERAL"}</definedName>
    <definedName name="_______vfv4" localSheetId="23" hidden="1">{"via1",#N/A,TRUE,"general";"via2",#N/A,TRUE,"general";"via3",#N/A,TRUE,"general"}</definedName>
    <definedName name="_______vfv4" hidden="1">{"via1",#N/A,TRUE,"general";"via2",#N/A,TRUE,"general";"via3",#N/A,TRUE,"general"}</definedName>
    <definedName name="_______x1" localSheetId="23" hidden="1">{"TAB1",#N/A,TRUE,"GENERAL";"TAB2",#N/A,TRUE,"GENERAL";"TAB3",#N/A,TRUE,"GENERAL";"TAB4",#N/A,TRUE,"GENERAL";"TAB5",#N/A,TRUE,"GENERAL"}</definedName>
    <definedName name="_______x1" hidden="1">{"TAB1",#N/A,TRUE,"GENERAL";"TAB2",#N/A,TRUE,"GENERAL";"TAB3",#N/A,TRUE,"GENERAL";"TAB4",#N/A,TRUE,"GENERAL";"TAB5",#N/A,TRUE,"GENERAL"}</definedName>
    <definedName name="_______x2" localSheetId="23" hidden="1">{"via1",#N/A,TRUE,"general";"via2",#N/A,TRUE,"general";"via3",#N/A,TRUE,"general"}</definedName>
    <definedName name="_______x2" hidden="1">{"via1",#N/A,TRUE,"general";"via2",#N/A,TRUE,"general";"via3",#N/A,TRUE,"general"}</definedName>
    <definedName name="_______x3" localSheetId="23" hidden="1">{"via1",#N/A,TRUE,"general";"via2",#N/A,TRUE,"general";"via3",#N/A,TRUE,"general"}</definedName>
    <definedName name="_______x3" hidden="1">{"via1",#N/A,TRUE,"general";"via2",#N/A,TRUE,"general";"via3",#N/A,TRUE,"general"}</definedName>
    <definedName name="_______x4" localSheetId="23" hidden="1">{"via1",#N/A,TRUE,"general";"via2",#N/A,TRUE,"general";"via3",#N/A,TRUE,"general"}</definedName>
    <definedName name="_______x4" hidden="1">{"via1",#N/A,TRUE,"general";"via2",#N/A,TRUE,"general";"via3",#N/A,TRUE,"general"}</definedName>
    <definedName name="_______x5" localSheetId="23" hidden="1">{"TAB1",#N/A,TRUE,"GENERAL";"TAB2",#N/A,TRUE,"GENERAL";"TAB3",#N/A,TRUE,"GENERAL";"TAB4",#N/A,TRUE,"GENERAL";"TAB5",#N/A,TRUE,"GENERAL"}</definedName>
    <definedName name="_______x5" hidden="1">{"TAB1",#N/A,TRUE,"GENERAL";"TAB2",#N/A,TRUE,"GENERAL";"TAB3",#N/A,TRUE,"GENERAL";"TAB4",#N/A,TRUE,"GENERAL";"TAB5",#N/A,TRUE,"GENERAL"}</definedName>
    <definedName name="_______x6" localSheetId="23" hidden="1">{"TAB1",#N/A,TRUE,"GENERAL";"TAB2",#N/A,TRUE,"GENERAL";"TAB3",#N/A,TRUE,"GENERAL";"TAB4",#N/A,TRUE,"GENERAL";"TAB5",#N/A,TRUE,"GENERAL"}</definedName>
    <definedName name="_______x6" hidden="1">{"TAB1",#N/A,TRUE,"GENERAL";"TAB2",#N/A,TRUE,"GENERAL";"TAB3",#N/A,TRUE,"GENERAL";"TAB4",#N/A,TRUE,"GENERAL";"TAB5",#N/A,TRUE,"GENERAL"}</definedName>
    <definedName name="_______x7" localSheetId="23" hidden="1">{"TAB1",#N/A,TRUE,"GENERAL";"TAB2",#N/A,TRUE,"GENERAL";"TAB3",#N/A,TRUE,"GENERAL";"TAB4",#N/A,TRUE,"GENERAL";"TAB5",#N/A,TRUE,"GENERAL"}</definedName>
    <definedName name="_______x7" hidden="1">{"TAB1",#N/A,TRUE,"GENERAL";"TAB2",#N/A,TRUE,"GENERAL";"TAB3",#N/A,TRUE,"GENERAL";"TAB4",#N/A,TRUE,"GENERAL";"TAB5",#N/A,TRUE,"GENERAL"}</definedName>
    <definedName name="_______x8" localSheetId="23" hidden="1">{"via1",#N/A,TRUE,"general";"via2",#N/A,TRUE,"general";"via3",#N/A,TRUE,"general"}</definedName>
    <definedName name="_______x8" hidden="1">{"via1",#N/A,TRUE,"general";"via2",#N/A,TRUE,"general";"via3",#N/A,TRUE,"general"}</definedName>
    <definedName name="_______x9" localSheetId="23" hidden="1">{"TAB1",#N/A,TRUE,"GENERAL";"TAB2",#N/A,TRUE,"GENERAL";"TAB3",#N/A,TRUE,"GENERAL";"TAB4",#N/A,TRUE,"GENERAL";"TAB5",#N/A,TRUE,"GENERAL"}</definedName>
    <definedName name="_______x9" hidden="1">{"TAB1",#N/A,TRUE,"GENERAL";"TAB2",#N/A,TRUE,"GENERAL";"TAB3",#N/A,TRUE,"GENERAL";"TAB4",#N/A,TRUE,"GENERAL";"TAB5",#N/A,TRUE,"GENERAL"}</definedName>
    <definedName name="_______y2" localSheetId="23" hidden="1">{"TAB1",#N/A,TRUE,"GENERAL";"TAB2",#N/A,TRUE,"GENERAL";"TAB3",#N/A,TRUE,"GENERAL";"TAB4",#N/A,TRUE,"GENERAL";"TAB5",#N/A,TRUE,"GENERAL"}</definedName>
    <definedName name="_______y2" hidden="1">{"TAB1",#N/A,TRUE,"GENERAL";"TAB2",#N/A,TRUE,"GENERAL";"TAB3",#N/A,TRUE,"GENERAL";"TAB4",#N/A,TRUE,"GENERAL";"TAB5",#N/A,TRUE,"GENERAL"}</definedName>
    <definedName name="_______y3" localSheetId="23" hidden="1">{"via1",#N/A,TRUE,"general";"via2",#N/A,TRUE,"general";"via3",#N/A,TRUE,"general"}</definedName>
    <definedName name="_______y3" hidden="1">{"via1",#N/A,TRUE,"general";"via2",#N/A,TRUE,"general";"via3",#N/A,TRUE,"general"}</definedName>
    <definedName name="_______y4" localSheetId="23" hidden="1">{"via1",#N/A,TRUE,"general";"via2",#N/A,TRUE,"general";"via3",#N/A,TRUE,"general"}</definedName>
    <definedName name="_______y4" hidden="1">{"via1",#N/A,TRUE,"general";"via2",#N/A,TRUE,"general";"via3",#N/A,TRUE,"general"}</definedName>
    <definedName name="_______y5" localSheetId="23" hidden="1">{"TAB1",#N/A,TRUE,"GENERAL";"TAB2",#N/A,TRUE,"GENERAL";"TAB3",#N/A,TRUE,"GENERAL";"TAB4",#N/A,TRUE,"GENERAL";"TAB5",#N/A,TRUE,"GENERAL"}</definedName>
    <definedName name="_______y5" hidden="1">{"TAB1",#N/A,TRUE,"GENERAL";"TAB2",#N/A,TRUE,"GENERAL";"TAB3",#N/A,TRUE,"GENERAL";"TAB4",#N/A,TRUE,"GENERAL";"TAB5",#N/A,TRUE,"GENERAL"}</definedName>
    <definedName name="_______y6" localSheetId="23" hidden="1">{"via1",#N/A,TRUE,"general";"via2",#N/A,TRUE,"general";"via3",#N/A,TRUE,"general"}</definedName>
    <definedName name="_______y6" hidden="1">{"via1",#N/A,TRUE,"general";"via2",#N/A,TRUE,"general";"via3",#N/A,TRUE,"general"}</definedName>
    <definedName name="_______y7" localSheetId="23" hidden="1">{"via1",#N/A,TRUE,"general";"via2",#N/A,TRUE,"general";"via3",#N/A,TRUE,"general"}</definedName>
    <definedName name="_______y7" hidden="1">{"via1",#N/A,TRUE,"general";"via2",#N/A,TRUE,"general";"via3",#N/A,TRUE,"general"}</definedName>
    <definedName name="_______y8" localSheetId="23" hidden="1">{"via1",#N/A,TRUE,"general";"via2",#N/A,TRUE,"general";"via3",#N/A,TRUE,"general"}</definedName>
    <definedName name="_______y8" hidden="1">{"via1",#N/A,TRUE,"general";"via2",#N/A,TRUE,"general";"via3",#N/A,TRUE,"general"}</definedName>
    <definedName name="_______y9" localSheetId="23" hidden="1">{"TAB1",#N/A,TRUE,"GENERAL";"TAB2",#N/A,TRUE,"GENERAL";"TAB3",#N/A,TRUE,"GENERAL";"TAB4",#N/A,TRUE,"GENERAL";"TAB5",#N/A,TRUE,"GENERAL"}</definedName>
    <definedName name="_______y9" hidden="1">{"TAB1",#N/A,TRUE,"GENERAL";"TAB2",#N/A,TRUE,"GENERAL";"TAB3",#N/A,TRUE,"GENERAL";"TAB4",#N/A,TRUE,"GENERAL";"TAB5",#N/A,TRUE,"GENERAL"}</definedName>
    <definedName name="_______z1" localSheetId="23" hidden="1">{"TAB1",#N/A,TRUE,"GENERAL";"TAB2",#N/A,TRUE,"GENERAL";"TAB3",#N/A,TRUE,"GENERAL";"TAB4",#N/A,TRUE,"GENERAL";"TAB5",#N/A,TRUE,"GENERAL"}</definedName>
    <definedName name="_______z1" hidden="1">{"TAB1",#N/A,TRUE,"GENERAL";"TAB2",#N/A,TRUE,"GENERAL";"TAB3",#N/A,TRUE,"GENERAL";"TAB4",#N/A,TRUE,"GENERAL";"TAB5",#N/A,TRUE,"GENERAL"}</definedName>
    <definedName name="_______z2" localSheetId="23" hidden="1">{"via1",#N/A,TRUE,"general";"via2",#N/A,TRUE,"general";"via3",#N/A,TRUE,"general"}</definedName>
    <definedName name="_______z2" hidden="1">{"via1",#N/A,TRUE,"general";"via2",#N/A,TRUE,"general";"via3",#N/A,TRUE,"general"}</definedName>
    <definedName name="_______z3" localSheetId="23" hidden="1">{"via1",#N/A,TRUE,"general";"via2",#N/A,TRUE,"general";"via3",#N/A,TRUE,"general"}</definedName>
    <definedName name="_______z3" hidden="1">{"via1",#N/A,TRUE,"general";"via2",#N/A,TRUE,"general";"via3",#N/A,TRUE,"general"}</definedName>
    <definedName name="_______z4" localSheetId="23" hidden="1">{"TAB1",#N/A,TRUE,"GENERAL";"TAB2",#N/A,TRUE,"GENERAL";"TAB3",#N/A,TRUE,"GENERAL";"TAB4",#N/A,TRUE,"GENERAL";"TAB5",#N/A,TRUE,"GENERAL"}</definedName>
    <definedName name="_______z4" hidden="1">{"TAB1",#N/A,TRUE,"GENERAL";"TAB2",#N/A,TRUE,"GENERAL";"TAB3",#N/A,TRUE,"GENERAL";"TAB4",#N/A,TRUE,"GENERAL";"TAB5",#N/A,TRUE,"GENERAL"}</definedName>
    <definedName name="_______z5" localSheetId="23" hidden="1">{"via1",#N/A,TRUE,"general";"via2",#N/A,TRUE,"general";"via3",#N/A,TRUE,"general"}</definedName>
    <definedName name="_______z5" hidden="1">{"via1",#N/A,TRUE,"general";"via2",#N/A,TRUE,"general";"via3",#N/A,TRUE,"general"}</definedName>
    <definedName name="_______z6" localSheetId="23" hidden="1">{"TAB1",#N/A,TRUE,"GENERAL";"TAB2",#N/A,TRUE,"GENERAL";"TAB3",#N/A,TRUE,"GENERAL";"TAB4",#N/A,TRUE,"GENERAL";"TAB5",#N/A,TRUE,"GENERAL"}</definedName>
    <definedName name="_______z6" hidden="1">{"TAB1",#N/A,TRUE,"GENERAL";"TAB2",#N/A,TRUE,"GENERAL";"TAB3",#N/A,TRUE,"GENERAL";"TAB4",#N/A,TRUE,"GENERAL";"TAB5",#N/A,TRUE,"GENERAL"}</definedName>
    <definedName name="______a1" localSheetId="23" hidden="1">{"TAB1",#N/A,TRUE,"GENERAL";"TAB2",#N/A,TRUE,"GENERAL";"TAB3",#N/A,TRUE,"GENERAL";"TAB4",#N/A,TRUE,"GENERAL";"TAB5",#N/A,TRUE,"GENERAL"}</definedName>
    <definedName name="______a1" hidden="1">{"TAB1",#N/A,TRUE,"GENERAL";"TAB2",#N/A,TRUE,"GENERAL";"TAB3",#N/A,TRUE,"GENERAL";"TAB4",#N/A,TRUE,"GENERAL";"TAB5",#N/A,TRUE,"GENERAL"}</definedName>
    <definedName name="______a3" localSheetId="23" hidden="1">{"TAB1",#N/A,TRUE,"GENERAL";"TAB2",#N/A,TRUE,"GENERAL";"TAB3",#N/A,TRUE,"GENERAL";"TAB4",#N/A,TRUE,"GENERAL";"TAB5",#N/A,TRUE,"GENERAL"}</definedName>
    <definedName name="______a3" hidden="1">{"TAB1",#N/A,TRUE,"GENERAL";"TAB2",#N/A,TRUE,"GENERAL";"TAB3",#N/A,TRUE,"GENERAL";"TAB4",#N/A,TRUE,"GENERAL";"TAB5",#N/A,TRUE,"GENERAL"}</definedName>
    <definedName name="______A30000" localSheetId="23">#REF!</definedName>
    <definedName name="______A30000" localSheetId="21">#REF!</definedName>
    <definedName name="______A30000" localSheetId="22">#REF!</definedName>
    <definedName name="______A30000">#REF!</definedName>
    <definedName name="______a4" localSheetId="23" hidden="1">{"via1",#N/A,TRUE,"general";"via2",#N/A,TRUE,"general";"via3",#N/A,TRUE,"general"}</definedName>
    <definedName name="______a4" hidden="1">{"via1",#N/A,TRUE,"general";"via2",#N/A,TRUE,"general";"via3",#N/A,TRUE,"general"}</definedName>
    <definedName name="______a5" localSheetId="23" hidden="1">{"TAB1",#N/A,TRUE,"GENERAL";"TAB2",#N/A,TRUE,"GENERAL";"TAB3",#N/A,TRUE,"GENERAL";"TAB4",#N/A,TRUE,"GENERAL";"TAB5",#N/A,TRUE,"GENERAL"}</definedName>
    <definedName name="______a5" hidden="1">{"TAB1",#N/A,TRUE,"GENERAL";"TAB2",#N/A,TRUE,"GENERAL";"TAB3",#N/A,TRUE,"GENERAL";"TAB4",#N/A,TRUE,"GENERAL";"TAB5",#N/A,TRUE,"GENERAL"}</definedName>
    <definedName name="______a6" localSheetId="23" hidden="1">{"TAB1",#N/A,TRUE,"GENERAL";"TAB2",#N/A,TRUE,"GENERAL";"TAB3",#N/A,TRUE,"GENERAL";"TAB4",#N/A,TRUE,"GENERAL";"TAB5",#N/A,TRUE,"GENERAL"}</definedName>
    <definedName name="______a6" hidden="1">{"TAB1",#N/A,TRUE,"GENERAL";"TAB2",#N/A,TRUE,"GENERAL";"TAB3",#N/A,TRUE,"GENERAL";"TAB4",#N/A,TRUE,"GENERAL";"TAB5",#N/A,TRUE,"GENERAL"}</definedName>
    <definedName name="______b2" localSheetId="23" hidden="1">{"TAB1",#N/A,TRUE,"GENERAL";"TAB2",#N/A,TRUE,"GENERAL";"TAB3",#N/A,TRUE,"GENERAL";"TAB4",#N/A,TRUE,"GENERAL";"TAB5",#N/A,TRUE,"GENERAL"}</definedName>
    <definedName name="______b2" hidden="1">{"TAB1",#N/A,TRUE,"GENERAL";"TAB2",#N/A,TRUE,"GENERAL";"TAB3",#N/A,TRUE,"GENERAL";"TAB4",#N/A,TRUE,"GENERAL";"TAB5",#N/A,TRUE,"GENERAL"}</definedName>
    <definedName name="______b3" localSheetId="23" hidden="1">{"TAB1",#N/A,TRUE,"GENERAL";"TAB2",#N/A,TRUE,"GENERAL";"TAB3",#N/A,TRUE,"GENERAL";"TAB4",#N/A,TRUE,"GENERAL";"TAB5",#N/A,TRUE,"GENERAL"}</definedName>
    <definedName name="______b3" hidden="1">{"TAB1",#N/A,TRUE,"GENERAL";"TAB2",#N/A,TRUE,"GENERAL";"TAB3",#N/A,TRUE,"GENERAL";"TAB4",#N/A,TRUE,"GENERAL";"TAB5",#N/A,TRUE,"GENERAL"}</definedName>
    <definedName name="______b4" localSheetId="23" hidden="1">{"TAB1",#N/A,TRUE,"GENERAL";"TAB2",#N/A,TRUE,"GENERAL";"TAB3",#N/A,TRUE,"GENERAL";"TAB4",#N/A,TRUE,"GENERAL";"TAB5",#N/A,TRUE,"GENERAL"}</definedName>
    <definedName name="______b4" hidden="1">{"TAB1",#N/A,TRUE,"GENERAL";"TAB2",#N/A,TRUE,"GENERAL";"TAB3",#N/A,TRUE,"GENERAL";"TAB4",#N/A,TRUE,"GENERAL";"TAB5",#N/A,TRUE,"GENERAL"}</definedName>
    <definedName name="______b5" localSheetId="23" hidden="1">{"TAB1",#N/A,TRUE,"GENERAL";"TAB2",#N/A,TRUE,"GENERAL";"TAB3",#N/A,TRUE,"GENERAL";"TAB4",#N/A,TRUE,"GENERAL";"TAB5",#N/A,TRUE,"GENERAL"}</definedName>
    <definedName name="______b5" hidden="1">{"TAB1",#N/A,TRUE,"GENERAL";"TAB2",#N/A,TRUE,"GENERAL";"TAB3",#N/A,TRUE,"GENERAL";"TAB4",#N/A,TRUE,"GENERAL";"TAB5",#N/A,TRUE,"GENERAL"}</definedName>
    <definedName name="______b6" localSheetId="23" hidden="1">{"TAB1",#N/A,TRUE,"GENERAL";"TAB2",#N/A,TRUE,"GENERAL";"TAB3",#N/A,TRUE,"GENERAL";"TAB4",#N/A,TRUE,"GENERAL";"TAB5",#N/A,TRUE,"GENERAL"}</definedName>
    <definedName name="______b6" hidden="1">{"TAB1",#N/A,TRUE,"GENERAL";"TAB2",#N/A,TRUE,"GENERAL";"TAB3",#N/A,TRUE,"GENERAL";"TAB4",#N/A,TRUE,"GENERAL";"TAB5",#N/A,TRUE,"GENERAL"}</definedName>
    <definedName name="______b7" localSheetId="23" hidden="1">{"via1",#N/A,TRUE,"general";"via2",#N/A,TRUE,"general";"via3",#N/A,TRUE,"general"}</definedName>
    <definedName name="______b7" hidden="1">{"via1",#N/A,TRUE,"general";"via2",#N/A,TRUE,"general";"via3",#N/A,TRUE,"general"}</definedName>
    <definedName name="______b8" localSheetId="23" hidden="1">{"via1",#N/A,TRUE,"general";"via2",#N/A,TRUE,"general";"via3",#N/A,TRUE,"general"}</definedName>
    <definedName name="______b8" hidden="1">{"via1",#N/A,TRUE,"general";"via2",#N/A,TRUE,"general";"via3",#N/A,TRUE,"general"}</definedName>
    <definedName name="______bb9" localSheetId="23" hidden="1">{"TAB1",#N/A,TRUE,"GENERAL";"TAB2",#N/A,TRUE,"GENERAL";"TAB3",#N/A,TRUE,"GENERAL";"TAB4",#N/A,TRUE,"GENERAL";"TAB5",#N/A,TRUE,"GENERAL"}</definedName>
    <definedName name="______bb9" hidden="1">{"TAB1",#N/A,TRUE,"GENERAL";"TAB2",#N/A,TRUE,"GENERAL";"TAB3",#N/A,TRUE,"GENERAL";"TAB4",#N/A,TRUE,"GENERAL";"TAB5",#N/A,TRUE,"GENERAL"}</definedName>
    <definedName name="______bgb5" localSheetId="23" hidden="1">{"TAB1",#N/A,TRUE,"GENERAL";"TAB2",#N/A,TRUE,"GENERAL";"TAB3",#N/A,TRUE,"GENERAL";"TAB4",#N/A,TRUE,"GENERAL";"TAB5",#N/A,TRUE,"GENERAL"}</definedName>
    <definedName name="______bgb5" hidden="1">{"TAB1",#N/A,TRUE,"GENERAL";"TAB2",#N/A,TRUE,"GENERAL";"TAB3",#N/A,TRUE,"GENERAL";"TAB4",#N/A,TRUE,"GENERAL";"TAB5",#N/A,TRUE,"GENERAL"}</definedName>
    <definedName name="______CAC1">#REF!</definedName>
    <definedName name="______CAC5">#REF!</definedName>
    <definedName name="______g2" localSheetId="23" hidden="1">{"TAB1",#N/A,TRUE,"GENERAL";"TAB2",#N/A,TRUE,"GENERAL";"TAB3",#N/A,TRUE,"GENERAL";"TAB4",#N/A,TRUE,"GENERAL";"TAB5",#N/A,TRUE,"GENERAL"}</definedName>
    <definedName name="______g2" hidden="1">{"TAB1",#N/A,TRUE,"GENERAL";"TAB2",#N/A,TRUE,"GENERAL";"TAB3",#N/A,TRUE,"GENERAL";"TAB4",#N/A,TRUE,"GENERAL";"TAB5",#N/A,TRUE,"GENERAL"}</definedName>
    <definedName name="______g3" localSheetId="23" hidden="1">{"via1",#N/A,TRUE,"general";"via2",#N/A,TRUE,"general";"via3",#N/A,TRUE,"general"}</definedName>
    <definedName name="______g3" hidden="1">{"via1",#N/A,TRUE,"general";"via2",#N/A,TRUE,"general";"via3",#N/A,TRUE,"general"}</definedName>
    <definedName name="______g4" localSheetId="23" hidden="1">{"via1",#N/A,TRUE,"general";"via2",#N/A,TRUE,"general";"via3",#N/A,TRUE,"general"}</definedName>
    <definedName name="______g4" hidden="1">{"via1",#N/A,TRUE,"general";"via2",#N/A,TRUE,"general";"via3",#N/A,TRUE,"general"}</definedName>
    <definedName name="______g5" localSheetId="23" hidden="1">{"via1",#N/A,TRUE,"general";"via2",#N/A,TRUE,"general";"via3",#N/A,TRUE,"general"}</definedName>
    <definedName name="______g5" hidden="1">{"via1",#N/A,TRUE,"general";"via2",#N/A,TRUE,"general";"via3",#N/A,TRUE,"general"}</definedName>
    <definedName name="______g6" localSheetId="23" hidden="1">{"via1",#N/A,TRUE,"general";"via2",#N/A,TRUE,"general";"via3",#N/A,TRUE,"general"}</definedName>
    <definedName name="______g6" hidden="1">{"via1",#N/A,TRUE,"general";"via2",#N/A,TRUE,"general";"via3",#N/A,TRUE,"general"}</definedName>
    <definedName name="______g7" localSheetId="23" hidden="1">{"TAB1",#N/A,TRUE,"GENERAL";"TAB2",#N/A,TRUE,"GENERAL";"TAB3",#N/A,TRUE,"GENERAL";"TAB4",#N/A,TRUE,"GENERAL";"TAB5",#N/A,TRUE,"GENERAL"}</definedName>
    <definedName name="______g7" hidden="1">{"TAB1",#N/A,TRUE,"GENERAL";"TAB2",#N/A,TRUE,"GENERAL";"TAB3",#N/A,TRUE,"GENERAL";"TAB4",#N/A,TRUE,"GENERAL";"TAB5",#N/A,TRUE,"GENERAL"}</definedName>
    <definedName name="______GR1" localSheetId="23" hidden="1">{"TAB1",#N/A,TRUE,"GENERAL";"TAB2",#N/A,TRUE,"GENERAL";"TAB3",#N/A,TRUE,"GENERAL";"TAB4",#N/A,TRUE,"GENERAL";"TAB5",#N/A,TRUE,"GENERAL"}</definedName>
    <definedName name="______GR1" hidden="1">{"TAB1",#N/A,TRUE,"GENERAL";"TAB2",#N/A,TRUE,"GENERAL";"TAB3",#N/A,TRUE,"GENERAL";"TAB4",#N/A,TRUE,"GENERAL";"TAB5",#N/A,TRUE,"GENERAL"}</definedName>
    <definedName name="______gtr4" localSheetId="23" hidden="1">{"via1",#N/A,TRUE,"general";"via2",#N/A,TRUE,"general";"via3",#N/A,TRUE,"general"}</definedName>
    <definedName name="______gtr4" hidden="1">{"via1",#N/A,TRUE,"general";"via2",#N/A,TRUE,"general";"via3",#N/A,TRUE,"general"}</definedName>
    <definedName name="______h2" localSheetId="23" hidden="1">{"via1",#N/A,TRUE,"general";"via2",#N/A,TRUE,"general";"via3",#N/A,TRUE,"general"}</definedName>
    <definedName name="______h2" hidden="1">{"via1",#N/A,TRUE,"general";"via2",#N/A,TRUE,"general";"via3",#N/A,TRUE,"general"}</definedName>
    <definedName name="______h3" localSheetId="23" hidden="1">{"via1",#N/A,TRUE,"general";"via2",#N/A,TRUE,"general";"via3",#N/A,TRUE,"general"}</definedName>
    <definedName name="______h3" hidden="1">{"via1",#N/A,TRUE,"general";"via2",#N/A,TRUE,"general";"via3",#N/A,TRUE,"general"}</definedName>
    <definedName name="______h4" localSheetId="23" hidden="1">{"TAB1",#N/A,TRUE,"GENERAL";"TAB2",#N/A,TRUE,"GENERAL";"TAB3",#N/A,TRUE,"GENERAL";"TAB4",#N/A,TRUE,"GENERAL";"TAB5",#N/A,TRUE,"GENERAL"}</definedName>
    <definedName name="______h4" hidden="1">{"TAB1",#N/A,TRUE,"GENERAL";"TAB2",#N/A,TRUE,"GENERAL";"TAB3",#N/A,TRUE,"GENERAL";"TAB4",#N/A,TRUE,"GENERAL";"TAB5",#N/A,TRUE,"GENERAL"}</definedName>
    <definedName name="______h5" localSheetId="23" hidden="1">{"TAB1",#N/A,TRUE,"GENERAL";"TAB2",#N/A,TRUE,"GENERAL";"TAB3",#N/A,TRUE,"GENERAL";"TAB4",#N/A,TRUE,"GENERAL";"TAB5",#N/A,TRUE,"GENERAL"}</definedName>
    <definedName name="______h5" hidden="1">{"TAB1",#N/A,TRUE,"GENERAL";"TAB2",#N/A,TRUE,"GENERAL";"TAB3",#N/A,TRUE,"GENERAL";"TAB4",#N/A,TRUE,"GENERAL";"TAB5",#N/A,TRUE,"GENERAL"}</definedName>
    <definedName name="______h6" localSheetId="23" hidden="1">{"via1",#N/A,TRUE,"general";"via2",#N/A,TRUE,"general";"via3",#N/A,TRUE,"general"}</definedName>
    <definedName name="______h6" hidden="1">{"via1",#N/A,TRUE,"general";"via2",#N/A,TRUE,"general";"via3",#N/A,TRUE,"general"}</definedName>
    <definedName name="______h7" localSheetId="23" hidden="1">{"TAB1",#N/A,TRUE,"GENERAL";"TAB2",#N/A,TRUE,"GENERAL";"TAB3",#N/A,TRUE,"GENERAL";"TAB4",#N/A,TRUE,"GENERAL";"TAB5",#N/A,TRUE,"GENERAL"}</definedName>
    <definedName name="______h7" hidden="1">{"TAB1",#N/A,TRUE,"GENERAL";"TAB2",#N/A,TRUE,"GENERAL";"TAB3",#N/A,TRUE,"GENERAL";"TAB4",#N/A,TRUE,"GENERAL";"TAB5",#N/A,TRUE,"GENERAL"}</definedName>
    <definedName name="______h8" localSheetId="23" hidden="1">{"via1",#N/A,TRUE,"general";"via2",#N/A,TRUE,"general";"via3",#N/A,TRUE,"general"}</definedName>
    <definedName name="______h8" hidden="1">{"via1",#N/A,TRUE,"general";"via2",#N/A,TRUE,"general";"via3",#N/A,TRUE,"general"}</definedName>
    <definedName name="______hfh7" localSheetId="23" hidden="1">{"via1",#N/A,TRUE,"general";"via2",#N/A,TRUE,"general";"via3",#N/A,TRUE,"general"}</definedName>
    <definedName name="______hfh7" hidden="1">{"via1",#N/A,TRUE,"general";"via2",#N/A,TRUE,"general";"via3",#N/A,TRUE,"general"}</definedName>
    <definedName name="______i4" localSheetId="23" hidden="1">{"via1",#N/A,TRUE,"general";"via2",#N/A,TRUE,"general";"via3",#N/A,TRUE,"general"}</definedName>
    <definedName name="______i4" hidden="1">{"via1",#N/A,TRUE,"general";"via2",#N/A,TRUE,"general";"via3",#N/A,TRUE,"general"}</definedName>
    <definedName name="______i5" localSheetId="23" hidden="1">{"TAB1",#N/A,TRUE,"GENERAL";"TAB2",#N/A,TRUE,"GENERAL";"TAB3",#N/A,TRUE,"GENERAL";"TAB4",#N/A,TRUE,"GENERAL";"TAB5",#N/A,TRUE,"GENERAL"}</definedName>
    <definedName name="______i5" hidden="1">{"TAB1",#N/A,TRUE,"GENERAL";"TAB2",#N/A,TRUE,"GENERAL";"TAB3",#N/A,TRUE,"GENERAL";"TAB4",#N/A,TRUE,"GENERAL";"TAB5",#N/A,TRUE,"GENERAL"}</definedName>
    <definedName name="______i6" localSheetId="23" hidden="1">{"TAB1",#N/A,TRUE,"GENERAL";"TAB2",#N/A,TRUE,"GENERAL";"TAB3",#N/A,TRUE,"GENERAL";"TAB4",#N/A,TRUE,"GENERAL";"TAB5",#N/A,TRUE,"GENERAL"}</definedName>
    <definedName name="______i6" hidden="1">{"TAB1",#N/A,TRUE,"GENERAL";"TAB2",#N/A,TRUE,"GENERAL";"TAB3",#N/A,TRUE,"GENERAL";"TAB4",#N/A,TRUE,"GENERAL";"TAB5",#N/A,TRUE,"GENERAL"}</definedName>
    <definedName name="______i7" localSheetId="23" hidden="1">{"via1",#N/A,TRUE,"general";"via2",#N/A,TRUE,"general";"via3",#N/A,TRUE,"general"}</definedName>
    <definedName name="______i7" hidden="1">{"via1",#N/A,TRUE,"general";"via2",#N/A,TRUE,"general";"via3",#N/A,TRUE,"general"}</definedName>
    <definedName name="______i77" localSheetId="23" hidden="1">{"TAB1",#N/A,TRUE,"GENERAL";"TAB2",#N/A,TRUE,"GENERAL";"TAB3",#N/A,TRUE,"GENERAL";"TAB4",#N/A,TRUE,"GENERAL";"TAB5",#N/A,TRUE,"GENERAL"}</definedName>
    <definedName name="______i77" hidden="1">{"TAB1",#N/A,TRUE,"GENERAL";"TAB2",#N/A,TRUE,"GENERAL";"TAB3",#N/A,TRUE,"GENERAL";"TAB4",#N/A,TRUE,"GENERAL";"TAB5",#N/A,TRUE,"GENERAL"}</definedName>
    <definedName name="______i8" localSheetId="23" hidden="1">{"via1",#N/A,TRUE,"general";"via2",#N/A,TRUE,"general";"via3",#N/A,TRUE,"general"}</definedName>
    <definedName name="______i8" hidden="1">{"via1",#N/A,TRUE,"general";"via2",#N/A,TRUE,"general";"via3",#N/A,TRUE,"general"}</definedName>
    <definedName name="______i9" localSheetId="23" hidden="1">{"TAB1",#N/A,TRUE,"GENERAL";"TAB2",#N/A,TRUE,"GENERAL";"TAB3",#N/A,TRUE,"GENERAL";"TAB4",#N/A,TRUE,"GENERAL";"TAB5",#N/A,TRUE,"GENERAL"}</definedName>
    <definedName name="______i9" hidden="1">{"TAB1",#N/A,TRUE,"GENERAL";"TAB2",#N/A,TRUE,"GENERAL";"TAB3",#N/A,TRUE,"GENERAL";"TAB4",#N/A,TRUE,"GENERAL";"TAB5",#N/A,TRUE,"GENERAL"}</definedName>
    <definedName name="______INF1" localSheetId="23">#REF!</definedName>
    <definedName name="______INF1" localSheetId="21">#REF!</definedName>
    <definedName name="______INF1" localSheetId="22">#REF!</definedName>
    <definedName name="______INF1" localSheetId="19">#REF!</definedName>
    <definedName name="______INF1">#REF!</definedName>
    <definedName name="______k3" localSheetId="23" hidden="1">{"TAB1",#N/A,TRUE,"GENERAL";"TAB2",#N/A,TRUE,"GENERAL";"TAB3",#N/A,TRUE,"GENERAL";"TAB4",#N/A,TRUE,"GENERAL";"TAB5",#N/A,TRUE,"GENERAL"}</definedName>
    <definedName name="______k3" hidden="1">{"TAB1",#N/A,TRUE,"GENERAL";"TAB2",#N/A,TRUE,"GENERAL";"TAB3",#N/A,TRUE,"GENERAL";"TAB4",#N/A,TRUE,"GENERAL";"TAB5",#N/A,TRUE,"GENERAL"}</definedName>
    <definedName name="______k4" localSheetId="23" hidden="1">{"via1",#N/A,TRUE,"general";"via2",#N/A,TRUE,"general";"via3",#N/A,TRUE,"general"}</definedName>
    <definedName name="______k4" hidden="1">{"via1",#N/A,TRUE,"general";"via2",#N/A,TRUE,"general";"via3",#N/A,TRUE,"general"}</definedName>
    <definedName name="______k5" localSheetId="23" hidden="1">{"via1",#N/A,TRUE,"general";"via2",#N/A,TRUE,"general";"via3",#N/A,TRUE,"general"}</definedName>
    <definedName name="______k5" hidden="1">{"via1",#N/A,TRUE,"general";"via2",#N/A,TRUE,"general";"via3",#N/A,TRUE,"general"}</definedName>
    <definedName name="______k6" localSheetId="23" hidden="1">{"TAB1",#N/A,TRUE,"GENERAL";"TAB2",#N/A,TRUE,"GENERAL";"TAB3",#N/A,TRUE,"GENERAL";"TAB4",#N/A,TRUE,"GENERAL";"TAB5",#N/A,TRUE,"GENERAL"}</definedName>
    <definedName name="______k6" hidden="1">{"TAB1",#N/A,TRUE,"GENERAL";"TAB2",#N/A,TRUE,"GENERAL";"TAB3",#N/A,TRUE,"GENERAL";"TAB4",#N/A,TRUE,"GENERAL";"TAB5",#N/A,TRUE,"GENERAL"}</definedName>
    <definedName name="______k7" localSheetId="23" hidden="1">{"via1",#N/A,TRUE,"general";"via2",#N/A,TRUE,"general";"via3",#N/A,TRUE,"general"}</definedName>
    <definedName name="______k7" hidden="1">{"via1",#N/A,TRUE,"general";"via2",#N/A,TRUE,"general";"via3",#N/A,TRUE,"general"}</definedName>
    <definedName name="______k8" localSheetId="23" hidden="1">{"via1",#N/A,TRUE,"general";"via2",#N/A,TRUE,"general";"via3",#N/A,TRUE,"general"}</definedName>
    <definedName name="______k8" hidden="1">{"via1",#N/A,TRUE,"general";"via2",#N/A,TRUE,"general";"via3",#N/A,TRUE,"general"}</definedName>
    <definedName name="______k9" localSheetId="23" hidden="1">{"TAB1",#N/A,TRUE,"GENERAL";"TAB2",#N/A,TRUE,"GENERAL";"TAB3",#N/A,TRUE,"GENERAL";"TAB4",#N/A,TRUE,"GENERAL";"TAB5",#N/A,TRUE,"GENERAL"}</definedName>
    <definedName name="______k9" hidden="1">{"TAB1",#N/A,TRUE,"GENERAL";"TAB2",#N/A,TRUE,"GENERAL";"TAB3",#N/A,TRUE,"GENERAL";"TAB4",#N/A,TRUE,"GENERAL";"TAB5",#N/A,TRUE,"GENERAL"}</definedName>
    <definedName name="______kjk6" localSheetId="23" hidden="1">{"TAB1",#N/A,TRUE,"GENERAL";"TAB2",#N/A,TRUE,"GENERAL";"TAB3",#N/A,TRUE,"GENERAL";"TAB4",#N/A,TRUE,"GENERAL";"TAB5",#N/A,TRUE,"GENERAL"}</definedName>
    <definedName name="______kjk6" hidden="1">{"TAB1",#N/A,TRUE,"GENERAL";"TAB2",#N/A,TRUE,"GENERAL";"TAB3",#N/A,TRUE,"GENERAL";"TAB4",#N/A,TRUE,"GENERAL";"TAB5",#N/A,TRUE,"GENERAL"}</definedName>
    <definedName name="______m3" localSheetId="23" hidden="1">{"via1",#N/A,TRUE,"general";"via2",#N/A,TRUE,"general";"via3",#N/A,TRUE,"general"}</definedName>
    <definedName name="______m3" hidden="1">{"via1",#N/A,TRUE,"general";"via2",#N/A,TRUE,"general";"via3",#N/A,TRUE,"general"}</definedName>
    <definedName name="______m4" localSheetId="23" hidden="1">{"TAB1",#N/A,TRUE,"GENERAL";"TAB2",#N/A,TRUE,"GENERAL";"TAB3",#N/A,TRUE,"GENERAL";"TAB4",#N/A,TRUE,"GENERAL";"TAB5",#N/A,TRUE,"GENERAL"}</definedName>
    <definedName name="______m4" hidden="1">{"TAB1",#N/A,TRUE,"GENERAL";"TAB2",#N/A,TRUE,"GENERAL";"TAB3",#N/A,TRUE,"GENERAL";"TAB4",#N/A,TRUE,"GENERAL";"TAB5",#N/A,TRUE,"GENERAL"}</definedName>
    <definedName name="______m5" localSheetId="23" hidden="1">{"via1",#N/A,TRUE,"general";"via2",#N/A,TRUE,"general";"via3",#N/A,TRUE,"general"}</definedName>
    <definedName name="______m5" hidden="1">{"via1",#N/A,TRUE,"general";"via2",#N/A,TRUE,"general";"via3",#N/A,TRUE,"general"}</definedName>
    <definedName name="______m6" localSheetId="23" hidden="1">{"TAB1",#N/A,TRUE,"GENERAL";"TAB2",#N/A,TRUE,"GENERAL";"TAB3",#N/A,TRUE,"GENERAL";"TAB4",#N/A,TRUE,"GENERAL";"TAB5",#N/A,TRUE,"GENERAL"}</definedName>
    <definedName name="______m6" hidden="1">{"TAB1",#N/A,TRUE,"GENERAL";"TAB2",#N/A,TRUE,"GENERAL";"TAB3",#N/A,TRUE,"GENERAL";"TAB4",#N/A,TRUE,"GENERAL";"TAB5",#N/A,TRUE,"GENERAL"}</definedName>
    <definedName name="______m7" localSheetId="23" hidden="1">{"TAB1",#N/A,TRUE,"GENERAL";"TAB2",#N/A,TRUE,"GENERAL";"TAB3",#N/A,TRUE,"GENERAL";"TAB4",#N/A,TRUE,"GENERAL";"TAB5",#N/A,TRUE,"GENERAL"}</definedName>
    <definedName name="______m7" hidden="1">{"TAB1",#N/A,TRUE,"GENERAL";"TAB2",#N/A,TRUE,"GENERAL";"TAB3",#N/A,TRUE,"GENERAL";"TAB4",#N/A,TRUE,"GENERAL";"TAB5",#N/A,TRUE,"GENERAL"}</definedName>
    <definedName name="______m8" localSheetId="23" hidden="1">{"via1",#N/A,TRUE,"general";"via2",#N/A,TRUE,"general";"via3",#N/A,TRUE,"general"}</definedName>
    <definedName name="______m8" hidden="1">{"via1",#N/A,TRUE,"general";"via2",#N/A,TRUE,"general";"via3",#N/A,TRUE,"general"}</definedName>
    <definedName name="______m9" localSheetId="23" hidden="1">{"via1",#N/A,TRUE,"general";"via2",#N/A,TRUE,"general";"via3",#N/A,TRUE,"general"}</definedName>
    <definedName name="______m9" hidden="1">{"via1",#N/A,TRUE,"general";"via2",#N/A,TRUE,"general";"via3",#N/A,TRUE,"general"}</definedName>
    <definedName name="______n3" localSheetId="23" hidden="1">{"TAB1",#N/A,TRUE,"GENERAL";"TAB2",#N/A,TRUE,"GENERAL";"TAB3",#N/A,TRUE,"GENERAL";"TAB4",#N/A,TRUE,"GENERAL";"TAB5",#N/A,TRUE,"GENERAL"}</definedName>
    <definedName name="______n3" hidden="1">{"TAB1",#N/A,TRUE,"GENERAL";"TAB2",#N/A,TRUE,"GENERAL";"TAB3",#N/A,TRUE,"GENERAL";"TAB4",#N/A,TRUE,"GENERAL";"TAB5",#N/A,TRUE,"GENERAL"}</definedName>
    <definedName name="______n4" localSheetId="23" hidden="1">{"via1",#N/A,TRUE,"general";"via2",#N/A,TRUE,"general";"via3",#N/A,TRUE,"general"}</definedName>
    <definedName name="______n4" hidden="1">{"via1",#N/A,TRUE,"general";"via2",#N/A,TRUE,"general";"via3",#N/A,TRUE,"general"}</definedName>
    <definedName name="______n5" localSheetId="23" hidden="1">{"TAB1",#N/A,TRUE,"GENERAL";"TAB2",#N/A,TRUE,"GENERAL";"TAB3",#N/A,TRUE,"GENERAL";"TAB4",#N/A,TRUE,"GENERAL";"TAB5",#N/A,TRUE,"GENERAL"}</definedName>
    <definedName name="______n5" hidden="1">{"TAB1",#N/A,TRUE,"GENERAL";"TAB2",#N/A,TRUE,"GENERAL";"TAB3",#N/A,TRUE,"GENERAL";"TAB4",#N/A,TRUE,"GENERAL";"TAB5",#N/A,TRUE,"GENERAL"}</definedName>
    <definedName name="______nyn7" localSheetId="23" hidden="1">{"via1",#N/A,TRUE,"general";"via2",#N/A,TRUE,"general";"via3",#N/A,TRUE,"general"}</definedName>
    <definedName name="______nyn7" hidden="1">{"via1",#N/A,TRUE,"general";"via2",#N/A,TRUE,"general";"via3",#N/A,TRUE,"general"}</definedName>
    <definedName name="______o4" localSheetId="23" hidden="1">{"via1",#N/A,TRUE,"general";"via2",#N/A,TRUE,"general";"via3",#N/A,TRUE,"general"}</definedName>
    <definedName name="______o4" hidden="1">{"via1",#N/A,TRUE,"general";"via2",#N/A,TRUE,"general";"via3",#N/A,TRUE,"general"}</definedName>
    <definedName name="______o5" localSheetId="23" hidden="1">{"TAB1",#N/A,TRUE,"GENERAL";"TAB2",#N/A,TRUE,"GENERAL";"TAB3",#N/A,TRUE,"GENERAL";"TAB4",#N/A,TRUE,"GENERAL";"TAB5",#N/A,TRUE,"GENERAL"}</definedName>
    <definedName name="______o5" hidden="1">{"TAB1",#N/A,TRUE,"GENERAL";"TAB2",#N/A,TRUE,"GENERAL";"TAB3",#N/A,TRUE,"GENERAL";"TAB4",#N/A,TRUE,"GENERAL";"TAB5",#N/A,TRUE,"GENERAL"}</definedName>
    <definedName name="______o6" localSheetId="23" hidden="1">{"TAB1",#N/A,TRUE,"GENERAL";"TAB2",#N/A,TRUE,"GENERAL";"TAB3",#N/A,TRUE,"GENERAL";"TAB4",#N/A,TRUE,"GENERAL";"TAB5",#N/A,TRUE,"GENERAL"}</definedName>
    <definedName name="______o6" hidden="1">{"TAB1",#N/A,TRUE,"GENERAL";"TAB2",#N/A,TRUE,"GENERAL";"TAB3",#N/A,TRUE,"GENERAL";"TAB4",#N/A,TRUE,"GENERAL";"TAB5",#N/A,TRUE,"GENERAL"}</definedName>
    <definedName name="______o7" localSheetId="23" hidden="1">{"TAB1",#N/A,TRUE,"GENERAL";"TAB2",#N/A,TRUE,"GENERAL";"TAB3",#N/A,TRUE,"GENERAL";"TAB4",#N/A,TRUE,"GENERAL";"TAB5",#N/A,TRUE,"GENERAL"}</definedName>
    <definedName name="______o7" hidden="1">{"TAB1",#N/A,TRUE,"GENERAL";"TAB2",#N/A,TRUE,"GENERAL";"TAB3",#N/A,TRUE,"GENERAL";"TAB4",#N/A,TRUE,"GENERAL";"TAB5",#N/A,TRUE,"GENERAL"}</definedName>
    <definedName name="______o8" localSheetId="23" hidden="1">{"via1",#N/A,TRUE,"general";"via2",#N/A,TRUE,"general";"via3",#N/A,TRUE,"general"}</definedName>
    <definedName name="______o8" hidden="1">{"via1",#N/A,TRUE,"general";"via2",#N/A,TRUE,"general";"via3",#N/A,TRUE,"general"}</definedName>
    <definedName name="______o9" localSheetId="23" hidden="1">{"TAB1",#N/A,TRUE,"GENERAL";"TAB2",#N/A,TRUE,"GENERAL";"TAB3",#N/A,TRUE,"GENERAL";"TAB4",#N/A,TRUE,"GENERAL";"TAB5",#N/A,TRUE,"GENERAL"}</definedName>
    <definedName name="______o9" hidden="1">{"TAB1",#N/A,TRUE,"GENERAL";"TAB2",#N/A,TRUE,"GENERAL";"TAB3",#N/A,TRUE,"GENERAL";"TAB4",#N/A,TRUE,"GENERAL";"TAB5",#N/A,TRUE,"GENERAL"}</definedName>
    <definedName name="______p6" localSheetId="23" hidden="1">{"via1",#N/A,TRUE,"general";"via2",#N/A,TRUE,"general";"via3",#N/A,TRUE,"general"}</definedName>
    <definedName name="______p6" hidden="1">{"via1",#N/A,TRUE,"general";"via2",#N/A,TRUE,"general";"via3",#N/A,TRUE,"general"}</definedName>
    <definedName name="______p7" localSheetId="23" hidden="1">{"via1",#N/A,TRUE,"general";"via2",#N/A,TRUE,"general";"via3",#N/A,TRUE,"general"}</definedName>
    <definedName name="______p7" hidden="1">{"via1",#N/A,TRUE,"general";"via2",#N/A,TRUE,"general";"via3",#N/A,TRUE,"general"}</definedName>
    <definedName name="______p8" localSheetId="23" hidden="1">{"TAB1",#N/A,TRUE,"GENERAL";"TAB2",#N/A,TRUE,"GENERAL";"TAB3",#N/A,TRUE,"GENERAL";"TAB4",#N/A,TRUE,"GENERAL";"TAB5",#N/A,TRUE,"GENERAL"}</definedName>
    <definedName name="______p8" hidden="1">{"TAB1",#N/A,TRUE,"GENERAL";"TAB2",#N/A,TRUE,"GENERAL";"TAB3",#N/A,TRUE,"GENERAL";"TAB4",#N/A,TRUE,"GENERAL";"TAB5",#N/A,TRUE,"GENERAL"}</definedName>
    <definedName name="______r" localSheetId="23" hidden="1">{"TAB1",#N/A,TRUE,"GENERAL";"TAB2",#N/A,TRUE,"GENERAL";"TAB3",#N/A,TRUE,"GENERAL";"TAB4",#N/A,TRUE,"GENERAL";"TAB5",#N/A,TRUE,"GENERAL"}</definedName>
    <definedName name="______r" hidden="1">{"TAB1",#N/A,TRUE,"GENERAL";"TAB2",#N/A,TRUE,"GENERAL";"TAB3",#N/A,TRUE,"GENERAL";"TAB4",#N/A,TRUE,"GENERAL";"TAB5",#N/A,TRUE,"GENERAL"}</definedName>
    <definedName name="______r4r" localSheetId="23" hidden="1">{"via1",#N/A,TRUE,"general";"via2",#N/A,TRUE,"general";"via3",#N/A,TRUE,"general"}</definedName>
    <definedName name="______r4r" hidden="1">{"via1",#N/A,TRUE,"general";"via2",#N/A,TRUE,"general";"via3",#N/A,TRUE,"general"}</definedName>
    <definedName name="______rc" localSheetId="23">#REF!</definedName>
    <definedName name="______rc" localSheetId="21">#REF!</definedName>
    <definedName name="______rc" localSheetId="22">#REF!</definedName>
    <definedName name="______rc">#REF!</definedName>
    <definedName name="______rtu6" localSheetId="23" hidden="1">{"via1",#N/A,TRUE,"general";"via2",#N/A,TRUE,"general";"via3",#N/A,TRUE,"general"}</definedName>
    <definedName name="______rtu6" hidden="1">{"via1",#N/A,TRUE,"general";"via2",#N/A,TRUE,"general";"via3",#N/A,TRUE,"general"}</definedName>
    <definedName name="______s1" localSheetId="23" hidden="1">{"via1",#N/A,TRUE,"general";"via2",#N/A,TRUE,"general";"via3",#N/A,TRUE,"general"}</definedName>
    <definedName name="______s1" hidden="1">{"via1",#N/A,TRUE,"general";"via2",#N/A,TRUE,"general";"via3",#N/A,TRUE,"general"}</definedName>
    <definedName name="______s2" localSheetId="23" hidden="1">{"TAB1",#N/A,TRUE,"GENERAL";"TAB2",#N/A,TRUE,"GENERAL";"TAB3",#N/A,TRUE,"GENERAL";"TAB4",#N/A,TRUE,"GENERAL";"TAB5",#N/A,TRUE,"GENERAL"}</definedName>
    <definedName name="______s2" hidden="1">{"TAB1",#N/A,TRUE,"GENERAL";"TAB2",#N/A,TRUE,"GENERAL";"TAB3",#N/A,TRUE,"GENERAL";"TAB4",#N/A,TRUE,"GENERAL";"TAB5",#N/A,TRUE,"GENERAL"}</definedName>
    <definedName name="______s3" localSheetId="23" hidden="1">{"TAB1",#N/A,TRUE,"GENERAL";"TAB2",#N/A,TRUE,"GENERAL";"TAB3",#N/A,TRUE,"GENERAL";"TAB4",#N/A,TRUE,"GENERAL";"TAB5",#N/A,TRUE,"GENERAL"}</definedName>
    <definedName name="______s3" hidden="1">{"TAB1",#N/A,TRUE,"GENERAL";"TAB2",#N/A,TRUE,"GENERAL";"TAB3",#N/A,TRUE,"GENERAL";"TAB4",#N/A,TRUE,"GENERAL";"TAB5",#N/A,TRUE,"GENERAL"}</definedName>
    <definedName name="______s4" localSheetId="23" hidden="1">{"via1",#N/A,TRUE,"general";"via2",#N/A,TRUE,"general";"via3",#N/A,TRUE,"general"}</definedName>
    <definedName name="______s4" hidden="1">{"via1",#N/A,TRUE,"general";"via2",#N/A,TRUE,"general";"via3",#N/A,TRUE,"general"}</definedName>
    <definedName name="______s5" localSheetId="23" hidden="1">{"via1",#N/A,TRUE,"general";"via2",#N/A,TRUE,"general";"via3",#N/A,TRUE,"general"}</definedName>
    <definedName name="______s5" hidden="1">{"via1",#N/A,TRUE,"general";"via2",#N/A,TRUE,"general";"via3",#N/A,TRUE,"general"}</definedName>
    <definedName name="______s6" localSheetId="23" hidden="1">{"TAB1",#N/A,TRUE,"GENERAL";"TAB2",#N/A,TRUE,"GENERAL";"TAB3",#N/A,TRUE,"GENERAL";"TAB4",#N/A,TRUE,"GENERAL";"TAB5",#N/A,TRUE,"GENERAL"}</definedName>
    <definedName name="______s6" hidden="1">{"TAB1",#N/A,TRUE,"GENERAL";"TAB2",#N/A,TRUE,"GENERAL";"TAB3",#N/A,TRUE,"GENERAL";"TAB4",#N/A,TRUE,"GENERAL";"TAB5",#N/A,TRUE,"GENERAL"}</definedName>
    <definedName name="______s7" localSheetId="23" hidden="1">{"via1",#N/A,TRUE,"general";"via2",#N/A,TRUE,"general";"via3",#N/A,TRUE,"general"}</definedName>
    <definedName name="______s7" hidden="1">{"via1",#N/A,TRUE,"general";"via2",#N/A,TRUE,"general";"via3",#N/A,TRUE,"general"}</definedName>
    <definedName name="______SBC5">#REF!</definedName>
    <definedName name="______t3" localSheetId="23" hidden="1">{"TAB1",#N/A,TRUE,"GENERAL";"TAB2",#N/A,TRUE,"GENERAL";"TAB3",#N/A,TRUE,"GENERAL";"TAB4",#N/A,TRUE,"GENERAL";"TAB5",#N/A,TRUE,"GENERAL"}</definedName>
    <definedName name="______t3" hidden="1">{"TAB1",#N/A,TRUE,"GENERAL";"TAB2",#N/A,TRUE,"GENERAL";"TAB3",#N/A,TRUE,"GENERAL";"TAB4",#N/A,TRUE,"GENERAL";"TAB5",#N/A,TRUE,"GENERAL"}</definedName>
    <definedName name="______t4" localSheetId="23" hidden="1">{"via1",#N/A,TRUE,"general";"via2",#N/A,TRUE,"general";"via3",#N/A,TRUE,"general"}</definedName>
    <definedName name="______t4" hidden="1">{"via1",#N/A,TRUE,"general";"via2",#N/A,TRUE,"general";"via3",#N/A,TRUE,"general"}</definedName>
    <definedName name="______t5" localSheetId="23" hidden="1">{"TAB1",#N/A,TRUE,"GENERAL";"TAB2",#N/A,TRUE,"GENERAL";"TAB3",#N/A,TRUE,"GENERAL";"TAB4",#N/A,TRUE,"GENERAL";"TAB5",#N/A,TRUE,"GENERAL"}</definedName>
    <definedName name="______t5" hidden="1">{"TAB1",#N/A,TRUE,"GENERAL";"TAB2",#N/A,TRUE,"GENERAL";"TAB3",#N/A,TRUE,"GENERAL";"TAB4",#N/A,TRUE,"GENERAL";"TAB5",#N/A,TRUE,"GENERAL"}</definedName>
    <definedName name="______t6" localSheetId="23" hidden="1">{"via1",#N/A,TRUE,"general";"via2",#N/A,TRUE,"general";"via3",#N/A,TRUE,"general"}</definedName>
    <definedName name="______t6" hidden="1">{"via1",#N/A,TRUE,"general";"via2",#N/A,TRUE,"general";"via3",#N/A,TRUE,"general"}</definedName>
    <definedName name="______t66" localSheetId="23" hidden="1">{"TAB1",#N/A,TRUE,"GENERAL";"TAB2",#N/A,TRUE,"GENERAL";"TAB3",#N/A,TRUE,"GENERAL";"TAB4",#N/A,TRUE,"GENERAL";"TAB5",#N/A,TRUE,"GENERAL"}</definedName>
    <definedName name="______t66" hidden="1">{"TAB1",#N/A,TRUE,"GENERAL";"TAB2",#N/A,TRUE,"GENERAL";"TAB3",#N/A,TRUE,"GENERAL";"TAB4",#N/A,TRUE,"GENERAL";"TAB5",#N/A,TRUE,"GENERAL"}</definedName>
    <definedName name="______t7" localSheetId="23" hidden="1">{"via1",#N/A,TRUE,"general";"via2",#N/A,TRUE,"general";"via3",#N/A,TRUE,"general"}</definedName>
    <definedName name="______t7" hidden="1">{"via1",#N/A,TRUE,"general";"via2",#N/A,TRUE,"general";"via3",#N/A,TRUE,"general"}</definedName>
    <definedName name="______t77" localSheetId="23" hidden="1">{"TAB1",#N/A,TRUE,"GENERAL";"TAB2",#N/A,TRUE,"GENERAL";"TAB3",#N/A,TRUE,"GENERAL";"TAB4",#N/A,TRUE,"GENERAL";"TAB5",#N/A,TRUE,"GENERAL"}</definedName>
    <definedName name="______t77" hidden="1">{"TAB1",#N/A,TRUE,"GENERAL";"TAB2",#N/A,TRUE,"GENERAL";"TAB3",#N/A,TRUE,"GENERAL";"TAB4",#N/A,TRUE,"GENERAL";"TAB5",#N/A,TRUE,"GENERAL"}</definedName>
    <definedName name="______t8" localSheetId="23" hidden="1">{"TAB1",#N/A,TRUE,"GENERAL";"TAB2",#N/A,TRUE,"GENERAL";"TAB3",#N/A,TRUE,"GENERAL";"TAB4",#N/A,TRUE,"GENERAL";"TAB5",#N/A,TRUE,"GENERAL"}</definedName>
    <definedName name="______t8" hidden="1">{"TAB1",#N/A,TRUE,"GENERAL";"TAB2",#N/A,TRUE,"GENERAL";"TAB3",#N/A,TRUE,"GENERAL";"TAB4",#N/A,TRUE,"GENERAL";"TAB5",#N/A,TRUE,"GENERAL"}</definedName>
    <definedName name="______t88" localSheetId="23" hidden="1">{"via1",#N/A,TRUE,"general";"via2",#N/A,TRUE,"general";"via3",#N/A,TRUE,"general"}</definedName>
    <definedName name="______t88" hidden="1">{"via1",#N/A,TRUE,"general";"via2",#N/A,TRUE,"general";"via3",#N/A,TRUE,"general"}</definedName>
    <definedName name="______t9" localSheetId="23" hidden="1">{"TAB1",#N/A,TRUE,"GENERAL";"TAB2",#N/A,TRUE,"GENERAL";"TAB3",#N/A,TRUE,"GENERAL";"TAB4",#N/A,TRUE,"GENERAL";"TAB5",#N/A,TRUE,"GENERAL"}</definedName>
    <definedName name="______t9" hidden="1">{"TAB1",#N/A,TRUE,"GENERAL";"TAB2",#N/A,TRUE,"GENERAL";"TAB3",#N/A,TRUE,"GENERAL";"TAB4",#N/A,TRUE,"GENERAL";"TAB5",#N/A,TRUE,"GENERAL"}</definedName>
    <definedName name="______t99" localSheetId="23" hidden="1">{"via1",#N/A,TRUE,"general";"via2",#N/A,TRUE,"general";"via3",#N/A,TRUE,"general"}</definedName>
    <definedName name="______t99" hidden="1">{"via1",#N/A,TRUE,"general";"via2",#N/A,TRUE,"general";"via3",#N/A,TRUE,"general"}</definedName>
    <definedName name="______u4" localSheetId="23" hidden="1">{"TAB1",#N/A,TRUE,"GENERAL";"TAB2",#N/A,TRUE,"GENERAL";"TAB3",#N/A,TRUE,"GENERAL";"TAB4",#N/A,TRUE,"GENERAL";"TAB5",#N/A,TRUE,"GENERAL"}</definedName>
    <definedName name="______u4" hidden="1">{"TAB1",#N/A,TRUE,"GENERAL";"TAB2",#N/A,TRUE,"GENERAL";"TAB3",#N/A,TRUE,"GENERAL";"TAB4",#N/A,TRUE,"GENERAL";"TAB5",#N/A,TRUE,"GENERAL"}</definedName>
    <definedName name="______u5" localSheetId="23" hidden="1">{"TAB1",#N/A,TRUE,"GENERAL";"TAB2",#N/A,TRUE,"GENERAL";"TAB3",#N/A,TRUE,"GENERAL";"TAB4",#N/A,TRUE,"GENERAL";"TAB5",#N/A,TRUE,"GENERAL"}</definedName>
    <definedName name="______u5" hidden="1">{"TAB1",#N/A,TRUE,"GENERAL";"TAB2",#N/A,TRUE,"GENERAL";"TAB3",#N/A,TRUE,"GENERAL";"TAB4",#N/A,TRUE,"GENERAL";"TAB5",#N/A,TRUE,"GENERAL"}</definedName>
    <definedName name="______u6" localSheetId="23" hidden="1">{"TAB1",#N/A,TRUE,"GENERAL";"TAB2",#N/A,TRUE,"GENERAL";"TAB3",#N/A,TRUE,"GENERAL";"TAB4",#N/A,TRUE,"GENERAL";"TAB5",#N/A,TRUE,"GENERAL"}</definedName>
    <definedName name="______u6" hidden="1">{"TAB1",#N/A,TRUE,"GENERAL";"TAB2",#N/A,TRUE,"GENERAL";"TAB3",#N/A,TRUE,"GENERAL";"TAB4",#N/A,TRUE,"GENERAL";"TAB5",#N/A,TRUE,"GENERAL"}</definedName>
    <definedName name="______u7" localSheetId="23" hidden="1">{"via1",#N/A,TRUE,"general";"via2",#N/A,TRUE,"general";"via3",#N/A,TRUE,"general"}</definedName>
    <definedName name="______u7" hidden="1">{"via1",#N/A,TRUE,"general";"via2",#N/A,TRUE,"general";"via3",#N/A,TRUE,"general"}</definedName>
    <definedName name="______u8" localSheetId="23" hidden="1">{"TAB1",#N/A,TRUE,"GENERAL";"TAB2",#N/A,TRUE,"GENERAL";"TAB3",#N/A,TRUE,"GENERAL";"TAB4",#N/A,TRUE,"GENERAL";"TAB5",#N/A,TRUE,"GENERAL"}</definedName>
    <definedName name="______u8" hidden="1">{"TAB1",#N/A,TRUE,"GENERAL";"TAB2",#N/A,TRUE,"GENERAL";"TAB3",#N/A,TRUE,"GENERAL";"TAB4",#N/A,TRUE,"GENERAL";"TAB5",#N/A,TRUE,"GENERAL"}</definedName>
    <definedName name="______u9" localSheetId="23" hidden="1">{"TAB1",#N/A,TRUE,"GENERAL";"TAB2",#N/A,TRUE,"GENERAL";"TAB3",#N/A,TRUE,"GENERAL";"TAB4",#N/A,TRUE,"GENERAL";"TAB5",#N/A,TRUE,"GENERAL"}</definedName>
    <definedName name="______u9" hidden="1">{"TAB1",#N/A,TRUE,"GENERAL";"TAB2",#N/A,TRUE,"GENERAL";"TAB3",#N/A,TRUE,"GENERAL";"TAB4",#N/A,TRUE,"GENERAL";"TAB5",#N/A,TRUE,"GENERAL"}</definedName>
    <definedName name="______ur7" localSheetId="23" hidden="1">{"TAB1",#N/A,TRUE,"GENERAL";"TAB2",#N/A,TRUE,"GENERAL";"TAB3",#N/A,TRUE,"GENERAL";"TAB4",#N/A,TRUE,"GENERAL";"TAB5",#N/A,TRUE,"GENERAL"}</definedName>
    <definedName name="______ur7" hidden="1">{"TAB1",#N/A,TRUE,"GENERAL";"TAB2",#N/A,TRUE,"GENERAL";"TAB3",#N/A,TRUE,"GENERAL";"TAB4",#N/A,TRUE,"GENERAL";"TAB5",#N/A,TRUE,"GENERAL"}</definedName>
    <definedName name="______v2" localSheetId="23" hidden="1">{"via1",#N/A,TRUE,"general";"via2",#N/A,TRUE,"general";"via3",#N/A,TRUE,"general"}</definedName>
    <definedName name="______v2" hidden="1">{"via1",#N/A,TRUE,"general";"via2",#N/A,TRUE,"general";"via3",#N/A,TRUE,"general"}</definedName>
    <definedName name="______v3" localSheetId="23" hidden="1">{"TAB1",#N/A,TRUE,"GENERAL";"TAB2",#N/A,TRUE,"GENERAL";"TAB3",#N/A,TRUE,"GENERAL";"TAB4",#N/A,TRUE,"GENERAL";"TAB5",#N/A,TRUE,"GENERAL"}</definedName>
    <definedName name="______v3" hidden="1">{"TAB1",#N/A,TRUE,"GENERAL";"TAB2",#N/A,TRUE,"GENERAL";"TAB3",#N/A,TRUE,"GENERAL";"TAB4",#N/A,TRUE,"GENERAL";"TAB5",#N/A,TRUE,"GENERAL"}</definedName>
    <definedName name="______v4" localSheetId="23" hidden="1">{"TAB1",#N/A,TRUE,"GENERAL";"TAB2",#N/A,TRUE,"GENERAL";"TAB3",#N/A,TRUE,"GENERAL";"TAB4",#N/A,TRUE,"GENERAL";"TAB5",#N/A,TRUE,"GENERAL"}</definedName>
    <definedName name="______v4" hidden="1">{"TAB1",#N/A,TRUE,"GENERAL";"TAB2",#N/A,TRUE,"GENERAL";"TAB3",#N/A,TRUE,"GENERAL";"TAB4",#N/A,TRUE,"GENERAL";"TAB5",#N/A,TRUE,"GENERAL"}</definedName>
    <definedName name="______v5" localSheetId="23" hidden="1">{"TAB1",#N/A,TRUE,"GENERAL";"TAB2",#N/A,TRUE,"GENERAL";"TAB3",#N/A,TRUE,"GENERAL";"TAB4",#N/A,TRUE,"GENERAL";"TAB5",#N/A,TRUE,"GENERAL"}</definedName>
    <definedName name="______v5" hidden="1">{"TAB1",#N/A,TRUE,"GENERAL";"TAB2",#N/A,TRUE,"GENERAL";"TAB3",#N/A,TRUE,"GENERAL";"TAB4",#N/A,TRUE,"GENERAL";"TAB5",#N/A,TRUE,"GENERAL"}</definedName>
    <definedName name="______v6" localSheetId="23" hidden="1">{"TAB1",#N/A,TRUE,"GENERAL";"TAB2",#N/A,TRUE,"GENERAL";"TAB3",#N/A,TRUE,"GENERAL";"TAB4",#N/A,TRUE,"GENERAL";"TAB5",#N/A,TRUE,"GENERAL"}</definedName>
    <definedName name="______v6" hidden="1">{"TAB1",#N/A,TRUE,"GENERAL";"TAB2",#N/A,TRUE,"GENERAL";"TAB3",#N/A,TRUE,"GENERAL";"TAB4",#N/A,TRUE,"GENERAL";"TAB5",#N/A,TRUE,"GENERAL"}</definedName>
    <definedName name="______v7" localSheetId="23" hidden="1">{"via1",#N/A,TRUE,"general";"via2",#N/A,TRUE,"general";"via3",#N/A,TRUE,"general"}</definedName>
    <definedName name="______v7" hidden="1">{"via1",#N/A,TRUE,"general";"via2",#N/A,TRUE,"general";"via3",#N/A,TRUE,"general"}</definedName>
    <definedName name="______v8" localSheetId="23" hidden="1">{"TAB1",#N/A,TRUE,"GENERAL";"TAB2",#N/A,TRUE,"GENERAL";"TAB3",#N/A,TRUE,"GENERAL";"TAB4",#N/A,TRUE,"GENERAL";"TAB5",#N/A,TRUE,"GENERAL"}</definedName>
    <definedName name="______v8" hidden="1">{"TAB1",#N/A,TRUE,"GENERAL";"TAB2",#N/A,TRUE,"GENERAL";"TAB3",#N/A,TRUE,"GENERAL";"TAB4",#N/A,TRUE,"GENERAL";"TAB5",#N/A,TRUE,"GENERAL"}</definedName>
    <definedName name="______v9" localSheetId="23" hidden="1">{"TAB1",#N/A,TRUE,"GENERAL";"TAB2",#N/A,TRUE,"GENERAL";"TAB3",#N/A,TRUE,"GENERAL";"TAB4",#N/A,TRUE,"GENERAL";"TAB5",#N/A,TRUE,"GENERAL"}</definedName>
    <definedName name="______v9" hidden="1">{"TAB1",#N/A,TRUE,"GENERAL";"TAB2",#N/A,TRUE,"GENERAL";"TAB3",#N/A,TRUE,"GENERAL";"TAB4",#N/A,TRUE,"GENERAL";"TAB5",#N/A,TRUE,"GENERAL"}</definedName>
    <definedName name="______vfv4" localSheetId="23" hidden="1">{"via1",#N/A,TRUE,"general";"via2",#N/A,TRUE,"general";"via3",#N/A,TRUE,"general"}</definedName>
    <definedName name="______vfv4" hidden="1">{"via1",#N/A,TRUE,"general";"via2",#N/A,TRUE,"general";"via3",#N/A,TRUE,"general"}</definedName>
    <definedName name="______x1" localSheetId="23" hidden="1">{"TAB1",#N/A,TRUE,"GENERAL";"TAB2",#N/A,TRUE,"GENERAL";"TAB3",#N/A,TRUE,"GENERAL";"TAB4",#N/A,TRUE,"GENERAL";"TAB5",#N/A,TRUE,"GENERAL"}</definedName>
    <definedName name="______x1" hidden="1">{"TAB1",#N/A,TRUE,"GENERAL";"TAB2",#N/A,TRUE,"GENERAL";"TAB3",#N/A,TRUE,"GENERAL";"TAB4",#N/A,TRUE,"GENERAL";"TAB5",#N/A,TRUE,"GENERAL"}</definedName>
    <definedName name="______x2" localSheetId="23" hidden="1">{"via1",#N/A,TRUE,"general";"via2",#N/A,TRUE,"general";"via3",#N/A,TRUE,"general"}</definedName>
    <definedName name="______x2" hidden="1">{"via1",#N/A,TRUE,"general";"via2",#N/A,TRUE,"general";"via3",#N/A,TRUE,"general"}</definedName>
    <definedName name="______x3" localSheetId="23" hidden="1">{"via1",#N/A,TRUE,"general";"via2",#N/A,TRUE,"general";"via3",#N/A,TRUE,"general"}</definedName>
    <definedName name="______x3" hidden="1">{"via1",#N/A,TRUE,"general";"via2",#N/A,TRUE,"general";"via3",#N/A,TRUE,"general"}</definedName>
    <definedName name="______x4" localSheetId="23" hidden="1">{"via1",#N/A,TRUE,"general";"via2",#N/A,TRUE,"general";"via3",#N/A,TRUE,"general"}</definedName>
    <definedName name="______x4" hidden="1">{"via1",#N/A,TRUE,"general";"via2",#N/A,TRUE,"general";"via3",#N/A,TRUE,"general"}</definedName>
    <definedName name="______x5" localSheetId="23" hidden="1">{"TAB1",#N/A,TRUE,"GENERAL";"TAB2",#N/A,TRUE,"GENERAL";"TAB3",#N/A,TRUE,"GENERAL";"TAB4",#N/A,TRUE,"GENERAL";"TAB5",#N/A,TRUE,"GENERAL"}</definedName>
    <definedName name="______x5" hidden="1">{"TAB1",#N/A,TRUE,"GENERAL";"TAB2",#N/A,TRUE,"GENERAL";"TAB3",#N/A,TRUE,"GENERAL";"TAB4",#N/A,TRUE,"GENERAL";"TAB5",#N/A,TRUE,"GENERAL"}</definedName>
    <definedName name="______x6" localSheetId="23" hidden="1">{"TAB1",#N/A,TRUE,"GENERAL";"TAB2",#N/A,TRUE,"GENERAL";"TAB3",#N/A,TRUE,"GENERAL";"TAB4",#N/A,TRUE,"GENERAL";"TAB5",#N/A,TRUE,"GENERAL"}</definedName>
    <definedName name="______x6" hidden="1">{"TAB1",#N/A,TRUE,"GENERAL";"TAB2",#N/A,TRUE,"GENERAL";"TAB3",#N/A,TRUE,"GENERAL";"TAB4",#N/A,TRUE,"GENERAL";"TAB5",#N/A,TRUE,"GENERAL"}</definedName>
    <definedName name="______x7" localSheetId="23" hidden="1">{"TAB1",#N/A,TRUE,"GENERAL";"TAB2",#N/A,TRUE,"GENERAL";"TAB3",#N/A,TRUE,"GENERAL";"TAB4",#N/A,TRUE,"GENERAL";"TAB5",#N/A,TRUE,"GENERAL"}</definedName>
    <definedName name="______x7" hidden="1">{"TAB1",#N/A,TRUE,"GENERAL";"TAB2",#N/A,TRUE,"GENERAL";"TAB3",#N/A,TRUE,"GENERAL";"TAB4",#N/A,TRUE,"GENERAL";"TAB5",#N/A,TRUE,"GENERAL"}</definedName>
    <definedName name="______x8" localSheetId="23" hidden="1">{"via1",#N/A,TRUE,"general";"via2",#N/A,TRUE,"general";"via3",#N/A,TRUE,"general"}</definedName>
    <definedName name="______x8" hidden="1">{"via1",#N/A,TRUE,"general";"via2",#N/A,TRUE,"general";"via3",#N/A,TRUE,"general"}</definedName>
    <definedName name="______x9" localSheetId="23" hidden="1">{"TAB1",#N/A,TRUE,"GENERAL";"TAB2",#N/A,TRUE,"GENERAL";"TAB3",#N/A,TRUE,"GENERAL";"TAB4",#N/A,TRUE,"GENERAL";"TAB5",#N/A,TRUE,"GENERAL"}</definedName>
    <definedName name="______x9" hidden="1">{"TAB1",#N/A,TRUE,"GENERAL";"TAB2",#N/A,TRUE,"GENERAL";"TAB3",#N/A,TRUE,"GENERAL";"TAB4",#N/A,TRUE,"GENERAL";"TAB5",#N/A,TRUE,"GENERAL"}</definedName>
    <definedName name="______y2" localSheetId="23" hidden="1">{"TAB1",#N/A,TRUE,"GENERAL";"TAB2",#N/A,TRUE,"GENERAL";"TAB3",#N/A,TRUE,"GENERAL";"TAB4",#N/A,TRUE,"GENERAL";"TAB5",#N/A,TRUE,"GENERAL"}</definedName>
    <definedName name="______y2" hidden="1">{"TAB1",#N/A,TRUE,"GENERAL";"TAB2",#N/A,TRUE,"GENERAL";"TAB3",#N/A,TRUE,"GENERAL";"TAB4",#N/A,TRUE,"GENERAL";"TAB5",#N/A,TRUE,"GENERAL"}</definedName>
    <definedName name="______y3" localSheetId="23" hidden="1">{"via1",#N/A,TRUE,"general";"via2",#N/A,TRUE,"general";"via3",#N/A,TRUE,"general"}</definedName>
    <definedName name="______y3" hidden="1">{"via1",#N/A,TRUE,"general";"via2",#N/A,TRUE,"general";"via3",#N/A,TRUE,"general"}</definedName>
    <definedName name="______y4" localSheetId="23" hidden="1">{"via1",#N/A,TRUE,"general";"via2",#N/A,TRUE,"general";"via3",#N/A,TRUE,"general"}</definedName>
    <definedName name="______y4" hidden="1">{"via1",#N/A,TRUE,"general";"via2",#N/A,TRUE,"general";"via3",#N/A,TRUE,"general"}</definedName>
    <definedName name="______y5" localSheetId="23" hidden="1">{"TAB1",#N/A,TRUE,"GENERAL";"TAB2",#N/A,TRUE,"GENERAL";"TAB3",#N/A,TRUE,"GENERAL";"TAB4",#N/A,TRUE,"GENERAL";"TAB5",#N/A,TRUE,"GENERAL"}</definedName>
    <definedName name="______y5" hidden="1">{"TAB1",#N/A,TRUE,"GENERAL";"TAB2",#N/A,TRUE,"GENERAL";"TAB3",#N/A,TRUE,"GENERAL";"TAB4",#N/A,TRUE,"GENERAL";"TAB5",#N/A,TRUE,"GENERAL"}</definedName>
    <definedName name="______y6" localSheetId="23" hidden="1">{"via1",#N/A,TRUE,"general";"via2",#N/A,TRUE,"general";"via3",#N/A,TRUE,"general"}</definedName>
    <definedName name="______y6" hidden="1">{"via1",#N/A,TRUE,"general";"via2",#N/A,TRUE,"general";"via3",#N/A,TRUE,"general"}</definedName>
    <definedName name="______y7" localSheetId="23" hidden="1">{"via1",#N/A,TRUE,"general";"via2",#N/A,TRUE,"general";"via3",#N/A,TRUE,"general"}</definedName>
    <definedName name="______y7" hidden="1">{"via1",#N/A,TRUE,"general";"via2",#N/A,TRUE,"general";"via3",#N/A,TRUE,"general"}</definedName>
    <definedName name="______y8" localSheetId="23" hidden="1">{"via1",#N/A,TRUE,"general";"via2",#N/A,TRUE,"general";"via3",#N/A,TRUE,"general"}</definedName>
    <definedName name="______y8" hidden="1">{"via1",#N/A,TRUE,"general";"via2",#N/A,TRUE,"general";"via3",#N/A,TRUE,"general"}</definedName>
    <definedName name="______y9" localSheetId="23" hidden="1">{"TAB1",#N/A,TRUE,"GENERAL";"TAB2",#N/A,TRUE,"GENERAL";"TAB3",#N/A,TRUE,"GENERAL";"TAB4",#N/A,TRUE,"GENERAL";"TAB5",#N/A,TRUE,"GENERAL"}</definedName>
    <definedName name="______y9" hidden="1">{"TAB1",#N/A,TRUE,"GENERAL";"TAB2",#N/A,TRUE,"GENERAL";"TAB3",#N/A,TRUE,"GENERAL";"TAB4",#N/A,TRUE,"GENERAL";"TAB5",#N/A,TRUE,"GENERAL"}</definedName>
    <definedName name="______z1" localSheetId="23" hidden="1">{"TAB1",#N/A,TRUE,"GENERAL";"TAB2",#N/A,TRUE,"GENERAL";"TAB3",#N/A,TRUE,"GENERAL";"TAB4",#N/A,TRUE,"GENERAL";"TAB5",#N/A,TRUE,"GENERAL"}</definedName>
    <definedName name="______z1" hidden="1">{"TAB1",#N/A,TRUE,"GENERAL";"TAB2",#N/A,TRUE,"GENERAL";"TAB3",#N/A,TRUE,"GENERAL";"TAB4",#N/A,TRUE,"GENERAL";"TAB5",#N/A,TRUE,"GENERAL"}</definedName>
    <definedName name="______z2" localSheetId="23" hidden="1">{"via1",#N/A,TRUE,"general";"via2",#N/A,TRUE,"general";"via3",#N/A,TRUE,"general"}</definedName>
    <definedName name="______z2" hidden="1">{"via1",#N/A,TRUE,"general";"via2",#N/A,TRUE,"general";"via3",#N/A,TRUE,"general"}</definedName>
    <definedName name="______z3" localSheetId="23" hidden="1">{"via1",#N/A,TRUE,"general";"via2",#N/A,TRUE,"general";"via3",#N/A,TRUE,"general"}</definedName>
    <definedName name="______z3" hidden="1">{"via1",#N/A,TRUE,"general";"via2",#N/A,TRUE,"general";"via3",#N/A,TRUE,"general"}</definedName>
    <definedName name="______z4" localSheetId="23" hidden="1">{"TAB1",#N/A,TRUE,"GENERAL";"TAB2",#N/A,TRUE,"GENERAL";"TAB3",#N/A,TRUE,"GENERAL";"TAB4",#N/A,TRUE,"GENERAL";"TAB5",#N/A,TRUE,"GENERAL"}</definedName>
    <definedName name="______z4" hidden="1">{"TAB1",#N/A,TRUE,"GENERAL";"TAB2",#N/A,TRUE,"GENERAL";"TAB3",#N/A,TRUE,"GENERAL";"TAB4",#N/A,TRUE,"GENERAL";"TAB5",#N/A,TRUE,"GENERAL"}</definedName>
    <definedName name="______z5" localSheetId="23" hidden="1">{"via1",#N/A,TRUE,"general";"via2",#N/A,TRUE,"general";"via3",#N/A,TRUE,"general"}</definedName>
    <definedName name="______z5" hidden="1">{"via1",#N/A,TRUE,"general";"via2",#N/A,TRUE,"general";"via3",#N/A,TRUE,"general"}</definedName>
    <definedName name="______z6" localSheetId="23" hidden="1">{"TAB1",#N/A,TRUE,"GENERAL";"TAB2",#N/A,TRUE,"GENERAL";"TAB3",#N/A,TRUE,"GENERAL";"TAB4",#N/A,TRUE,"GENERAL";"TAB5",#N/A,TRUE,"GENERAL"}</definedName>
    <definedName name="______z6" hidden="1">{"TAB1",#N/A,TRUE,"GENERAL";"TAB2",#N/A,TRUE,"GENERAL";"TAB3",#N/A,TRUE,"GENERAL";"TAB4",#N/A,TRUE,"GENERAL";"TAB5",#N/A,TRUE,"GENERAL"}</definedName>
    <definedName name="_____a1" localSheetId="23" hidden="1">{"TAB1",#N/A,TRUE,"GENERAL";"TAB2",#N/A,TRUE,"GENERAL";"TAB3",#N/A,TRUE,"GENERAL";"TAB4",#N/A,TRUE,"GENERAL";"TAB5",#N/A,TRUE,"GENERAL"}</definedName>
    <definedName name="_____a1" hidden="1">{"TAB1",#N/A,TRUE,"GENERAL";"TAB2",#N/A,TRUE,"GENERAL";"TAB3",#N/A,TRUE,"GENERAL";"TAB4",#N/A,TRUE,"GENERAL";"TAB5",#N/A,TRUE,"GENERAL"}</definedName>
    <definedName name="_____A17000" localSheetId="23">#REF!</definedName>
    <definedName name="_____A17000" localSheetId="21">#REF!</definedName>
    <definedName name="_____A17000" localSheetId="22">#REF!</definedName>
    <definedName name="_____A17000">#REF!</definedName>
    <definedName name="_____A20000" localSheetId="23">#REF!</definedName>
    <definedName name="_____A20000" localSheetId="21">#REF!</definedName>
    <definedName name="_____A20000" localSheetId="22">#REF!</definedName>
    <definedName name="_____A20000">#REF!</definedName>
    <definedName name="_____a3" localSheetId="23" hidden="1">{"TAB1",#N/A,TRUE,"GENERAL";"TAB2",#N/A,TRUE,"GENERAL";"TAB3",#N/A,TRUE,"GENERAL";"TAB4",#N/A,TRUE,"GENERAL";"TAB5",#N/A,TRUE,"GENERAL"}</definedName>
    <definedName name="_____a3" hidden="1">{"TAB1",#N/A,TRUE,"GENERAL";"TAB2",#N/A,TRUE,"GENERAL";"TAB3",#N/A,TRUE,"GENERAL";"TAB4",#N/A,TRUE,"GENERAL";"TAB5",#N/A,TRUE,"GENERAL"}</definedName>
    <definedName name="_____A30000" localSheetId="23">#REF!</definedName>
    <definedName name="_____A30000" localSheetId="21">#REF!</definedName>
    <definedName name="_____A30000" localSheetId="22">#REF!</definedName>
    <definedName name="_____A30000">#REF!</definedName>
    <definedName name="_____a4" localSheetId="23" hidden="1">{"via1",#N/A,TRUE,"general";"via2",#N/A,TRUE,"general";"via3",#N/A,TRUE,"general"}</definedName>
    <definedName name="_____a4" hidden="1">{"via1",#N/A,TRUE,"general";"via2",#N/A,TRUE,"general";"via3",#N/A,TRUE,"general"}</definedName>
    <definedName name="_____a5" localSheetId="23" hidden="1">{"TAB1",#N/A,TRUE,"GENERAL";"TAB2",#N/A,TRUE,"GENERAL";"TAB3",#N/A,TRUE,"GENERAL";"TAB4",#N/A,TRUE,"GENERAL";"TAB5",#N/A,TRUE,"GENERAL"}</definedName>
    <definedName name="_____a5" hidden="1">{"TAB1",#N/A,TRUE,"GENERAL";"TAB2",#N/A,TRUE,"GENERAL";"TAB3",#N/A,TRUE,"GENERAL";"TAB4",#N/A,TRUE,"GENERAL";"TAB5",#N/A,TRUE,"GENERAL"}</definedName>
    <definedName name="_____a6" localSheetId="23" hidden="1">{"TAB1",#N/A,TRUE,"GENERAL";"TAB2",#N/A,TRUE,"GENERAL";"TAB3",#N/A,TRUE,"GENERAL";"TAB4",#N/A,TRUE,"GENERAL";"TAB5",#N/A,TRUE,"GENERAL"}</definedName>
    <definedName name="_____a6" hidden="1">{"TAB1",#N/A,TRUE,"GENERAL";"TAB2",#N/A,TRUE,"GENERAL";"TAB3",#N/A,TRUE,"GENERAL";"TAB4",#N/A,TRUE,"GENERAL";"TAB5",#N/A,TRUE,"GENERAL"}</definedName>
    <definedName name="_____AFC1">#REF!</definedName>
    <definedName name="_____AFC3">#REF!</definedName>
    <definedName name="_____AFC5">#REF!</definedName>
    <definedName name="_____b2" localSheetId="23" hidden="1">{"TAB1",#N/A,TRUE,"GENERAL";"TAB2",#N/A,TRUE,"GENERAL";"TAB3",#N/A,TRUE,"GENERAL";"TAB4",#N/A,TRUE,"GENERAL";"TAB5",#N/A,TRUE,"GENERAL"}</definedName>
    <definedName name="_____b2" hidden="1">{"TAB1",#N/A,TRUE,"GENERAL";"TAB2",#N/A,TRUE,"GENERAL";"TAB3",#N/A,TRUE,"GENERAL";"TAB4",#N/A,TRUE,"GENERAL";"TAB5",#N/A,TRUE,"GENERAL"}</definedName>
    <definedName name="_____b3" localSheetId="23" hidden="1">{"TAB1",#N/A,TRUE,"GENERAL";"TAB2",#N/A,TRUE,"GENERAL";"TAB3",#N/A,TRUE,"GENERAL";"TAB4",#N/A,TRUE,"GENERAL";"TAB5",#N/A,TRUE,"GENERAL"}</definedName>
    <definedName name="_____b3" hidden="1">{"TAB1",#N/A,TRUE,"GENERAL";"TAB2",#N/A,TRUE,"GENERAL";"TAB3",#N/A,TRUE,"GENERAL";"TAB4",#N/A,TRUE,"GENERAL";"TAB5",#N/A,TRUE,"GENERAL"}</definedName>
    <definedName name="_____b4" localSheetId="23" hidden="1">{"TAB1",#N/A,TRUE,"GENERAL";"TAB2",#N/A,TRUE,"GENERAL";"TAB3",#N/A,TRUE,"GENERAL";"TAB4",#N/A,TRUE,"GENERAL";"TAB5",#N/A,TRUE,"GENERAL"}</definedName>
    <definedName name="_____b4" hidden="1">{"TAB1",#N/A,TRUE,"GENERAL";"TAB2",#N/A,TRUE,"GENERAL";"TAB3",#N/A,TRUE,"GENERAL";"TAB4",#N/A,TRUE,"GENERAL";"TAB5",#N/A,TRUE,"GENERAL"}</definedName>
    <definedName name="_____b5" localSheetId="23" hidden="1">{"TAB1",#N/A,TRUE,"GENERAL";"TAB2",#N/A,TRUE,"GENERAL";"TAB3",#N/A,TRUE,"GENERAL";"TAB4",#N/A,TRUE,"GENERAL";"TAB5",#N/A,TRUE,"GENERAL"}</definedName>
    <definedName name="_____b5" hidden="1">{"TAB1",#N/A,TRUE,"GENERAL";"TAB2",#N/A,TRUE,"GENERAL";"TAB3",#N/A,TRUE,"GENERAL";"TAB4",#N/A,TRUE,"GENERAL";"TAB5",#N/A,TRUE,"GENERAL"}</definedName>
    <definedName name="_____b6" localSheetId="23" hidden="1">{"TAB1",#N/A,TRUE,"GENERAL";"TAB2",#N/A,TRUE,"GENERAL";"TAB3",#N/A,TRUE,"GENERAL";"TAB4",#N/A,TRUE,"GENERAL";"TAB5",#N/A,TRUE,"GENERAL"}</definedName>
    <definedName name="_____b6" hidden="1">{"TAB1",#N/A,TRUE,"GENERAL";"TAB2",#N/A,TRUE,"GENERAL";"TAB3",#N/A,TRUE,"GENERAL";"TAB4",#N/A,TRUE,"GENERAL";"TAB5",#N/A,TRUE,"GENERAL"}</definedName>
    <definedName name="_____b7" localSheetId="23" hidden="1">{"via1",#N/A,TRUE,"general";"via2",#N/A,TRUE,"general";"via3",#N/A,TRUE,"general"}</definedName>
    <definedName name="_____b7" hidden="1">{"via1",#N/A,TRUE,"general";"via2",#N/A,TRUE,"general";"via3",#N/A,TRUE,"general"}</definedName>
    <definedName name="_____b8" localSheetId="23" hidden="1">{"via1",#N/A,TRUE,"general";"via2",#N/A,TRUE,"general";"via3",#N/A,TRUE,"general"}</definedName>
    <definedName name="_____b8" hidden="1">{"via1",#N/A,TRUE,"general";"via2",#N/A,TRUE,"general";"via3",#N/A,TRUE,"general"}</definedName>
    <definedName name="_____bb9" localSheetId="23" hidden="1">{"TAB1",#N/A,TRUE,"GENERAL";"TAB2",#N/A,TRUE,"GENERAL";"TAB3",#N/A,TRUE,"GENERAL";"TAB4",#N/A,TRUE,"GENERAL";"TAB5",#N/A,TRUE,"GENERAL"}</definedName>
    <definedName name="_____bb9" hidden="1">{"TAB1",#N/A,TRUE,"GENERAL";"TAB2",#N/A,TRUE,"GENERAL";"TAB3",#N/A,TRUE,"GENERAL";"TAB4",#N/A,TRUE,"GENERAL";"TAB5",#N/A,TRUE,"GENERAL"}</definedName>
    <definedName name="_____bgb5" localSheetId="23" hidden="1">{"TAB1",#N/A,TRUE,"GENERAL";"TAB2",#N/A,TRUE,"GENERAL";"TAB3",#N/A,TRUE,"GENERAL";"TAB4",#N/A,TRUE,"GENERAL";"TAB5",#N/A,TRUE,"GENERAL"}</definedName>
    <definedName name="_____bgb5" hidden="1">{"TAB1",#N/A,TRUE,"GENERAL";"TAB2",#N/A,TRUE,"GENERAL";"TAB3",#N/A,TRUE,"GENERAL";"TAB4",#N/A,TRUE,"GENERAL";"TAB5",#N/A,TRUE,"GENERAL"}</definedName>
    <definedName name="_____BGC1">#REF!</definedName>
    <definedName name="_____BGC3">#REF!</definedName>
    <definedName name="_____CAC1">#REF!</definedName>
    <definedName name="_____CAC3">#REF!</definedName>
    <definedName name="_____CAC5">#REF!</definedName>
    <definedName name="_____g2" localSheetId="23" hidden="1">{"TAB1",#N/A,TRUE,"GENERAL";"TAB2",#N/A,TRUE,"GENERAL";"TAB3",#N/A,TRUE,"GENERAL";"TAB4",#N/A,TRUE,"GENERAL";"TAB5",#N/A,TRUE,"GENERAL"}</definedName>
    <definedName name="_____g2" hidden="1">{"TAB1",#N/A,TRUE,"GENERAL";"TAB2",#N/A,TRUE,"GENERAL";"TAB3",#N/A,TRUE,"GENERAL";"TAB4",#N/A,TRUE,"GENERAL";"TAB5",#N/A,TRUE,"GENERAL"}</definedName>
    <definedName name="_____g3" localSheetId="23" hidden="1">{"via1",#N/A,TRUE,"general";"via2",#N/A,TRUE,"general";"via3",#N/A,TRUE,"general"}</definedName>
    <definedName name="_____g3" hidden="1">{"via1",#N/A,TRUE,"general";"via2",#N/A,TRUE,"general";"via3",#N/A,TRUE,"general"}</definedName>
    <definedName name="_____g4" localSheetId="23" hidden="1">{"via1",#N/A,TRUE,"general";"via2",#N/A,TRUE,"general";"via3",#N/A,TRUE,"general"}</definedName>
    <definedName name="_____g4" hidden="1">{"via1",#N/A,TRUE,"general";"via2",#N/A,TRUE,"general";"via3",#N/A,TRUE,"general"}</definedName>
    <definedName name="_____g5" localSheetId="23" hidden="1">{"via1",#N/A,TRUE,"general";"via2",#N/A,TRUE,"general";"via3",#N/A,TRUE,"general"}</definedName>
    <definedName name="_____g5" hidden="1">{"via1",#N/A,TRUE,"general";"via2",#N/A,TRUE,"general";"via3",#N/A,TRUE,"general"}</definedName>
    <definedName name="_____g6" localSheetId="23" hidden="1">{"via1",#N/A,TRUE,"general";"via2",#N/A,TRUE,"general";"via3",#N/A,TRUE,"general"}</definedName>
    <definedName name="_____g6" hidden="1">{"via1",#N/A,TRUE,"general";"via2",#N/A,TRUE,"general";"via3",#N/A,TRUE,"general"}</definedName>
    <definedName name="_____g7" localSheetId="23" hidden="1">{"TAB1",#N/A,TRUE,"GENERAL";"TAB2",#N/A,TRUE,"GENERAL";"TAB3",#N/A,TRUE,"GENERAL";"TAB4",#N/A,TRUE,"GENERAL";"TAB5",#N/A,TRUE,"GENERAL"}</definedName>
    <definedName name="_____g7" hidden="1">{"TAB1",#N/A,TRUE,"GENERAL";"TAB2",#N/A,TRUE,"GENERAL";"TAB3",#N/A,TRUE,"GENERAL";"TAB4",#N/A,TRUE,"GENERAL";"TAB5",#N/A,TRUE,"GENERAL"}</definedName>
    <definedName name="_____GR1" localSheetId="23" hidden="1">{"TAB1",#N/A,TRUE,"GENERAL";"TAB2",#N/A,TRUE,"GENERAL";"TAB3",#N/A,TRUE,"GENERAL";"TAB4",#N/A,TRUE,"GENERAL";"TAB5",#N/A,TRUE,"GENERAL"}</definedName>
    <definedName name="_____GR1" hidden="1">{"TAB1",#N/A,TRUE,"GENERAL";"TAB2",#N/A,TRUE,"GENERAL";"TAB3",#N/A,TRUE,"GENERAL";"TAB4",#N/A,TRUE,"GENERAL";"TAB5",#N/A,TRUE,"GENERAL"}</definedName>
    <definedName name="_____gtr4" localSheetId="23" hidden="1">{"via1",#N/A,TRUE,"general";"via2",#N/A,TRUE,"general";"via3",#N/A,TRUE,"general"}</definedName>
    <definedName name="_____gtr4" hidden="1">{"via1",#N/A,TRUE,"general";"via2",#N/A,TRUE,"general";"via3",#N/A,TRUE,"general"}</definedName>
    <definedName name="_____h2" localSheetId="23" hidden="1">{"via1",#N/A,TRUE,"general";"via2",#N/A,TRUE,"general";"via3",#N/A,TRUE,"general"}</definedName>
    <definedName name="_____h2" hidden="1">{"via1",#N/A,TRUE,"general";"via2",#N/A,TRUE,"general";"via3",#N/A,TRUE,"general"}</definedName>
    <definedName name="_____h3" localSheetId="23" hidden="1">{"via1",#N/A,TRUE,"general";"via2",#N/A,TRUE,"general";"via3",#N/A,TRUE,"general"}</definedName>
    <definedName name="_____h3" hidden="1">{"via1",#N/A,TRUE,"general";"via2",#N/A,TRUE,"general";"via3",#N/A,TRUE,"general"}</definedName>
    <definedName name="_____h4" localSheetId="23" hidden="1">{"TAB1",#N/A,TRUE,"GENERAL";"TAB2",#N/A,TRUE,"GENERAL";"TAB3",#N/A,TRUE,"GENERAL";"TAB4",#N/A,TRUE,"GENERAL";"TAB5",#N/A,TRUE,"GENERAL"}</definedName>
    <definedName name="_____h4" hidden="1">{"TAB1",#N/A,TRUE,"GENERAL";"TAB2",#N/A,TRUE,"GENERAL";"TAB3",#N/A,TRUE,"GENERAL";"TAB4",#N/A,TRUE,"GENERAL";"TAB5",#N/A,TRUE,"GENERAL"}</definedName>
    <definedName name="_____h5" localSheetId="23" hidden="1">{"TAB1",#N/A,TRUE,"GENERAL";"TAB2",#N/A,TRUE,"GENERAL";"TAB3",#N/A,TRUE,"GENERAL";"TAB4",#N/A,TRUE,"GENERAL";"TAB5",#N/A,TRUE,"GENERAL"}</definedName>
    <definedName name="_____h5" hidden="1">{"TAB1",#N/A,TRUE,"GENERAL";"TAB2",#N/A,TRUE,"GENERAL";"TAB3",#N/A,TRUE,"GENERAL";"TAB4",#N/A,TRUE,"GENERAL";"TAB5",#N/A,TRUE,"GENERAL"}</definedName>
    <definedName name="_____h6" localSheetId="23" hidden="1">{"via1",#N/A,TRUE,"general";"via2",#N/A,TRUE,"general";"via3",#N/A,TRUE,"general"}</definedName>
    <definedName name="_____h6" hidden="1">{"via1",#N/A,TRUE,"general";"via2",#N/A,TRUE,"general";"via3",#N/A,TRUE,"general"}</definedName>
    <definedName name="_____h7" localSheetId="23" hidden="1">{"TAB1",#N/A,TRUE,"GENERAL";"TAB2",#N/A,TRUE,"GENERAL";"TAB3",#N/A,TRUE,"GENERAL";"TAB4",#N/A,TRUE,"GENERAL";"TAB5",#N/A,TRUE,"GENERAL"}</definedName>
    <definedName name="_____h7" hidden="1">{"TAB1",#N/A,TRUE,"GENERAL";"TAB2",#N/A,TRUE,"GENERAL";"TAB3",#N/A,TRUE,"GENERAL";"TAB4",#N/A,TRUE,"GENERAL";"TAB5",#N/A,TRUE,"GENERAL"}</definedName>
    <definedName name="_____h8" localSheetId="23" hidden="1">{"via1",#N/A,TRUE,"general";"via2",#N/A,TRUE,"general";"via3",#N/A,TRUE,"general"}</definedName>
    <definedName name="_____h8" hidden="1">{"via1",#N/A,TRUE,"general";"via2",#N/A,TRUE,"general";"via3",#N/A,TRUE,"general"}</definedName>
    <definedName name="_____hfh7" localSheetId="23" hidden="1">{"via1",#N/A,TRUE,"general";"via2",#N/A,TRUE,"general";"via3",#N/A,TRUE,"general"}</definedName>
    <definedName name="_____hfh7" hidden="1">{"via1",#N/A,TRUE,"general";"via2",#N/A,TRUE,"general";"via3",#N/A,TRUE,"general"}</definedName>
    <definedName name="_____i4" localSheetId="23" hidden="1">{"via1",#N/A,TRUE,"general";"via2",#N/A,TRUE,"general";"via3",#N/A,TRUE,"general"}</definedName>
    <definedName name="_____i4" hidden="1">{"via1",#N/A,TRUE,"general";"via2",#N/A,TRUE,"general";"via3",#N/A,TRUE,"general"}</definedName>
    <definedName name="_____i5" localSheetId="23" hidden="1">{"TAB1",#N/A,TRUE,"GENERAL";"TAB2",#N/A,TRUE,"GENERAL";"TAB3",#N/A,TRUE,"GENERAL";"TAB4",#N/A,TRUE,"GENERAL";"TAB5",#N/A,TRUE,"GENERAL"}</definedName>
    <definedName name="_____i5" hidden="1">{"TAB1",#N/A,TRUE,"GENERAL";"TAB2",#N/A,TRUE,"GENERAL";"TAB3",#N/A,TRUE,"GENERAL";"TAB4",#N/A,TRUE,"GENERAL";"TAB5",#N/A,TRUE,"GENERAL"}</definedName>
    <definedName name="_____i6" localSheetId="23" hidden="1">{"TAB1",#N/A,TRUE,"GENERAL";"TAB2",#N/A,TRUE,"GENERAL";"TAB3",#N/A,TRUE,"GENERAL";"TAB4",#N/A,TRUE,"GENERAL";"TAB5",#N/A,TRUE,"GENERAL"}</definedName>
    <definedName name="_____i6" hidden="1">{"TAB1",#N/A,TRUE,"GENERAL";"TAB2",#N/A,TRUE,"GENERAL";"TAB3",#N/A,TRUE,"GENERAL";"TAB4",#N/A,TRUE,"GENERAL";"TAB5",#N/A,TRUE,"GENERAL"}</definedName>
    <definedName name="_____i7" localSheetId="23" hidden="1">{"via1",#N/A,TRUE,"general";"via2",#N/A,TRUE,"general";"via3",#N/A,TRUE,"general"}</definedName>
    <definedName name="_____i7" hidden="1">{"via1",#N/A,TRUE,"general";"via2",#N/A,TRUE,"general";"via3",#N/A,TRUE,"general"}</definedName>
    <definedName name="_____i77" localSheetId="23" hidden="1">{"TAB1",#N/A,TRUE,"GENERAL";"TAB2",#N/A,TRUE,"GENERAL";"TAB3",#N/A,TRUE,"GENERAL";"TAB4",#N/A,TRUE,"GENERAL";"TAB5",#N/A,TRUE,"GENERAL"}</definedName>
    <definedName name="_____i77" hidden="1">{"TAB1",#N/A,TRUE,"GENERAL";"TAB2",#N/A,TRUE,"GENERAL";"TAB3",#N/A,TRUE,"GENERAL";"TAB4",#N/A,TRUE,"GENERAL";"TAB5",#N/A,TRUE,"GENERAL"}</definedName>
    <definedName name="_____i8" localSheetId="23" hidden="1">{"via1",#N/A,TRUE,"general";"via2",#N/A,TRUE,"general";"via3",#N/A,TRUE,"general"}</definedName>
    <definedName name="_____i8" hidden="1">{"via1",#N/A,TRUE,"general";"via2",#N/A,TRUE,"general";"via3",#N/A,TRUE,"general"}</definedName>
    <definedName name="_____i9" localSheetId="23" hidden="1">{"TAB1",#N/A,TRUE,"GENERAL";"TAB2",#N/A,TRUE,"GENERAL";"TAB3",#N/A,TRUE,"GENERAL";"TAB4",#N/A,TRUE,"GENERAL";"TAB5",#N/A,TRUE,"GENERAL"}</definedName>
    <definedName name="_____i9" hidden="1">{"TAB1",#N/A,TRUE,"GENERAL";"TAB2",#N/A,TRUE,"GENERAL";"TAB3",#N/A,TRUE,"GENERAL";"TAB4",#N/A,TRUE,"GENERAL";"TAB5",#N/A,TRUE,"GENERAL"}</definedName>
    <definedName name="_____INF1" localSheetId="23">#REF!</definedName>
    <definedName name="_____INF1" localSheetId="21">#REF!</definedName>
    <definedName name="_____INF1" localSheetId="22">#REF!</definedName>
    <definedName name="_____INF1" localSheetId="19">#REF!</definedName>
    <definedName name="_____INF1">#REF!</definedName>
    <definedName name="_____k3" localSheetId="23" hidden="1">{"TAB1",#N/A,TRUE,"GENERAL";"TAB2",#N/A,TRUE,"GENERAL";"TAB3",#N/A,TRUE,"GENERAL";"TAB4",#N/A,TRUE,"GENERAL";"TAB5",#N/A,TRUE,"GENERAL"}</definedName>
    <definedName name="_____k3" hidden="1">{"TAB1",#N/A,TRUE,"GENERAL";"TAB2",#N/A,TRUE,"GENERAL";"TAB3",#N/A,TRUE,"GENERAL";"TAB4",#N/A,TRUE,"GENERAL";"TAB5",#N/A,TRUE,"GENERAL"}</definedName>
    <definedName name="_____k4" localSheetId="23" hidden="1">{"via1",#N/A,TRUE,"general";"via2",#N/A,TRUE,"general";"via3",#N/A,TRUE,"general"}</definedName>
    <definedName name="_____k4" hidden="1">{"via1",#N/A,TRUE,"general";"via2",#N/A,TRUE,"general";"via3",#N/A,TRUE,"general"}</definedName>
    <definedName name="_____k5" localSheetId="23" hidden="1">{"via1",#N/A,TRUE,"general";"via2",#N/A,TRUE,"general";"via3",#N/A,TRUE,"general"}</definedName>
    <definedName name="_____k5" hidden="1">{"via1",#N/A,TRUE,"general";"via2",#N/A,TRUE,"general";"via3",#N/A,TRUE,"general"}</definedName>
    <definedName name="_____k6" localSheetId="23" hidden="1">{"TAB1",#N/A,TRUE,"GENERAL";"TAB2",#N/A,TRUE,"GENERAL";"TAB3",#N/A,TRUE,"GENERAL";"TAB4",#N/A,TRUE,"GENERAL";"TAB5",#N/A,TRUE,"GENERAL"}</definedName>
    <definedName name="_____k6" hidden="1">{"TAB1",#N/A,TRUE,"GENERAL";"TAB2",#N/A,TRUE,"GENERAL";"TAB3",#N/A,TRUE,"GENERAL";"TAB4",#N/A,TRUE,"GENERAL";"TAB5",#N/A,TRUE,"GENERAL"}</definedName>
    <definedName name="_____k7" localSheetId="23" hidden="1">{"via1",#N/A,TRUE,"general";"via2",#N/A,TRUE,"general";"via3",#N/A,TRUE,"general"}</definedName>
    <definedName name="_____k7" hidden="1">{"via1",#N/A,TRUE,"general";"via2",#N/A,TRUE,"general";"via3",#N/A,TRUE,"general"}</definedName>
    <definedName name="_____k8" localSheetId="23" hidden="1">{"via1",#N/A,TRUE,"general";"via2",#N/A,TRUE,"general";"via3",#N/A,TRUE,"general"}</definedName>
    <definedName name="_____k8" hidden="1">{"via1",#N/A,TRUE,"general";"via2",#N/A,TRUE,"general";"via3",#N/A,TRUE,"general"}</definedName>
    <definedName name="_____k9" localSheetId="23" hidden="1">{"TAB1",#N/A,TRUE,"GENERAL";"TAB2",#N/A,TRUE,"GENERAL";"TAB3",#N/A,TRUE,"GENERAL";"TAB4",#N/A,TRUE,"GENERAL";"TAB5",#N/A,TRUE,"GENERAL"}</definedName>
    <definedName name="_____k9" hidden="1">{"TAB1",#N/A,TRUE,"GENERAL";"TAB2",#N/A,TRUE,"GENERAL";"TAB3",#N/A,TRUE,"GENERAL";"TAB4",#N/A,TRUE,"GENERAL";"TAB5",#N/A,TRUE,"GENERAL"}</definedName>
    <definedName name="_____kjk6" localSheetId="23" hidden="1">{"TAB1",#N/A,TRUE,"GENERAL";"TAB2",#N/A,TRUE,"GENERAL";"TAB3",#N/A,TRUE,"GENERAL";"TAB4",#N/A,TRUE,"GENERAL";"TAB5",#N/A,TRUE,"GENERAL"}</definedName>
    <definedName name="_____kjk6" hidden="1">{"TAB1",#N/A,TRUE,"GENERAL";"TAB2",#N/A,TRUE,"GENERAL";"TAB3",#N/A,TRUE,"GENERAL";"TAB4",#N/A,TRUE,"GENERAL";"TAB5",#N/A,TRUE,"GENERAL"}</definedName>
    <definedName name="_____m3" localSheetId="23" hidden="1">{"via1",#N/A,TRUE,"general";"via2",#N/A,TRUE,"general";"via3",#N/A,TRUE,"general"}</definedName>
    <definedName name="_____m3" hidden="1">{"via1",#N/A,TRUE,"general";"via2",#N/A,TRUE,"general";"via3",#N/A,TRUE,"general"}</definedName>
    <definedName name="_____m4" localSheetId="23" hidden="1">{"TAB1",#N/A,TRUE,"GENERAL";"TAB2",#N/A,TRUE,"GENERAL";"TAB3",#N/A,TRUE,"GENERAL";"TAB4",#N/A,TRUE,"GENERAL";"TAB5",#N/A,TRUE,"GENERAL"}</definedName>
    <definedName name="_____m4" hidden="1">{"TAB1",#N/A,TRUE,"GENERAL";"TAB2",#N/A,TRUE,"GENERAL";"TAB3",#N/A,TRUE,"GENERAL";"TAB4",#N/A,TRUE,"GENERAL";"TAB5",#N/A,TRUE,"GENERAL"}</definedName>
    <definedName name="_____m5" localSheetId="23" hidden="1">{"via1",#N/A,TRUE,"general";"via2",#N/A,TRUE,"general";"via3",#N/A,TRUE,"general"}</definedName>
    <definedName name="_____m5" hidden="1">{"via1",#N/A,TRUE,"general";"via2",#N/A,TRUE,"general";"via3",#N/A,TRUE,"general"}</definedName>
    <definedName name="_____m6" localSheetId="23" hidden="1">{"TAB1",#N/A,TRUE,"GENERAL";"TAB2",#N/A,TRUE,"GENERAL";"TAB3",#N/A,TRUE,"GENERAL";"TAB4",#N/A,TRUE,"GENERAL";"TAB5",#N/A,TRUE,"GENERAL"}</definedName>
    <definedName name="_____m6" hidden="1">{"TAB1",#N/A,TRUE,"GENERAL";"TAB2",#N/A,TRUE,"GENERAL";"TAB3",#N/A,TRUE,"GENERAL";"TAB4",#N/A,TRUE,"GENERAL";"TAB5",#N/A,TRUE,"GENERAL"}</definedName>
    <definedName name="_____m7" localSheetId="23" hidden="1">{"TAB1",#N/A,TRUE,"GENERAL";"TAB2",#N/A,TRUE,"GENERAL";"TAB3",#N/A,TRUE,"GENERAL";"TAB4",#N/A,TRUE,"GENERAL";"TAB5",#N/A,TRUE,"GENERAL"}</definedName>
    <definedName name="_____m7" hidden="1">{"TAB1",#N/A,TRUE,"GENERAL";"TAB2",#N/A,TRUE,"GENERAL";"TAB3",#N/A,TRUE,"GENERAL";"TAB4",#N/A,TRUE,"GENERAL";"TAB5",#N/A,TRUE,"GENERAL"}</definedName>
    <definedName name="_____m8" localSheetId="23" hidden="1">{"via1",#N/A,TRUE,"general";"via2",#N/A,TRUE,"general";"via3",#N/A,TRUE,"general"}</definedName>
    <definedName name="_____m8" hidden="1">{"via1",#N/A,TRUE,"general";"via2",#N/A,TRUE,"general";"via3",#N/A,TRUE,"general"}</definedName>
    <definedName name="_____m9" localSheetId="23" hidden="1">{"via1",#N/A,TRUE,"general";"via2",#N/A,TRUE,"general";"via3",#N/A,TRUE,"general"}</definedName>
    <definedName name="_____m9" hidden="1">{"via1",#N/A,TRUE,"general";"via2",#N/A,TRUE,"general";"via3",#N/A,TRUE,"general"}</definedName>
    <definedName name="_____n3" localSheetId="23" hidden="1">{"TAB1",#N/A,TRUE,"GENERAL";"TAB2",#N/A,TRUE,"GENERAL";"TAB3",#N/A,TRUE,"GENERAL";"TAB4",#N/A,TRUE,"GENERAL";"TAB5",#N/A,TRUE,"GENERAL"}</definedName>
    <definedName name="_____n3" hidden="1">{"TAB1",#N/A,TRUE,"GENERAL";"TAB2",#N/A,TRUE,"GENERAL";"TAB3",#N/A,TRUE,"GENERAL";"TAB4",#N/A,TRUE,"GENERAL";"TAB5",#N/A,TRUE,"GENERAL"}</definedName>
    <definedName name="_____n4" localSheetId="23" hidden="1">{"via1",#N/A,TRUE,"general";"via2",#N/A,TRUE,"general";"via3",#N/A,TRUE,"general"}</definedName>
    <definedName name="_____n4" hidden="1">{"via1",#N/A,TRUE,"general";"via2",#N/A,TRUE,"general";"via3",#N/A,TRUE,"general"}</definedName>
    <definedName name="_____n5" localSheetId="23" hidden="1">{"TAB1",#N/A,TRUE,"GENERAL";"TAB2",#N/A,TRUE,"GENERAL";"TAB3",#N/A,TRUE,"GENERAL";"TAB4",#N/A,TRUE,"GENERAL";"TAB5",#N/A,TRUE,"GENERAL"}</definedName>
    <definedName name="_____n5" hidden="1">{"TAB1",#N/A,TRUE,"GENERAL";"TAB2",#N/A,TRUE,"GENERAL";"TAB3",#N/A,TRUE,"GENERAL";"TAB4",#N/A,TRUE,"GENERAL";"TAB5",#N/A,TRUE,"GENERAL"}</definedName>
    <definedName name="_____nyn7" localSheetId="23" hidden="1">{"via1",#N/A,TRUE,"general";"via2",#N/A,TRUE,"general";"via3",#N/A,TRUE,"general"}</definedName>
    <definedName name="_____nyn7" hidden="1">{"via1",#N/A,TRUE,"general";"via2",#N/A,TRUE,"general";"via3",#N/A,TRUE,"general"}</definedName>
    <definedName name="_____o4" localSheetId="23" hidden="1">{"via1",#N/A,TRUE,"general";"via2",#N/A,TRUE,"general";"via3",#N/A,TRUE,"general"}</definedName>
    <definedName name="_____o4" hidden="1">{"via1",#N/A,TRUE,"general";"via2",#N/A,TRUE,"general";"via3",#N/A,TRUE,"general"}</definedName>
    <definedName name="_____o5" localSheetId="23" hidden="1">{"TAB1",#N/A,TRUE,"GENERAL";"TAB2",#N/A,TRUE,"GENERAL";"TAB3",#N/A,TRUE,"GENERAL";"TAB4",#N/A,TRUE,"GENERAL";"TAB5",#N/A,TRUE,"GENERAL"}</definedName>
    <definedName name="_____o5" hidden="1">{"TAB1",#N/A,TRUE,"GENERAL";"TAB2",#N/A,TRUE,"GENERAL";"TAB3",#N/A,TRUE,"GENERAL";"TAB4",#N/A,TRUE,"GENERAL";"TAB5",#N/A,TRUE,"GENERAL"}</definedName>
    <definedName name="_____o6" localSheetId="23" hidden="1">{"TAB1",#N/A,TRUE,"GENERAL";"TAB2",#N/A,TRUE,"GENERAL";"TAB3",#N/A,TRUE,"GENERAL";"TAB4",#N/A,TRUE,"GENERAL";"TAB5",#N/A,TRUE,"GENERAL"}</definedName>
    <definedName name="_____o6" hidden="1">{"TAB1",#N/A,TRUE,"GENERAL";"TAB2",#N/A,TRUE,"GENERAL";"TAB3",#N/A,TRUE,"GENERAL";"TAB4",#N/A,TRUE,"GENERAL";"TAB5",#N/A,TRUE,"GENERAL"}</definedName>
    <definedName name="_____o7" localSheetId="23" hidden="1">{"TAB1",#N/A,TRUE,"GENERAL";"TAB2",#N/A,TRUE,"GENERAL";"TAB3",#N/A,TRUE,"GENERAL";"TAB4",#N/A,TRUE,"GENERAL";"TAB5",#N/A,TRUE,"GENERAL"}</definedName>
    <definedName name="_____o7" hidden="1">{"TAB1",#N/A,TRUE,"GENERAL";"TAB2",#N/A,TRUE,"GENERAL";"TAB3",#N/A,TRUE,"GENERAL";"TAB4",#N/A,TRUE,"GENERAL";"TAB5",#N/A,TRUE,"GENERAL"}</definedName>
    <definedName name="_____o8" localSheetId="23" hidden="1">{"via1",#N/A,TRUE,"general";"via2",#N/A,TRUE,"general";"via3",#N/A,TRUE,"general"}</definedName>
    <definedName name="_____o8" hidden="1">{"via1",#N/A,TRUE,"general";"via2",#N/A,TRUE,"general";"via3",#N/A,TRUE,"general"}</definedName>
    <definedName name="_____o9" localSheetId="23" hidden="1">{"TAB1",#N/A,TRUE,"GENERAL";"TAB2",#N/A,TRUE,"GENERAL";"TAB3",#N/A,TRUE,"GENERAL";"TAB4",#N/A,TRUE,"GENERAL";"TAB5",#N/A,TRUE,"GENERAL"}</definedName>
    <definedName name="_____o9" hidden="1">{"TAB1",#N/A,TRUE,"GENERAL";"TAB2",#N/A,TRUE,"GENERAL";"TAB3",#N/A,TRUE,"GENERAL";"TAB4",#N/A,TRUE,"GENERAL";"TAB5",#N/A,TRUE,"GENERAL"}</definedName>
    <definedName name="_____p6" localSheetId="23" hidden="1">{"via1",#N/A,TRUE,"general";"via2",#N/A,TRUE,"general";"via3",#N/A,TRUE,"general"}</definedName>
    <definedName name="_____p6" hidden="1">{"via1",#N/A,TRUE,"general";"via2",#N/A,TRUE,"general";"via3",#N/A,TRUE,"general"}</definedName>
    <definedName name="_____p7" localSheetId="23" hidden="1">{"via1",#N/A,TRUE,"general";"via2",#N/A,TRUE,"general";"via3",#N/A,TRUE,"general"}</definedName>
    <definedName name="_____p7" hidden="1">{"via1",#N/A,TRUE,"general";"via2",#N/A,TRUE,"general";"via3",#N/A,TRUE,"general"}</definedName>
    <definedName name="_____p8" localSheetId="23" hidden="1">{"TAB1",#N/A,TRUE,"GENERAL";"TAB2",#N/A,TRUE,"GENERAL";"TAB3",#N/A,TRUE,"GENERAL";"TAB4",#N/A,TRUE,"GENERAL";"TAB5",#N/A,TRUE,"GENERAL"}</definedName>
    <definedName name="_____p8" hidden="1">{"TAB1",#N/A,TRUE,"GENERAL";"TAB2",#N/A,TRUE,"GENERAL";"TAB3",#N/A,TRUE,"GENERAL";"TAB4",#N/A,TRUE,"GENERAL";"TAB5",#N/A,TRUE,"GENERAL"}</definedName>
    <definedName name="_____PER5" localSheetId="23">#REF!</definedName>
    <definedName name="_____PER5" localSheetId="21">#REF!</definedName>
    <definedName name="_____PER5" localSheetId="22">#REF!</definedName>
    <definedName name="_____PER5">#REF!</definedName>
    <definedName name="_____PJ50" localSheetId="23">#REF!</definedName>
    <definedName name="_____PJ50">#REF!</definedName>
    <definedName name="_____pj51" localSheetId="23">#REF!</definedName>
    <definedName name="_____pj51">#REF!</definedName>
    <definedName name="_____r" localSheetId="23" hidden="1">{"TAB1",#N/A,TRUE,"GENERAL";"TAB2",#N/A,TRUE,"GENERAL";"TAB3",#N/A,TRUE,"GENERAL";"TAB4",#N/A,TRUE,"GENERAL";"TAB5",#N/A,TRUE,"GENERAL"}</definedName>
    <definedName name="_____r" hidden="1">{"TAB1",#N/A,TRUE,"GENERAL";"TAB2",#N/A,TRUE,"GENERAL";"TAB3",#N/A,TRUE,"GENERAL";"TAB4",#N/A,TRUE,"GENERAL";"TAB5",#N/A,TRUE,"GENERAL"}</definedName>
    <definedName name="_____r4r" localSheetId="23" hidden="1">{"via1",#N/A,TRUE,"general";"via2",#N/A,TRUE,"general";"via3",#N/A,TRUE,"general"}</definedName>
    <definedName name="_____r4r" hidden="1">{"via1",#N/A,TRUE,"general";"via2",#N/A,TRUE,"general";"via3",#N/A,TRUE,"general"}</definedName>
    <definedName name="_____rc" localSheetId="23">#REF!</definedName>
    <definedName name="_____rc" localSheetId="21">#REF!</definedName>
    <definedName name="_____rc" localSheetId="22">#REF!</definedName>
    <definedName name="_____rc">#REF!</definedName>
    <definedName name="_____rtu6" localSheetId="23" hidden="1">{"via1",#N/A,TRUE,"general";"via2",#N/A,TRUE,"general";"via3",#N/A,TRUE,"general"}</definedName>
    <definedName name="_____rtu6" hidden="1">{"via1",#N/A,TRUE,"general";"via2",#N/A,TRUE,"general";"via3",#N/A,TRUE,"general"}</definedName>
    <definedName name="_____s1" localSheetId="23" hidden="1">{"via1",#N/A,TRUE,"general";"via2",#N/A,TRUE,"general";"via3",#N/A,TRUE,"general"}</definedName>
    <definedName name="_____s1" hidden="1">{"via1",#N/A,TRUE,"general";"via2",#N/A,TRUE,"general";"via3",#N/A,TRUE,"general"}</definedName>
    <definedName name="_____s2" localSheetId="23" hidden="1">{"TAB1",#N/A,TRUE,"GENERAL";"TAB2",#N/A,TRUE,"GENERAL";"TAB3",#N/A,TRUE,"GENERAL";"TAB4",#N/A,TRUE,"GENERAL";"TAB5",#N/A,TRUE,"GENERAL"}</definedName>
    <definedName name="_____s2" hidden="1">{"TAB1",#N/A,TRUE,"GENERAL";"TAB2",#N/A,TRUE,"GENERAL";"TAB3",#N/A,TRUE,"GENERAL";"TAB4",#N/A,TRUE,"GENERAL";"TAB5",#N/A,TRUE,"GENERAL"}</definedName>
    <definedName name="_____s3" localSheetId="23" hidden="1">{"TAB1",#N/A,TRUE,"GENERAL";"TAB2",#N/A,TRUE,"GENERAL";"TAB3",#N/A,TRUE,"GENERAL";"TAB4",#N/A,TRUE,"GENERAL";"TAB5",#N/A,TRUE,"GENERAL"}</definedName>
    <definedName name="_____s3" hidden="1">{"TAB1",#N/A,TRUE,"GENERAL";"TAB2",#N/A,TRUE,"GENERAL";"TAB3",#N/A,TRUE,"GENERAL";"TAB4",#N/A,TRUE,"GENERAL";"TAB5",#N/A,TRUE,"GENERAL"}</definedName>
    <definedName name="_____s4" localSheetId="23" hidden="1">{"via1",#N/A,TRUE,"general";"via2",#N/A,TRUE,"general";"via3",#N/A,TRUE,"general"}</definedName>
    <definedName name="_____s4" hidden="1">{"via1",#N/A,TRUE,"general";"via2",#N/A,TRUE,"general";"via3",#N/A,TRUE,"general"}</definedName>
    <definedName name="_____s5" localSheetId="23" hidden="1">{"via1",#N/A,TRUE,"general";"via2",#N/A,TRUE,"general";"via3",#N/A,TRUE,"general"}</definedName>
    <definedName name="_____s5" hidden="1">{"via1",#N/A,TRUE,"general";"via2",#N/A,TRUE,"general";"via3",#N/A,TRUE,"general"}</definedName>
    <definedName name="_____s6" localSheetId="23" hidden="1">{"TAB1",#N/A,TRUE,"GENERAL";"TAB2",#N/A,TRUE,"GENERAL";"TAB3",#N/A,TRUE,"GENERAL";"TAB4",#N/A,TRUE,"GENERAL";"TAB5",#N/A,TRUE,"GENERAL"}</definedName>
    <definedName name="_____s6" hidden="1">{"TAB1",#N/A,TRUE,"GENERAL";"TAB2",#N/A,TRUE,"GENERAL";"TAB3",#N/A,TRUE,"GENERAL";"TAB4",#N/A,TRUE,"GENERAL";"TAB5",#N/A,TRUE,"GENERAL"}</definedName>
    <definedName name="_____s7" localSheetId="23" hidden="1">{"via1",#N/A,TRUE,"general";"via2",#N/A,TRUE,"general";"via3",#N/A,TRUE,"general"}</definedName>
    <definedName name="_____s7" hidden="1">{"via1",#N/A,TRUE,"general";"via2",#N/A,TRUE,"general";"via3",#N/A,TRUE,"general"}</definedName>
    <definedName name="_____SBC1">#REF!</definedName>
    <definedName name="_____SBC3">#REF!</definedName>
    <definedName name="_____SBC5">#REF!</definedName>
    <definedName name="_____t3" localSheetId="23" hidden="1">{"TAB1",#N/A,TRUE,"GENERAL";"TAB2",#N/A,TRUE,"GENERAL";"TAB3",#N/A,TRUE,"GENERAL";"TAB4",#N/A,TRUE,"GENERAL";"TAB5",#N/A,TRUE,"GENERAL"}</definedName>
    <definedName name="_____t3" hidden="1">{"TAB1",#N/A,TRUE,"GENERAL";"TAB2",#N/A,TRUE,"GENERAL";"TAB3",#N/A,TRUE,"GENERAL";"TAB4",#N/A,TRUE,"GENERAL";"TAB5",#N/A,TRUE,"GENERAL"}</definedName>
    <definedName name="_____t4" localSheetId="23" hidden="1">{"via1",#N/A,TRUE,"general";"via2",#N/A,TRUE,"general";"via3",#N/A,TRUE,"general"}</definedName>
    <definedName name="_____t4" hidden="1">{"via1",#N/A,TRUE,"general";"via2",#N/A,TRUE,"general";"via3",#N/A,TRUE,"general"}</definedName>
    <definedName name="_____t5" localSheetId="23" hidden="1">{"TAB1",#N/A,TRUE,"GENERAL";"TAB2",#N/A,TRUE,"GENERAL";"TAB3",#N/A,TRUE,"GENERAL";"TAB4",#N/A,TRUE,"GENERAL";"TAB5",#N/A,TRUE,"GENERAL"}</definedName>
    <definedName name="_____t5" hidden="1">{"TAB1",#N/A,TRUE,"GENERAL";"TAB2",#N/A,TRUE,"GENERAL";"TAB3",#N/A,TRUE,"GENERAL";"TAB4",#N/A,TRUE,"GENERAL";"TAB5",#N/A,TRUE,"GENERAL"}</definedName>
    <definedName name="_____t6" localSheetId="23" hidden="1">{"via1",#N/A,TRUE,"general";"via2",#N/A,TRUE,"general";"via3",#N/A,TRUE,"general"}</definedName>
    <definedName name="_____t6" hidden="1">{"via1",#N/A,TRUE,"general";"via2",#N/A,TRUE,"general";"via3",#N/A,TRUE,"general"}</definedName>
    <definedName name="_____t66" localSheetId="23" hidden="1">{"TAB1",#N/A,TRUE,"GENERAL";"TAB2",#N/A,TRUE,"GENERAL";"TAB3",#N/A,TRUE,"GENERAL";"TAB4",#N/A,TRUE,"GENERAL";"TAB5",#N/A,TRUE,"GENERAL"}</definedName>
    <definedName name="_____t66" hidden="1">{"TAB1",#N/A,TRUE,"GENERAL";"TAB2",#N/A,TRUE,"GENERAL";"TAB3",#N/A,TRUE,"GENERAL";"TAB4",#N/A,TRUE,"GENERAL";"TAB5",#N/A,TRUE,"GENERAL"}</definedName>
    <definedName name="_____t7" localSheetId="23" hidden="1">{"via1",#N/A,TRUE,"general";"via2",#N/A,TRUE,"general";"via3",#N/A,TRUE,"general"}</definedName>
    <definedName name="_____t7" hidden="1">{"via1",#N/A,TRUE,"general";"via2",#N/A,TRUE,"general";"via3",#N/A,TRUE,"general"}</definedName>
    <definedName name="_____t77" localSheetId="23" hidden="1">{"TAB1",#N/A,TRUE,"GENERAL";"TAB2",#N/A,TRUE,"GENERAL";"TAB3",#N/A,TRUE,"GENERAL";"TAB4",#N/A,TRUE,"GENERAL";"TAB5",#N/A,TRUE,"GENERAL"}</definedName>
    <definedName name="_____t77" hidden="1">{"TAB1",#N/A,TRUE,"GENERAL";"TAB2",#N/A,TRUE,"GENERAL";"TAB3",#N/A,TRUE,"GENERAL";"TAB4",#N/A,TRUE,"GENERAL";"TAB5",#N/A,TRUE,"GENERAL"}</definedName>
    <definedName name="_____t8" localSheetId="23" hidden="1">{"TAB1",#N/A,TRUE,"GENERAL";"TAB2",#N/A,TRUE,"GENERAL";"TAB3",#N/A,TRUE,"GENERAL";"TAB4",#N/A,TRUE,"GENERAL";"TAB5",#N/A,TRUE,"GENERAL"}</definedName>
    <definedName name="_____t8" hidden="1">{"TAB1",#N/A,TRUE,"GENERAL";"TAB2",#N/A,TRUE,"GENERAL";"TAB3",#N/A,TRUE,"GENERAL";"TAB4",#N/A,TRUE,"GENERAL";"TAB5",#N/A,TRUE,"GENERAL"}</definedName>
    <definedName name="_____t88" localSheetId="23" hidden="1">{"via1",#N/A,TRUE,"general";"via2",#N/A,TRUE,"general";"via3",#N/A,TRUE,"general"}</definedName>
    <definedName name="_____t88" hidden="1">{"via1",#N/A,TRUE,"general";"via2",#N/A,TRUE,"general";"via3",#N/A,TRUE,"general"}</definedName>
    <definedName name="_____t9" localSheetId="23" hidden="1">{"TAB1",#N/A,TRUE,"GENERAL";"TAB2",#N/A,TRUE,"GENERAL";"TAB3",#N/A,TRUE,"GENERAL";"TAB4",#N/A,TRUE,"GENERAL";"TAB5",#N/A,TRUE,"GENERAL"}</definedName>
    <definedName name="_____t9" hidden="1">{"TAB1",#N/A,TRUE,"GENERAL";"TAB2",#N/A,TRUE,"GENERAL";"TAB3",#N/A,TRUE,"GENERAL";"TAB4",#N/A,TRUE,"GENERAL";"TAB5",#N/A,TRUE,"GENERAL"}</definedName>
    <definedName name="_____t99" localSheetId="23" hidden="1">{"via1",#N/A,TRUE,"general";"via2",#N/A,TRUE,"general";"via3",#N/A,TRUE,"general"}</definedName>
    <definedName name="_____t99" hidden="1">{"via1",#N/A,TRUE,"general";"via2",#N/A,TRUE,"general";"via3",#N/A,TRUE,"general"}</definedName>
    <definedName name="_____u4" localSheetId="23" hidden="1">{"TAB1",#N/A,TRUE,"GENERAL";"TAB2",#N/A,TRUE,"GENERAL";"TAB3",#N/A,TRUE,"GENERAL";"TAB4",#N/A,TRUE,"GENERAL";"TAB5",#N/A,TRUE,"GENERAL"}</definedName>
    <definedName name="_____u4" hidden="1">{"TAB1",#N/A,TRUE,"GENERAL";"TAB2",#N/A,TRUE,"GENERAL";"TAB3",#N/A,TRUE,"GENERAL";"TAB4",#N/A,TRUE,"GENERAL";"TAB5",#N/A,TRUE,"GENERAL"}</definedName>
    <definedName name="_____u5" localSheetId="23" hidden="1">{"TAB1",#N/A,TRUE,"GENERAL";"TAB2",#N/A,TRUE,"GENERAL";"TAB3",#N/A,TRUE,"GENERAL";"TAB4",#N/A,TRUE,"GENERAL";"TAB5",#N/A,TRUE,"GENERAL"}</definedName>
    <definedName name="_____u5" hidden="1">{"TAB1",#N/A,TRUE,"GENERAL";"TAB2",#N/A,TRUE,"GENERAL";"TAB3",#N/A,TRUE,"GENERAL";"TAB4",#N/A,TRUE,"GENERAL";"TAB5",#N/A,TRUE,"GENERAL"}</definedName>
    <definedName name="_____u6" localSheetId="23" hidden="1">{"TAB1",#N/A,TRUE,"GENERAL";"TAB2",#N/A,TRUE,"GENERAL";"TAB3",#N/A,TRUE,"GENERAL";"TAB4",#N/A,TRUE,"GENERAL";"TAB5",#N/A,TRUE,"GENERAL"}</definedName>
    <definedName name="_____u6" hidden="1">{"TAB1",#N/A,TRUE,"GENERAL";"TAB2",#N/A,TRUE,"GENERAL";"TAB3",#N/A,TRUE,"GENERAL";"TAB4",#N/A,TRUE,"GENERAL";"TAB5",#N/A,TRUE,"GENERAL"}</definedName>
    <definedName name="_____u7" localSheetId="23" hidden="1">{"via1",#N/A,TRUE,"general";"via2",#N/A,TRUE,"general";"via3",#N/A,TRUE,"general"}</definedName>
    <definedName name="_____u7" hidden="1">{"via1",#N/A,TRUE,"general";"via2",#N/A,TRUE,"general";"via3",#N/A,TRUE,"general"}</definedName>
    <definedName name="_____u8" localSheetId="23" hidden="1">{"TAB1",#N/A,TRUE,"GENERAL";"TAB2",#N/A,TRUE,"GENERAL";"TAB3",#N/A,TRUE,"GENERAL";"TAB4",#N/A,TRUE,"GENERAL";"TAB5",#N/A,TRUE,"GENERAL"}</definedName>
    <definedName name="_____u8" hidden="1">{"TAB1",#N/A,TRUE,"GENERAL";"TAB2",#N/A,TRUE,"GENERAL";"TAB3",#N/A,TRUE,"GENERAL";"TAB4",#N/A,TRUE,"GENERAL";"TAB5",#N/A,TRUE,"GENERAL"}</definedName>
    <definedName name="_____u9" localSheetId="23" hidden="1">{"TAB1",#N/A,TRUE,"GENERAL";"TAB2",#N/A,TRUE,"GENERAL";"TAB3",#N/A,TRUE,"GENERAL";"TAB4",#N/A,TRUE,"GENERAL";"TAB5",#N/A,TRUE,"GENERAL"}</definedName>
    <definedName name="_____u9" hidden="1">{"TAB1",#N/A,TRUE,"GENERAL";"TAB2",#N/A,TRUE,"GENERAL";"TAB3",#N/A,TRUE,"GENERAL";"TAB4",#N/A,TRUE,"GENERAL";"TAB5",#N/A,TRUE,"GENERAL"}</definedName>
    <definedName name="_____ur7" localSheetId="23" hidden="1">{"TAB1",#N/A,TRUE,"GENERAL";"TAB2",#N/A,TRUE,"GENERAL";"TAB3",#N/A,TRUE,"GENERAL";"TAB4",#N/A,TRUE,"GENERAL";"TAB5",#N/A,TRUE,"GENERAL"}</definedName>
    <definedName name="_____ur7" hidden="1">{"TAB1",#N/A,TRUE,"GENERAL";"TAB2",#N/A,TRUE,"GENERAL";"TAB3",#N/A,TRUE,"GENERAL";"TAB4",#N/A,TRUE,"GENERAL";"TAB5",#N/A,TRUE,"GENERAL"}</definedName>
    <definedName name="_____v2" localSheetId="23" hidden="1">{"via1",#N/A,TRUE,"general";"via2",#N/A,TRUE,"general";"via3",#N/A,TRUE,"general"}</definedName>
    <definedName name="_____v2" hidden="1">{"via1",#N/A,TRUE,"general";"via2",#N/A,TRUE,"general";"via3",#N/A,TRUE,"general"}</definedName>
    <definedName name="_____v3" localSheetId="23" hidden="1">{"TAB1",#N/A,TRUE,"GENERAL";"TAB2",#N/A,TRUE,"GENERAL";"TAB3",#N/A,TRUE,"GENERAL";"TAB4",#N/A,TRUE,"GENERAL";"TAB5",#N/A,TRUE,"GENERAL"}</definedName>
    <definedName name="_____v3" hidden="1">{"TAB1",#N/A,TRUE,"GENERAL";"TAB2",#N/A,TRUE,"GENERAL";"TAB3",#N/A,TRUE,"GENERAL";"TAB4",#N/A,TRUE,"GENERAL";"TAB5",#N/A,TRUE,"GENERAL"}</definedName>
    <definedName name="_____v4" localSheetId="23" hidden="1">{"TAB1",#N/A,TRUE,"GENERAL";"TAB2",#N/A,TRUE,"GENERAL";"TAB3",#N/A,TRUE,"GENERAL";"TAB4",#N/A,TRUE,"GENERAL";"TAB5",#N/A,TRUE,"GENERAL"}</definedName>
    <definedName name="_____v4" hidden="1">{"TAB1",#N/A,TRUE,"GENERAL";"TAB2",#N/A,TRUE,"GENERAL";"TAB3",#N/A,TRUE,"GENERAL";"TAB4",#N/A,TRUE,"GENERAL";"TAB5",#N/A,TRUE,"GENERAL"}</definedName>
    <definedName name="_____v5" localSheetId="23" hidden="1">{"TAB1",#N/A,TRUE,"GENERAL";"TAB2",#N/A,TRUE,"GENERAL";"TAB3",#N/A,TRUE,"GENERAL";"TAB4",#N/A,TRUE,"GENERAL";"TAB5",#N/A,TRUE,"GENERAL"}</definedName>
    <definedName name="_____v5" hidden="1">{"TAB1",#N/A,TRUE,"GENERAL";"TAB2",#N/A,TRUE,"GENERAL";"TAB3",#N/A,TRUE,"GENERAL";"TAB4",#N/A,TRUE,"GENERAL";"TAB5",#N/A,TRUE,"GENERAL"}</definedName>
    <definedName name="_____v6" localSheetId="23" hidden="1">{"TAB1",#N/A,TRUE,"GENERAL";"TAB2",#N/A,TRUE,"GENERAL";"TAB3",#N/A,TRUE,"GENERAL";"TAB4",#N/A,TRUE,"GENERAL";"TAB5",#N/A,TRUE,"GENERAL"}</definedName>
    <definedName name="_____v6" hidden="1">{"TAB1",#N/A,TRUE,"GENERAL";"TAB2",#N/A,TRUE,"GENERAL";"TAB3",#N/A,TRUE,"GENERAL";"TAB4",#N/A,TRUE,"GENERAL";"TAB5",#N/A,TRUE,"GENERAL"}</definedName>
    <definedName name="_____v7" localSheetId="23" hidden="1">{"via1",#N/A,TRUE,"general";"via2",#N/A,TRUE,"general";"via3",#N/A,TRUE,"general"}</definedName>
    <definedName name="_____v7" hidden="1">{"via1",#N/A,TRUE,"general";"via2",#N/A,TRUE,"general";"via3",#N/A,TRUE,"general"}</definedName>
    <definedName name="_____v8" localSheetId="23" hidden="1">{"TAB1",#N/A,TRUE,"GENERAL";"TAB2",#N/A,TRUE,"GENERAL";"TAB3",#N/A,TRUE,"GENERAL";"TAB4",#N/A,TRUE,"GENERAL";"TAB5",#N/A,TRUE,"GENERAL"}</definedName>
    <definedName name="_____v8" hidden="1">{"TAB1",#N/A,TRUE,"GENERAL";"TAB2",#N/A,TRUE,"GENERAL";"TAB3",#N/A,TRUE,"GENERAL";"TAB4",#N/A,TRUE,"GENERAL";"TAB5",#N/A,TRUE,"GENERAL"}</definedName>
    <definedName name="_____v9" localSheetId="23" hidden="1">{"TAB1",#N/A,TRUE,"GENERAL";"TAB2",#N/A,TRUE,"GENERAL";"TAB3",#N/A,TRUE,"GENERAL";"TAB4",#N/A,TRUE,"GENERAL";"TAB5",#N/A,TRUE,"GENERAL"}</definedName>
    <definedName name="_____v9" hidden="1">{"TAB1",#N/A,TRUE,"GENERAL";"TAB2",#N/A,TRUE,"GENERAL";"TAB3",#N/A,TRUE,"GENERAL";"TAB4",#N/A,TRUE,"GENERAL";"TAB5",#N/A,TRUE,"GENERAL"}</definedName>
    <definedName name="_____vfv4" localSheetId="23" hidden="1">{"via1",#N/A,TRUE,"general";"via2",#N/A,TRUE,"general";"via3",#N/A,TRUE,"general"}</definedName>
    <definedName name="_____vfv4" hidden="1">{"via1",#N/A,TRUE,"general";"via2",#N/A,TRUE,"general";"via3",#N/A,TRUE,"general"}</definedName>
    <definedName name="_____x1" localSheetId="23" hidden="1">{"TAB1",#N/A,TRUE,"GENERAL";"TAB2",#N/A,TRUE,"GENERAL";"TAB3",#N/A,TRUE,"GENERAL";"TAB4",#N/A,TRUE,"GENERAL";"TAB5",#N/A,TRUE,"GENERAL"}</definedName>
    <definedName name="_____x1" hidden="1">{"TAB1",#N/A,TRUE,"GENERAL";"TAB2",#N/A,TRUE,"GENERAL";"TAB3",#N/A,TRUE,"GENERAL";"TAB4",#N/A,TRUE,"GENERAL";"TAB5",#N/A,TRUE,"GENERAL"}</definedName>
    <definedName name="_____x2" localSheetId="23" hidden="1">{"via1",#N/A,TRUE,"general";"via2",#N/A,TRUE,"general";"via3",#N/A,TRUE,"general"}</definedName>
    <definedName name="_____x2" hidden="1">{"via1",#N/A,TRUE,"general";"via2",#N/A,TRUE,"general";"via3",#N/A,TRUE,"general"}</definedName>
    <definedName name="_____x3" localSheetId="23" hidden="1">{"via1",#N/A,TRUE,"general";"via2",#N/A,TRUE,"general";"via3",#N/A,TRUE,"general"}</definedName>
    <definedName name="_____x3" hidden="1">{"via1",#N/A,TRUE,"general";"via2",#N/A,TRUE,"general";"via3",#N/A,TRUE,"general"}</definedName>
    <definedName name="_____x4" localSheetId="23" hidden="1">{"via1",#N/A,TRUE,"general";"via2",#N/A,TRUE,"general";"via3",#N/A,TRUE,"general"}</definedName>
    <definedName name="_____x4" hidden="1">{"via1",#N/A,TRUE,"general";"via2",#N/A,TRUE,"general";"via3",#N/A,TRUE,"general"}</definedName>
    <definedName name="_____x5" localSheetId="23" hidden="1">{"TAB1",#N/A,TRUE,"GENERAL";"TAB2",#N/A,TRUE,"GENERAL";"TAB3",#N/A,TRUE,"GENERAL";"TAB4",#N/A,TRUE,"GENERAL";"TAB5",#N/A,TRUE,"GENERAL"}</definedName>
    <definedName name="_____x5" hidden="1">{"TAB1",#N/A,TRUE,"GENERAL";"TAB2",#N/A,TRUE,"GENERAL";"TAB3",#N/A,TRUE,"GENERAL";"TAB4",#N/A,TRUE,"GENERAL";"TAB5",#N/A,TRUE,"GENERAL"}</definedName>
    <definedName name="_____x6" localSheetId="23" hidden="1">{"TAB1",#N/A,TRUE,"GENERAL";"TAB2",#N/A,TRUE,"GENERAL";"TAB3",#N/A,TRUE,"GENERAL";"TAB4",#N/A,TRUE,"GENERAL";"TAB5",#N/A,TRUE,"GENERAL"}</definedName>
    <definedName name="_____x6" hidden="1">{"TAB1",#N/A,TRUE,"GENERAL";"TAB2",#N/A,TRUE,"GENERAL";"TAB3",#N/A,TRUE,"GENERAL";"TAB4",#N/A,TRUE,"GENERAL";"TAB5",#N/A,TRUE,"GENERAL"}</definedName>
    <definedName name="_____x7" localSheetId="23" hidden="1">{"TAB1",#N/A,TRUE,"GENERAL";"TAB2",#N/A,TRUE,"GENERAL";"TAB3",#N/A,TRUE,"GENERAL";"TAB4",#N/A,TRUE,"GENERAL";"TAB5",#N/A,TRUE,"GENERAL"}</definedName>
    <definedName name="_____x7" hidden="1">{"TAB1",#N/A,TRUE,"GENERAL";"TAB2",#N/A,TRUE,"GENERAL";"TAB3",#N/A,TRUE,"GENERAL";"TAB4",#N/A,TRUE,"GENERAL";"TAB5",#N/A,TRUE,"GENERAL"}</definedName>
    <definedName name="_____x8" localSheetId="23" hidden="1">{"via1",#N/A,TRUE,"general";"via2",#N/A,TRUE,"general";"via3",#N/A,TRUE,"general"}</definedName>
    <definedName name="_____x8" hidden="1">{"via1",#N/A,TRUE,"general";"via2",#N/A,TRUE,"general";"via3",#N/A,TRUE,"general"}</definedName>
    <definedName name="_____x9" localSheetId="23" hidden="1">{"TAB1",#N/A,TRUE,"GENERAL";"TAB2",#N/A,TRUE,"GENERAL";"TAB3",#N/A,TRUE,"GENERAL";"TAB4",#N/A,TRUE,"GENERAL";"TAB5",#N/A,TRUE,"GENERAL"}</definedName>
    <definedName name="_____x9" hidden="1">{"TAB1",#N/A,TRUE,"GENERAL";"TAB2",#N/A,TRUE,"GENERAL";"TAB3",#N/A,TRUE,"GENERAL";"TAB4",#N/A,TRUE,"GENERAL";"TAB5",#N/A,TRUE,"GENERAL"}</definedName>
    <definedName name="_____y2" localSheetId="23" hidden="1">{"TAB1",#N/A,TRUE,"GENERAL";"TAB2",#N/A,TRUE,"GENERAL";"TAB3",#N/A,TRUE,"GENERAL";"TAB4",#N/A,TRUE,"GENERAL";"TAB5",#N/A,TRUE,"GENERAL"}</definedName>
    <definedName name="_____y2" hidden="1">{"TAB1",#N/A,TRUE,"GENERAL";"TAB2",#N/A,TRUE,"GENERAL";"TAB3",#N/A,TRUE,"GENERAL";"TAB4",#N/A,TRUE,"GENERAL";"TAB5",#N/A,TRUE,"GENERAL"}</definedName>
    <definedName name="_____y3" localSheetId="23" hidden="1">{"via1",#N/A,TRUE,"general";"via2",#N/A,TRUE,"general";"via3",#N/A,TRUE,"general"}</definedName>
    <definedName name="_____y3" hidden="1">{"via1",#N/A,TRUE,"general";"via2",#N/A,TRUE,"general";"via3",#N/A,TRUE,"general"}</definedName>
    <definedName name="_____y4" localSheetId="23" hidden="1">{"via1",#N/A,TRUE,"general";"via2",#N/A,TRUE,"general";"via3",#N/A,TRUE,"general"}</definedName>
    <definedName name="_____y4" hidden="1">{"via1",#N/A,TRUE,"general";"via2",#N/A,TRUE,"general";"via3",#N/A,TRUE,"general"}</definedName>
    <definedName name="_____y5" localSheetId="23" hidden="1">{"TAB1",#N/A,TRUE,"GENERAL";"TAB2",#N/A,TRUE,"GENERAL";"TAB3",#N/A,TRUE,"GENERAL";"TAB4",#N/A,TRUE,"GENERAL";"TAB5",#N/A,TRUE,"GENERAL"}</definedName>
    <definedName name="_____y5" hidden="1">{"TAB1",#N/A,TRUE,"GENERAL";"TAB2",#N/A,TRUE,"GENERAL";"TAB3",#N/A,TRUE,"GENERAL";"TAB4",#N/A,TRUE,"GENERAL";"TAB5",#N/A,TRUE,"GENERAL"}</definedName>
    <definedName name="_____y6" localSheetId="23" hidden="1">{"via1",#N/A,TRUE,"general";"via2",#N/A,TRUE,"general";"via3",#N/A,TRUE,"general"}</definedName>
    <definedName name="_____y6" hidden="1">{"via1",#N/A,TRUE,"general";"via2",#N/A,TRUE,"general";"via3",#N/A,TRUE,"general"}</definedName>
    <definedName name="_____y7" localSheetId="23" hidden="1">{"via1",#N/A,TRUE,"general";"via2",#N/A,TRUE,"general";"via3",#N/A,TRUE,"general"}</definedName>
    <definedName name="_____y7" hidden="1">{"via1",#N/A,TRUE,"general";"via2",#N/A,TRUE,"general";"via3",#N/A,TRUE,"general"}</definedName>
    <definedName name="_____y8" localSheetId="23" hidden="1">{"via1",#N/A,TRUE,"general";"via2",#N/A,TRUE,"general";"via3",#N/A,TRUE,"general"}</definedName>
    <definedName name="_____y8" hidden="1">{"via1",#N/A,TRUE,"general";"via2",#N/A,TRUE,"general";"via3",#N/A,TRUE,"general"}</definedName>
    <definedName name="_____y9" localSheetId="23" hidden="1">{"TAB1",#N/A,TRUE,"GENERAL";"TAB2",#N/A,TRUE,"GENERAL";"TAB3",#N/A,TRUE,"GENERAL";"TAB4",#N/A,TRUE,"GENERAL";"TAB5",#N/A,TRUE,"GENERAL"}</definedName>
    <definedName name="_____y9" hidden="1">{"TAB1",#N/A,TRUE,"GENERAL";"TAB2",#N/A,TRUE,"GENERAL";"TAB3",#N/A,TRUE,"GENERAL";"TAB4",#N/A,TRUE,"GENERAL";"TAB5",#N/A,TRUE,"GENERAL"}</definedName>
    <definedName name="_____z1" localSheetId="23" hidden="1">{"TAB1",#N/A,TRUE,"GENERAL";"TAB2",#N/A,TRUE,"GENERAL";"TAB3",#N/A,TRUE,"GENERAL";"TAB4",#N/A,TRUE,"GENERAL";"TAB5",#N/A,TRUE,"GENERAL"}</definedName>
    <definedName name="_____z1" hidden="1">{"TAB1",#N/A,TRUE,"GENERAL";"TAB2",#N/A,TRUE,"GENERAL";"TAB3",#N/A,TRUE,"GENERAL";"TAB4",#N/A,TRUE,"GENERAL";"TAB5",#N/A,TRUE,"GENERAL"}</definedName>
    <definedName name="_____z2" localSheetId="23" hidden="1">{"via1",#N/A,TRUE,"general";"via2",#N/A,TRUE,"general";"via3",#N/A,TRUE,"general"}</definedName>
    <definedName name="_____z2" hidden="1">{"via1",#N/A,TRUE,"general";"via2",#N/A,TRUE,"general";"via3",#N/A,TRUE,"general"}</definedName>
    <definedName name="_____z3" localSheetId="23" hidden="1">{"via1",#N/A,TRUE,"general";"via2",#N/A,TRUE,"general";"via3",#N/A,TRUE,"general"}</definedName>
    <definedName name="_____z3" hidden="1">{"via1",#N/A,TRUE,"general";"via2",#N/A,TRUE,"general";"via3",#N/A,TRUE,"general"}</definedName>
    <definedName name="_____z4" localSheetId="23" hidden="1">{"TAB1",#N/A,TRUE,"GENERAL";"TAB2",#N/A,TRUE,"GENERAL";"TAB3",#N/A,TRUE,"GENERAL";"TAB4",#N/A,TRUE,"GENERAL";"TAB5",#N/A,TRUE,"GENERAL"}</definedName>
    <definedName name="_____z4" hidden="1">{"TAB1",#N/A,TRUE,"GENERAL";"TAB2",#N/A,TRUE,"GENERAL";"TAB3",#N/A,TRUE,"GENERAL";"TAB4",#N/A,TRUE,"GENERAL";"TAB5",#N/A,TRUE,"GENERAL"}</definedName>
    <definedName name="_____z5" localSheetId="23" hidden="1">{"via1",#N/A,TRUE,"general";"via2",#N/A,TRUE,"general";"via3",#N/A,TRUE,"general"}</definedName>
    <definedName name="_____z5" hidden="1">{"via1",#N/A,TRUE,"general";"via2",#N/A,TRUE,"general";"via3",#N/A,TRUE,"general"}</definedName>
    <definedName name="_____z6" localSheetId="23" hidden="1">{"TAB1",#N/A,TRUE,"GENERAL";"TAB2",#N/A,TRUE,"GENERAL";"TAB3",#N/A,TRUE,"GENERAL";"TAB4",#N/A,TRUE,"GENERAL";"TAB5",#N/A,TRUE,"GENERAL"}</definedName>
    <definedName name="_____z6" hidden="1">{"TAB1",#N/A,TRUE,"GENERAL";"TAB2",#N/A,TRUE,"GENERAL";"TAB3",#N/A,TRUE,"GENERAL";"TAB4",#N/A,TRUE,"GENERAL";"TAB5",#N/A,TRUE,"GENERAL"}</definedName>
    <definedName name="____a1" localSheetId="23" hidden="1">{"TAB1",#N/A,TRUE,"GENERAL";"TAB2",#N/A,TRUE,"GENERAL";"TAB3",#N/A,TRUE,"GENERAL";"TAB4",#N/A,TRUE,"GENERAL";"TAB5",#N/A,TRUE,"GENERAL"}</definedName>
    <definedName name="____a1" hidden="1">{"TAB1",#N/A,TRUE,"GENERAL";"TAB2",#N/A,TRUE,"GENERAL";"TAB3",#N/A,TRUE,"GENERAL";"TAB4",#N/A,TRUE,"GENERAL";"TAB5",#N/A,TRUE,"GENERAL"}</definedName>
    <definedName name="____A17000" localSheetId="23">#REF!</definedName>
    <definedName name="____A17000" localSheetId="21">#REF!</definedName>
    <definedName name="____A17000" localSheetId="22">#REF!</definedName>
    <definedName name="____A17000">#REF!</definedName>
    <definedName name="____A20000" localSheetId="23">#REF!</definedName>
    <definedName name="____A20000" localSheetId="21">#REF!</definedName>
    <definedName name="____A20000" localSheetId="22">#REF!</definedName>
    <definedName name="____A20000">#REF!</definedName>
    <definedName name="____a3" localSheetId="23" hidden="1">{"TAB1",#N/A,TRUE,"GENERAL";"TAB2",#N/A,TRUE,"GENERAL";"TAB3",#N/A,TRUE,"GENERAL";"TAB4",#N/A,TRUE,"GENERAL";"TAB5",#N/A,TRUE,"GENERAL"}</definedName>
    <definedName name="____a3" hidden="1">{"TAB1",#N/A,TRUE,"GENERAL";"TAB2",#N/A,TRUE,"GENERAL";"TAB3",#N/A,TRUE,"GENERAL";"TAB4",#N/A,TRUE,"GENERAL";"TAB5",#N/A,TRUE,"GENERAL"}</definedName>
    <definedName name="____A30000" localSheetId="23">#REF!</definedName>
    <definedName name="____A30000" localSheetId="21">#REF!</definedName>
    <definedName name="____A30000" localSheetId="22">#REF!</definedName>
    <definedName name="____A30000">#REF!</definedName>
    <definedName name="____a4" localSheetId="23" hidden="1">{"via1",#N/A,TRUE,"general";"via2",#N/A,TRUE,"general";"via3",#N/A,TRUE,"general"}</definedName>
    <definedName name="____a4" hidden="1">{"via1",#N/A,TRUE,"general";"via2",#N/A,TRUE,"general";"via3",#N/A,TRUE,"general"}</definedName>
    <definedName name="____a5" localSheetId="23" hidden="1">{"TAB1",#N/A,TRUE,"GENERAL";"TAB2",#N/A,TRUE,"GENERAL";"TAB3",#N/A,TRUE,"GENERAL";"TAB4",#N/A,TRUE,"GENERAL";"TAB5",#N/A,TRUE,"GENERAL"}</definedName>
    <definedName name="____a5" hidden="1">{"TAB1",#N/A,TRUE,"GENERAL";"TAB2",#N/A,TRUE,"GENERAL";"TAB3",#N/A,TRUE,"GENERAL";"TAB4",#N/A,TRUE,"GENERAL";"TAB5",#N/A,TRUE,"GENERAL"}</definedName>
    <definedName name="____a6" localSheetId="23" hidden="1">{"TAB1",#N/A,TRUE,"GENERAL";"TAB2",#N/A,TRUE,"GENERAL";"TAB3",#N/A,TRUE,"GENERAL";"TAB4",#N/A,TRUE,"GENERAL";"TAB5",#N/A,TRUE,"GENERAL"}</definedName>
    <definedName name="____a6" hidden="1">{"TAB1",#N/A,TRUE,"GENERAL";"TAB2",#N/A,TRUE,"GENERAL";"TAB3",#N/A,TRUE,"GENERAL";"TAB4",#N/A,TRUE,"GENERAL";"TAB5",#N/A,TRUE,"GENERAL"}</definedName>
    <definedName name="____AFC1">#REF!</definedName>
    <definedName name="____AFC3">#REF!</definedName>
    <definedName name="____AFC5">#REF!</definedName>
    <definedName name="____b2" localSheetId="23" hidden="1">{"TAB1",#N/A,TRUE,"GENERAL";"TAB2",#N/A,TRUE,"GENERAL";"TAB3",#N/A,TRUE,"GENERAL";"TAB4",#N/A,TRUE,"GENERAL";"TAB5",#N/A,TRUE,"GENERAL"}</definedName>
    <definedName name="____b2" hidden="1">{"TAB1",#N/A,TRUE,"GENERAL";"TAB2",#N/A,TRUE,"GENERAL";"TAB3",#N/A,TRUE,"GENERAL";"TAB4",#N/A,TRUE,"GENERAL";"TAB5",#N/A,TRUE,"GENERAL"}</definedName>
    <definedName name="____b3" localSheetId="23" hidden="1">{"TAB1",#N/A,TRUE,"GENERAL";"TAB2",#N/A,TRUE,"GENERAL";"TAB3",#N/A,TRUE,"GENERAL";"TAB4",#N/A,TRUE,"GENERAL";"TAB5",#N/A,TRUE,"GENERAL"}</definedName>
    <definedName name="____b3" hidden="1">{"TAB1",#N/A,TRUE,"GENERAL";"TAB2",#N/A,TRUE,"GENERAL";"TAB3",#N/A,TRUE,"GENERAL";"TAB4",#N/A,TRUE,"GENERAL";"TAB5",#N/A,TRUE,"GENERAL"}</definedName>
    <definedName name="____b4" localSheetId="23" hidden="1">{"TAB1",#N/A,TRUE,"GENERAL";"TAB2",#N/A,TRUE,"GENERAL";"TAB3",#N/A,TRUE,"GENERAL";"TAB4",#N/A,TRUE,"GENERAL";"TAB5",#N/A,TRUE,"GENERAL"}</definedName>
    <definedName name="____b4" hidden="1">{"TAB1",#N/A,TRUE,"GENERAL";"TAB2",#N/A,TRUE,"GENERAL";"TAB3",#N/A,TRUE,"GENERAL";"TAB4",#N/A,TRUE,"GENERAL";"TAB5",#N/A,TRUE,"GENERAL"}</definedName>
    <definedName name="____b5" localSheetId="23" hidden="1">{"TAB1",#N/A,TRUE,"GENERAL";"TAB2",#N/A,TRUE,"GENERAL";"TAB3",#N/A,TRUE,"GENERAL";"TAB4",#N/A,TRUE,"GENERAL";"TAB5",#N/A,TRUE,"GENERAL"}</definedName>
    <definedName name="____b5" hidden="1">{"TAB1",#N/A,TRUE,"GENERAL";"TAB2",#N/A,TRUE,"GENERAL";"TAB3",#N/A,TRUE,"GENERAL";"TAB4",#N/A,TRUE,"GENERAL";"TAB5",#N/A,TRUE,"GENERAL"}</definedName>
    <definedName name="____b6" localSheetId="23" hidden="1">{"TAB1",#N/A,TRUE,"GENERAL";"TAB2",#N/A,TRUE,"GENERAL";"TAB3",#N/A,TRUE,"GENERAL";"TAB4",#N/A,TRUE,"GENERAL";"TAB5",#N/A,TRUE,"GENERAL"}</definedName>
    <definedName name="____b6" hidden="1">{"TAB1",#N/A,TRUE,"GENERAL";"TAB2",#N/A,TRUE,"GENERAL";"TAB3",#N/A,TRUE,"GENERAL";"TAB4",#N/A,TRUE,"GENERAL";"TAB5",#N/A,TRUE,"GENERAL"}</definedName>
    <definedName name="____b7" localSheetId="23" hidden="1">{"via1",#N/A,TRUE,"general";"via2",#N/A,TRUE,"general";"via3",#N/A,TRUE,"general"}</definedName>
    <definedName name="____b7" hidden="1">{"via1",#N/A,TRUE,"general";"via2",#N/A,TRUE,"general";"via3",#N/A,TRUE,"general"}</definedName>
    <definedName name="____b8" localSheetId="23" hidden="1">{"via1",#N/A,TRUE,"general";"via2",#N/A,TRUE,"general";"via3",#N/A,TRUE,"general"}</definedName>
    <definedName name="____b8" hidden="1">{"via1",#N/A,TRUE,"general";"via2",#N/A,TRUE,"general";"via3",#N/A,TRUE,"general"}</definedName>
    <definedName name="____bb9" localSheetId="23" hidden="1">{"TAB1",#N/A,TRUE,"GENERAL";"TAB2",#N/A,TRUE,"GENERAL";"TAB3",#N/A,TRUE,"GENERAL";"TAB4",#N/A,TRUE,"GENERAL";"TAB5",#N/A,TRUE,"GENERAL"}</definedName>
    <definedName name="____bb9" hidden="1">{"TAB1",#N/A,TRUE,"GENERAL";"TAB2",#N/A,TRUE,"GENERAL";"TAB3",#N/A,TRUE,"GENERAL";"TAB4",#N/A,TRUE,"GENERAL";"TAB5",#N/A,TRUE,"GENERAL"}</definedName>
    <definedName name="____bgb5" localSheetId="23" hidden="1">{"TAB1",#N/A,TRUE,"GENERAL";"TAB2",#N/A,TRUE,"GENERAL";"TAB3",#N/A,TRUE,"GENERAL";"TAB4",#N/A,TRUE,"GENERAL";"TAB5",#N/A,TRUE,"GENERAL"}</definedName>
    <definedName name="____bgb5" hidden="1">{"TAB1",#N/A,TRUE,"GENERAL";"TAB2",#N/A,TRUE,"GENERAL";"TAB3",#N/A,TRUE,"GENERAL";"TAB4",#N/A,TRUE,"GENERAL";"TAB5",#N/A,TRUE,"GENERAL"}</definedName>
    <definedName name="____BGC1">#REF!</definedName>
    <definedName name="____BGC3">#REF!</definedName>
    <definedName name="____BGC5">#REF!</definedName>
    <definedName name="____CAC1">#REF!</definedName>
    <definedName name="____CAC3">#REF!</definedName>
    <definedName name="____CAC5">#REF!</definedName>
    <definedName name="____g2" localSheetId="23" hidden="1">{"TAB1",#N/A,TRUE,"GENERAL";"TAB2",#N/A,TRUE,"GENERAL";"TAB3",#N/A,TRUE,"GENERAL";"TAB4",#N/A,TRUE,"GENERAL";"TAB5",#N/A,TRUE,"GENERAL"}</definedName>
    <definedName name="____g2" hidden="1">{"TAB1",#N/A,TRUE,"GENERAL";"TAB2",#N/A,TRUE,"GENERAL";"TAB3",#N/A,TRUE,"GENERAL";"TAB4",#N/A,TRUE,"GENERAL";"TAB5",#N/A,TRUE,"GENERAL"}</definedName>
    <definedName name="____g3" localSheetId="23" hidden="1">{"via1",#N/A,TRUE,"general";"via2",#N/A,TRUE,"general";"via3",#N/A,TRUE,"general"}</definedName>
    <definedName name="____g3" hidden="1">{"via1",#N/A,TRUE,"general";"via2",#N/A,TRUE,"general";"via3",#N/A,TRUE,"general"}</definedName>
    <definedName name="____g4" localSheetId="23" hidden="1">{"via1",#N/A,TRUE,"general";"via2",#N/A,TRUE,"general";"via3",#N/A,TRUE,"general"}</definedName>
    <definedName name="____g4" hidden="1">{"via1",#N/A,TRUE,"general";"via2",#N/A,TRUE,"general";"via3",#N/A,TRUE,"general"}</definedName>
    <definedName name="____g5" localSheetId="23" hidden="1">{"via1",#N/A,TRUE,"general";"via2",#N/A,TRUE,"general";"via3",#N/A,TRUE,"general"}</definedName>
    <definedName name="____g5" hidden="1">{"via1",#N/A,TRUE,"general";"via2",#N/A,TRUE,"general";"via3",#N/A,TRUE,"general"}</definedName>
    <definedName name="____g6" localSheetId="23" hidden="1">{"via1",#N/A,TRUE,"general";"via2",#N/A,TRUE,"general";"via3",#N/A,TRUE,"general"}</definedName>
    <definedName name="____g6" hidden="1">{"via1",#N/A,TRUE,"general";"via2",#N/A,TRUE,"general";"via3",#N/A,TRUE,"general"}</definedName>
    <definedName name="____g7" localSheetId="23" hidden="1">{"TAB1",#N/A,TRUE,"GENERAL";"TAB2",#N/A,TRUE,"GENERAL";"TAB3",#N/A,TRUE,"GENERAL";"TAB4",#N/A,TRUE,"GENERAL";"TAB5",#N/A,TRUE,"GENERAL"}</definedName>
    <definedName name="____g7" hidden="1">{"TAB1",#N/A,TRUE,"GENERAL";"TAB2",#N/A,TRUE,"GENERAL";"TAB3",#N/A,TRUE,"GENERAL";"TAB4",#N/A,TRUE,"GENERAL";"TAB5",#N/A,TRUE,"GENERAL"}</definedName>
    <definedName name="____GR1" localSheetId="23" hidden="1">{"TAB1",#N/A,TRUE,"GENERAL";"TAB2",#N/A,TRUE,"GENERAL";"TAB3",#N/A,TRUE,"GENERAL";"TAB4",#N/A,TRUE,"GENERAL";"TAB5",#N/A,TRUE,"GENERAL"}</definedName>
    <definedName name="____GR1" hidden="1">{"TAB1",#N/A,TRUE,"GENERAL";"TAB2",#N/A,TRUE,"GENERAL";"TAB3",#N/A,TRUE,"GENERAL";"TAB4",#N/A,TRUE,"GENERAL";"TAB5",#N/A,TRUE,"GENERAL"}</definedName>
    <definedName name="____gtr4" localSheetId="23" hidden="1">{"via1",#N/A,TRUE,"general";"via2",#N/A,TRUE,"general";"via3",#N/A,TRUE,"general"}</definedName>
    <definedName name="____gtr4" hidden="1">{"via1",#N/A,TRUE,"general";"via2",#N/A,TRUE,"general";"via3",#N/A,TRUE,"general"}</definedName>
    <definedName name="____h2" localSheetId="23" hidden="1">{"via1",#N/A,TRUE,"general";"via2",#N/A,TRUE,"general";"via3",#N/A,TRUE,"general"}</definedName>
    <definedName name="____h2" hidden="1">{"via1",#N/A,TRUE,"general";"via2",#N/A,TRUE,"general";"via3",#N/A,TRUE,"general"}</definedName>
    <definedName name="____h3" localSheetId="23" hidden="1">{"via1",#N/A,TRUE,"general";"via2",#N/A,TRUE,"general";"via3",#N/A,TRUE,"general"}</definedName>
    <definedName name="____h3" hidden="1">{"via1",#N/A,TRUE,"general";"via2",#N/A,TRUE,"general";"via3",#N/A,TRUE,"general"}</definedName>
    <definedName name="____h4" localSheetId="23" hidden="1">{"TAB1",#N/A,TRUE,"GENERAL";"TAB2",#N/A,TRUE,"GENERAL";"TAB3",#N/A,TRUE,"GENERAL";"TAB4",#N/A,TRUE,"GENERAL";"TAB5",#N/A,TRUE,"GENERAL"}</definedName>
    <definedName name="____h4" hidden="1">{"TAB1",#N/A,TRUE,"GENERAL";"TAB2",#N/A,TRUE,"GENERAL";"TAB3",#N/A,TRUE,"GENERAL";"TAB4",#N/A,TRUE,"GENERAL";"TAB5",#N/A,TRUE,"GENERAL"}</definedName>
    <definedName name="____h5" localSheetId="23" hidden="1">{"TAB1",#N/A,TRUE,"GENERAL";"TAB2",#N/A,TRUE,"GENERAL";"TAB3",#N/A,TRUE,"GENERAL";"TAB4",#N/A,TRUE,"GENERAL";"TAB5",#N/A,TRUE,"GENERAL"}</definedName>
    <definedName name="____h5" hidden="1">{"TAB1",#N/A,TRUE,"GENERAL";"TAB2",#N/A,TRUE,"GENERAL";"TAB3",#N/A,TRUE,"GENERAL";"TAB4",#N/A,TRUE,"GENERAL";"TAB5",#N/A,TRUE,"GENERAL"}</definedName>
    <definedName name="____h6" localSheetId="23" hidden="1">{"via1",#N/A,TRUE,"general";"via2",#N/A,TRUE,"general";"via3",#N/A,TRUE,"general"}</definedName>
    <definedName name="____h6" hidden="1">{"via1",#N/A,TRUE,"general";"via2",#N/A,TRUE,"general";"via3",#N/A,TRUE,"general"}</definedName>
    <definedName name="____h7" localSheetId="23" hidden="1">{"TAB1",#N/A,TRUE,"GENERAL";"TAB2",#N/A,TRUE,"GENERAL";"TAB3",#N/A,TRUE,"GENERAL";"TAB4",#N/A,TRUE,"GENERAL";"TAB5",#N/A,TRUE,"GENERAL"}</definedName>
    <definedName name="____h7" hidden="1">{"TAB1",#N/A,TRUE,"GENERAL";"TAB2",#N/A,TRUE,"GENERAL";"TAB3",#N/A,TRUE,"GENERAL";"TAB4",#N/A,TRUE,"GENERAL";"TAB5",#N/A,TRUE,"GENERAL"}</definedName>
    <definedName name="____h8" localSheetId="23" hidden="1">{"via1",#N/A,TRUE,"general";"via2",#N/A,TRUE,"general";"via3",#N/A,TRUE,"general"}</definedName>
    <definedName name="____h8" hidden="1">{"via1",#N/A,TRUE,"general";"via2",#N/A,TRUE,"general";"via3",#N/A,TRUE,"general"}</definedName>
    <definedName name="____hfh7" localSheetId="23" hidden="1">{"via1",#N/A,TRUE,"general";"via2",#N/A,TRUE,"general";"via3",#N/A,TRUE,"general"}</definedName>
    <definedName name="____hfh7" hidden="1">{"via1",#N/A,TRUE,"general";"via2",#N/A,TRUE,"general";"via3",#N/A,TRUE,"general"}</definedName>
    <definedName name="____i4" localSheetId="23" hidden="1">{"via1",#N/A,TRUE,"general";"via2",#N/A,TRUE,"general";"via3",#N/A,TRUE,"general"}</definedName>
    <definedName name="____i4" hidden="1">{"via1",#N/A,TRUE,"general";"via2",#N/A,TRUE,"general";"via3",#N/A,TRUE,"general"}</definedName>
    <definedName name="____i5" localSheetId="23" hidden="1">{"TAB1",#N/A,TRUE,"GENERAL";"TAB2",#N/A,TRUE,"GENERAL";"TAB3",#N/A,TRUE,"GENERAL";"TAB4",#N/A,TRUE,"GENERAL";"TAB5",#N/A,TRUE,"GENERAL"}</definedName>
    <definedName name="____i5" hidden="1">{"TAB1",#N/A,TRUE,"GENERAL";"TAB2",#N/A,TRUE,"GENERAL";"TAB3",#N/A,TRUE,"GENERAL";"TAB4",#N/A,TRUE,"GENERAL";"TAB5",#N/A,TRUE,"GENERAL"}</definedName>
    <definedName name="____i6" localSheetId="23" hidden="1">{"TAB1",#N/A,TRUE,"GENERAL";"TAB2",#N/A,TRUE,"GENERAL";"TAB3",#N/A,TRUE,"GENERAL";"TAB4",#N/A,TRUE,"GENERAL";"TAB5",#N/A,TRUE,"GENERAL"}</definedName>
    <definedName name="____i6" hidden="1">{"TAB1",#N/A,TRUE,"GENERAL";"TAB2",#N/A,TRUE,"GENERAL";"TAB3",#N/A,TRUE,"GENERAL";"TAB4",#N/A,TRUE,"GENERAL";"TAB5",#N/A,TRUE,"GENERAL"}</definedName>
    <definedName name="____i7" localSheetId="23" hidden="1">{"via1",#N/A,TRUE,"general";"via2",#N/A,TRUE,"general";"via3",#N/A,TRUE,"general"}</definedName>
    <definedName name="____i7" hidden="1">{"via1",#N/A,TRUE,"general";"via2",#N/A,TRUE,"general";"via3",#N/A,TRUE,"general"}</definedName>
    <definedName name="____i77" localSheetId="23" hidden="1">{"TAB1",#N/A,TRUE,"GENERAL";"TAB2",#N/A,TRUE,"GENERAL";"TAB3",#N/A,TRUE,"GENERAL";"TAB4",#N/A,TRUE,"GENERAL";"TAB5",#N/A,TRUE,"GENERAL"}</definedName>
    <definedName name="____i77" hidden="1">{"TAB1",#N/A,TRUE,"GENERAL";"TAB2",#N/A,TRUE,"GENERAL";"TAB3",#N/A,TRUE,"GENERAL";"TAB4",#N/A,TRUE,"GENERAL";"TAB5",#N/A,TRUE,"GENERAL"}</definedName>
    <definedName name="____i8" localSheetId="23" hidden="1">{"via1",#N/A,TRUE,"general";"via2",#N/A,TRUE,"general";"via3",#N/A,TRUE,"general"}</definedName>
    <definedName name="____i8" hidden="1">{"via1",#N/A,TRUE,"general";"via2",#N/A,TRUE,"general";"via3",#N/A,TRUE,"general"}</definedName>
    <definedName name="____i9" localSheetId="23" hidden="1">{"TAB1",#N/A,TRUE,"GENERAL";"TAB2",#N/A,TRUE,"GENERAL";"TAB3",#N/A,TRUE,"GENERAL";"TAB4",#N/A,TRUE,"GENERAL";"TAB5",#N/A,TRUE,"GENERAL"}</definedName>
    <definedName name="____i9" hidden="1">{"TAB1",#N/A,TRUE,"GENERAL";"TAB2",#N/A,TRUE,"GENERAL";"TAB3",#N/A,TRUE,"GENERAL";"TAB4",#N/A,TRUE,"GENERAL";"TAB5",#N/A,TRUE,"GENERAL"}</definedName>
    <definedName name="____INF1" localSheetId="23">#REF!</definedName>
    <definedName name="____INF1" localSheetId="21">#REF!</definedName>
    <definedName name="____INF1" localSheetId="22">#REF!</definedName>
    <definedName name="____INF1" localSheetId="19">#REF!</definedName>
    <definedName name="____INF1">#REF!</definedName>
    <definedName name="____k3" localSheetId="23" hidden="1">{"TAB1",#N/A,TRUE,"GENERAL";"TAB2",#N/A,TRUE,"GENERAL";"TAB3",#N/A,TRUE,"GENERAL";"TAB4",#N/A,TRUE,"GENERAL";"TAB5",#N/A,TRUE,"GENERAL"}</definedName>
    <definedName name="____k3" hidden="1">{"TAB1",#N/A,TRUE,"GENERAL";"TAB2",#N/A,TRUE,"GENERAL";"TAB3",#N/A,TRUE,"GENERAL";"TAB4",#N/A,TRUE,"GENERAL";"TAB5",#N/A,TRUE,"GENERAL"}</definedName>
    <definedName name="____k4" localSheetId="23" hidden="1">{"via1",#N/A,TRUE,"general";"via2",#N/A,TRUE,"general";"via3",#N/A,TRUE,"general"}</definedName>
    <definedName name="____k4" hidden="1">{"via1",#N/A,TRUE,"general";"via2",#N/A,TRUE,"general";"via3",#N/A,TRUE,"general"}</definedName>
    <definedName name="____k5" localSheetId="23" hidden="1">{"via1",#N/A,TRUE,"general";"via2",#N/A,TRUE,"general";"via3",#N/A,TRUE,"general"}</definedName>
    <definedName name="____k5" hidden="1">{"via1",#N/A,TRUE,"general";"via2",#N/A,TRUE,"general";"via3",#N/A,TRUE,"general"}</definedName>
    <definedName name="____k6" localSheetId="23" hidden="1">{"TAB1",#N/A,TRUE,"GENERAL";"TAB2",#N/A,TRUE,"GENERAL";"TAB3",#N/A,TRUE,"GENERAL";"TAB4",#N/A,TRUE,"GENERAL";"TAB5",#N/A,TRUE,"GENERAL"}</definedName>
    <definedName name="____k6" hidden="1">{"TAB1",#N/A,TRUE,"GENERAL";"TAB2",#N/A,TRUE,"GENERAL";"TAB3",#N/A,TRUE,"GENERAL";"TAB4",#N/A,TRUE,"GENERAL";"TAB5",#N/A,TRUE,"GENERAL"}</definedName>
    <definedName name="____k7" localSheetId="23" hidden="1">{"via1",#N/A,TRUE,"general";"via2",#N/A,TRUE,"general";"via3",#N/A,TRUE,"general"}</definedName>
    <definedName name="____k7" hidden="1">{"via1",#N/A,TRUE,"general";"via2",#N/A,TRUE,"general";"via3",#N/A,TRUE,"general"}</definedName>
    <definedName name="____k8" localSheetId="23" hidden="1">{"via1",#N/A,TRUE,"general";"via2",#N/A,TRUE,"general";"via3",#N/A,TRUE,"general"}</definedName>
    <definedName name="____k8" hidden="1">{"via1",#N/A,TRUE,"general";"via2",#N/A,TRUE,"general";"via3",#N/A,TRUE,"general"}</definedName>
    <definedName name="____k9" localSheetId="23" hidden="1">{"TAB1",#N/A,TRUE,"GENERAL";"TAB2",#N/A,TRUE,"GENERAL";"TAB3",#N/A,TRUE,"GENERAL";"TAB4",#N/A,TRUE,"GENERAL";"TAB5",#N/A,TRUE,"GENERAL"}</definedName>
    <definedName name="____k9" hidden="1">{"TAB1",#N/A,TRUE,"GENERAL";"TAB2",#N/A,TRUE,"GENERAL";"TAB3",#N/A,TRUE,"GENERAL";"TAB4",#N/A,TRUE,"GENERAL";"TAB5",#N/A,TRUE,"GENERAL"}</definedName>
    <definedName name="____kjk6" localSheetId="23" hidden="1">{"TAB1",#N/A,TRUE,"GENERAL";"TAB2",#N/A,TRUE,"GENERAL";"TAB3",#N/A,TRUE,"GENERAL";"TAB4",#N/A,TRUE,"GENERAL";"TAB5",#N/A,TRUE,"GENERAL"}</definedName>
    <definedName name="____kjk6" hidden="1">{"TAB1",#N/A,TRUE,"GENERAL";"TAB2",#N/A,TRUE,"GENERAL";"TAB3",#N/A,TRUE,"GENERAL";"TAB4",#N/A,TRUE,"GENERAL";"TAB5",#N/A,TRUE,"GENERAL"}</definedName>
    <definedName name="____m3" localSheetId="23" hidden="1">{"via1",#N/A,TRUE,"general";"via2",#N/A,TRUE,"general";"via3",#N/A,TRUE,"general"}</definedName>
    <definedName name="____m3" hidden="1">{"via1",#N/A,TRUE,"general";"via2",#N/A,TRUE,"general";"via3",#N/A,TRUE,"general"}</definedName>
    <definedName name="____m4" localSheetId="23" hidden="1">{"TAB1",#N/A,TRUE,"GENERAL";"TAB2",#N/A,TRUE,"GENERAL";"TAB3",#N/A,TRUE,"GENERAL";"TAB4",#N/A,TRUE,"GENERAL";"TAB5",#N/A,TRUE,"GENERAL"}</definedName>
    <definedName name="____m4" hidden="1">{"TAB1",#N/A,TRUE,"GENERAL";"TAB2",#N/A,TRUE,"GENERAL";"TAB3",#N/A,TRUE,"GENERAL";"TAB4",#N/A,TRUE,"GENERAL";"TAB5",#N/A,TRUE,"GENERAL"}</definedName>
    <definedName name="____m5" localSheetId="23" hidden="1">{"via1",#N/A,TRUE,"general";"via2",#N/A,TRUE,"general";"via3",#N/A,TRUE,"general"}</definedName>
    <definedName name="____m5" hidden="1">{"via1",#N/A,TRUE,"general";"via2",#N/A,TRUE,"general";"via3",#N/A,TRUE,"general"}</definedName>
    <definedName name="____m6" localSheetId="23" hidden="1">{"TAB1",#N/A,TRUE,"GENERAL";"TAB2",#N/A,TRUE,"GENERAL";"TAB3",#N/A,TRUE,"GENERAL";"TAB4",#N/A,TRUE,"GENERAL";"TAB5",#N/A,TRUE,"GENERAL"}</definedName>
    <definedName name="____m6" hidden="1">{"TAB1",#N/A,TRUE,"GENERAL";"TAB2",#N/A,TRUE,"GENERAL";"TAB3",#N/A,TRUE,"GENERAL";"TAB4",#N/A,TRUE,"GENERAL";"TAB5",#N/A,TRUE,"GENERAL"}</definedName>
    <definedName name="____m7" localSheetId="23" hidden="1">{"TAB1",#N/A,TRUE,"GENERAL";"TAB2",#N/A,TRUE,"GENERAL";"TAB3",#N/A,TRUE,"GENERAL";"TAB4",#N/A,TRUE,"GENERAL";"TAB5",#N/A,TRUE,"GENERAL"}</definedName>
    <definedName name="____m7" hidden="1">{"TAB1",#N/A,TRUE,"GENERAL";"TAB2",#N/A,TRUE,"GENERAL";"TAB3",#N/A,TRUE,"GENERAL";"TAB4",#N/A,TRUE,"GENERAL";"TAB5",#N/A,TRUE,"GENERAL"}</definedName>
    <definedName name="____m8" localSheetId="23" hidden="1">{"via1",#N/A,TRUE,"general";"via2",#N/A,TRUE,"general";"via3",#N/A,TRUE,"general"}</definedName>
    <definedName name="____m8" hidden="1">{"via1",#N/A,TRUE,"general";"via2",#N/A,TRUE,"general";"via3",#N/A,TRUE,"general"}</definedName>
    <definedName name="____m9" localSheetId="23" hidden="1">{"via1",#N/A,TRUE,"general";"via2",#N/A,TRUE,"general";"via3",#N/A,TRUE,"general"}</definedName>
    <definedName name="____m9" hidden="1">{"via1",#N/A,TRUE,"general";"via2",#N/A,TRUE,"general";"via3",#N/A,TRUE,"general"}</definedName>
    <definedName name="____n3" localSheetId="23" hidden="1">{"TAB1",#N/A,TRUE,"GENERAL";"TAB2",#N/A,TRUE,"GENERAL";"TAB3",#N/A,TRUE,"GENERAL";"TAB4",#N/A,TRUE,"GENERAL";"TAB5",#N/A,TRUE,"GENERAL"}</definedName>
    <definedName name="____n3" hidden="1">{"TAB1",#N/A,TRUE,"GENERAL";"TAB2",#N/A,TRUE,"GENERAL";"TAB3",#N/A,TRUE,"GENERAL";"TAB4",#N/A,TRUE,"GENERAL";"TAB5",#N/A,TRUE,"GENERAL"}</definedName>
    <definedName name="____n4" localSheetId="23" hidden="1">{"via1",#N/A,TRUE,"general";"via2",#N/A,TRUE,"general";"via3",#N/A,TRUE,"general"}</definedName>
    <definedName name="____n4" hidden="1">{"via1",#N/A,TRUE,"general";"via2",#N/A,TRUE,"general";"via3",#N/A,TRUE,"general"}</definedName>
    <definedName name="____n5" localSheetId="23" hidden="1">{"TAB1",#N/A,TRUE,"GENERAL";"TAB2",#N/A,TRUE,"GENERAL";"TAB3",#N/A,TRUE,"GENERAL";"TAB4",#N/A,TRUE,"GENERAL";"TAB5",#N/A,TRUE,"GENERAL"}</definedName>
    <definedName name="____n5" hidden="1">{"TAB1",#N/A,TRUE,"GENERAL";"TAB2",#N/A,TRUE,"GENERAL";"TAB3",#N/A,TRUE,"GENERAL";"TAB4",#N/A,TRUE,"GENERAL";"TAB5",#N/A,TRUE,"GENERAL"}</definedName>
    <definedName name="____nyn7" localSheetId="23" hidden="1">{"via1",#N/A,TRUE,"general";"via2",#N/A,TRUE,"general";"via3",#N/A,TRUE,"general"}</definedName>
    <definedName name="____nyn7" hidden="1">{"via1",#N/A,TRUE,"general";"via2",#N/A,TRUE,"general";"via3",#N/A,TRUE,"general"}</definedName>
    <definedName name="____o4" localSheetId="23" hidden="1">{"via1",#N/A,TRUE,"general";"via2",#N/A,TRUE,"general";"via3",#N/A,TRUE,"general"}</definedName>
    <definedName name="____o4" hidden="1">{"via1",#N/A,TRUE,"general";"via2",#N/A,TRUE,"general";"via3",#N/A,TRUE,"general"}</definedName>
    <definedName name="____o5" localSheetId="23" hidden="1">{"TAB1",#N/A,TRUE,"GENERAL";"TAB2",#N/A,TRUE,"GENERAL";"TAB3",#N/A,TRUE,"GENERAL";"TAB4",#N/A,TRUE,"GENERAL";"TAB5",#N/A,TRUE,"GENERAL"}</definedName>
    <definedName name="____o5" hidden="1">{"TAB1",#N/A,TRUE,"GENERAL";"TAB2",#N/A,TRUE,"GENERAL";"TAB3",#N/A,TRUE,"GENERAL";"TAB4",#N/A,TRUE,"GENERAL";"TAB5",#N/A,TRUE,"GENERAL"}</definedName>
    <definedName name="____o6" localSheetId="23" hidden="1">{"TAB1",#N/A,TRUE,"GENERAL";"TAB2",#N/A,TRUE,"GENERAL";"TAB3",#N/A,TRUE,"GENERAL";"TAB4",#N/A,TRUE,"GENERAL";"TAB5",#N/A,TRUE,"GENERAL"}</definedName>
    <definedName name="____o6" hidden="1">{"TAB1",#N/A,TRUE,"GENERAL";"TAB2",#N/A,TRUE,"GENERAL";"TAB3",#N/A,TRUE,"GENERAL";"TAB4",#N/A,TRUE,"GENERAL";"TAB5",#N/A,TRUE,"GENERAL"}</definedName>
    <definedName name="____o7" localSheetId="23" hidden="1">{"TAB1",#N/A,TRUE,"GENERAL";"TAB2",#N/A,TRUE,"GENERAL";"TAB3",#N/A,TRUE,"GENERAL";"TAB4",#N/A,TRUE,"GENERAL";"TAB5",#N/A,TRUE,"GENERAL"}</definedName>
    <definedName name="____o7" hidden="1">{"TAB1",#N/A,TRUE,"GENERAL";"TAB2",#N/A,TRUE,"GENERAL";"TAB3",#N/A,TRUE,"GENERAL";"TAB4",#N/A,TRUE,"GENERAL";"TAB5",#N/A,TRUE,"GENERAL"}</definedName>
    <definedName name="____o8" localSheetId="23" hidden="1">{"via1",#N/A,TRUE,"general";"via2",#N/A,TRUE,"general";"via3",#N/A,TRUE,"general"}</definedName>
    <definedName name="____o8" hidden="1">{"via1",#N/A,TRUE,"general";"via2",#N/A,TRUE,"general";"via3",#N/A,TRUE,"general"}</definedName>
    <definedName name="____o9" localSheetId="23" hidden="1">{"TAB1",#N/A,TRUE,"GENERAL";"TAB2",#N/A,TRUE,"GENERAL";"TAB3",#N/A,TRUE,"GENERAL";"TAB4",#N/A,TRUE,"GENERAL";"TAB5",#N/A,TRUE,"GENERAL"}</definedName>
    <definedName name="____o9" hidden="1">{"TAB1",#N/A,TRUE,"GENERAL";"TAB2",#N/A,TRUE,"GENERAL";"TAB3",#N/A,TRUE,"GENERAL";"TAB4",#N/A,TRUE,"GENERAL";"TAB5",#N/A,TRUE,"GENERAL"}</definedName>
    <definedName name="____p6" localSheetId="23" hidden="1">{"via1",#N/A,TRUE,"general";"via2",#N/A,TRUE,"general";"via3",#N/A,TRUE,"general"}</definedName>
    <definedName name="____p6" hidden="1">{"via1",#N/A,TRUE,"general";"via2",#N/A,TRUE,"general";"via3",#N/A,TRUE,"general"}</definedName>
    <definedName name="____p7" localSheetId="23" hidden="1">{"via1",#N/A,TRUE,"general";"via2",#N/A,TRUE,"general";"via3",#N/A,TRUE,"general"}</definedName>
    <definedName name="____p7" hidden="1">{"via1",#N/A,TRUE,"general";"via2",#N/A,TRUE,"general";"via3",#N/A,TRUE,"general"}</definedName>
    <definedName name="____p8" localSheetId="23" hidden="1">{"TAB1",#N/A,TRUE,"GENERAL";"TAB2",#N/A,TRUE,"GENERAL";"TAB3",#N/A,TRUE,"GENERAL";"TAB4",#N/A,TRUE,"GENERAL";"TAB5",#N/A,TRUE,"GENERAL"}</definedName>
    <definedName name="____p8" hidden="1">{"TAB1",#N/A,TRUE,"GENERAL";"TAB2",#N/A,TRUE,"GENERAL";"TAB3",#N/A,TRUE,"GENERAL";"TAB4",#N/A,TRUE,"GENERAL";"TAB5",#N/A,TRUE,"GENERAL"}</definedName>
    <definedName name="____PER5" localSheetId="23">#REF!</definedName>
    <definedName name="____PER5" localSheetId="21">#REF!</definedName>
    <definedName name="____PER5" localSheetId="22">#REF!</definedName>
    <definedName name="____PER5">#REF!</definedName>
    <definedName name="____PJ50" localSheetId="23">#REF!</definedName>
    <definedName name="____PJ50">#REF!</definedName>
    <definedName name="____pj51" localSheetId="23">#REF!</definedName>
    <definedName name="____pj51">#REF!</definedName>
    <definedName name="____r" localSheetId="23" hidden="1">{"TAB1",#N/A,TRUE,"GENERAL";"TAB2",#N/A,TRUE,"GENERAL";"TAB3",#N/A,TRUE,"GENERAL";"TAB4",#N/A,TRUE,"GENERAL";"TAB5",#N/A,TRUE,"GENERAL"}</definedName>
    <definedName name="____r" hidden="1">{"TAB1",#N/A,TRUE,"GENERAL";"TAB2",#N/A,TRUE,"GENERAL";"TAB3",#N/A,TRUE,"GENERAL";"TAB4",#N/A,TRUE,"GENERAL";"TAB5",#N/A,TRUE,"GENERAL"}</definedName>
    <definedName name="____r4r" localSheetId="23" hidden="1">{"via1",#N/A,TRUE,"general";"via2",#N/A,TRUE,"general";"via3",#N/A,TRUE,"general"}</definedName>
    <definedName name="____r4r" hidden="1">{"via1",#N/A,TRUE,"general";"via2",#N/A,TRUE,"general";"via3",#N/A,TRUE,"general"}</definedName>
    <definedName name="____rc" localSheetId="23">#REF!</definedName>
    <definedName name="____rc" localSheetId="21">#REF!</definedName>
    <definedName name="____rc" localSheetId="22">#REF!</definedName>
    <definedName name="____rc">#REF!</definedName>
    <definedName name="____rtu6" localSheetId="23" hidden="1">{"via1",#N/A,TRUE,"general";"via2",#N/A,TRUE,"general";"via3",#N/A,TRUE,"general"}</definedName>
    <definedName name="____rtu6" hidden="1">{"via1",#N/A,TRUE,"general";"via2",#N/A,TRUE,"general";"via3",#N/A,TRUE,"general"}</definedName>
    <definedName name="____s1" localSheetId="23" hidden="1">{"via1",#N/A,TRUE,"general";"via2",#N/A,TRUE,"general";"via3",#N/A,TRUE,"general"}</definedName>
    <definedName name="____s1" hidden="1">{"via1",#N/A,TRUE,"general";"via2",#N/A,TRUE,"general";"via3",#N/A,TRUE,"general"}</definedName>
    <definedName name="____s2" localSheetId="23" hidden="1">{"TAB1",#N/A,TRUE,"GENERAL";"TAB2",#N/A,TRUE,"GENERAL";"TAB3",#N/A,TRUE,"GENERAL";"TAB4",#N/A,TRUE,"GENERAL";"TAB5",#N/A,TRUE,"GENERAL"}</definedName>
    <definedName name="____s2" hidden="1">{"TAB1",#N/A,TRUE,"GENERAL";"TAB2",#N/A,TRUE,"GENERAL";"TAB3",#N/A,TRUE,"GENERAL";"TAB4",#N/A,TRUE,"GENERAL";"TAB5",#N/A,TRUE,"GENERAL"}</definedName>
    <definedName name="____s3" localSheetId="23" hidden="1">{"TAB1",#N/A,TRUE,"GENERAL";"TAB2",#N/A,TRUE,"GENERAL";"TAB3",#N/A,TRUE,"GENERAL";"TAB4",#N/A,TRUE,"GENERAL";"TAB5",#N/A,TRUE,"GENERAL"}</definedName>
    <definedName name="____s3" hidden="1">{"TAB1",#N/A,TRUE,"GENERAL";"TAB2",#N/A,TRUE,"GENERAL";"TAB3",#N/A,TRUE,"GENERAL";"TAB4",#N/A,TRUE,"GENERAL";"TAB5",#N/A,TRUE,"GENERAL"}</definedName>
    <definedName name="____s4" localSheetId="23" hidden="1">{"via1",#N/A,TRUE,"general";"via2",#N/A,TRUE,"general";"via3",#N/A,TRUE,"general"}</definedName>
    <definedName name="____s4" hidden="1">{"via1",#N/A,TRUE,"general";"via2",#N/A,TRUE,"general";"via3",#N/A,TRUE,"general"}</definedName>
    <definedName name="____s5" localSheetId="23" hidden="1">{"via1",#N/A,TRUE,"general";"via2",#N/A,TRUE,"general";"via3",#N/A,TRUE,"general"}</definedName>
    <definedName name="____s5" hidden="1">{"via1",#N/A,TRUE,"general";"via2",#N/A,TRUE,"general";"via3",#N/A,TRUE,"general"}</definedName>
    <definedName name="____s6" localSheetId="23" hidden="1">{"TAB1",#N/A,TRUE,"GENERAL";"TAB2",#N/A,TRUE,"GENERAL";"TAB3",#N/A,TRUE,"GENERAL";"TAB4",#N/A,TRUE,"GENERAL";"TAB5",#N/A,TRUE,"GENERAL"}</definedName>
    <definedName name="____s6" hidden="1">{"TAB1",#N/A,TRUE,"GENERAL";"TAB2",#N/A,TRUE,"GENERAL";"TAB3",#N/A,TRUE,"GENERAL";"TAB4",#N/A,TRUE,"GENERAL";"TAB5",#N/A,TRUE,"GENERAL"}</definedName>
    <definedName name="____s7" localSheetId="23" hidden="1">{"via1",#N/A,TRUE,"general";"via2",#N/A,TRUE,"general";"via3",#N/A,TRUE,"general"}</definedName>
    <definedName name="____s7" hidden="1">{"via1",#N/A,TRUE,"general";"via2",#N/A,TRUE,"general";"via3",#N/A,TRUE,"general"}</definedName>
    <definedName name="____SBC1">#REF!</definedName>
    <definedName name="____SBC3">#REF!</definedName>
    <definedName name="____SBC5">#REF!</definedName>
    <definedName name="____t3" localSheetId="23" hidden="1">{"TAB1",#N/A,TRUE,"GENERAL";"TAB2",#N/A,TRUE,"GENERAL";"TAB3",#N/A,TRUE,"GENERAL";"TAB4",#N/A,TRUE,"GENERAL";"TAB5",#N/A,TRUE,"GENERAL"}</definedName>
    <definedName name="____t3" hidden="1">{"TAB1",#N/A,TRUE,"GENERAL";"TAB2",#N/A,TRUE,"GENERAL";"TAB3",#N/A,TRUE,"GENERAL";"TAB4",#N/A,TRUE,"GENERAL";"TAB5",#N/A,TRUE,"GENERAL"}</definedName>
    <definedName name="____t4" localSheetId="23" hidden="1">{"via1",#N/A,TRUE,"general";"via2",#N/A,TRUE,"general";"via3",#N/A,TRUE,"general"}</definedName>
    <definedName name="____t4" hidden="1">{"via1",#N/A,TRUE,"general";"via2",#N/A,TRUE,"general";"via3",#N/A,TRUE,"general"}</definedName>
    <definedName name="____t5" localSheetId="23" hidden="1">{"TAB1",#N/A,TRUE,"GENERAL";"TAB2",#N/A,TRUE,"GENERAL";"TAB3",#N/A,TRUE,"GENERAL";"TAB4",#N/A,TRUE,"GENERAL";"TAB5",#N/A,TRUE,"GENERAL"}</definedName>
    <definedName name="____t5" hidden="1">{"TAB1",#N/A,TRUE,"GENERAL";"TAB2",#N/A,TRUE,"GENERAL";"TAB3",#N/A,TRUE,"GENERAL";"TAB4",#N/A,TRUE,"GENERAL";"TAB5",#N/A,TRUE,"GENERAL"}</definedName>
    <definedName name="____t6" localSheetId="23" hidden="1">{"via1",#N/A,TRUE,"general";"via2",#N/A,TRUE,"general";"via3",#N/A,TRUE,"general"}</definedName>
    <definedName name="____t6" hidden="1">{"via1",#N/A,TRUE,"general";"via2",#N/A,TRUE,"general";"via3",#N/A,TRUE,"general"}</definedName>
    <definedName name="____t66" localSheetId="23" hidden="1">{"TAB1",#N/A,TRUE,"GENERAL";"TAB2",#N/A,TRUE,"GENERAL";"TAB3",#N/A,TRUE,"GENERAL";"TAB4",#N/A,TRUE,"GENERAL";"TAB5",#N/A,TRUE,"GENERAL"}</definedName>
    <definedName name="____t66" hidden="1">{"TAB1",#N/A,TRUE,"GENERAL";"TAB2",#N/A,TRUE,"GENERAL";"TAB3",#N/A,TRUE,"GENERAL";"TAB4",#N/A,TRUE,"GENERAL";"TAB5",#N/A,TRUE,"GENERAL"}</definedName>
    <definedName name="____t7" localSheetId="23" hidden="1">{"via1",#N/A,TRUE,"general";"via2",#N/A,TRUE,"general";"via3",#N/A,TRUE,"general"}</definedName>
    <definedName name="____t7" hidden="1">{"via1",#N/A,TRUE,"general";"via2",#N/A,TRUE,"general";"via3",#N/A,TRUE,"general"}</definedName>
    <definedName name="____t77" localSheetId="23" hidden="1">{"TAB1",#N/A,TRUE,"GENERAL";"TAB2",#N/A,TRUE,"GENERAL";"TAB3",#N/A,TRUE,"GENERAL";"TAB4",#N/A,TRUE,"GENERAL";"TAB5",#N/A,TRUE,"GENERAL"}</definedName>
    <definedName name="____t77" hidden="1">{"TAB1",#N/A,TRUE,"GENERAL";"TAB2",#N/A,TRUE,"GENERAL";"TAB3",#N/A,TRUE,"GENERAL";"TAB4",#N/A,TRUE,"GENERAL";"TAB5",#N/A,TRUE,"GENERAL"}</definedName>
    <definedName name="____t8" localSheetId="23" hidden="1">{"TAB1",#N/A,TRUE,"GENERAL";"TAB2",#N/A,TRUE,"GENERAL";"TAB3",#N/A,TRUE,"GENERAL";"TAB4",#N/A,TRUE,"GENERAL";"TAB5",#N/A,TRUE,"GENERAL"}</definedName>
    <definedName name="____t8" hidden="1">{"TAB1",#N/A,TRUE,"GENERAL";"TAB2",#N/A,TRUE,"GENERAL";"TAB3",#N/A,TRUE,"GENERAL";"TAB4",#N/A,TRUE,"GENERAL";"TAB5",#N/A,TRUE,"GENERAL"}</definedName>
    <definedName name="____t88" localSheetId="23" hidden="1">{"via1",#N/A,TRUE,"general";"via2",#N/A,TRUE,"general";"via3",#N/A,TRUE,"general"}</definedName>
    <definedName name="____t88" hidden="1">{"via1",#N/A,TRUE,"general";"via2",#N/A,TRUE,"general";"via3",#N/A,TRUE,"general"}</definedName>
    <definedName name="____t9" localSheetId="23" hidden="1">{"TAB1",#N/A,TRUE,"GENERAL";"TAB2",#N/A,TRUE,"GENERAL";"TAB3",#N/A,TRUE,"GENERAL";"TAB4",#N/A,TRUE,"GENERAL";"TAB5",#N/A,TRUE,"GENERAL"}</definedName>
    <definedName name="____t9" hidden="1">{"TAB1",#N/A,TRUE,"GENERAL";"TAB2",#N/A,TRUE,"GENERAL";"TAB3",#N/A,TRUE,"GENERAL";"TAB4",#N/A,TRUE,"GENERAL";"TAB5",#N/A,TRUE,"GENERAL"}</definedName>
    <definedName name="____t99" localSheetId="23" hidden="1">{"via1",#N/A,TRUE,"general";"via2",#N/A,TRUE,"general";"via3",#N/A,TRUE,"general"}</definedName>
    <definedName name="____t99" hidden="1">{"via1",#N/A,TRUE,"general";"via2",#N/A,TRUE,"general";"via3",#N/A,TRUE,"general"}</definedName>
    <definedName name="____u4" localSheetId="23" hidden="1">{"TAB1",#N/A,TRUE,"GENERAL";"TAB2",#N/A,TRUE,"GENERAL";"TAB3",#N/A,TRUE,"GENERAL";"TAB4",#N/A,TRUE,"GENERAL";"TAB5",#N/A,TRUE,"GENERAL"}</definedName>
    <definedName name="____u4" hidden="1">{"TAB1",#N/A,TRUE,"GENERAL";"TAB2",#N/A,TRUE,"GENERAL";"TAB3",#N/A,TRUE,"GENERAL";"TAB4",#N/A,TRUE,"GENERAL";"TAB5",#N/A,TRUE,"GENERAL"}</definedName>
    <definedName name="____u5" localSheetId="23" hidden="1">{"TAB1",#N/A,TRUE,"GENERAL";"TAB2",#N/A,TRUE,"GENERAL";"TAB3",#N/A,TRUE,"GENERAL";"TAB4",#N/A,TRUE,"GENERAL";"TAB5",#N/A,TRUE,"GENERAL"}</definedName>
    <definedName name="____u5" hidden="1">{"TAB1",#N/A,TRUE,"GENERAL";"TAB2",#N/A,TRUE,"GENERAL";"TAB3",#N/A,TRUE,"GENERAL";"TAB4",#N/A,TRUE,"GENERAL";"TAB5",#N/A,TRUE,"GENERAL"}</definedName>
    <definedName name="____u6" localSheetId="23" hidden="1">{"TAB1",#N/A,TRUE,"GENERAL";"TAB2",#N/A,TRUE,"GENERAL";"TAB3",#N/A,TRUE,"GENERAL";"TAB4",#N/A,TRUE,"GENERAL";"TAB5",#N/A,TRUE,"GENERAL"}</definedName>
    <definedName name="____u6" hidden="1">{"TAB1",#N/A,TRUE,"GENERAL";"TAB2",#N/A,TRUE,"GENERAL";"TAB3",#N/A,TRUE,"GENERAL";"TAB4",#N/A,TRUE,"GENERAL";"TAB5",#N/A,TRUE,"GENERAL"}</definedName>
    <definedName name="____u7" localSheetId="23" hidden="1">{"via1",#N/A,TRUE,"general";"via2",#N/A,TRUE,"general";"via3",#N/A,TRUE,"general"}</definedName>
    <definedName name="____u7" hidden="1">{"via1",#N/A,TRUE,"general";"via2",#N/A,TRUE,"general";"via3",#N/A,TRUE,"general"}</definedName>
    <definedName name="____u8" localSheetId="23" hidden="1">{"TAB1",#N/A,TRUE,"GENERAL";"TAB2",#N/A,TRUE,"GENERAL";"TAB3",#N/A,TRUE,"GENERAL";"TAB4",#N/A,TRUE,"GENERAL";"TAB5",#N/A,TRUE,"GENERAL"}</definedName>
    <definedName name="____u8" hidden="1">{"TAB1",#N/A,TRUE,"GENERAL";"TAB2",#N/A,TRUE,"GENERAL";"TAB3",#N/A,TRUE,"GENERAL";"TAB4",#N/A,TRUE,"GENERAL";"TAB5",#N/A,TRUE,"GENERAL"}</definedName>
    <definedName name="____u9" localSheetId="23" hidden="1">{"TAB1",#N/A,TRUE,"GENERAL";"TAB2",#N/A,TRUE,"GENERAL";"TAB3",#N/A,TRUE,"GENERAL";"TAB4",#N/A,TRUE,"GENERAL";"TAB5",#N/A,TRUE,"GENERAL"}</definedName>
    <definedName name="____u9" hidden="1">{"TAB1",#N/A,TRUE,"GENERAL";"TAB2",#N/A,TRUE,"GENERAL";"TAB3",#N/A,TRUE,"GENERAL";"TAB4",#N/A,TRUE,"GENERAL";"TAB5",#N/A,TRUE,"GENERAL"}</definedName>
    <definedName name="____ur7" localSheetId="23" hidden="1">{"TAB1",#N/A,TRUE,"GENERAL";"TAB2",#N/A,TRUE,"GENERAL";"TAB3",#N/A,TRUE,"GENERAL";"TAB4",#N/A,TRUE,"GENERAL";"TAB5",#N/A,TRUE,"GENERAL"}</definedName>
    <definedName name="____ur7" hidden="1">{"TAB1",#N/A,TRUE,"GENERAL";"TAB2",#N/A,TRUE,"GENERAL";"TAB3",#N/A,TRUE,"GENERAL";"TAB4",#N/A,TRUE,"GENERAL";"TAB5",#N/A,TRUE,"GENERAL"}</definedName>
    <definedName name="____v2" localSheetId="23" hidden="1">{"via1",#N/A,TRUE,"general";"via2",#N/A,TRUE,"general";"via3",#N/A,TRUE,"general"}</definedName>
    <definedName name="____v2" hidden="1">{"via1",#N/A,TRUE,"general";"via2",#N/A,TRUE,"general";"via3",#N/A,TRUE,"general"}</definedName>
    <definedName name="____v3" localSheetId="23" hidden="1">{"TAB1",#N/A,TRUE,"GENERAL";"TAB2",#N/A,TRUE,"GENERAL";"TAB3",#N/A,TRUE,"GENERAL";"TAB4",#N/A,TRUE,"GENERAL";"TAB5",#N/A,TRUE,"GENERAL"}</definedName>
    <definedName name="____v3" hidden="1">{"TAB1",#N/A,TRUE,"GENERAL";"TAB2",#N/A,TRUE,"GENERAL";"TAB3",#N/A,TRUE,"GENERAL";"TAB4",#N/A,TRUE,"GENERAL";"TAB5",#N/A,TRUE,"GENERAL"}</definedName>
    <definedName name="____v4" localSheetId="23" hidden="1">{"TAB1",#N/A,TRUE,"GENERAL";"TAB2",#N/A,TRUE,"GENERAL";"TAB3",#N/A,TRUE,"GENERAL";"TAB4",#N/A,TRUE,"GENERAL";"TAB5",#N/A,TRUE,"GENERAL"}</definedName>
    <definedName name="____v4" hidden="1">{"TAB1",#N/A,TRUE,"GENERAL";"TAB2",#N/A,TRUE,"GENERAL";"TAB3",#N/A,TRUE,"GENERAL";"TAB4",#N/A,TRUE,"GENERAL";"TAB5",#N/A,TRUE,"GENERAL"}</definedName>
    <definedName name="____v5" localSheetId="23" hidden="1">{"TAB1",#N/A,TRUE,"GENERAL";"TAB2",#N/A,TRUE,"GENERAL";"TAB3",#N/A,TRUE,"GENERAL";"TAB4",#N/A,TRUE,"GENERAL";"TAB5",#N/A,TRUE,"GENERAL"}</definedName>
    <definedName name="____v5" hidden="1">{"TAB1",#N/A,TRUE,"GENERAL";"TAB2",#N/A,TRUE,"GENERAL";"TAB3",#N/A,TRUE,"GENERAL";"TAB4",#N/A,TRUE,"GENERAL";"TAB5",#N/A,TRUE,"GENERAL"}</definedName>
    <definedName name="____v6" localSheetId="23" hidden="1">{"TAB1",#N/A,TRUE,"GENERAL";"TAB2",#N/A,TRUE,"GENERAL";"TAB3",#N/A,TRUE,"GENERAL";"TAB4",#N/A,TRUE,"GENERAL";"TAB5",#N/A,TRUE,"GENERAL"}</definedName>
    <definedName name="____v6" hidden="1">{"TAB1",#N/A,TRUE,"GENERAL";"TAB2",#N/A,TRUE,"GENERAL";"TAB3",#N/A,TRUE,"GENERAL";"TAB4",#N/A,TRUE,"GENERAL";"TAB5",#N/A,TRUE,"GENERAL"}</definedName>
    <definedName name="____v7" localSheetId="23" hidden="1">{"via1",#N/A,TRUE,"general";"via2",#N/A,TRUE,"general";"via3",#N/A,TRUE,"general"}</definedName>
    <definedName name="____v7" hidden="1">{"via1",#N/A,TRUE,"general";"via2",#N/A,TRUE,"general";"via3",#N/A,TRUE,"general"}</definedName>
    <definedName name="____v8" localSheetId="23" hidden="1">{"TAB1",#N/A,TRUE,"GENERAL";"TAB2",#N/A,TRUE,"GENERAL";"TAB3",#N/A,TRUE,"GENERAL";"TAB4",#N/A,TRUE,"GENERAL";"TAB5",#N/A,TRUE,"GENERAL"}</definedName>
    <definedName name="____v8" hidden="1">{"TAB1",#N/A,TRUE,"GENERAL";"TAB2",#N/A,TRUE,"GENERAL";"TAB3",#N/A,TRUE,"GENERAL";"TAB4",#N/A,TRUE,"GENERAL";"TAB5",#N/A,TRUE,"GENERAL"}</definedName>
    <definedName name="____v9" localSheetId="23" hidden="1">{"TAB1",#N/A,TRUE,"GENERAL";"TAB2",#N/A,TRUE,"GENERAL";"TAB3",#N/A,TRUE,"GENERAL";"TAB4",#N/A,TRUE,"GENERAL";"TAB5",#N/A,TRUE,"GENERAL"}</definedName>
    <definedName name="____v9" hidden="1">{"TAB1",#N/A,TRUE,"GENERAL";"TAB2",#N/A,TRUE,"GENERAL";"TAB3",#N/A,TRUE,"GENERAL";"TAB4",#N/A,TRUE,"GENERAL";"TAB5",#N/A,TRUE,"GENERAL"}</definedName>
    <definedName name="____vfv4" localSheetId="23" hidden="1">{"via1",#N/A,TRUE,"general";"via2",#N/A,TRUE,"general";"via3",#N/A,TRUE,"general"}</definedName>
    <definedName name="____vfv4" hidden="1">{"via1",#N/A,TRUE,"general";"via2",#N/A,TRUE,"general";"via3",#N/A,TRUE,"general"}</definedName>
    <definedName name="____x1" localSheetId="23" hidden="1">{"TAB1",#N/A,TRUE,"GENERAL";"TAB2",#N/A,TRUE,"GENERAL";"TAB3",#N/A,TRUE,"GENERAL";"TAB4",#N/A,TRUE,"GENERAL";"TAB5",#N/A,TRUE,"GENERAL"}</definedName>
    <definedName name="____x1" hidden="1">{"TAB1",#N/A,TRUE,"GENERAL";"TAB2",#N/A,TRUE,"GENERAL";"TAB3",#N/A,TRUE,"GENERAL";"TAB4",#N/A,TRUE,"GENERAL";"TAB5",#N/A,TRUE,"GENERAL"}</definedName>
    <definedName name="____x2" localSheetId="23" hidden="1">{"via1",#N/A,TRUE,"general";"via2",#N/A,TRUE,"general";"via3",#N/A,TRUE,"general"}</definedName>
    <definedName name="____x2" hidden="1">{"via1",#N/A,TRUE,"general";"via2",#N/A,TRUE,"general";"via3",#N/A,TRUE,"general"}</definedName>
    <definedName name="____x3" localSheetId="23" hidden="1">{"via1",#N/A,TRUE,"general";"via2",#N/A,TRUE,"general";"via3",#N/A,TRUE,"general"}</definedName>
    <definedName name="____x3" hidden="1">{"via1",#N/A,TRUE,"general";"via2",#N/A,TRUE,"general";"via3",#N/A,TRUE,"general"}</definedName>
    <definedName name="____x4" localSheetId="23" hidden="1">{"via1",#N/A,TRUE,"general";"via2",#N/A,TRUE,"general";"via3",#N/A,TRUE,"general"}</definedName>
    <definedName name="____x4" hidden="1">{"via1",#N/A,TRUE,"general";"via2",#N/A,TRUE,"general";"via3",#N/A,TRUE,"general"}</definedName>
    <definedName name="____x5" localSheetId="23" hidden="1">{"TAB1",#N/A,TRUE,"GENERAL";"TAB2",#N/A,TRUE,"GENERAL";"TAB3",#N/A,TRUE,"GENERAL";"TAB4",#N/A,TRUE,"GENERAL";"TAB5",#N/A,TRUE,"GENERAL"}</definedName>
    <definedName name="____x5" hidden="1">{"TAB1",#N/A,TRUE,"GENERAL";"TAB2",#N/A,TRUE,"GENERAL";"TAB3",#N/A,TRUE,"GENERAL";"TAB4",#N/A,TRUE,"GENERAL";"TAB5",#N/A,TRUE,"GENERAL"}</definedName>
    <definedName name="____x6" localSheetId="23" hidden="1">{"TAB1",#N/A,TRUE,"GENERAL";"TAB2",#N/A,TRUE,"GENERAL";"TAB3",#N/A,TRUE,"GENERAL";"TAB4",#N/A,TRUE,"GENERAL";"TAB5",#N/A,TRUE,"GENERAL"}</definedName>
    <definedName name="____x6" hidden="1">{"TAB1",#N/A,TRUE,"GENERAL";"TAB2",#N/A,TRUE,"GENERAL";"TAB3",#N/A,TRUE,"GENERAL";"TAB4",#N/A,TRUE,"GENERAL";"TAB5",#N/A,TRUE,"GENERAL"}</definedName>
    <definedName name="____x7" localSheetId="23" hidden="1">{"TAB1",#N/A,TRUE,"GENERAL";"TAB2",#N/A,TRUE,"GENERAL";"TAB3",#N/A,TRUE,"GENERAL";"TAB4",#N/A,TRUE,"GENERAL";"TAB5",#N/A,TRUE,"GENERAL"}</definedName>
    <definedName name="____x7" hidden="1">{"TAB1",#N/A,TRUE,"GENERAL";"TAB2",#N/A,TRUE,"GENERAL";"TAB3",#N/A,TRUE,"GENERAL";"TAB4",#N/A,TRUE,"GENERAL";"TAB5",#N/A,TRUE,"GENERAL"}</definedName>
    <definedName name="____x8" localSheetId="23" hidden="1">{"via1",#N/A,TRUE,"general";"via2",#N/A,TRUE,"general";"via3",#N/A,TRUE,"general"}</definedName>
    <definedName name="____x8" hidden="1">{"via1",#N/A,TRUE,"general";"via2",#N/A,TRUE,"general";"via3",#N/A,TRUE,"general"}</definedName>
    <definedName name="____x9" localSheetId="23" hidden="1">{"TAB1",#N/A,TRUE,"GENERAL";"TAB2",#N/A,TRUE,"GENERAL";"TAB3",#N/A,TRUE,"GENERAL";"TAB4",#N/A,TRUE,"GENERAL";"TAB5",#N/A,TRUE,"GENERAL"}</definedName>
    <definedName name="____x9" hidden="1">{"TAB1",#N/A,TRUE,"GENERAL";"TAB2",#N/A,TRUE,"GENERAL";"TAB3",#N/A,TRUE,"GENERAL";"TAB4",#N/A,TRUE,"GENERAL";"TAB5",#N/A,TRUE,"GENERAL"}</definedName>
    <definedName name="____y2" localSheetId="23" hidden="1">{"TAB1",#N/A,TRUE,"GENERAL";"TAB2",#N/A,TRUE,"GENERAL";"TAB3",#N/A,TRUE,"GENERAL";"TAB4",#N/A,TRUE,"GENERAL";"TAB5",#N/A,TRUE,"GENERAL"}</definedName>
    <definedName name="____y2" hidden="1">{"TAB1",#N/A,TRUE,"GENERAL";"TAB2",#N/A,TRUE,"GENERAL";"TAB3",#N/A,TRUE,"GENERAL";"TAB4",#N/A,TRUE,"GENERAL";"TAB5",#N/A,TRUE,"GENERAL"}</definedName>
    <definedName name="____y3" localSheetId="23" hidden="1">{"via1",#N/A,TRUE,"general";"via2",#N/A,TRUE,"general";"via3",#N/A,TRUE,"general"}</definedName>
    <definedName name="____y3" hidden="1">{"via1",#N/A,TRUE,"general";"via2",#N/A,TRUE,"general";"via3",#N/A,TRUE,"general"}</definedName>
    <definedName name="____y4" localSheetId="23" hidden="1">{"via1",#N/A,TRUE,"general";"via2",#N/A,TRUE,"general";"via3",#N/A,TRUE,"general"}</definedName>
    <definedName name="____y4" hidden="1">{"via1",#N/A,TRUE,"general";"via2",#N/A,TRUE,"general";"via3",#N/A,TRUE,"general"}</definedName>
    <definedName name="____y5" localSheetId="23" hidden="1">{"TAB1",#N/A,TRUE,"GENERAL";"TAB2",#N/A,TRUE,"GENERAL";"TAB3",#N/A,TRUE,"GENERAL";"TAB4",#N/A,TRUE,"GENERAL";"TAB5",#N/A,TRUE,"GENERAL"}</definedName>
    <definedName name="____y5" hidden="1">{"TAB1",#N/A,TRUE,"GENERAL";"TAB2",#N/A,TRUE,"GENERAL";"TAB3",#N/A,TRUE,"GENERAL";"TAB4",#N/A,TRUE,"GENERAL";"TAB5",#N/A,TRUE,"GENERAL"}</definedName>
    <definedName name="____y6" localSheetId="23" hidden="1">{"via1",#N/A,TRUE,"general";"via2",#N/A,TRUE,"general";"via3",#N/A,TRUE,"general"}</definedName>
    <definedName name="____y6" hidden="1">{"via1",#N/A,TRUE,"general";"via2",#N/A,TRUE,"general";"via3",#N/A,TRUE,"general"}</definedName>
    <definedName name="____y7" localSheetId="23" hidden="1">{"via1",#N/A,TRUE,"general";"via2",#N/A,TRUE,"general";"via3",#N/A,TRUE,"general"}</definedName>
    <definedName name="____y7" hidden="1">{"via1",#N/A,TRUE,"general";"via2",#N/A,TRUE,"general";"via3",#N/A,TRUE,"general"}</definedName>
    <definedName name="____y8" localSheetId="23" hidden="1">{"via1",#N/A,TRUE,"general";"via2",#N/A,TRUE,"general";"via3",#N/A,TRUE,"general"}</definedName>
    <definedName name="____y8" hidden="1">{"via1",#N/A,TRUE,"general";"via2",#N/A,TRUE,"general";"via3",#N/A,TRUE,"general"}</definedName>
    <definedName name="____y9" localSheetId="23" hidden="1">{"TAB1",#N/A,TRUE,"GENERAL";"TAB2",#N/A,TRUE,"GENERAL";"TAB3",#N/A,TRUE,"GENERAL";"TAB4",#N/A,TRUE,"GENERAL";"TAB5",#N/A,TRUE,"GENERAL"}</definedName>
    <definedName name="____y9" hidden="1">{"TAB1",#N/A,TRUE,"GENERAL";"TAB2",#N/A,TRUE,"GENERAL";"TAB3",#N/A,TRUE,"GENERAL";"TAB4",#N/A,TRUE,"GENERAL";"TAB5",#N/A,TRUE,"GENERAL"}</definedName>
    <definedName name="____z1" localSheetId="23" hidden="1">{"TAB1",#N/A,TRUE,"GENERAL";"TAB2",#N/A,TRUE,"GENERAL";"TAB3",#N/A,TRUE,"GENERAL";"TAB4",#N/A,TRUE,"GENERAL";"TAB5",#N/A,TRUE,"GENERAL"}</definedName>
    <definedName name="____z1" hidden="1">{"TAB1",#N/A,TRUE,"GENERAL";"TAB2",#N/A,TRUE,"GENERAL";"TAB3",#N/A,TRUE,"GENERAL";"TAB4",#N/A,TRUE,"GENERAL";"TAB5",#N/A,TRUE,"GENERAL"}</definedName>
    <definedName name="____z2" localSheetId="23" hidden="1">{"via1",#N/A,TRUE,"general";"via2",#N/A,TRUE,"general";"via3",#N/A,TRUE,"general"}</definedName>
    <definedName name="____z2" hidden="1">{"via1",#N/A,TRUE,"general";"via2",#N/A,TRUE,"general";"via3",#N/A,TRUE,"general"}</definedName>
    <definedName name="____z3" localSheetId="23" hidden="1">{"via1",#N/A,TRUE,"general";"via2",#N/A,TRUE,"general";"via3",#N/A,TRUE,"general"}</definedName>
    <definedName name="____z3" hidden="1">{"via1",#N/A,TRUE,"general";"via2",#N/A,TRUE,"general";"via3",#N/A,TRUE,"general"}</definedName>
    <definedName name="____z4" localSheetId="23" hidden="1">{"TAB1",#N/A,TRUE,"GENERAL";"TAB2",#N/A,TRUE,"GENERAL";"TAB3",#N/A,TRUE,"GENERAL";"TAB4",#N/A,TRUE,"GENERAL";"TAB5",#N/A,TRUE,"GENERAL"}</definedName>
    <definedName name="____z4" hidden="1">{"TAB1",#N/A,TRUE,"GENERAL";"TAB2",#N/A,TRUE,"GENERAL";"TAB3",#N/A,TRUE,"GENERAL";"TAB4",#N/A,TRUE,"GENERAL";"TAB5",#N/A,TRUE,"GENERAL"}</definedName>
    <definedName name="____z5" localSheetId="23" hidden="1">{"via1",#N/A,TRUE,"general";"via2",#N/A,TRUE,"general";"via3",#N/A,TRUE,"general"}</definedName>
    <definedName name="____z5" hidden="1">{"via1",#N/A,TRUE,"general";"via2",#N/A,TRUE,"general";"via3",#N/A,TRUE,"general"}</definedName>
    <definedName name="____z6" localSheetId="23" hidden="1">{"TAB1",#N/A,TRUE,"GENERAL";"TAB2",#N/A,TRUE,"GENERAL";"TAB3",#N/A,TRUE,"GENERAL";"TAB4",#N/A,TRUE,"GENERAL";"TAB5",#N/A,TRUE,"GENERAL"}</definedName>
    <definedName name="____z6" hidden="1">{"TAB1",#N/A,TRUE,"GENERAL";"TAB2",#N/A,TRUE,"GENERAL";"TAB3",#N/A,TRUE,"GENERAL";"TAB4",#N/A,TRUE,"GENERAL";"TAB5",#N/A,TRUE,"GENERAL"}</definedName>
    <definedName name="___a1" localSheetId="23" hidden="1">{"TAB1",#N/A,TRUE,"GENERAL";"TAB2",#N/A,TRUE,"GENERAL";"TAB3",#N/A,TRUE,"GENERAL";"TAB4",#N/A,TRUE,"GENERAL";"TAB5",#N/A,TRUE,"GENERAL"}</definedName>
    <definedName name="___a1" hidden="1">{"TAB1",#N/A,TRUE,"GENERAL";"TAB2",#N/A,TRUE,"GENERAL";"TAB3",#N/A,TRUE,"GENERAL";"TAB4",#N/A,TRUE,"GENERAL";"TAB5",#N/A,TRUE,"GENERAL"}</definedName>
    <definedName name="___A17000" localSheetId="23">#REF!</definedName>
    <definedName name="___A17000" localSheetId="21">#REF!</definedName>
    <definedName name="___A17000" localSheetId="22">#REF!</definedName>
    <definedName name="___A17000">#REF!</definedName>
    <definedName name="___A20000" localSheetId="23">#REF!</definedName>
    <definedName name="___A20000" localSheetId="21">#REF!</definedName>
    <definedName name="___A20000" localSheetId="22">#REF!</definedName>
    <definedName name="___A20000">#REF!</definedName>
    <definedName name="___a3" localSheetId="23" hidden="1">{"TAB1",#N/A,TRUE,"GENERAL";"TAB2",#N/A,TRUE,"GENERAL";"TAB3",#N/A,TRUE,"GENERAL";"TAB4",#N/A,TRUE,"GENERAL";"TAB5",#N/A,TRUE,"GENERAL"}</definedName>
    <definedName name="___a3" hidden="1">{"TAB1",#N/A,TRUE,"GENERAL";"TAB2",#N/A,TRUE,"GENERAL";"TAB3",#N/A,TRUE,"GENERAL";"TAB4",#N/A,TRUE,"GENERAL";"TAB5",#N/A,TRUE,"GENERAL"}</definedName>
    <definedName name="___A30000" localSheetId="23">#REF!</definedName>
    <definedName name="___A30000" localSheetId="21">#REF!</definedName>
    <definedName name="___A30000" localSheetId="22">#REF!</definedName>
    <definedName name="___A30000">#REF!</definedName>
    <definedName name="___a4" localSheetId="23" hidden="1">{"via1",#N/A,TRUE,"general";"via2",#N/A,TRUE,"general";"via3",#N/A,TRUE,"general"}</definedName>
    <definedName name="___a4" hidden="1">{"via1",#N/A,TRUE,"general";"via2",#N/A,TRUE,"general";"via3",#N/A,TRUE,"general"}</definedName>
    <definedName name="___a5" localSheetId="23" hidden="1">{"TAB1",#N/A,TRUE,"GENERAL";"TAB2",#N/A,TRUE,"GENERAL";"TAB3",#N/A,TRUE,"GENERAL";"TAB4",#N/A,TRUE,"GENERAL";"TAB5",#N/A,TRUE,"GENERAL"}</definedName>
    <definedName name="___a5" hidden="1">{"TAB1",#N/A,TRUE,"GENERAL";"TAB2",#N/A,TRUE,"GENERAL";"TAB3",#N/A,TRUE,"GENERAL";"TAB4",#N/A,TRUE,"GENERAL";"TAB5",#N/A,TRUE,"GENERAL"}</definedName>
    <definedName name="___a6" localSheetId="23" hidden="1">{"TAB1",#N/A,TRUE,"GENERAL";"TAB2",#N/A,TRUE,"GENERAL";"TAB3",#N/A,TRUE,"GENERAL";"TAB4",#N/A,TRUE,"GENERAL";"TAB5",#N/A,TRUE,"GENERAL"}</definedName>
    <definedName name="___a6" hidden="1">{"TAB1",#N/A,TRUE,"GENERAL";"TAB2",#N/A,TRUE,"GENERAL";"TAB3",#N/A,TRUE,"GENERAL";"TAB4",#N/A,TRUE,"GENERAL";"TAB5",#N/A,TRUE,"GENERAL"}</definedName>
    <definedName name="___AFC1">#REF!</definedName>
    <definedName name="___AFC3">#REF!</definedName>
    <definedName name="___AFC5">#REF!</definedName>
    <definedName name="___APU221" localSheetId="23">#REF!</definedName>
    <definedName name="___APU221" localSheetId="21">#REF!</definedName>
    <definedName name="___APU221" localSheetId="22">#REF!</definedName>
    <definedName name="___APU221">#REF!</definedName>
    <definedName name="___APU465" localSheetId="23">#REF!</definedName>
    <definedName name="___APU465" localSheetId="21">#REF!</definedName>
    <definedName name="___APU465" localSheetId="22">#REF!</definedName>
    <definedName name="___APU465">#REF!</definedName>
    <definedName name="___b2" localSheetId="23" hidden="1">{"TAB1",#N/A,TRUE,"GENERAL";"TAB2",#N/A,TRUE,"GENERAL";"TAB3",#N/A,TRUE,"GENERAL";"TAB4",#N/A,TRUE,"GENERAL";"TAB5",#N/A,TRUE,"GENERAL"}</definedName>
    <definedName name="___b2" hidden="1">{"TAB1",#N/A,TRUE,"GENERAL";"TAB2",#N/A,TRUE,"GENERAL";"TAB3",#N/A,TRUE,"GENERAL";"TAB4",#N/A,TRUE,"GENERAL";"TAB5",#N/A,TRUE,"GENERAL"}</definedName>
    <definedName name="___b3" localSheetId="23" hidden="1">{"TAB1",#N/A,TRUE,"GENERAL";"TAB2",#N/A,TRUE,"GENERAL";"TAB3",#N/A,TRUE,"GENERAL";"TAB4",#N/A,TRUE,"GENERAL";"TAB5",#N/A,TRUE,"GENERAL"}</definedName>
    <definedName name="___b3" hidden="1">{"TAB1",#N/A,TRUE,"GENERAL";"TAB2",#N/A,TRUE,"GENERAL";"TAB3",#N/A,TRUE,"GENERAL";"TAB4",#N/A,TRUE,"GENERAL";"TAB5",#N/A,TRUE,"GENERAL"}</definedName>
    <definedName name="___b4" localSheetId="23" hidden="1">{"TAB1",#N/A,TRUE,"GENERAL";"TAB2",#N/A,TRUE,"GENERAL";"TAB3",#N/A,TRUE,"GENERAL";"TAB4",#N/A,TRUE,"GENERAL";"TAB5",#N/A,TRUE,"GENERAL"}</definedName>
    <definedName name="___b4" hidden="1">{"TAB1",#N/A,TRUE,"GENERAL";"TAB2",#N/A,TRUE,"GENERAL";"TAB3",#N/A,TRUE,"GENERAL";"TAB4",#N/A,TRUE,"GENERAL";"TAB5",#N/A,TRUE,"GENERAL"}</definedName>
    <definedName name="___b5" localSheetId="23" hidden="1">{"TAB1",#N/A,TRUE,"GENERAL";"TAB2",#N/A,TRUE,"GENERAL";"TAB3",#N/A,TRUE,"GENERAL";"TAB4",#N/A,TRUE,"GENERAL";"TAB5",#N/A,TRUE,"GENERAL"}</definedName>
    <definedName name="___b5" hidden="1">{"TAB1",#N/A,TRUE,"GENERAL";"TAB2",#N/A,TRUE,"GENERAL";"TAB3",#N/A,TRUE,"GENERAL";"TAB4",#N/A,TRUE,"GENERAL";"TAB5",#N/A,TRUE,"GENERAL"}</definedName>
    <definedName name="___b6" localSheetId="23" hidden="1">{"TAB1",#N/A,TRUE,"GENERAL";"TAB2",#N/A,TRUE,"GENERAL";"TAB3",#N/A,TRUE,"GENERAL";"TAB4",#N/A,TRUE,"GENERAL";"TAB5",#N/A,TRUE,"GENERAL"}</definedName>
    <definedName name="___b6" hidden="1">{"TAB1",#N/A,TRUE,"GENERAL";"TAB2",#N/A,TRUE,"GENERAL";"TAB3",#N/A,TRUE,"GENERAL";"TAB4",#N/A,TRUE,"GENERAL";"TAB5",#N/A,TRUE,"GENERAL"}</definedName>
    <definedName name="___b7" localSheetId="23" hidden="1">{"via1",#N/A,TRUE,"general";"via2",#N/A,TRUE,"general";"via3",#N/A,TRUE,"general"}</definedName>
    <definedName name="___b7" hidden="1">{"via1",#N/A,TRUE,"general";"via2",#N/A,TRUE,"general";"via3",#N/A,TRUE,"general"}</definedName>
    <definedName name="___b8" localSheetId="23" hidden="1">{"via1",#N/A,TRUE,"general";"via2",#N/A,TRUE,"general";"via3",#N/A,TRUE,"general"}</definedName>
    <definedName name="___b8" hidden="1">{"via1",#N/A,TRUE,"general";"via2",#N/A,TRUE,"general";"via3",#N/A,TRUE,"general"}</definedName>
    <definedName name="___bb9" localSheetId="23" hidden="1">{"TAB1",#N/A,TRUE,"GENERAL";"TAB2",#N/A,TRUE,"GENERAL";"TAB3",#N/A,TRUE,"GENERAL";"TAB4",#N/A,TRUE,"GENERAL";"TAB5",#N/A,TRUE,"GENERAL"}</definedName>
    <definedName name="___bb9" hidden="1">{"TAB1",#N/A,TRUE,"GENERAL";"TAB2",#N/A,TRUE,"GENERAL";"TAB3",#N/A,TRUE,"GENERAL";"TAB4",#N/A,TRUE,"GENERAL";"TAB5",#N/A,TRUE,"GENERAL"}</definedName>
    <definedName name="___bgb5" localSheetId="23" hidden="1">{"TAB1",#N/A,TRUE,"GENERAL";"TAB2",#N/A,TRUE,"GENERAL";"TAB3",#N/A,TRUE,"GENERAL";"TAB4",#N/A,TRUE,"GENERAL";"TAB5",#N/A,TRUE,"GENERAL"}</definedName>
    <definedName name="___bgb5" hidden="1">{"TAB1",#N/A,TRUE,"GENERAL";"TAB2",#N/A,TRUE,"GENERAL";"TAB3",#N/A,TRUE,"GENERAL";"TAB4",#N/A,TRUE,"GENERAL";"TAB5",#N/A,TRUE,"GENERAL"}</definedName>
    <definedName name="___BGC1">#REF!</definedName>
    <definedName name="___BGC3">#REF!</definedName>
    <definedName name="___BGC5">#REF!</definedName>
    <definedName name="___CAC1">#REF!</definedName>
    <definedName name="___CAC3">#REF!</definedName>
    <definedName name="___CAC5">#REF!</definedName>
    <definedName name="___CAN4" localSheetId="23">#REF!</definedName>
    <definedName name="___CAN4" localSheetId="21">#REF!</definedName>
    <definedName name="___CAN4" localSheetId="22">#REF!</definedName>
    <definedName name="___CAN4">#REF!</definedName>
    <definedName name="___g2" localSheetId="23" hidden="1">{"TAB1",#N/A,TRUE,"GENERAL";"TAB2",#N/A,TRUE,"GENERAL";"TAB3",#N/A,TRUE,"GENERAL";"TAB4",#N/A,TRUE,"GENERAL";"TAB5",#N/A,TRUE,"GENERAL"}</definedName>
    <definedName name="___g2" hidden="1">{"TAB1",#N/A,TRUE,"GENERAL";"TAB2",#N/A,TRUE,"GENERAL";"TAB3",#N/A,TRUE,"GENERAL";"TAB4",#N/A,TRUE,"GENERAL";"TAB5",#N/A,TRUE,"GENERAL"}</definedName>
    <definedName name="___g3" localSheetId="23" hidden="1">{"via1",#N/A,TRUE,"general";"via2",#N/A,TRUE,"general";"via3",#N/A,TRUE,"general"}</definedName>
    <definedName name="___g3" hidden="1">{"via1",#N/A,TRUE,"general";"via2",#N/A,TRUE,"general";"via3",#N/A,TRUE,"general"}</definedName>
    <definedName name="___g4" localSheetId="23" hidden="1">{"via1",#N/A,TRUE,"general";"via2",#N/A,TRUE,"general";"via3",#N/A,TRUE,"general"}</definedName>
    <definedName name="___g4" hidden="1">{"via1",#N/A,TRUE,"general";"via2",#N/A,TRUE,"general";"via3",#N/A,TRUE,"general"}</definedName>
    <definedName name="___g5" localSheetId="23" hidden="1">{"via1",#N/A,TRUE,"general";"via2",#N/A,TRUE,"general";"via3",#N/A,TRUE,"general"}</definedName>
    <definedName name="___g5" hidden="1">{"via1",#N/A,TRUE,"general";"via2",#N/A,TRUE,"general";"via3",#N/A,TRUE,"general"}</definedName>
    <definedName name="___g6" localSheetId="23" hidden="1">{"via1",#N/A,TRUE,"general";"via2",#N/A,TRUE,"general";"via3",#N/A,TRUE,"general"}</definedName>
    <definedName name="___g6" hidden="1">{"via1",#N/A,TRUE,"general";"via2",#N/A,TRUE,"general";"via3",#N/A,TRUE,"general"}</definedName>
    <definedName name="___g7" localSheetId="23" hidden="1">{"TAB1",#N/A,TRUE,"GENERAL";"TAB2",#N/A,TRUE,"GENERAL";"TAB3",#N/A,TRUE,"GENERAL";"TAB4",#N/A,TRUE,"GENERAL";"TAB5",#N/A,TRUE,"GENERAL"}</definedName>
    <definedName name="___g7" hidden="1">{"TAB1",#N/A,TRUE,"GENERAL";"TAB2",#N/A,TRUE,"GENERAL";"TAB3",#N/A,TRUE,"GENERAL";"TAB4",#N/A,TRUE,"GENERAL";"TAB5",#N/A,TRUE,"GENERAL"}</definedName>
    <definedName name="___GR1" localSheetId="23" hidden="1">{"TAB1",#N/A,TRUE,"GENERAL";"TAB2",#N/A,TRUE,"GENERAL";"TAB3",#N/A,TRUE,"GENERAL";"TAB4",#N/A,TRUE,"GENERAL";"TAB5",#N/A,TRUE,"GENERAL"}</definedName>
    <definedName name="___GR1" hidden="1">{"TAB1",#N/A,TRUE,"GENERAL";"TAB2",#N/A,TRUE,"GENERAL";"TAB3",#N/A,TRUE,"GENERAL";"TAB4",#N/A,TRUE,"GENERAL";"TAB5",#N/A,TRUE,"GENERAL"}</definedName>
    <definedName name="___gtr4" localSheetId="23" hidden="1">{"via1",#N/A,TRUE,"general";"via2",#N/A,TRUE,"general";"via3",#N/A,TRUE,"general"}</definedName>
    <definedName name="___gtr4" hidden="1">{"via1",#N/A,TRUE,"general";"via2",#N/A,TRUE,"general";"via3",#N/A,TRUE,"general"}</definedName>
    <definedName name="___h2" localSheetId="23" hidden="1">{"via1",#N/A,TRUE,"general";"via2",#N/A,TRUE,"general";"via3",#N/A,TRUE,"general"}</definedName>
    <definedName name="___h2" hidden="1">{"via1",#N/A,TRUE,"general";"via2",#N/A,TRUE,"general";"via3",#N/A,TRUE,"general"}</definedName>
    <definedName name="___h3" localSheetId="23" hidden="1">{"via1",#N/A,TRUE,"general";"via2",#N/A,TRUE,"general";"via3",#N/A,TRUE,"general"}</definedName>
    <definedName name="___h3" hidden="1">{"via1",#N/A,TRUE,"general";"via2",#N/A,TRUE,"general";"via3",#N/A,TRUE,"general"}</definedName>
    <definedName name="___h4" localSheetId="23" hidden="1">{"TAB1",#N/A,TRUE,"GENERAL";"TAB2",#N/A,TRUE,"GENERAL";"TAB3",#N/A,TRUE,"GENERAL";"TAB4",#N/A,TRUE,"GENERAL";"TAB5",#N/A,TRUE,"GENERAL"}</definedName>
    <definedName name="___h4" hidden="1">{"TAB1",#N/A,TRUE,"GENERAL";"TAB2",#N/A,TRUE,"GENERAL";"TAB3",#N/A,TRUE,"GENERAL";"TAB4",#N/A,TRUE,"GENERAL";"TAB5",#N/A,TRUE,"GENERAL"}</definedName>
    <definedName name="___h5" localSheetId="23" hidden="1">{"TAB1",#N/A,TRUE,"GENERAL";"TAB2",#N/A,TRUE,"GENERAL";"TAB3",#N/A,TRUE,"GENERAL";"TAB4",#N/A,TRUE,"GENERAL";"TAB5",#N/A,TRUE,"GENERAL"}</definedName>
    <definedName name="___h5" hidden="1">{"TAB1",#N/A,TRUE,"GENERAL";"TAB2",#N/A,TRUE,"GENERAL";"TAB3",#N/A,TRUE,"GENERAL";"TAB4",#N/A,TRUE,"GENERAL";"TAB5",#N/A,TRUE,"GENERAL"}</definedName>
    <definedName name="___h6" localSheetId="23" hidden="1">{"via1",#N/A,TRUE,"general";"via2",#N/A,TRUE,"general";"via3",#N/A,TRUE,"general"}</definedName>
    <definedName name="___h6" hidden="1">{"via1",#N/A,TRUE,"general";"via2",#N/A,TRUE,"general";"via3",#N/A,TRUE,"general"}</definedName>
    <definedName name="___h7" localSheetId="23" hidden="1">{"TAB1",#N/A,TRUE,"GENERAL";"TAB2",#N/A,TRUE,"GENERAL";"TAB3",#N/A,TRUE,"GENERAL";"TAB4",#N/A,TRUE,"GENERAL";"TAB5",#N/A,TRUE,"GENERAL"}</definedName>
    <definedName name="___h7" hidden="1">{"TAB1",#N/A,TRUE,"GENERAL";"TAB2",#N/A,TRUE,"GENERAL";"TAB3",#N/A,TRUE,"GENERAL";"TAB4",#N/A,TRUE,"GENERAL";"TAB5",#N/A,TRUE,"GENERAL"}</definedName>
    <definedName name="___h8" localSheetId="23" hidden="1">{"via1",#N/A,TRUE,"general";"via2",#N/A,TRUE,"general";"via3",#N/A,TRUE,"general"}</definedName>
    <definedName name="___h8" hidden="1">{"via1",#N/A,TRUE,"general";"via2",#N/A,TRUE,"general";"via3",#N/A,TRUE,"general"}</definedName>
    <definedName name="___hfh7" localSheetId="23" hidden="1">{"via1",#N/A,TRUE,"general";"via2",#N/A,TRUE,"general";"via3",#N/A,TRUE,"general"}</definedName>
    <definedName name="___hfh7" hidden="1">{"via1",#N/A,TRUE,"general";"via2",#N/A,TRUE,"general";"via3",#N/A,TRUE,"general"}</definedName>
    <definedName name="___i4" localSheetId="23" hidden="1">{"via1",#N/A,TRUE,"general";"via2",#N/A,TRUE,"general";"via3",#N/A,TRUE,"general"}</definedName>
    <definedName name="___i4" hidden="1">{"via1",#N/A,TRUE,"general";"via2",#N/A,TRUE,"general";"via3",#N/A,TRUE,"general"}</definedName>
    <definedName name="___i5" localSheetId="23" hidden="1">{"TAB1",#N/A,TRUE,"GENERAL";"TAB2",#N/A,TRUE,"GENERAL";"TAB3",#N/A,TRUE,"GENERAL";"TAB4",#N/A,TRUE,"GENERAL";"TAB5",#N/A,TRUE,"GENERAL"}</definedName>
    <definedName name="___i5" hidden="1">{"TAB1",#N/A,TRUE,"GENERAL";"TAB2",#N/A,TRUE,"GENERAL";"TAB3",#N/A,TRUE,"GENERAL";"TAB4",#N/A,TRUE,"GENERAL";"TAB5",#N/A,TRUE,"GENERAL"}</definedName>
    <definedName name="___i6" localSheetId="23" hidden="1">{"TAB1",#N/A,TRUE,"GENERAL";"TAB2",#N/A,TRUE,"GENERAL";"TAB3",#N/A,TRUE,"GENERAL";"TAB4",#N/A,TRUE,"GENERAL";"TAB5",#N/A,TRUE,"GENERAL"}</definedName>
    <definedName name="___i6" hidden="1">{"TAB1",#N/A,TRUE,"GENERAL";"TAB2",#N/A,TRUE,"GENERAL";"TAB3",#N/A,TRUE,"GENERAL";"TAB4",#N/A,TRUE,"GENERAL";"TAB5",#N/A,TRUE,"GENERAL"}</definedName>
    <definedName name="___i7" localSheetId="23" hidden="1">{"via1",#N/A,TRUE,"general";"via2",#N/A,TRUE,"general";"via3",#N/A,TRUE,"general"}</definedName>
    <definedName name="___i7" hidden="1">{"via1",#N/A,TRUE,"general";"via2",#N/A,TRUE,"general";"via3",#N/A,TRUE,"general"}</definedName>
    <definedName name="___i77" localSheetId="23" hidden="1">{"TAB1",#N/A,TRUE,"GENERAL";"TAB2",#N/A,TRUE,"GENERAL";"TAB3",#N/A,TRUE,"GENERAL";"TAB4",#N/A,TRUE,"GENERAL";"TAB5",#N/A,TRUE,"GENERAL"}</definedName>
    <definedName name="___i77" hidden="1">{"TAB1",#N/A,TRUE,"GENERAL";"TAB2",#N/A,TRUE,"GENERAL";"TAB3",#N/A,TRUE,"GENERAL";"TAB4",#N/A,TRUE,"GENERAL";"TAB5",#N/A,TRUE,"GENERAL"}</definedName>
    <definedName name="___i8" localSheetId="23" hidden="1">{"via1",#N/A,TRUE,"general";"via2",#N/A,TRUE,"general";"via3",#N/A,TRUE,"general"}</definedName>
    <definedName name="___i8" hidden="1">{"via1",#N/A,TRUE,"general";"via2",#N/A,TRUE,"general";"via3",#N/A,TRUE,"general"}</definedName>
    <definedName name="___i9" localSheetId="23" hidden="1">{"TAB1",#N/A,TRUE,"GENERAL";"TAB2",#N/A,TRUE,"GENERAL";"TAB3",#N/A,TRUE,"GENERAL";"TAB4",#N/A,TRUE,"GENERAL";"TAB5",#N/A,TRUE,"GENERAL"}</definedName>
    <definedName name="___i9" hidden="1">{"TAB1",#N/A,TRUE,"GENERAL";"TAB2",#N/A,TRUE,"GENERAL";"TAB3",#N/A,TRUE,"GENERAL";"TAB4",#N/A,TRUE,"GENERAL";"TAB5",#N/A,TRUE,"GENERAL"}</definedName>
    <definedName name="___INF1" localSheetId="23">#REF!</definedName>
    <definedName name="___INF1" localSheetId="21">#REF!</definedName>
    <definedName name="___INF1" localSheetId="22">#REF!</definedName>
    <definedName name="___INF1" localSheetId="19">#REF!</definedName>
    <definedName name="___INF1">#REF!</definedName>
    <definedName name="___k3" localSheetId="23" hidden="1">{"TAB1",#N/A,TRUE,"GENERAL";"TAB2",#N/A,TRUE,"GENERAL";"TAB3",#N/A,TRUE,"GENERAL";"TAB4",#N/A,TRUE,"GENERAL";"TAB5",#N/A,TRUE,"GENERAL"}</definedName>
    <definedName name="___k3" hidden="1">{"TAB1",#N/A,TRUE,"GENERAL";"TAB2",#N/A,TRUE,"GENERAL";"TAB3",#N/A,TRUE,"GENERAL";"TAB4",#N/A,TRUE,"GENERAL";"TAB5",#N/A,TRUE,"GENERAL"}</definedName>
    <definedName name="___k4" localSheetId="23" hidden="1">{"via1",#N/A,TRUE,"general";"via2",#N/A,TRUE,"general";"via3",#N/A,TRUE,"general"}</definedName>
    <definedName name="___k4" hidden="1">{"via1",#N/A,TRUE,"general";"via2",#N/A,TRUE,"general";"via3",#N/A,TRUE,"general"}</definedName>
    <definedName name="___k5" localSheetId="23" hidden="1">{"via1",#N/A,TRUE,"general";"via2",#N/A,TRUE,"general";"via3",#N/A,TRUE,"general"}</definedName>
    <definedName name="___k5" hidden="1">{"via1",#N/A,TRUE,"general";"via2",#N/A,TRUE,"general";"via3",#N/A,TRUE,"general"}</definedName>
    <definedName name="___k6" localSheetId="23" hidden="1">{"TAB1",#N/A,TRUE,"GENERAL";"TAB2",#N/A,TRUE,"GENERAL";"TAB3",#N/A,TRUE,"GENERAL";"TAB4",#N/A,TRUE,"GENERAL";"TAB5",#N/A,TRUE,"GENERAL"}</definedName>
    <definedName name="___k6" hidden="1">{"TAB1",#N/A,TRUE,"GENERAL";"TAB2",#N/A,TRUE,"GENERAL";"TAB3",#N/A,TRUE,"GENERAL";"TAB4",#N/A,TRUE,"GENERAL";"TAB5",#N/A,TRUE,"GENERAL"}</definedName>
    <definedName name="___k7" localSheetId="23" hidden="1">{"via1",#N/A,TRUE,"general";"via2",#N/A,TRUE,"general";"via3",#N/A,TRUE,"general"}</definedName>
    <definedName name="___k7" hidden="1">{"via1",#N/A,TRUE,"general";"via2",#N/A,TRUE,"general";"via3",#N/A,TRUE,"general"}</definedName>
    <definedName name="___k8" localSheetId="23" hidden="1">{"via1",#N/A,TRUE,"general";"via2",#N/A,TRUE,"general";"via3",#N/A,TRUE,"general"}</definedName>
    <definedName name="___k8" hidden="1">{"via1",#N/A,TRUE,"general";"via2",#N/A,TRUE,"general";"via3",#N/A,TRUE,"general"}</definedName>
    <definedName name="___k9" localSheetId="23" hidden="1">{"TAB1",#N/A,TRUE,"GENERAL";"TAB2",#N/A,TRUE,"GENERAL";"TAB3",#N/A,TRUE,"GENERAL";"TAB4",#N/A,TRUE,"GENERAL";"TAB5",#N/A,TRUE,"GENERAL"}</definedName>
    <definedName name="___k9" hidden="1">{"TAB1",#N/A,TRUE,"GENERAL";"TAB2",#N/A,TRUE,"GENERAL";"TAB3",#N/A,TRUE,"GENERAL";"TAB4",#N/A,TRUE,"GENERAL";"TAB5",#N/A,TRUE,"GENERAL"}</definedName>
    <definedName name="___kjk6" localSheetId="23" hidden="1">{"TAB1",#N/A,TRUE,"GENERAL";"TAB2",#N/A,TRUE,"GENERAL";"TAB3",#N/A,TRUE,"GENERAL";"TAB4",#N/A,TRUE,"GENERAL";"TAB5",#N/A,TRUE,"GENERAL"}</definedName>
    <definedName name="___kjk6" hidden="1">{"TAB1",#N/A,TRUE,"GENERAL";"TAB2",#N/A,TRUE,"GENERAL";"TAB3",#N/A,TRUE,"GENERAL";"TAB4",#N/A,TRUE,"GENERAL";"TAB5",#N/A,TRUE,"GENERAL"}</definedName>
    <definedName name="___m3" localSheetId="23" hidden="1">{"via1",#N/A,TRUE,"general";"via2",#N/A,TRUE,"general";"via3",#N/A,TRUE,"general"}</definedName>
    <definedName name="___m3" hidden="1">{"via1",#N/A,TRUE,"general";"via2",#N/A,TRUE,"general";"via3",#N/A,TRUE,"general"}</definedName>
    <definedName name="___m4" localSheetId="23" hidden="1">{"TAB1",#N/A,TRUE,"GENERAL";"TAB2",#N/A,TRUE,"GENERAL";"TAB3",#N/A,TRUE,"GENERAL";"TAB4",#N/A,TRUE,"GENERAL";"TAB5",#N/A,TRUE,"GENERAL"}</definedName>
    <definedName name="___m4" hidden="1">{"TAB1",#N/A,TRUE,"GENERAL";"TAB2",#N/A,TRUE,"GENERAL";"TAB3",#N/A,TRUE,"GENERAL";"TAB4",#N/A,TRUE,"GENERAL";"TAB5",#N/A,TRUE,"GENERAL"}</definedName>
    <definedName name="___m5" localSheetId="23" hidden="1">{"via1",#N/A,TRUE,"general";"via2",#N/A,TRUE,"general";"via3",#N/A,TRUE,"general"}</definedName>
    <definedName name="___m5" hidden="1">{"via1",#N/A,TRUE,"general";"via2",#N/A,TRUE,"general";"via3",#N/A,TRUE,"general"}</definedName>
    <definedName name="___m6" localSheetId="23" hidden="1">{"TAB1",#N/A,TRUE,"GENERAL";"TAB2",#N/A,TRUE,"GENERAL";"TAB3",#N/A,TRUE,"GENERAL";"TAB4",#N/A,TRUE,"GENERAL";"TAB5",#N/A,TRUE,"GENERAL"}</definedName>
    <definedName name="___m6" hidden="1">{"TAB1",#N/A,TRUE,"GENERAL";"TAB2",#N/A,TRUE,"GENERAL";"TAB3",#N/A,TRUE,"GENERAL";"TAB4",#N/A,TRUE,"GENERAL";"TAB5",#N/A,TRUE,"GENERAL"}</definedName>
    <definedName name="___m7" localSheetId="23" hidden="1">{"TAB1",#N/A,TRUE,"GENERAL";"TAB2",#N/A,TRUE,"GENERAL";"TAB3",#N/A,TRUE,"GENERAL";"TAB4",#N/A,TRUE,"GENERAL";"TAB5",#N/A,TRUE,"GENERAL"}</definedName>
    <definedName name="___m7" hidden="1">{"TAB1",#N/A,TRUE,"GENERAL";"TAB2",#N/A,TRUE,"GENERAL";"TAB3",#N/A,TRUE,"GENERAL";"TAB4",#N/A,TRUE,"GENERAL";"TAB5",#N/A,TRUE,"GENERAL"}</definedName>
    <definedName name="___m8" localSheetId="23" hidden="1">{"via1",#N/A,TRUE,"general";"via2",#N/A,TRUE,"general";"via3",#N/A,TRUE,"general"}</definedName>
    <definedName name="___m8" hidden="1">{"via1",#N/A,TRUE,"general";"via2",#N/A,TRUE,"general";"via3",#N/A,TRUE,"general"}</definedName>
    <definedName name="___m9" localSheetId="23" hidden="1">{"via1",#N/A,TRUE,"general";"via2",#N/A,TRUE,"general";"via3",#N/A,TRUE,"general"}</definedName>
    <definedName name="___m9" hidden="1">{"via1",#N/A,TRUE,"general";"via2",#N/A,TRUE,"general";"via3",#N/A,TRUE,"general"}</definedName>
    <definedName name="___n3" localSheetId="23" hidden="1">{"TAB1",#N/A,TRUE,"GENERAL";"TAB2",#N/A,TRUE,"GENERAL";"TAB3",#N/A,TRUE,"GENERAL";"TAB4",#N/A,TRUE,"GENERAL";"TAB5",#N/A,TRUE,"GENERAL"}</definedName>
    <definedName name="___n3" hidden="1">{"TAB1",#N/A,TRUE,"GENERAL";"TAB2",#N/A,TRUE,"GENERAL";"TAB3",#N/A,TRUE,"GENERAL";"TAB4",#N/A,TRUE,"GENERAL";"TAB5",#N/A,TRUE,"GENERAL"}</definedName>
    <definedName name="___n4" localSheetId="23" hidden="1">{"via1",#N/A,TRUE,"general";"via2",#N/A,TRUE,"general";"via3",#N/A,TRUE,"general"}</definedName>
    <definedName name="___n4" hidden="1">{"via1",#N/A,TRUE,"general";"via2",#N/A,TRUE,"general";"via3",#N/A,TRUE,"general"}</definedName>
    <definedName name="___n5" localSheetId="23" hidden="1">{"TAB1",#N/A,TRUE,"GENERAL";"TAB2",#N/A,TRUE,"GENERAL";"TAB3",#N/A,TRUE,"GENERAL";"TAB4",#N/A,TRUE,"GENERAL";"TAB5",#N/A,TRUE,"GENERAL"}</definedName>
    <definedName name="___n5" hidden="1">{"TAB1",#N/A,TRUE,"GENERAL";"TAB2",#N/A,TRUE,"GENERAL";"TAB3",#N/A,TRUE,"GENERAL";"TAB4",#N/A,TRUE,"GENERAL";"TAB5",#N/A,TRUE,"GENERAL"}</definedName>
    <definedName name="___nyn7" localSheetId="23" hidden="1">{"via1",#N/A,TRUE,"general";"via2",#N/A,TRUE,"general";"via3",#N/A,TRUE,"general"}</definedName>
    <definedName name="___nyn7" hidden="1">{"via1",#N/A,TRUE,"general";"via2",#N/A,TRUE,"general";"via3",#N/A,TRUE,"general"}</definedName>
    <definedName name="___o4" localSheetId="23" hidden="1">{"via1",#N/A,TRUE,"general";"via2",#N/A,TRUE,"general";"via3",#N/A,TRUE,"general"}</definedName>
    <definedName name="___o4" hidden="1">{"via1",#N/A,TRUE,"general";"via2",#N/A,TRUE,"general";"via3",#N/A,TRUE,"general"}</definedName>
    <definedName name="___o5" localSheetId="23" hidden="1">{"TAB1",#N/A,TRUE,"GENERAL";"TAB2",#N/A,TRUE,"GENERAL";"TAB3",#N/A,TRUE,"GENERAL";"TAB4",#N/A,TRUE,"GENERAL";"TAB5",#N/A,TRUE,"GENERAL"}</definedName>
    <definedName name="___o5" hidden="1">{"TAB1",#N/A,TRUE,"GENERAL";"TAB2",#N/A,TRUE,"GENERAL";"TAB3",#N/A,TRUE,"GENERAL";"TAB4",#N/A,TRUE,"GENERAL";"TAB5",#N/A,TRUE,"GENERAL"}</definedName>
    <definedName name="___o6" localSheetId="23" hidden="1">{"TAB1",#N/A,TRUE,"GENERAL";"TAB2",#N/A,TRUE,"GENERAL";"TAB3",#N/A,TRUE,"GENERAL";"TAB4",#N/A,TRUE,"GENERAL";"TAB5",#N/A,TRUE,"GENERAL"}</definedName>
    <definedName name="___o6" hidden="1">{"TAB1",#N/A,TRUE,"GENERAL";"TAB2",#N/A,TRUE,"GENERAL";"TAB3",#N/A,TRUE,"GENERAL";"TAB4",#N/A,TRUE,"GENERAL";"TAB5",#N/A,TRUE,"GENERAL"}</definedName>
    <definedName name="___o7" localSheetId="23" hidden="1">{"TAB1",#N/A,TRUE,"GENERAL";"TAB2",#N/A,TRUE,"GENERAL";"TAB3",#N/A,TRUE,"GENERAL";"TAB4",#N/A,TRUE,"GENERAL";"TAB5",#N/A,TRUE,"GENERAL"}</definedName>
    <definedName name="___o7" hidden="1">{"TAB1",#N/A,TRUE,"GENERAL";"TAB2",#N/A,TRUE,"GENERAL";"TAB3",#N/A,TRUE,"GENERAL";"TAB4",#N/A,TRUE,"GENERAL";"TAB5",#N/A,TRUE,"GENERAL"}</definedName>
    <definedName name="___o8" localSheetId="23" hidden="1">{"via1",#N/A,TRUE,"general";"via2",#N/A,TRUE,"general";"via3",#N/A,TRUE,"general"}</definedName>
    <definedName name="___o8" hidden="1">{"via1",#N/A,TRUE,"general";"via2",#N/A,TRUE,"general";"via3",#N/A,TRUE,"general"}</definedName>
    <definedName name="___o9" localSheetId="23" hidden="1">{"TAB1",#N/A,TRUE,"GENERAL";"TAB2",#N/A,TRUE,"GENERAL";"TAB3",#N/A,TRUE,"GENERAL";"TAB4",#N/A,TRUE,"GENERAL";"TAB5",#N/A,TRUE,"GENERAL"}</definedName>
    <definedName name="___o9" hidden="1">{"TAB1",#N/A,TRUE,"GENERAL";"TAB2",#N/A,TRUE,"GENERAL";"TAB3",#N/A,TRUE,"GENERAL";"TAB4",#N/A,TRUE,"GENERAL";"TAB5",#N/A,TRUE,"GENERAL"}</definedName>
    <definedName name="___p6" localSheetId="23" hidden="1">{"via1",#N/A,TRUE,"general";"via2",#N/A,TRUE,"general";"via3",#N/A,TRUE,"general"}</definedName>
    <definedName name="___p6" hidden="1">{"via1",#N/A,TRUE,"general";"via2",#N/A,TRUE,"general";"via3",#N/A,TRUE,"general"}</definedName>
    <definedName name="___p7" localSheetId="23" hidden="1">{"via1",#N/A,TRUE,"general";"via2",#N/A,TRUE,"general";"via3",#N/A,TRUE,"general"}</definedName>
    <definedName name="___p7" hidden="1">{"via1",#N/A,TRUE,"general";"via2",#N/A,TRUE,"general";"via3",#N/A,TRUE,"general"}</definedName>
    <definedName name="___p8" localSheetId="23" hidden="1">{"TAB1",#N/A,TRUE,"GENERAL";"TAB2",#N/A,TRUE,"GENERAL";"TAB3",#N/A,TRUE,"GENERAL";"TAB4",#N/A,TRUE,"GENERAL";"TAB5",#N/A,TRUE,"GENERAL"}</definedName>
    <definedName name="___p8" hidden="1">{"TAB1",#N/A,TRUE,"GENERAL";"TAB2",#N/A,TRUE,"GENERAL";"TAB3",#N/A,TRUE,"GENERAL";"TAB4",#N/A,TRUE,"GENERAL";"TAB5",#N/A,TRUE,"GENERAL"}</definedName>
    <definedName name="___PER3" localSheetId="23">#REF!</definedName>
    <definedName name="___PER3" localSheetId="21">#REF!</definedName>
    <definedName name="___PER3" localSheetId="22">#REF!</definedName>
    <definedName name="___PER3">#REF!</definedName>
    <definedName name="___PER4" localSheetId="23">#REF!</definedName>
    <definedName name="___PER4" localSheetId="21">#REF!</definedName>
    <definedName name="___PER4" localSheetId="22">#REF!</definedName>
    <definedName name="___PER4">#REF!</definedName>
    <definedName name="___PER5" localSheetId="23">#REF!</definedName>
    <definedName name="___PER5" localSheetId="21">#REF!</definedName>
    <definedName name="___PER5" localSheetId="22">#REF!</definedName>
    <definedName name="___PER5">#REF!</definedName>
    <definedName name="___PER6" localSheetId="21">#REF!</definedName>
    <definedName name="___PER6" localSheetId="22">#REF!</definedName>
    <definedName name="___PER6">#REF!</definedName>
    <definedName name="___PER8" localSheetId="21">#REF!</definedName>
    <definedName name="___PER8" localSheetId="22">#REF!</definedName>
    <definedName name="___PER8">#REF!</definedName>
    <definedName name="___PJ50" localSheetId="21">#REF!</definedName>
    <definedName name="___PJ50" localSheetId="22">#REF!</definedName>
    <definedName name="___PJ50">#REF!</definedName>
    <definedName name="___pj51" localSheetId="21">#REF!</definedName>
    <definedName name="___pj51" localSheetId="22">#REF!</definedName>
    <definedName name="___pj51">#REF!</definedName>
    <definedName name="___r" localSheetId="23" hidden="1">{"TAB1",#N/A,TRUE,"GENERAL";"TAB2",#N/A,TRUE,"GENERAL";"TAB3",#N/A,TRUE,"GENERAL";"TAB4",#N/A,TRUE,"GENERAL";"TAB5",#N/A,TRUE,"GENERAL"}</definedName>
    <definedName name="___r" hidden="1">{"TAB1",#N/A,TRUE,"GENERAL";"TAB2",#N/A,TRUE,"GENERAL";"TAB3",#N/A,TRUE,"GENERAL";"TAB4",#N/A,TRUE,"GENERAL";"TAB5",#N/A,TRUE,"GENERAL"}</definedName>
    <definedName name="___r4r" localSheetId="23" hidden="1">{"via1",#N/A,TRUE,"general";"via2",#N/A,TRUE,"general";"via3",#N/A,TRUE,"general"}</definedName>
    <definedName name="___r4r" hidden="1">{"via1",#N/A,TRUE,"general";"via2",#N/A,TRUE,"general";"via3",#N/A,TRUE,"general"}</definedName>
    <definedName name="___rc" localSheetId="23">#REF!</definedName>
    <definedName name="___rc" localSheetId="21">#REF!</definedName>
    <definedName name="___rc" localSheetId="22">#REF!</definedName>
    <definedName name="___rc">#REF!</definedName>
    <definedName name="___rtu6" localSheetId="23" hidden="1">{"via1",#N/A,TRUE,"general";"via2",#N/A,TRUE,"general";"via3",#N/A,TRUE,"general"}</definedName>
    <definedName name="___rtu6" hidden="1">{"via1",#N/A,TRUE,"general";"via2",#N/A,TRUE,"general";"via3",#N/A,TRUE,"general"}</definedName>
    <definedName name="___s1" localSheetId="23" hidden="1">{"via1",#N/A,TRUE,"general";"via2",#N/A,TRUE,"general";"via3",#N/A,TRUE,"general"}</definedName>
    <definedName name="___s1" hidden="1">{"via1",#N/A,TRUE,"general";"via2",#N/A,TRUE,"general";"via3",#N/A,TRUE,"general"}</definedName>
    <definedName name="___s2" localSheetId="23" hidden="1">{"TAB1",#N/A,TRUE,"GENERAL";"TAB2",#N/A,TRUE,"GENERAL";"TAB3",#N/A,TRUE,"GENERAL";"TAB4",#N/A,TRUE,"GENERAL";"TAB5",#N/A,TRUE,"GENERAL"}</definedName>
    <definedName name="___s2" hidden="1">{"TAB1",#N/A,TRUE,"GENERAL";"TAB2",#N/A,TRUE,"GENERAL";"TAB3",#N/A,TRUE,"GENERAL";"TAB4",#N/A,TRUE,"GENERAL";"TAB5",#N/A,TRUE,"GENERAL"}</definedName>
    <definedName name="___s3" localSheetId="23" hidden="1">{"TAB1",#N/A,TRUE,"GENERAL";"TAB2",#N/A,TRUE,"GENERAL";"TAB3",#N/A,TRUE,"GENERAL";"TAB4",#N/A,TRUE,"GENERAL";"TAB5",#N/A,TRUE,"GENERAL"}</definedName>
    <definedName name="___s3" hidden="1">{"TAB1",#N/A,TRUE,"GENERAL";"TAB2",#N/A,TRUE,"GENERAL";"TAB3",#N/A,TRUE,"GENERAL";"TAB4",#N/A,TRUE,"GENERAL";"TAB5",#N/A,TRUE,"GENERAL"}</definedName>
    <definedName name="___s4" localSheetId="23" hidden="1">{"via1",#N/A,TRUE,"general";"via2",#N/A,TRUE,"general";"via3",#N/A,TRUE,"general"}</definedName>
    <definedName name="___s4" hidden="1">{"via1",#N/A,TRUE,"general";"via2",#N/A,TRUE,"general";"via3",#N/A,TRUE,"general"}</definedName>
    <definedName name="___s5" localSheetId="23" hidden="1">{"via1",#N/A,TRUE,"general";"via2",#N/A,TRUE,"general";"via3",#N/A,TRUE,"general"}</definedName>
    <definedName name="___s5" hidden="1">{"via1",#N/A,TRUE,"general";"via2",#N/A,TRUE,"general";"via3",#N/A,TRUE,"general"}</definedName>
    <definedName name="___s6" localSheetId="23" hidden="1">{"TAB1",#N/A,TRUE,"GENERAL";"TAB2",#N/A,TRUE,"GENERAL";"TAB3",#N/A,TRUE,"GENERAL";"TAB4",#N/A,TRUE,"GENERAL";"TAB5",#N/A,TRUE,"GENERAL"}</definedName>
    <definedName name="___s6" hidden="1">{"TAB1",#N/A,TRUE,"GENERAL";"TAB2",#N/A,TRUE,"GENERAL";"TAB3",#N/A,TRUE,"GENERAL";"TAB4",#N/A,TRUE,"GENERAL";"TAB5",#N/A,TRUE,"GENERAL"}</definedName>
    <definedName name="___s7" localSheetId="23" hidden="1">{"via1",#N/A,TRUE,"general";"via2",#N/A,TRUE,"general";"via3",#N/A,TRUE,"general"}</definedName>
    <definedName name="___s7" hidden="1">{"via1",#N/A,TRUE,"general";"via2",#N/A,TRUE,"general";"via3",#N/A,TRUE,"general"}</definedName>
    <definedName name="___SBC1">#REF!</definedName>
    <definedName name="___SBC3">#REF!</definedName>
    <definedName name="___SBC5">#REF!</definedName>
    <definedName name="___t3" localSheetId="23" hidden="1">{"TAB1",#N/A,TRUE,"GENERAL";"TAB2",#N/A,TRUE,"GENERAL";"TAB3",#N/A,TRUE,"GENERAL";"TAB4",#N/A,TRUE,"GENERAL";"TAB5",#N/A,TRUE,"GENERAL"}</definedName>
    <definedName name="___t3" hidden="1">{"TAB1",#N/A,TRUE,"GENERAL";"TAB2",#N/A,TRUE,"GENERAL";"TAB3",#N/A,TRUE,"GENERAL";"TAB4",#N/A,TRUE,"GENERAL";"TAB5",#N/A,TRUE,"GENERAL"}</definedName>
    <definedName name="___t4" localSheetId="23" hidden="1">{"via1",#N/A,TRUE,"general";"via2",#N/A,TRUE,"general";"via3",#N/A,TRUE,"general"}</definedName>
    <definedName name="___t4" hidden="1">{"via1",#N/A,TRUE,"general";"via2",#N/A,TRUE,"general";"via3",#N/A,TRUE,"general"}</definedName>
    <definedName name="___t5" localSheetId="23" hidden="1">{"TAB1",#N/A,TRUE,"GENERAL";"TAB2",#N/A,TRUE,"GENERAL";"TAB3",#N/A,TRUE,"GENERAL";"TAB4",#N/A,TRUE,"GENERAL";"TAB5",#N/A,TRUE,"GENERAL"}</definedName>
    <definedName name="___t5" hidden="1">{"TAB1",#N/A,TRUE,"GENERAL";"TAB2",#N/A,TRUE,"GENERAL";"TAB3",#N/A,TRUE,"GENERAL";"TAB4",#N/A,TRUE,"GENERAL";"TAB5",#N/A,TRUE,"GENERAL"}</definedName>
    <definedName name="___t6" localSheetId="23" hidden="1">{"via1",#N/A,TRUE,"general";"via2",#N/A,TRUE,"general";"via3",#N/A,TRUE,"general"}</definedName>
    <definedName name="___t6" hidden="1">{"via1",#N/A,TRUE,"general";"via2",#N/A,TRUE,"general";"via3",#N/A,TRUE,"general"}</definedName>
    <definedName name="___t66" localSheetId="23" hidden="1">{"TAB1",#N/A,TRUE,"GENERAL";"TAB2",#N/A,TRUE,"GENERAL";"TAB3",#N/A,TRUE,"GENERAL";"TAB4",#N/A,TRUE,"GENERAL";"TAB5",#N/A,TRUE,"GENERAL"}</definedName>
    <definedName name="___t66" hidden="1">{"TAB1",#N/A,TRUE,"GENERAL";"TAB2",#N/A,TRUE,"GENERAL";"TAB3",#N/A,TRUE,"GENERAL";"TAB4",#N/A,TRUE,"GENERAL";"TAB5",#N/A,TRUE,"GENERAL"}</definedName>
    <definedName name="___t7" localSheetId="23" hidden="1">{"via1",#N/A,TRUE,"general";"via2",#N/A,TRUE,"general";"via3",#N/A,TRUE,"general"}</definedName>
    <definedName name="___t7" hidden="1">{"via1",#N/A,TRUE,"general";"via2",#N/A,TRUE,"general";"via3",#N/A,TRUE,"general"}</definedName>
    <definedName name="___t77" localSheetId="23" hidden="1">{"TAB1",#N/A,TRUE,"GENERAL";"TAB2",#N/A,TRUE,"GENERAL";"TAB3",#N/A,TRUE,"GENERAL";"TAB4",#N/A,TRUE,"GENERAL";"TAB5",#N/A,TRUE,"GENERAL"}</definedName>
    <definedName name="___t77" hidden="1">{"TAB1",#N/A,TRUE,"GENERAL";"TAB2",#N/A,TRUE,"GENERAL";"TAB3",#N/A,TRUE,"GENERAL";"TAB4",#N/A,TRUE,"GENERAL";"TAB5",#N/A,TRUE,"GENERAL"}</definedName>
    <definedName name="___t8" localSheetId="23" hidden="1">{"TAB1",#N/A,TRUE,"GENERAL";"TAB2",#N/A,TRUE,"GENERAL";"TAB3",#N/A,TRUE,"GENERAL";"TAB4",#N/A,TRUE,"GENERAL";"TAB5",#N/A,TRUE,"GENERAL"}</definedName>
    <definedName name="___t8" hidden="1">{"TAB1",#N/A,TRUE,"GENERAL";"TAB2",#N/A,TRUE,"GENERAL";"TAB3",#N/A,TRUE,"GENERAL";"TAB4",#N/A,TRUE,"GENERAL";"TAB5",#N/A,TRUE,"GENERAL"}</definedName>
    <definedName name="___t88" localSheetId="23" hidden="1">{"via1",#N/A,TRUE,"general";"via2",#N/A,TRUE,"general";"via3",#N/A,TRUE,"general"}</definedName>
    <definedName name="___t88" hidden="1">{"via1",#N/A,TRUE,"general";"via2",#N/A,TRUE,"general";"via3",#N/A,TRUE,"general"}</definedName>
    <definedName name="___t9" localSheetId="23" hidden="1">{"TAB1",#N/A,TRUE,"GENERAL";"TAB2",#N/A,TRUE,"GENERAL";"TAB3",#N/A,TRUE,"GENERAL";"TAB4",#N/A,TRUE,"GENERAL";"TAB5",#N/A,TRUE,"GENERAL"}</definedName>
    <definedName name="___t9" hidden="1">{"TAB1",#N/A,TRUE,"GENERAL";"TAB2",#N/A,TRUE,"GENERAL";"TAB3",#N/A,TRUE,"GENERAL";"TAB4",#N/A,TRUE,"GENERAL";"TAB5",#N/A,TRUE,"GENERAL"}</definedName>
    <definedName name="___t99" localSheetId="23" hidden="1">{"via1",#N/A,TRUE,"general";"via2",#N/A,TRUE,"general";"via3",#N/A,TRUE,"general"}</definedName>
    <definedName name="___t99" hidden="1">{"via1",#N/A,TRUE,"general";"via2",#N/A,TRUE,"general";"via3",#N/A,TRUE,"general"}</definedName>
    <definedName name="___u4" localSheetId="23" hidden="1">{"TAB1",#N/A,TRUE,"GENERAL";"TAB2",#N/A,TRUE,"GENERAL";"TAB3",#N/A,TRUE,"GENERAL";"TAB4",#N/A,TRUE,"GENERAL";"TAB5",#N/A,TRUE,"GENERAL"}</definedName>
    <definedName name="___u4" hidden="1">{"TAB1",#N/A,TRUE,"GENERAL";"TAB2",#N/A,TRUE,"GENERAL";"TAB3",#N/A,TRUE,"GENERAL";"TAB4",#N/A,TRUE,"GENERAL";"TAB5",#N/A,TRUE,"GENERAL"}</definedName>
    <definedName name="___u5" localSheetId="23" hidden="1">{"TAB1",#N/A,TRUE,"GENERAL";"TAB2",#N/A,TRUE,"GENERAL";"TAB3",#N/A,TRUE,"GENERAL";"TAB4",#N/A,TRUE,"GENERAL";"TAB5",#N/A,TRUE,"GENERAL"}</definedName>
    <definedName name="___u5" hidden="1">{"TAB1",#N/A,TRUE,"GENERAL";"TAB2",#N/A,TRUE,"GENERAL";"TAB3",#N/A,TRUE,"GENERAL";"TAB4",#N/A,TRUE,"GENERAL";"TAB5",#N/A,TRUE,"GENERAL"}</definedName>
    <definedName name="___u6" localSheetId="23" hidden="1">{"TAB1",#N/A,TRUE,"GENERAL";"TAB2",#N/A,TRUE,"GENERAL";"TAB3",#N/A,TRUE,"GENERAL";"TAB4",#N/A,TRUE,"GENERAL";"TAB5",#N/A,TRUE,"GENERAL"}</definedName>
    <definedName name="___u6" hidden="1">{"TAB1",#N/A,TRUE,"GENERAL";"TAB2",#N/A,TRUE,"GENERAL";"TAB3",#N/A,TRUE,"GENERAL";"TAB4",#N/A,TRUE,"GENERAL";"TAB5",#N/A,TRUE,"GENERAL"}</definedName>
    <definedName name="___u7" localSheetId="23" hidden="1">{"via1",#N/A,TRUE,"general";"via2",#N/A,TRUE,"general";"via3",#N/A,TRUE,"general"}</definedName>
    <definedName name="___u7" hidden="1">{"via1",#N/A,TRUE,"general";"via2",#N/A,TRUE,"general";"via3",#N/A,TRUE,"general"}</definedName>
    <definedName name="___u8" localSheetId="23" hidden="1">{"TAB1",#N/A,TRUE,"GENERAL";"TAB2",#N/A,TRUE,"GENERAL";"TAB3",#N/A,TRUE,"GENERAL";"TAB4",#N/A,TRUE,"GENERAL";"TAB5",#N/A,TRUE,"GENERAL"}</definedName>
    <definedName name="___u8" hidden="1">{"TAB1",#N/A,TRUE,"GENERAL";"TAB2",#N/A,TRUE,"GENERAL";"TAB3",#N/A,TRUE,"GENERAL";"TAB4",#N/A,TRUE,"GENERAL";"TAB5",#N/A,TRUE,"GENERAL"}</definedName>
    <definedName name="___u9" localSheetId="23" hidden="1">{"TAB1",#N/A,TRUE,"GENERAL";"TAB2",#N/A,TRUE,"GENERAL";"TAB3",#N/A,TRUE,"GENERAL";"TAB4",#N/A,TRUE,"GENERAL";"TAB5",#N/A,TRUE,"GENERAL"}</definedName>
    <definedName name="___u9" hidden="1">{"TAB1",#N/A,TRUE,"GENERAL";"TAB2",#N/A,TRUE,"GENERAL";"TAB3",#N/A,TRUE,"GENERAL";"TAB4",#N/A,TRUE,"GENERAL";"TAB5",#N/A,TRUE,"GENERAL"}</definedName>
    <definedName name="___ur7" localSheetId="23" hidden="1">{"TAB1",#N/A,TRUE,"GENERAL";"TAB2",#N/A,TRUE,"GENERAL";"TAB3",#N/A,TRUE,"GENERAL";"TAB4",#N/A,TRUE,"GENERAL";"TAB5",#N/A,TRUE,"GENERAL"}</definedName>
    <definedName name="___ur7" hidden="1">{"TAB1",#N/A,TRUE,"GENERAL";"TAB2",#N/A,TRUE,"GENERAL";"TAB3",#N/A,TRUE,"GENERAL";"TAB4",#N/A,TRUE,"GENERAL";"TAB5",#N/A,TRUE,"GENERAL"}</definedName>
    <definedName name="___v2" localSheetId="23" hidden="1">{"via1",#N/A,TRUE,"general";"via2",#N/A,TRUE,"general";"via3",#N/A,TRUE,"general"}</definedName>
    <definedName name="___v2" hidden="1">{"via1",#N/A,TRUE,"general";"via2",#N/A,TRUE,"general";"via3",#N/A,TRUE,"general"}</definedName>
    <definedName name="___v3" localSheetId="23" hidden="1">{"TAB1",#N/A,TRUE,"GENERAL";"TAB2",#N/A,TRUE,"GENERAL";"TAB3",#N/A,TRUE,"GENERAL";"TAB4",#N/A,TRUE,"GENERAL";"TAB5",#N/A,TRUE,"GENERAL"}</definedName>
    <definedName name="___v3" hidden="1">{"TAB1",#N/A,TRUE,"GENERAL";"TAB2",#N/A,TRUE,"GENERAL";"TAB3",#N/A,TRUE,"GENERAL";"TAB4",#N/A,TRUE,"GENERAL";"TAB5",#N/A,TRUE,"GENERAL"}</definedName>
    <definedName name="___v4" localSheetId="23" hidden="1">{"TAB1",#N/A,TRUE,"GENERAL";"TAB2",#N/A,TRUE,"GENERAL";"TAB3",#N/A,TRUE,"GENERAL";"TAB4",#N/A,TRUE,"GENERAL";"TAB5",#N/A,TRUE,"GENERAL"}</definedName>
    <definedName name="___v4" hidden="1">{"TAB1",#N/A,TRUE,"GENERAL";"TAB2",#N/A,TRUE,"GENERAL";"TAB3",#N/A,TRUE,"GENERAL";"TAB4",#N/A,TRUE,"GENERAL";"TAB5",#N/A,TRUE,"GENERAL"}</definedName>
    <definedName name="___v5" localSheetId="23" hidden="1">{"TAB1",#N/A,TRUE,"GENERAL";"TAB2",#N/A,TRUE,"GENERAL";"TAB3",#N/A,TRUE,"GENERAL";"TAB4",#N/A,TRUE,"GENERAL";"TAB5",#N/A,TRUE,"GENERAL"}</definedName>
    <definedName name="___v5" hidden="1">{"TAB1",#N/A,TRUE,"GENERAL";"TAB2",#N/A,TRUE,"GENERAL";"TAB3",#N/A,TRUE,"GENERAL";"TAB4",#N/A,TRUE,"GENERAL";"TAB5",#N/A,TRUE,"GENERAL"}</definedName>
    <definedName name="___v6" localSheetId="23" hidden="1">{"TAB1",#N/A,TRUE,"GENERAL";"TAB2",#N/A,TRUE,"GENERAL";"TAB3",#N/A,TRUE,"GENERAL";"TAB4",#N/A,TRUE,"GENERAL";"TAB5",#N/A,TRUE,"GENERAL"}</definedName>
    <definedName name="___v6" hidden="1">{"TAB1",#N/A,TRUE,"GENERAL";"TAB2",#N/A,TRUE,"GENERAL";"TAB3",#N/A,TRUE,"GENERAL";"TAB4",#N/A,TRUE,"GENERAL";"TAB5",#N/A,TRUE,"GENERAL"}</definedName>
    <definedName name="___v7" localSheetId="23" hidden="1">{"via1",#N/A,TRUE,"general";"via2",#N/A,TRUE,"general";"via3",#N/A,TRUE,"general"}</definedName>
    <definedName name="___v7" hidden="1">{"via1",#N/A,TRUE,"general";"via2",#N/A,TRUE,"general";"via3",#N/A,TRUE,"general"}</definedName>
    <definedName name="___v8" localSheetId="23" hidden="1">{"TAB1",#N/A,TRUE,"GENERAL";"TAB2",#N/A,TRUE,"GENERAL";"TAB3",#N/A,TRUE,"GENERAL";"TAB4",#N/A,TRUE,"GENERAL";"TAB5",#N/A,TRUE,"GENERAL"}</definedName>
    <definedName name="___v8" hidden="1">{"TAB1",#N/A,TRUE,"GENERAL";"TAB2",#N/A,TRUE,"GENERAL";"TAB3",#N/A,TRUE,"GENERAL";"TAB4",#N/A,TRUE,"GENERAL";"TAB5",#N/A,TRUE,"GENERAL"}</definedName>
    <definedName name="___v9" localSheetId="23" hidden="1">{"TAB1",#N/A,TRUE,"GENERAL";"TAB2",#N/A,TRUE,"GENERAL";"TAB3",#N/A,TRUE,"GENERAL";"TAB4",#N/A,TRUE,"GENERAL";"TAB5",#N/A,TRUE,"GENERAL"}</definedName>
    <definedName name="___v9" hidden="1">{"TAB1",#N/A,TRUE,"GENERAL";"TAB2",#N/A,TRUE,"GENERAL";"TAB3",#N/A,TRUE,"GENERAL";"TAB4",#N/A,TRUE,"GENERAL";"TAB5",#N/A,TRUE,"GENERAL"}</definedName>
    <definedName name="___vfv4" localSheetId="23" hidden="1">{"via1",#N/A,TRUE,"general";"via2",#N/A,TRUE,"general";"via3",#N/A,TRUE,"general"}</definedName>
    <definedName name="___vfv4" hidden="1">{"via1",#N/A,TRUE,"general";"via2",#N/A,TRUE,"general";"via3",#N/A,TRUE,"general"}</definedName>
    <definedName name="___x1" localSheetId="23" hidden="1">{"TAB1",#N/A,TRUE,"GENERAL";"TAB2",#N/A,TRUE,"GENERAL";"TAB3",#N/A,TRUE,"GENERAL";"TAB4",#N/A,TRUE,"GENERAL";"TAB5",#N/A,TRUE,"GENERAL"}</definedName>
    <definedName name="___x1" hidden="1">{"TAB1",#N/A,TRUE,"GENERAL";"TAB2",#N/A,TRUE,"GENERAL";"TAB3",#N/A,TRUE,"GENERAL";"TAB4",#N/A,TRUE,"GENERAL";"TAB5",#N/A,TRUE,"GENERAL"}</definedName>
    <definedName name="___x2" localSheetId="23" hidden="1">{"via1",#N/A,TRUE,"general";"via2",#N/A,TRUE,"general";"via3",#N/A,TRUE,"general"}</definedName>
    <definedName name="___x2" hidden="1">{"via1",#N/A,TRUE,"general";"via2",#N/A,TRUE,"general";"via3",#N/A,TRUE,"general"}</definedName>
    <definedName name="___x3" localSheetId="23" hidden="1">{"via1",#N/A,TRUE,"general";"via2",#N/A,TRUE,"general";"via3",#N/A,TRUE,"general"}</definedName>
    <definedName name="___x3" hidden="1">{"via1",#N/A,TRUE,"general";"via2",#N/A,TRUE,"general";"via3",#N/A,TRUE,"general"}</definedName>
    <definedName name="___x4" localSheetId="23" hidden="1">{"via1",#N/A,TRUE,"general";"via2",#N/A,TRUE,"general";"via3",#N/A,TRUE,"general"}</definedName>
    <definedName name="___x4" hidden="1">{"via1",#N/A,TRUE,"general";"via2",#N/A,TRUE,"general";"via3",#N/A,TRUE,"general"}</definedName>
    <definedName name="___x5" localSheetId="23" hidden="1">{"TAB1",#N/A,TRUE,"GENERAL";"TAB2",#N/A,TRUE,"GENERAL";"TAB3",#N/A,TRUE,"GENERAL";"TAB4",#N/A,TRUE,"GENERAL";"TAB5",#N/A,TRUE,"GENERAL"}</definedName>
    <definedName name="___x5" hidden="1">{"TAB1",#N/A,TRUE,"GENERAL";"TAB2",#N/A,TRUE,"GENERAL";"TAB3",#N/A,TRUE,"GENERAL";"TAB4",#N/A,TRUE,"GENERAL";"TAB5",#N/A,TRUE,"GENERAL"}</definedName>
    <definedName name="___x6" localSheetId="23" hidden="1">{"TAB1",#N/A,TRUE,"GENERAL";"TAB2",#N/A,TRUE,"GENERAL";"TAB3",#N/A,TRUE,"GENERAL";"TAB4",#N/A,TRUE,"GENERAL";"TAB5",#N/A,TRUE,"GENERAL"}</definedName>
    <definedName name="___x6" hidden="1">{"TAB1",#N/A,TRUE,"GENERAL";"TAB2",#N/A,TRUE,"GENERAL";"TAB3",#N/A,TRUE,"GENERAL";"TAB4",#N/A,TRUE,"GENERAL";"TAB5",#N/A,TRUE,"GENERAL"}</definedName>
    <definedName name="___x7" localSheetId="23" hidden="1">{"TAB1",#N/A,TRUE,"GENERAL";"TAB2",#N/A,TRUE,"GENERAL";"TAB3",#N/A,TRUE,"GENERAL";"TAB4",#N/A,TRUE,"GENERAL";"TAB5",#N/A,TRUE,"GENERAL"}</definedName>
    <definedName name="___x7" hidden="1">{"TAB1",#N/A,TRUE,"GENERAL";"TAB2",#N/A,TRUE,"GENERAL";"TAB3",#N/A,TRUE,"GENERAL";"TAB4",#N/A,TRUE,"GENERAL";"TAB5",#N/A,TRUE,"GENERAL"}</definedName>
    <definedName name="___x8" localSheetId="23" hidden="1">{"via1",#N/A,TRUE,"general";"via2",#N/A,TRUE,"general";"via3",#N/A,TRUE,"general"}</definedName>
    <definedName name="___x8" hidden="1">{"via1",#N/A,TRUE,"general";"via2",#N/A,TRUE,"general";"via3",#N/A,TRUE,"general"}</definedName>
    <definedName name="___x9" localSheetId="23" hidden="1">{"TAB1",#N/A,TRUE,"GENERAL";"TAB2",#N/A,TRUE,"GENERAL";"TAB3",#N/A,TRUE,"GENERAL";"TAB4",#N/A,TRUE,"GENERAL";"TAB5",#N/A,TRUE,"GENERAL"}</definedName>
    <definedName name="___x9" hidden="1">{"TAB1",#N/A,TRUE,"GENERAL";"TAB2",#N/A,TRUE,"GENERAL";"TAB3",#N/A,TRUE,"GENERAL";"TAB4",#N/A,TRUE,"GENERAL";"TAB5",#N/A,TRUE,"GENERAL"}</definedName>
    <definedName name="___y2" localSheetId="23" hidden="1">{"TAB1",#N/A,TRUE,"GENERAL";"TAB2",#N/A,TRUE,"GENERAL";"TAB3",#N/A,TRUE,"GENERAL";"TAB4",#N/A,TRUE,"GENERAL";"TAB5",#N/A,TRUE,"GENERAL"}</definedName>
    <definedName name="___y2" hidden="1">{"TAB1",#N/A,TRUE,"GENERAL";"TAB2",#N/A,TRUE,"GENERAL";"TAB3",#N/A,TRUE,"GENERAL";"TAB4",#N/A,TRUE,"GENERAL";"TAB5",#N/A,TRUE,"GENERAL"}</definedName>
    <definedName name="___y3" localSheetId="23" hidden="1">{"via1",#N/A,TRUE,"general";"via2",#N/A,TRUE,"general";"via3",#N/A,TRUE,"general"}</definedName>
    <definedName name="___y3" hidden="1">{"via1",#N/A,TRUE,"general";"via2",#N/A,TRUE,"general";"via3",#N/A,TRUE,"general"}</definedName>
    <definedName name="___y4" localSheetId="23" hidden="1">{"via1",#N/A,TRUE,"general";"via2",#N/A,TRUE,"general";"via3",#N/A,TRUE,"general"}</definedName>
    <definedName name="___y4" hidden="1">{"via1",#N/A,TRUE,"general";"via2",#N/A,TRUE,"general";"via3",#N/A,TRUE,"general"}</definedName>
    <definedName name="___y5" localSheetId="23" hidden="1">{"TAB1",#N/A,TRUE,"GENERAL";"TAB2",#N/A,TRUE,"GENERAL";"TAB3",#N/A,TRUE,"GENERAL";"TAB4",#N/A,TRUE,"GENERAL";"TAB5",#N/A,TRUE,"GENERAL"}</definedName>
    <definedName name="___y5" hidden="1">{"TAB1",#N/A,TRUE,"GENERAL";"TAB2",#N/A,TRUE,"GENERAL";"TAB3",#N/A,TRUE,"GENERAL";"TAB4",#N/A,TRUE,"GENERAL";"TAB5",#N/A,TRUE,"GENERAL"}</definedName>
    <definedName name="___y6" localSheetId="23" hidden="1">{"via1",#N/A,TRUE,"general";"via2",#N/A,TRUE,"general";"via3",#N/A,TRUE,"general"}</definedName>
    <definedName name="___y6" hidden="1">{"via1",#N/A,TRUE,"general";"via2",#N/A,TRUE,"general";"via3",#N/A,TRUE,"general"}</definedName>
    <definedName name="___y7" localSheetId="23" hidden="1">{"via1",#N/A,TRUE,"general";"via2",#N/A,TRUE,"general";"via3",#N/A,TRUE,"general"}</definedName>
    <definedName name="___y7" hidden="1">{"via1",#N/A,TRUE,"general";"via2",#N/A,TRUE,"general";"via3",#N/A,TRUE,"general"}</definedName>
    <definedName name="___y8" localSheetId="23" hidden="1">{"via1",#N/A,TRUE,"general";"via2",#N/A,TRUE,"general";"via3",#N/A,TRUE,"general"}</definedName>
    <definedName name="___y8" hidden="1">{"via1",#N/A,TRUE,"general";"via2",#N/A,TRUE,"general";"via3",#N/A,TRUE,"general"}</definedName>
    <definedName name="___y9" localSheetId="23" hidden="1">{"TAB1",#N/A,TRUE,"GENERAL";"TAB2",#N/A,TRUE,"GENERAL";"TAB3",#N/A,TRUE,"GENERAL";"TAB4",#N/A,TRUE,"GENERAL";"TAB5",#N/A,TRUE,"GENERAL"}</definedName>
    <definedName name="___y9" hidden="1">{"TAB1",#N/A,TRUE,"GENERAL";"TAB2",#N/A,TRUE,"GENERAL";"TAB3",#N/A,TRUE,"GENERAL";"TAB4",#N/A,TRUE,"GENERAL";"TAB5",#N/A,TRUE,"GENERAL"}</definedName>
    <definedName name="___z1" localSheetId="23" hidden="1">{"TAB1",#N/A,TRUE,"GENERAL";"TAB2",#N/A,TRUE,"GENERAL";"TAB3",#N/A,TRUE,"GENERAL";"TAB4",#N/A,TRUE,"GENERAL";"TAB5",#N/A,TRUE,"GENERAL"}</definedName>
    <definedName name="___z1" hidden="1">{"TAB1",#N/A,TRUE,"GENERAL";"TAB2",#N/A,TRUE,"GENERAL";"TAB3",#N/A,TRUE,"GENERAL";"TAB4",#N/A,TRUE,"GENERAL";"TAB5",#N/A,TRUE,"GENERAL"}</definedName>
    <definedName name="___z2" localSheetId="23" hidden="1">{"via1",#N/A,TRUE,"general";"via2",#N/A,TRUE,"general";"via3",#N/A,TRUE,"general"}</definedName>
    <definedName name="___z2" hidden="1">{"via1",#N/A,TRUE,"general";"via2",#N/A,TRUE,"general";"via3",#N/A,TRUE,"general"}</definedName>
    <definedName name="___z3" localSheetId="23" hidden="1">{"via1",#N/A,TRUE,"general";"via2",#N/A,TRUE,"general";"via3",#N/A,TRUE,"general"}</definedName>
    <definedName name="___z3" hidden="1">{"via1",#N/A,TRUE,"general";"via2",#N/A,TRUE,"general";"via3",#N/A,TRUE,"general"}</definedName>
    <definedName name="___z4" localSheetId="23" hidden="1">{"TAB1",#N/A,TRUE,"GENERAL";"TAB2",#N/A,TRUE,"GENERAL";"TAB3",#N/A,TRUE,"GENERAL";"TAB4",#N/A,TRUE,"GENERAL";"TAB5",#N/A,TRUE,"GENERAL"}</definedName>
    <definedName name="___z4" hidden="1">{"TAB1",#N/A,TRUE,"GENERAL";"TAB2",#N/A,TRUE,"GENERAL";"TAB3",#N/A,TRUE,"GENERAL";"TAB4",#N/A,TRUE,"GENERAL";"TAB5",#N/A,TRUE,"GENERAL"}</definedName>
    <definedName name="___z5" localSheetId="23" hidden="1">{"via1",#N/A,TRUE,"general";"via2",#N/A,TRUE,"general";"via3",#N/A,TRUE,"general"}</definedName>
    <definedName name="___z5" hidden="1">{"via1",#N/A,TRUE,"general";"via2",#N/A,TRUE,"general";"via3",#N/A,TRUE,"general"}</definedName>
    <definedName name="___z6" localSheetId="23" hidden="1">{"TAB1",#N/A,TRUE,"GENERAL";"TAB2",#N/A,TRUE,"GENERAL";"TAB3",#N/A,TRUE,"GENERAL";"TAB4",#N/A,TRUE,"GENERAL";"TAB5",#N/A,TRUE,"GENERAL"}</definedName>
    <definedName name="___z6" hidden="1">{"TAB1",#N/A,TRUE,"GENERAL";"TAB2",#N/A,TRUE,"GENERAL";"TAB3",#N/A,TRUE,"GENERAL";"TAB4",#N/A,TRUE,"GENERAL";"TAB5",#N/A,TRUE,"GENERAL"}</definedName>
    <definedName name="__2Sin_nombre" localSheetId="23">#REF!</definedName>
    <definedName name="__2Sin_nombre" localSheetId="21">#REF!</definedName>
    <definedName name="__2Sin_nombre" localSheetId="22">#REF!</definedName>
    <definedName name="__2Sin_nombre">#REF!</definedName>
    <definedName name="__a1" localSheetId="23" hidden="1">{"TAB1",#N/A,TRUE,"GENERAL";"TAB2",#N/A,TRUE,"GENERAL";"TAB3",#N/A,TRUE,"GENERAL";"TAB4",#N/A,TRUE,"GENERAL";"TAB5",#N/A,TRUE,"GENERAL"}</definedName>
    <definedName name="__a1" hidden="1">{"TAB1",#N/A,TRUE,"GENERAL";"TAB2",#N/A,TRUE,"GENERAL";"TAB3",#N/A,TRUE,"GENERAL";"TAB4",#N/A,TRUE,"GENERAL";"TAB5",#N/A,TRUE,"GENERAL"}</definedName>
    <definedName name="__A17000" localSheetId="23">#REF!</definedName>
    <definedName name="__A17000" localSheetId="21">#REF!</definedName>
    <definedName name="__A17000" localSheetId="22">#REF!</definedName>
    <definedName name="__A17000">#REF!</definedName>
    <definedName name="__A20000" localSheetId="23">#REF!</definedName>
    <definedName name="__A20000" localSheetId="21">#REF!</definedName>
    <definedName name="__A20000" localSheetId="22">#REF!</definedName>
    <definedName name="__A20000">#REF!</definedName>
    <definedName name="__a3" localSheetId="23" hidden="1">{"TAB1",#N/A,TRUE,"GENERAL";"TAB2",#N/A,TRUE,"GENERAL";"TAB3",#N/A,TRUE,"GENERAL";"TAB4",#N/A,TRUE,"GENERAL";"TAB5",#N/A,TRUE,"GENERAL"}</definedName>
    <definedName name="__a3" hidden="1">{"TAB1",#N/A,TRUE,"GENERAL";"TAB2",#N/A,TRUE,"GENERAL";"TAB3",#N/A,TRUE,"GENERAL";"TAB4",#N/A,TRUE,"GENERAL";"TAB5",#N/A,TRUE,"GENERAL"}</definedName>
    <definedName name="__A30000" localSheetId="23">#REF!</definedName>
    <definedName name="__A30000" localSheetId="21">#REF!</definedName>
    <definedName name="__A30000" localSheetId="22">#REF!</definedName>
    <definedName name="__A30000">#REF!</definedName>
    <definedName name="__a4" localSheetId="23" hidden="1">{"via1",#N/A,TRUE,"general";"via2",#N/A,TRUE,"general";"via3",#N/A,TRUE,"general"}</definedName>
    <definedName name="__a4" hidden="1">{"via1",#N/A,TRUE,"general";"via2",#N/A,TRUE,"general";"via3",#N/A,TRUE,"general"}</definedName>
    <definedName name="__a5" localSheetId="23" hidden="1">{"TAB1",#N/A,TRUE,"GENERAL";"TAB2",#N/A,TRUE,"GENERAL";"TAB3",#N/A,TRUE,"GENERAL";"TAB4",#N/A,TRUE,"GENERAL";"TAB5",#N/A,TRUE,"GENERAL"}</definedName>
    <definedName name="__a5" hidden="1">{"TAB1",#N/A,TRUE,"GENERAL";"TAB2",#N/A,TRUE,"GENERAL";"TAB3",#N/A,TRUE,"GENERAL";"TAB4",#N/A,TRUE,"GENERAL";"TAB5",#N/A,TRUE,"GENERAL"}</definedName>
    <definedName name="__a6" localSheetId="23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#REF!</definedName>
    <definedName name="__AFC3">#REF!</definedName>
    <definedName name="__AFC5">#REF!</definedName>
    <definedName name="__APU221" localSheetId="23">#REF!</definedName>
    <definedName name="__APU221" localSheetId="21">#REF!</definedName>
    <definedName name="__APU221" localSheetId="22">#REF!</definedName>
    <definedName name="__APU221">#REF!</definedName>
    <definedName name="__APU465" localSheetId="23">#REF!</definedName>
    <definedName name="__APU465" localSheetId="21">#REF!</definedName>
    <definedName name="__APU465" localSheetId="22">#REF!</definedName>
    <definedName name="__APU465">#REF!</definedName>
    <definedName name="__b2" localSheetId="23" hidden="1">{"TAB1",#N/A,TRUE,"GENERAL";"TAB2",#N/A,TRUE,"GENERAL";"TAB3",#N/A,TRUE,"GENERAL";"TAB4",#N/A,TRUE,"GENERAL";"TAB5",#N/A,TRUE,"GENERAL"}</definedName>
    <definedName name="__b2" hidden="1">{"TAB1",#N/A,TRUE,"GENERAL";"TAB2",#N/A,TRUE,"GENERAL";"TAB3",#N/A,TRUE,"GENERAL";"TAB4",#N/A,TRUE,"GENERAL";"TAB5",#N/A,TRUE,"GENERAL"}</definedName>
    <definedName name="__b3" localSheetId="23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localSheetId="2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localSheetId="23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localSheetId="23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localSheetId="23" hidden="1">{"via1",#N/A,TRUE,"general";"via2",#N/A,TRUE,"general";"via3",#N/A,TRUE,"general"}</definedName>
    <definedName name="__b7" hidden="1">{"via1",#N/A,TRUE,"general";"via2",#N/A,TRUE,"general";"via3",#N/A,TRUE,"general"}</definedName>
    <definedName name="__b8" localSheetId="23" hidden="1">{"via1",#N/A,TRUE,"general";"via2",#N/A,TRUE,"general";"via3",#N/A,TRUE,"general"}</definedName>
    <definedName name="__b8" hidden="1">{"via1",#N/A,TRUE,"general";"via2",#N/A,TRUE,"general";"via3",#N/A,TRUE,"general"}</definedName>
    <definedName name="__bb9" localSheetId="23" hidden="1">{"TAB1",#N/A,TRUE,"GENERAL";"TAB2",#N/A,TRUE,"GENERAL";"TAB3",#N/A,TRUE,"GENERAL";"TAB4",#N/A,TRUE,"GENERAL";"TAB5",#N/A,TRUE,"GENERAL"}</definedName>
    <definedName name="__bb9" hidden="1">{"TAB1",#N/A,TRUE,"GENERAL";"TAB2",#N/A,TRUE,"GENERAL";"TAB3",#N/A,TRUE,"GENERAL";"TAB4",#N/A,TRUE,"GENERAL";"TAB5",#N/A,TRUE,"GENERAL"}</definedName>
    <definedName name="__bgb5" localSheetId="23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#REF!</definedName>
    <definedName name="__BGC3">#REF!</definedName>
    <definedName name="__BGC5">#REF!</definedName>
    <definedName name="__CAC1">#REF!</definedName>
    <definedName name="__CAC3">#REF!</definedName>
    <definedName name="__CAC5">#REF!</definedName>
    <definedName name="__CAN4" localSheetId="23">#REF!</definedName>
    <definedName name="__CAN4" localSheetId="21">#REF!</definedName>
    <definedName name="__CAN4" localSheetId="22">#REF!</definedName>
    <definedName name="__CAN4" localSheetId="19">#REF!</definedName>
    <definedName name="__CAN4">#REF!</definedName>
    <definedName name="__g2" localSheetId="23" hidden="1">{"TAB1",#N/A,TRUE,"GENERAL";"TAB2",#N/A,TRUE,"GENERAL";"TAB3",#N/A,TRUE,"GENERAL";"TAB4",#N/A,TRUE,"GENERAL";"TAB5",#N/A,TRUE,"GENERAL"}</definedName>
    <definedName name="__g2" hidden="1">{"TAB1",#N/A,TRUE,"GENERAL";"TAB2",#N/A,TRUE,"GENERAL";"TAB3",#N/A,TRUE,"GENERAL";"TAB4",#N/A,TRUE,"GENERAL";"TAB5",#N/A,TRUE,"GENERAL"}</definedName>
    <definedName name="__g3" localSheetId="23" hidden="1">{"via1",#N/A,TRUE,"general";"via2",#N/A,TRUE,"general";"via3",#N/A,TRUE,"general"}</definedName>
    <definedName name="__g3" hidden="1">{"via1",#N/A,TRUE,"general";"via2",#N/A,TRUE,"general";"via3",#N/A,TRUE,"general"}</definedName>
    <definedName name="__g4" localSheetId="23" hidden="1">{"via1",#N/A,TRUE,"general";"via2",#N/A,TRUE,"general";"via3",#N/A,TRUE,"general"}</definedName>
    <definedName name="__g4" hidden="1">{"via1",#N/A,TRUE,"general";"via2",#N/A,TRUE,"general";"via3",#N/A,TRUE,"general"}</definedName>
    <definedName name="__g5" localSheetId="23" hidden="1">{"via1",#N/A,TRUE,"general";"via2",#N/A,TRUE,"general";"via3",#N/A,TRUE,"general"}</definedName>
    <definedName name="__g5" hidden="1">{"via1",#N/A,TRUE,"general";"via2",#N/A,TRUE,"general";"via3",#N/A,TRUE,"general"}</definedName>
    <definedName name="__g6" localSheetId="23" hidden="1">{"via1",#N/A,TRUE,"general";"via2",#N/A,TRUE,"general";"via3",#N/A,TRUE,"general"}</definedName>
    <definedName name="__g6" hidden="1">{"via1",#N/A,TRUE,"general";"via2",#N/A,TRUE,"general";"via3",#N/A,TRUE,"general"}</definedName>
    <definedName name="__g7" localSheetId="23" hidden="1">{"TAB1",#N/A,TRUE,"GENERAL";"TAB2",#N/A,TRUE,"GENERAL";"TAB3",#N/A,TRUE,"GENERAL";"TAB4",#N/A,TRUE,"GENERAL";"TAB5",#N/A,TRUE,"GENERAL"}</definedName>
    <definedName name="__g7" hidden="1">{"TAB1",#N/A,TRUE,"GENERAL";"TAB2",#N/A,TRUE,"GENERAL";"TAB3",#N/A,TRUE,"GENERAL";"TAB4",#N/A,TRUE,"GENERAL";"TAB5",#N/A,TRUE,"GENERAL"}</definedName>
    <definedName name="__GR1" localSheetId="23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localSheetId="23" hidden="1">{"via1",#N/A,TRUE,"general";"via2",#N/A,TRUE,"general";"via3",#N/A,TRUE,"general"}</definedName>
    <definedName name="__gtr4" hidden="1">{"via1",#N/A,TRUE,"general";"via2",#N/A,TRUE,"general";"via3",#N/A,TRUE,"general"}</definedName>
    <definedName name="__h2" localSheetId="23" hidden="1">{"via1",#N/A,TRUE,"general";"via2",#N/A,TRUE,"general";"via3",#N/A,TRUE,"general"}</definedName>
    <definedName name="__h2" hidden="1">{"via1",#N/A,TRUE,"general";"via2",#N/A,TRUE,"general";"via3",#N/A,TRUE,"general"}</definedName>
    <definedName name="__h3" localSheetId="23" hidden="1">{"via1",#N/A,TRUE,"general";"via2",#N/A,TRUE,"general";"via3",#N/A,TRUE,"general"}</definedName>
    <definedName name="__h3" hidden="1">{"via1",#N/A,TRUE,"general";"via2",#N/A,TRUE,"general";"via3",#N/A,TRUE,"general"}</definedName>
    <definedName name="__h4" localSheetId="23" hidden="1">{"TAB1",#N/A,TRUE,"GENERAL";"TAB2",#N/A,TRUE,"GENERAL";"TAB3",#N/A,TRUE,"GENERAL";"TAB4",#N/A,TRUE,"GENERAL";"TAB5",#N/A,TRUE,"GENERAL"}</definedName>
    <definedName name="__h4" hidden="1">{"TAB1",#N/A,TRUE,"GENERAL";"TAB2",#N/A,TRUE,"GENERAL";"TAB3",#N/A,TRUE,"GENERAL";"TAB4",#N/A,TRUE,"GENERAL";"TAB5",#N/A,TRUE,"GENERAL"}</definedName>
    <definedName name="__h5" localSheetId="23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localSheetId="23" hidden="1">{"via1",#N/A,TRUE,"general";"via2",#N/A,TRUE,"general";"via3",#N/A,TRUE,"general"}</definedName>
    <definedName name="__h6" hidden="1">{"via1",#N/A,TRUE,"general";"via2",#N/A,TRUE,"general";"via3",#N/A,TRUE,"general"}</definedName>
    <definedName name="__h7" localSheetId="23" hidden="1">{"TAB1",#N/A,TRUE,"GENERAL";"TAB2",#N/A,TRUE,"GENERAL";"TAB3",#N/A,TRUE,"GENERAL";"TAB4",#N/A,TRUE,"GENERAL";"TAB5",#N/A,TRUE,"GENERAL"}</definedName>
    <definedName name="__h7" hidden="1">{"TAB1",#N/A,TRUE,"GENERAL";"TAB2",#N/A,TRUE,"GENERAL";"TAB3",#N/A,TRUE,"GENERAL";"TAB4",#N/A,TRUE,"GENERAL";"TAB5",#N/A,TRUE,"GENERAL"}</definedName>
    <definedName name="__h8" localSheetId="23" hidden="1">{"via1",#N/A,TRUE,"general";"via2",#N/A,TRUE,"general";"via3",#N/A,TRUE,"general"}</definedName>
    <definedName name="__h8" hidden="1">{"via1",#N/A,TRUE,"general";"via2",#N/A,TRUE,"general";"via3",#N/A,TRUE,"general"}</definedName>
    <definedName name="__hfh7" localSheetId="23" hidden="1">{"via1",#N/A,TRUE,"general";"via2",#N/A,TRUE,"general";"via3",#N/A,TRUE,"general"}</definedName>
    <definedName name="__hfh7" hidden="1">{"via1",#N/A,TRUE,"general";"via2",#N/A,TRUE,"general";"via3",#N/A,TRUE,"general"}</definedName>
    <definedName name="__i4" localSheetId="23" hidden="1">{"via1",#N/A,TRUE,"general";"via2",#N/A,TRUE,"general";"via3",#N/A,TRUE,"general"}</definedName>
    <definedName name="__i4" hidden="1">{"via1",#N/A,TRUE,"general";"via2",#N/A,TRUE,"general";"via3",#N/A,TRUE,"general"}</definedName>
    <definedName name="__i5" localSheetId="23" hidden="1">{"TAB1",#N/A,TRUE,"GENERAL";"TAB2",#N/A,TRUE,"GENERAL";"TAB3",#N/A,TRUE,"GENERAL";"TAB4",#N/A,TRUE,"GENERAL";"TAB5",#N/A,TRUE,"GENERAL"}</definedName>
    <definedName name="__i5" hidden="1">{"TAB1",#N/A,TRUE,"GENERAL";"TAB2",#N/A,TRUE,"GENERAL";"TAB3",#N/A,TRUE,"GENERAL";"TAB4",#N/A,TRUE,"GENERAL";"TAB5",#N/A,TRUE,"GENERAL"}</definedName>
    <definedName name="__i6" localSheetId="23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localSheetId="23" hidden="1">{"via1",#N/A,TRUE,"general";"via2",#N/A,TRUE,"general";"via3",#N/A,TRUE,"general"}</definedName>
    <definedName name="__i7" hidden="1">{"via1",#N/A,TRUE,"general";"via2",#N/A,TRUE,"general";"via3",#N/A,TRUE,"general"}</definedName>
    <definedName name="__i77" localSheetId="23" hidden="1">{"TAB1",#N/A,TRUE,"GENERAL";"TAB2",#N/A,TRUE,"GENERAL";"TAB3",#N/A,TRUE,"GENERAL";"TAB4",#N/A,TRUE,"GENERAL";"TAB5",#N/A,TRUE,"GENERAL"}</definedName>
    <definedName name="__i77" hidden="1">{"TAB1",#N/A,TRUE,"GENERAL";"TAB2",#N/A,TRUE,"GENERAL";"TAB3",#N/A,TRUE,"GENERAL";"TAB4",#N/A,TRUE,"GENERAL";"TAB5",#N/A,TRUE,"GENERAL"}</definedName>
    <definedName name="__i8" localSheetId="23" hidden="1">{"via1",#N/A,TRUE,"general";"via2",#N/A,TRUE,"general";"via3",#N/A,TRUE,"general"}</definedName>
    <definedName name="__i8" hidden="1">{"via1",#N/A,TRUE,"general";"via2",#N/A,TRUE,"general";"via3",#N/A,TRUE,"general"}</definedName>
    <definedName name="__i9" localSheetId="23" hidden="1">{"TAB1",#N/A,TRUE,"GENERAL";"TAB2",#N/A,TRUE,"GENERAL";"TAB3",#N/A,TRUE,"GENERAL";"TAB4",#N/A,TRUE,"GENERAL";"TAB5",#N/A,TRUE,"GENERAL"}</definedName>
    <definedName name="__i9" hidden="1">{"TAB1",#N/A,TRUE,"GENERAL";"TAB2",#N/A,TRUE,"GENERAL";"TAB3",#N/A,TRUE,"GENERAL";"TAB4",#N/A,TRUE,"GENERAL";"TAB5",#N/A,TRUE,"GENERAL"}</definedName>
    <definedName name="__INF1" localSheetId="23">#REF!</definedName>
    <definedName name="__INF1" localSheetId="21">#REF!</definedName>
    <definedName name="__INF1" localSheetId="22">#REF!</definedName>
    <definedName name="__INF1" localSheetId="19">#REF!</definedName>
    <definedName name="__INF1">#REF!</definedName>
    <definedName name="__k3" localSheetId="23" hidden="1">{"TAB1",#N/A,TRUE,"GENERAL";"TAB2",#N/A,TRUE,"GENERAL";"TAB3",#N/A,TRUE,"GENERAL";"TAB4",#N/A,TRUE,"GENERAL";"TAB5",#N/A,TRUE,"GENERAL"}</definedName>
    <definedName name="__k3" hidden="1">{"TAB1",#N/A,TRUE,"GENERAL";"TAB2",#N/A,TRUE,"GENERAL";"TAB3",#N/A,TRUE,"GENERAL";"TAB4",#N/A,TRUE,"GENERAL";"TAB5",#N/A,TRUE,"GENERAL"}</definedName>
    <definedName name="__k4" localSheetId="23" hidden="1">{"via1",#N/A,TRUE,"general";"via2",#N/A,TRUE,"general";"via3",#N/A,TRUE,"general"}</definedName>
    <definedName name="__k4" hidden="1">{"via1",#N/A,TRUE,"general";"via2",#N/A,TRUE,"general";"via3",#N/A,TRUE,"general"}</definedName>
    <definedName name="__k5" localSheetId="23" hidden="1">{"via1",#N/A,TRUE,"general";"via2",#N/A,TRUE,"general";"via3",#N/A,TRUE,"general"}</definedName>
    <definedName name="__k5" hidden="1">{"via1",#N/A,TRUE,"general";"via2",#N/A,TRUE,"general";"via3",#N/A,TRUE,"general"}</definedName>
    <definedName name="__k6" localSheetId="23" hidden="1">{"TAB1",#N/A,TRUE,"GENERAL";"TAB2",#N/A,TRUE,"GENERAL";"TAB3",#N/A,TRUE,"GENERAL";"TAB4",#N/A,TRUE,"GENERAL";"TAB5",#N/A,TRUE,"GENERAL"}</definedName>
    <definedName name="__k6" hidden="1">{"TAB1",#N/A,TRUE,"GENERAL";"TAB2",#N/A,TRUE,"GENERAL";"TAB3",#N/A,TRUE,"GENERAL";"TAB4",#N/A,TRUE,"GENERAL";"TAB5",#N/A,TRUE,"GENERAL"}</definedName>
    <definedName name="__k7" localSheetId="23" hidden="1">{"via1",#N/A,TRUE,"general";"via2",#N/A,TRUE,"general";"via3",#N/A,TRUE,"general"}</definedName>
    <definedName name="__k7" hidden="1">{"via1",#N/A,TRUE,"general";"via2",#N/A,TRUE,"general";"via3",#N/A,TRUE,"general"}</definedName>
    <definedName name="__k8" localSheetId="23" hidden="1">{"via1",#N/A,TRUE,"general";"via2",#N/A,TRUE,"general";"via3",#N/A,TRUE,"general"}</definedName>
    <definedName name="__k8" hidden="1">{"via1",#N/A,TRUE,"general";"via2",#N/A,TRUE,"general";"via3",#N/A,TRUE,"general"}</definedName>
    <definedName name="__k9" localSheetId="23" hidden="1">{"TAB1",#N/A,TRUE,"GENERAL";"TAB2",#N/A,TRUE,"GENERAL";"TAB3",#N/A,TRUE,"GENERAL";"TAB4",#N/A,TRUE,"GENERAL";"TAB5",#N/A,TRUE,"GENERAL"}</definedName>
    <definedName name="__k9" hidden="1">{"TAB1",#N/A,TRUE,"GENERAL";"TAB2",#N/A,TRUE,"GENERAL";"TAB3",#N/A,TRUE,"GENERAL";"TAB4",#N/A,TRUE,"GENERAL";"TAB5",#N/A,TRUE,"GENERAL"}</definedName>
    <definedName name="__kjk6" localSheetId="23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localSheetId="23" hidden="1">{"via1",#N/A,TRUE,"general";"via2",#N/A,TRUE,"general";"via3",#N/A,TRUE,"general"}</definedName>
    <definedName name="__m3" hidden="1">{"via1",#N/A,TRUE,"general";"via2",#N/A,TRUE,"general";"via3",#N/A,TRUE,"general"}</definedName>
    <definedName name="__m4" localSheetId="23" hidden="1">{"TAB1",#N/A,TRUE,"GENERAL";"TAB2",#N/A,TRUE,"GENERAL";"TAB3",#N/A,TRUE,"GENERAL";"TAB4",#N/A,TRUE,"GENERAL";"TAB5",#N/A,TRUE,"GENERAL"}</definedName>
    <definedName name="__m4" hidden="1">{"TAB1",#N/A,TRUE,"GENERAL";"TAB2",#N/A,TRUE,"GENERAL";"TAB3",#N/A,TRUE,"GENERAL";"TAB4",#N/A,TRUE,"GENERAL";"TAB5",#N/A,TRUE,"GENERAL"}</definedName>
    <definedName name="__m5" localSheetId="23" hidden="1">{"via1",#N/A,TRUE,"general";"via2",#N/A,TRUE,"general";"via3",#N/A,TRUE,"general"}</definedName>
    <definedName name="__m5" hidden="1">{"via1",#N/A,TRUE,"general";"via2",#N/A,TRUE,"general";"via3",#N/A,TRUE,"general"}</definedName>
    <definedName name="__m6" localSheetId="23" hidden="1">{"TAB1",#N/A,TRUE,"GENERAL";"TAB2",#N/A,TRUE,"GENERAL";"TAB3",#N/A,TRUE,"GENERAL";"TAB4",#N/A,TRUE,"GENERAL";"TAB5",#N/A,TRUE,"GENERAL"}</definedName>
    <definedName name="__m6" hidden="1">{"TAB1",#N/A,TRUE,"GENERAL";"TAB2",#N/A,TRUE,"GENERAL";"TAB3",#N/A,TRUE,"GENERAL";"TAB4",#N/A,TRUE,"GENERAL";"TAB5",#N/A,TRUE,"GENERAL"}</definedName>
    <definedName name="__m7" localSheetId="23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localSheetId="23" hidden="1">{"via1",#N/A,TRUE,"general";"via2",#N/A,TRUE,"general";"via3",#N/A,TRUE,"general"}</definedName>
    <definedName name="__m8" hidden="1">{"via1",#N/A,TRUE,"general";"via2",#N/A,TRUE,"general";"via3",#N/A,TRUE,"general"}</definedName>
    <definedName name="__m9" localSheetId="23" hidden="1">{"via1",#N/A,TRUE,"general";"via2",#N/A,TRUE,"general";"via3",#N/A,TRUE,"general"}</definedName>
    <definedName name="__m9" hidden="1">{"via1",#N/A,TRUE,"general";"via2",#N/A,TRUE,"general";"via3",#N/A,TRUE,"general"}</definedName>
    <definedName name="__n3" localSheetId="23" hidden="1">{"TAB1",#N/A,TRUE,"GENERAL";"TAB2",#N/A,TRUE,"GENERAL";"TAB3",#N/A,TRUE,"GENERAL";"TAB4",#N/A,TRUE,"GENERAL";"TAB5",#N/A,TRUE,"GENERAL"}</definedName>
    <definedName name="__n3" hidden="1">{"TAB1",#N/A,TRUE,"GENERAL";"TAB2",#N/A,TRUE,"GENERAL";"TAB3",#N/A,TRUE,"GENERAL";"TAB4",#N/A,TRUE,"GENERAL";"TAB5",#N/A,TRUE,"GENERAL"}</definedName>
    <definedName name="__n4" localSheetId="23" hidden="1">{"via1",#N/A,TRUE,"general";"via2",#N/A,TRUE,"general";"via3",#N/A,TRUE,"general"}</definedName>
    <definedName name="__n4" hidden="1">{"via1",#N/A,TRUE,"general";"via2",#N/A,TRUE,"general";"via3",#N/A,TRUE,"general"}</definedName>
    <definedName name="__n5" localSheetId="23" hidden="1">{"TAB1",#N/A,TRUE,"GENERAL";"TAB2",#N/A,TRUE,"GENERAL";"TAB3",#N/A,TRUE,"GENERAL";"TAB4",#N/A,TRUE,"GENERAL";"TAB5",#N/A,TRUE,"GENERAL"}</definedName>
    <definedName name="__n5" hidden="1">{"TAB1",#N/A,TRUE,"GENERAL";"TAB2",#N/A,TRUE,"GENERAL";"TAB3",#N/A,TRUE,"GENERAL";"TAB4",#N/A,TRUE,"GENERAL";"TAB5",#N/A,TRUE,"GENERAL"}</definedName>
    <definedName name="__nyn7" localSheetId="23" hidden="1">{"via1",#N/A,TRUE,"general";"via2",#N/A,TRUE,"general";"via3",#N/A,TRUE,"general"}</definedName>
    <definedName name="__nyn7" hidden="1">{"via1",#N/A,TRUE,"general";"via2",#N/A,TRUE,"general";"via3",#N/A,TRUE,"general"}</definedName>
    <definedName name="__o4" localSheetId="23" hidden="1">{"via1",#N/A,TRUE,"general";"via2",#N/A,TRUE,"general";"via3",#N/A,TRUE,"general"}</definedName>
    <definedName name="__o4" hidden="1">{"via1",#N/A,TRUE,"general";"via2",#N/A,TRUE,"general";"via3",#N/A,TRUE,"general"}</definedName>
    <definedName name="__o5" localSheetId="23" hidden="1">{"TAB1",#N/A,TRUE,"GENERAL";"TAB2",#N/A,TRUE,"GENERAL";"TAB3",#N/A,TRUE,"GENERAL";"TAB4",#N/A,TRUE,"GENERAL";"TAB5",#N/A,TRUE,"GENERAL"}</definedName>
    <definedName name="__o5" hidden="1">{"TAB1",#N/A,TRUE,"GENERAL";"TAB2",#N/A,TRUE,"GENERAL";"TAB3",#N/A,TRUE,"GENERAL";"TAB4",#N/A,TRUE,"GENERAL";"TAB5",#N/A,TRUE,"GENERAL"}</definedName>
    <definedName name="__o6" localSheetId="23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localSheetId="23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localSheetId="23" hidden="1">{"via1",#N/A,TRUE,"general";"via2",#N/A,TRUE,"general";"via3",#N/A,TRUE,"general"}</definedName>
    <definedName name="__o8" hidden="1">{"via1",#N/A,TRUE,"general";"via2",#N/A,TRUE,"general";"via3",#N/A,TRUE,"general"}</definedName>
    <definedName name="__o9" localSheetId="23" hidden="1">{"TAB1",#N/A,TRUE,"GENERAL";"TAB2",#N/A,TRUE,"GENERAL";"TAB3",#N/A,TRUE,"GENERAL";"TAB4",#N/A,TRUE,"GENERAL";"TAB5",#N/A,TRUE,"GENERAL"}</definedName>
    <definedName name="__o9" hidden="1">{"TAB1",#N/A,TRUE,"GENERAL";"TAB2",#N/A,TRUE,"GENERAL";"TAB3",#N/A,TRUE,"GENERAL";"TAB4",#N/A,TRUE,"GENERAL";"TAB5",#N/A,TRUE,"GENERAL"}</definedName>
    <definedName name="__p6" localSheetId="23" hidden="1">{"via1",#N/A,TRUE,"general";"via2",#N/A,TRUE,"general";"via3",#N/A,TRUE,"general"}</definedName>
    <definedName name="__p6" hidden="1">{"via1",#N/A,TRUE,"general";"via2",#N/A,TRUE,"general";"via3",#N/A,TRUE,"general"}</definedName>
    <definedName name="__p7" localSheetId="23" hidden="1">{"via1",#N/A,TRUE,"general";"via2",#N/A,TRUE,"general";"via3",#N/A,TRUE,"general"}</definedName>
    <definedName name="__p7" hidden="1">{"via1",#N/A,TRUE,"general";"via2",#N/A,TRUE,"general";"via3",#N/A,TRUE,"general"}</definedName>
    <definedName name="__p8" localSheetId="23" hidden="1">{"TAB1",#N/A,TRUE,"GENERAL";"TAB2",#N/A,TRUE,"GENERAL";"TAB3",#N/A,TRUE,"GENERAL";"TAB4",#N/A,TRUE,"GENERAL";"TAB5",#N/A,TRUE,"GENERAL"}</definedName>
    <definedName name="__p8" hidden="1">{"TAB1",#N/A,TRUE,"GENERAL";"TAB2",#N/A,TRUE,"GENERAL";"TAB3",#N/A,TRUE,"GENERAL";"TAB4",#N/A,TRUE,"GENERAL";"TAB5",#N/A,TRUE,"GENERAL"}</definedName>
    <definedName name="__PER3" localSheetId="23">#REF!</definedName>
    <definedName name="__PER3" localSheetId="21">#REF!</definedName>
    <definedName name="__PER3" localSheetId="22">#REF!</definedName>
    <definedName name="__PER3" localSheetId="19">#REF!</definedName>
    <definedName name="__PER3">#REF!</definedName>
    <definedName name="__PER4" localSheetId="23">#REF!</definedName>
    <definedName name="__PER4" localSheetId="21">#REF!</definedName>
    <definedName name="__PER4" localSheetId="22">#REF!</definedName>
    <definedName name="__PER4" localSheetId="19">#REF!</definedName>
    <definedName name="__PER4">#REF!</definedName>
    <definedName name="__PER5" localSheetId="23">#REF!</definedName>
    <definedName name="__PER5" localSheetId="21">#REF!</definedName>
    <definedName name="__PER5" localSheetId="22">#REF!</definedName>
    <definedName name="__PER5" localSheetId="19">#REF!</definedName>
    <definedName name="__PER5">#REF!</definedName>
    <definedName name="__PER6" localSheetId="21">#REF!</definedName>
    <definedName name="__PER6" localSheetId="22">#REF!</definedName>
    <definedName name="__PER6" localSheetId="19">#REF!</definedName>
    <definedName name="__PER6">#REF!</definedName>
    <definedName name="__PER8" localSheetId="21">#REF!</definedName>
    <definedName name="__PER8" localSheetId="22">#REF!</definedName>
    <definedName name="__PER8" localSheetId="19">#REF!</definedName>
    <definedName name="__PER8">#REF!</definedName>
    <definedName name="__PJ50" localSheetId="21">#REF!</definedName>
    <definedName name="__PJ50" localSheetId="22">#REF!</definedName>
    <definedName name="__PJ50">#REF!</definedName>
    <definedName name="__pj51" localSheetId="21">#REF!</definedName>
    <definedName name="__pj51" localSheetId="22">#REF!</definedName>
    <definedName name="__pj51">#REF!</definedName>
    <definedName name="__r" localSheetId="23" hidden="1">{"TAB1",#N/A,TRUE,"GENERAL";"TAB2",#N/A,TRUE,"GENERAL";"TAB3",#N/A,TRUE,"GENERAL";"TAB4",#N/A,TRUE,"GENERAL";"TAB5",#N/A,TRUE,"GENERAL"}</definedName>
    <definedName name="__r" hidden="1">{"TAB1",#N/A,TRUE,"GENERAL";"TAB2",#N/A,TRUE,"GENERAL";"TAB3",#N/A,TRUE,"GENERAL";"TAB4",#N/A,TRUE,"GENERAL";"TAB5",#N/A,TRUE,"GENERAL"}</definedName>
    <definedName name="__r4r" localSheetId="23" hidden="1">{"via1",#N/A,TRUE,"general";"via2",#N/A,TRUE,"general";"via3",#N/A,TRUE,"general"}</definedName>
    <definedName name="__r4r" hidden="1">{"via1",#N/A,TRUE,"general";"via2",#N/A,TRUE,"general";"via3",#N/A,TRUE,"general"}</definedName>
    <definedName name="__rc" localSheetId="23">#REF!</definedName>
    <definedName name="__rc" localSheetId="21">#REF!</definedName>
    <definedName name="__rc" localSheetId="22">#REF!</definedName>
    <definedName name="__rc">#REF!</definedName>
    <definedName name="__rtu6" localSheetId="23" hidden="1">{"via1",#N/A,TRUE,"general";"via2",#N/A,TRUE,"general";"via3",#N/A,TRUE,"general"}</definedName>
    <definedName name="__rtu6" hidden="1">{"via1",#N/A,TRUE,"general";"via2",#N/A,TRUE,"general";"via3",#N/A,TRUE,"general"}</definedName>
    <definedName name="__s1" localSheetId="23" hidden="1">{"via1",#N/A,TRUE,"general";"via2",#N/A,TRUE,"general";"via3",#N/A,TRUE,"general"}</definedName>
    <definedName name="__s1" hidden="1">{"via1",#N/A,TRUE,"general";"via2",#N/A,TRUE,"general";"via3",#N/A,TRUE,"general"}</definedName>
    <definedName name="__s2" localSheetId="23" hidden="1">{"TAB1",#N/A,TRUE,"GENERAL";"TAB2",#N/A,TRUE,"GENERAL";"TAB3",#N/A,TRUE,"GENERAL";"TAB4",#N/A,TRUE,"GENERAL";"TAB5",#N/A,TRUE,"GENERAL"}</definedName>
    <definedName name="__s2" hidden="1">{"TAB1",#N/A,TRUE,"GENERAL";"TAB2",#N/A,TRUE,"GENERAL";"TAB3",#N/A,TRUE,"GENERAL";"TAB4",#N/A,TRUE,"GENERAL";"TAB5",#N/A,TRUE,"GENERAL"}</definedName>
    <definedName name="__s3" localSheetId="23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localSheetId="23" hidden="1">{"via1",#N/A,TRUE,"general";"via2",#N/A,TRUE,"general";"via3",#N/A,TRUE,"general"}</definedName>
    <definedName name="__s4" hidden="1">{"via1",#N/A,TRUE,"general";"via2",#N/A,TRUE,"general";"via3",#N/A,TRUE,"general"}</definedName>
    <definedName name="__s5" localSheetId="23" hidden="1">{"via1",#N/A,TRUE,"general";"via2",#N/A,TRUE,"general";"via3",#N/A,TRUE,"general"}</definedName>
    <definedName name="__s5" hidden="1">{"via1",#N/A,TRUE,"general";"via2",#N/A,TRUE,"general";"via3",#N/A,TRUE,"general"}</definedName>
    <definedName name="__s6" localSheetId="23" hidden="1">{"TAB1",#N/A,TRUE,"GENERAL";"TAB2",#N/A,TRUE,"GENERAL";"TAB3",#N/A,TRUE,"GENERAL";"TAB4",#N/A,TRUE,"GENERAL";"TAB5",#N/A,TRUE,"GENERAL"}</definedName>
    <definedName name="__s6" hidden="1">{"TAB1",#N/A,TRUE,"GENERAL";"TAB2",#N/A,TRUE,"GENERAL";"TAB3",#N/A,TRUE,"GENERAL";"TAB4",#N/A,TRUE,"GENERAL";"TAB5",#N/A,TRUE,"GENERAL"}</definedName>
    <definedName name="__s7" localSheetId="23" hidden="1">{"via1",#N/A,TRUE,"general";"via2",#N/A,TRUE,"general";"via3",#N/A,TRUE,"general"}</definedName>
    <definedName name="__s7" hidden="1">{"via1",#N/A,TRUE,"general";"via2",#N/A,TRUE,"general";"via3",#N/A,TRUE,"general"}</definedName>
    <definedName name="__SBC1">#REF!</definedName>
    <definedName name="__SBC3">#REF!</definedName>
    <definedName name="__SBC5">#REF!</definedName>
    <definedName name="__t3" localSheetId="23" hidden="1">{"TAB1",#N/A,TRUE,"GENERAL";"TAB2",#N/A,TRUE,"GENERAL";"TAB3",#N/A,TRUE,"GENERAL";"TAB4",#N/A,TRUE,"GENERAL";"TAB5",#N/A,TRUE,"GENERAL"}</definedName>
    <definedName name="__t3" hidden="1">{"TAB1",#N/A,TRUE,"GENERAL";"TAB2",#N/A,TRUE,"GENERAL";"TAB3",#N/A,TRUE,"GENERAL";"TAB4",#N/A,TRUE,"GENERAL";"TAB5",#N/A,TRUE,"GENERAL"}</definedName>
    <definedName name="__t4" localSheetId="23" hidden="1">{"via1",#N/A,TRUE,"general";"via2",#N/A,TRUE,"general";"via3",#N/A,TRUE,"general"}</definedName>
    <definedName name="__t4" hidden="1">{"via1",#N/A,TRUE,"general";"via2",#N/A,TRUE,"general";"via3",#N/A,TRUE,"general"}</definedName>
    <definedName name="__t5" localSheetId="23" hidden="1">{"TAB1",#N/A,TRUE,"GENERAL";"TAB2",#N/A,TRUE,"GENERAL";"TAB3",#N/A,TRUE,"GENERAL";"TAB4",#N/A,TRUE,"GENERAL";"TAB5",#N/A,TRUE,"GENERAL"}</definedName>
    <definedName name="__t5" hidden="1">{"TAB1",#N/A,TRUE,"GENERAL";"TAB2",#N/A,TRUE,"GENERAL";"TAB3",#N/A,TRUE,"GENERAL";"TAB4",#N/A,TRUE,"GENERAL";"TAB5",#N/A,TRUE,"GENERAL"}</definedName>
    <definedName name="__t6" localSheetId="23" hidden="1">{"via1",#N/A,TRUE,"general";"via2",#N/A,TRUE,"general";"via3",#N/A,TRUE,"general"}</definedName>
    <definedName name="__t6" hidden="1">{"via1",#N/A,TRUE,"general";"via2",#N/A,TRUE,"general";"via3",#N/A,TRUE,"general"}</definedName>
    <definedName name="__t66" localSheetId="23" hidden="1">{"TAB1",#N/A,TRUE,"GENERAL";"TAB2",#N/A,TRUE,"GENERAL";"TAB3",#N/A,TRUE,"GENERAL";"TAB4",#N/A,TRUE,"GENERAL";"TAB5",#N/A,TRUE,"GENERAL"}</definedName>
    <definedName name="__t66" hidden="1">{"TAB1",#N/A,TRUE,"GENERAL";"TAB2",#N/A,TRUE,"GENERAL";"TAB3",#N/A,TRUE,"GENERAL";"TAB4",#N/A,TRUE,"GENERAL";"TAB5",#N/A,TRUE,"GENERAL"}</definedName>
    <definedName name="__t7" localSheetId="23" hidden="1">{"via1",#N/A,TRUE,"general";"via2",#N/A,TRUE,"general";"via3",#N/A,TRUE,"general"}</definedName>
    <definedName name="__t7" hidden="1">{"via1",#N/A,TRUE,"general";"via2",#N/A,TRUE,"general";"via3",#N/A,TRUE,"general"}</definedName>
    <definedName name="__t77" localSheetId="23" hidden="1">{"TAB1",#N/A,TRUE,"GENERAL";"TAB2",#N/A,TRUE,"GENERAL";"TAB3",#N/A,TRUE,"GENERAL";"TAB4",#N/A,TRUE,"GENERAL";"TAB5",#N/A,TRUE,"GENERAL"}</definedName>
    <definedName name="__t77" hidden="1">{"TAB1",#N/A,TRUE,"GENERAL";"TAB2",#N/A,TRUE,"GENERAL";"TAB3",#N/A,TRUE,"GENERAL";"TAB4",#N/A,TRUE,"GENERAL";"TAB5",#N/A,TRUE,"GENERAL"}</definedName>
    <definedName name="__t8" localSheetId="23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localSheetId="23" hidden="1">{"via1",#N/A,TRUE,"general";"via2",#N/A,TRUE,"general";"via3",#N/A,TRUE,"general"}</definedName>
    <definedName name="__t88" hidden="1">{"via1",#N/A,TRUE,"general";"via2",#N/A,TRUE,"general";"via3",#N/A,TRUE,"general"}</definedName>
    <definedName name="__t9" localSheetId="23" hidden="1">{"TAB1",#N/A,TRUE,"GENERAL";"TAB2",#N/A,TRUE,"GENERAL";"TAB3",#N/A,TRUE,"GENERAL";"TAB4",#N/A,TRUE,"GENERAL";"TAB5",#N/A,TRUE,"GENERAL"}</definedName>
    <definedName name="__t9" hidden="1">{"TAB1",#N/A,TRUE,"GENERAL";"TAB2",#N/A,TRUE,"GENERAL";"TAB3",#N/A,TRUE,"GENERAL";"TAB4",#N/A,TRUE,"GENERAL";"TAB5",#N/A,TRUE,"GENERAL"}</definedName>
    <definedName name="__t99" localSheetId="23" hidden="1">{"via1",#N/A,TRUE,"general";"via2",#N/A,TRUE,"general";"via3",#N/A,TRUE,"general"}</definedName>
    <definedName name="__t99" hidden="1">{"via1",#N/A,TRUE,"general";"via2",#N/A,TRUE,"general";"via3",#N/A,TRUE,"general"}</definedName>
    <definedName name="__u4" localSheetId="23" hidden="1">{"TAB1",#N/A,TRUE,"GENERAL";"TAB2",#N/A,TRUE,"GENERAL";"TAB3",#N/A,TRUE,"GENERAL";"TAB4",#N/A,TRUE,"GENERAL";"TAB5",#N/A,TRUE,"GENERAL"}</definedName>
    <definedName name="__u4" hidden="1">{"TAB1",#N/A,TRUE,"GENERAL";"TAB2",#N/A,TRUE,"GENERAL";"TAB3",#N/A,TRUE,"GENERAL";"TAB4",#N/A,TRUE,"GENERAL";"TAB5",#N/A,TRUE,"GENERAL"}</definedName>
    <definedName name="__u5" localSheetId="23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localSheetId="23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localSheetId="23" hidden="1">{"via1",#N/A,TRUE,"general";"via2",#N/A,TRUE,"general";"via3",#N/A,TRUE,"general"}</definedName>
    <definedName name="__u7" hidden="1">{"via1",#N/A,TRUE,"general";"via2",#N/A,TRUE,"general";"via3",#N/A,TRUE,"general"}</definedName>
    <definedName name="__u8" localSheetId="23" hidden="1">{"TAB1",#N/A,TRUE,"GENERAL";"TAB2",#N/A,TRUE,"GENERAL";"TAB3",#N/A,TRUE,"GENERAL";"TAB4",#N/A,TRUE,"GENERAL";"TAB5",#N/A,TRUE,"GENERAL"}</definedName>
    <definedName name="__u8" hidden="1">{"TAB1",#N/A,TRUE,"GENERAL";"TAB2",#N/A,TRUE,"GENERAL";"TAB3",#N/A,TRUE,"GENERAL";"TAB4",#N/A,TRUE,"GENERAL";"TAB5",#N/A,TRUE,"GENERAL"}</definedName>
    <definedName name="__u9" localSheetId="23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localSheetId="23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localSheetId="23" hidden="1">{"via1",#N/A,TRUE,"general";"via2",#N/A,TRUE,"general";"via3",#N/A,TRUE,"general"}</definedName>
    <definedName name="__v2" hidden="1">{"via1",#N/A,TRUE,"general";"via2",#N/A,TRUE,"general";"via3",#N/A,TRUE,"general"}</definedName>
    <definedName name="__v3" localSheetId="23" hidden="1">{"TAB1",#N/A,TRUE,"GENERAL";"TAB2",#N/A,TRUE,"GENERAL";"TAB3",#N/A,TRUE,"GENERAL";"TAB4",#N/A,TRUE,"GENERAL";"TAB5",#N/A,TRUE,"GENERAL"}</definedName>
    <definedName name="__v3" hidden="1">{"TAB1",#N/A,TRUE,"GENERAL";"TAB2",#N/A,TRUE,"GENERAL";"TAB3",#N/A,TRUE,"GENERAL";"TAB4",#N/A,TRUE,"GENERAL";"TAB5",#N/A,TRUE,"GENERAL"}</definedName>
    <definedName name="__v4" localSheetId="2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localSheetId="23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localSheetId="23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localSheetId="23" hidden="1">{"via1",#N/A,TRUE,"general";"via2",#N/A,TRUE,"general";"via3",#N/A,TRUE,"general"}</definedName>
    <definedName name="__v7" hidden="1">{"via1",#N/A,TRUE,"general";"via2",#N/A,TRUE,"general";"via3",#N/A,TRUE,"general"}</definedName>
    <definedName name="__v8" localSheetId="23" hidden="1">{"TAB1",#N/A,TRUE,"GENERAL";"TAB2",#N/A,TRUE,"GENERAL";"TAB3",#N/A,TRUE,"GENERAL";"TAB4",#N/A,TRUE,"GENERAL";"TAB5",#N/A,TRUE,"GENERAL"}</definedName>
    <definedName name="__v8" hidden="1">{"TAB1",#N/A,TRUE,"GENERAL";"TAB2",#N/A,TRUE,"GENERAL";"TAB3",#N/A,TRUE,"GENERAL";"TAB4",#N/A,TRUE,"GENERAL";"TAB5",#N/A,TRUE,"GENERAL"}</definedName>
    <definedName name="__v9" localSheetId="23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localSheetId="23" hidden="1">{"via1",#N/A,TRUE,"general";"via2",#N/A,TRUE,"general";"via3",#N/A,TRUE,"general"}</definedName>
    <definedName name="__vfv4" hidden="1">{"via1",#N/A,TRUE,"general";"via2",#N/A,TRUE,"general";"via3",#N/A,TRUE,"general"}</definedName>
    <definedName name="__x1" localSheetId="23" hidden="1">{"TAB1",#N/A,TRUE,"GENERAL";"TAB2",#N/A,TRUE,"GENERAL";"TAB3",#N/A,TRUE,"GENERAL";"TAB4",#N/A,TRUE,"GENERAL";"TAB5",#N/A,TRUE,"GENERAL"}</definedName>
    <definedName name="__x1" hidden="1">{"TAB1",#N/A,TRUE,"GENERAL";"TAB2",#N/A,TRUE,"GENERAL";"TAB3",#N/A,TRUE,"GENERAL";"TAB4",#N/A,TRUE,"GENERAL";"TAB5",#N/A,TRUE,"GENERAL"}</definedName>
    <definedName name="__x2" localSheetId="23" hidden="1">{"via1",#N/A,TRUE,"general";"via2",#N/A,TRUE,"general";"via3",#N/A,TRUE,"general"}</definedName>
    <definedName name="__x2" hidden="1">{"via1",#N/A,TRUE,"general";"via2",#N/A,TRUE,"general";"via3",#N/A,TRUE,"general"}</definedName>
    <definedName name="__x3" localSheetId="23" hidden="1">{"via1",#N/A,TRUE,"general";"via2",#N/A,TRUE,"general";"via3",#N/A,TRUE,"general"}</definedName>
    <definedName name="__x3" hidden="1">{"via1",#N/A,TRUE,"general";"via2",#N/A,TRUE,"general";"via3",#N/A,TRUE,"general"}</definedName>
    <definedName name="__x4" localSheetId="23" hidden="1">{"via1",#N/A,TRUE,"general";"via2",#N/A,TRUE,"general";"via3",#N/A,TRUE,"general"}</definedName>
    <definedName name="__x4" hidden="1">{"via1",#N/A,TRUE,"general";"via2",#N/A,TRUE,"general";"via3",#N/A,TRUE,"general"}</definedName>
    <definedName name="__x5" localSheetId="23" hidden="1">{"TAB1",#N/A,TRUE,"GENERAL";"TAB2",#N/A,TRUE,"GENERAL";"TAB3",#N/A,TRUE,"GENERAL";"TAB4",#N/A,TRUE,"GENERAL";"TAB5",#N/A,TRUE,"GENERAL"}</definedName>
    <definedName name="__x5" hidden="1">{"TAB1",#N/A,TRUE,"GENERAL";"TAB2",#N/A,TRUE,"GENERAL";"TAB3",#N/A,TRUE,"GENERAL";"TAB4",#N/A,TRUE,"GENERAL";"TAB5",#N/A,TRUE,"GENERAL"}</definedName>
    <definedName name="__x6" localSheetId="23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localSheetId="23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localSheetId="23" hidden="1">{"via1",#N/A,TRUE,"general";"via2",#N/A,TRUE,"general";"via3",#N/A,TRUE,"general"}</definedName>
    <definedName name="__x8" hidden="1">{"via1",#N/A,TRUE,"general";"via2",#N/A,TRUE,"general";"via3",#N/A,TRUE,"general"}</definedName>
    <definedName name="__x9" localSheetId="23" hidden="1">{"TAB1",#N/A,TRUE,"GENERAL";"TAB2",#N/A,TRUE,"GENERAL";"TAB3",#N/A,TRUE,"GENERAL";"TAB4",#N/A,TRUE,"GENERAL";"TAB5",#N/A,TRUE,"GENERAL"}</definedName>
    <definedName name="__x9" hidden="1">{"TAB1",#N/A,TRUE,"GENERAL";"TAB2",#N/A,TRUE,"GENERAL";"TAB3",#N/A,TRUE,"GENERAL";"TAB4",#N/A,TRUE,"GENERAL";"TAB5",#N/A,TRUE,"GENERAL"}</definedName>
    <definedName name="__xlfn.BAHTTEXT" hidden="1">#NAME?</definedName>
    <definedName name="__y2" localSheetId="23" hidden="1">{"TAB1",#N/A,TRUE,"GENERAL";"TAB2",#N/A,TRUE,"GENERAL";"TAB3",#N/A,TRUE,"GENERAL";"TAB4",#N/A,TRUE,"GENERAL";"TAB5",#N/A,TRUE,"GENERAL"}</definedName>
    <definedName name="__y2" hidden="1">{"TAB1",#N/A,TRUE,"GENERAL";"TAB2",#N/A,TRUE,"GENERAL";"TAB3",#N/A,TRUE,"GENERAL";"TAB4",#N/A,TRUE,"GENERAL";"TAB5",#N/A,TRUE,"GENERAL"}</definedName>
    <definedName name="__y3" localSheetId="23" hidden="1">{"via1",#N/A,TRUE,"general";"via2",#N/A,TRUE,"general";"via3",#N/A,TRUE,"general"}</definedName>
    <definedName name="__y3" hidden="1">{"via1",#N/A,TRUE,"general";"via2",#N/A,TRUE,"general";"via3",#N/A,TRUE,"general"}</definedName>
    <definedName name="__y4" localSheetId="23" hidden="1">{"via1",#N/A,TRUE,"general";"via2",#N/A,TRUE,"general";"via3",#N/A,TRUE,"general"}</definedName>
    <definedName name="__y4" hidden="1">{"via1",#N/A,TRUE,"general";"via2",#N/A,TRUE,"general";"via3",#N/A,TRUE,"general"}</definedName>
    <definedName name="__y5" localSheetId="23" hidden="1">{"TAB1",#N/A,TRUE,"GENERAL";"TAB2",#N/A,TRUE,"GENERAL";"TAB3",#N/A,TRUE,"GENERAL";"TAB4",#N/A,TRUE,"GENERAL";"TAB5",#N/A,TRUE,"GENERAL"}</definedName>
    <definedName name="__y5" hidden="1">{"TAB1",#N/A,TRUE,"GENERAL";"TAB2",#N/A,TRUE,"GENERAL";"TAB3",#N/A,TRUE,"GENERAL";"TAB4",#N/A,TRUE,"GENERAL";"TAB5",#N/A,TRUE,"GENERAL"}</definedName>
    <definedName name="__y6" localSheetId="23" hidden="1">{"via1",#N/A,TRUE,"general";"via2",#N/A,TRUE,"general";"via3",#N/A,TRUE,"general"}</definedName>
    <definedName name="__y6" hidden="1">{"via1",#N/A,TRUE,"general";"via2",#N/A,TRUE,"general";"via3",#N/A,TRUE,"general"}</definedName>
    <definedName name="__y7" localSheetId="23" hidden="1">{"via1",#N/A,TRUE,"general";"via2",#N/A,TRUE,"general";"via3",#N/A,TRUE,"general"}</definedName>
    <definedName name="__y7" hidden="1">{"via1",#N/A,TRUE,"general";"via2",#N/A,TRUE,"general";"via3",#N/A,TRUE,"general"}</definedName>
    <definedName name="__y8" localSheetId="23" hidden="1">{"via1",#N/A,TRUE,"general";"via2",#N/A,TRUE,"general";"via3",#N/A,TRUE,"general"}</definedName>
    <definedName name="__y8" hidden="1">{"via1",#N/A,TRUE,"general";"via2",#N/A,TRUE,"general";"via3",#N/A,TRUE,"general"}</definedName>
    <definedName name="__y9" localSheetId="23" hidden="1">{"TAB1",#N/A,TRUE,"GENERAL";"TAB2",#N/A,TRUE,"GENERAL";"TAB3",#N/A,TRUE,"GENERAL";"TAB4",#N/A,TRUE,"GENERAL";"TAB5",#N/A,TRUE,"GENERAL"}</definedName>
    <definedName name="__y9" hidden="1">{"TAB1",#N/A,TRUE,"GENERAL";"TAB2",#N/A,TRUE,"GENERAL";"TAB3",#N/A,TRUE,"GENERAL";"TAB4",#N/A,TRUE,"GENERAL";"TAB5",#N/A,TRUE,"GENERAL"}</definedName>
    <definedName name="__z1" localSheetId="23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localSheetId="23" hidden="1">{"via1",#N/A,TRUE,"general";"via2",#N/A,TRUE,"general";"via3",#N/A,TRUE,"general"}</definedName>
    <definedName name="__z2" hidden="1">{"via1",#N/A,TRUE,"general";"via2",#N/A,TRUE,"general";"via3",#N/A,TRUE,"general"}</definedName>
    <definedName name="__z3" localSheetId="23" hidden="1">{"via1",#N/A,TRUE,"general";"via2",#N/A,TRUE,"general";"via3",#N/A,TRUE,"general"}</definedName>
    <definedName name="__z3" hidden="1">{"via1",#N/A,TRUE,"general";"via2",#N/A,TRUE,"general";"via3",#N/A,TRUE,"general"}</definedName>
    <definedName name="__z4" localSheetId="23" hidden="1">{"TAB1",#N/A,TRUE,"GENERAL";"TAB2",#N/A,TRUE,"GENERAL";"TAB3",#N/A,TRUE,"GENERAL";"TAB4",#N/A,TRUE,"GENERAL";"TAB5",#N/A,TRUE,"GENERAL"}</definedName>
    <definedName name="__z4" hidden="1">{"TAB1",#N/A,TRUE,"GENERAL";"TAB2",#N/A,TRUE,"GENERAL";"TAB3",#N/A,TRUE,"GENERAL";"TAB4",#N/A,TRUE,"GENERAL";"TAB5",#N/A,TRUE,"GENERAL"}</definedName>
    <definedName name="__z5" localSheetId="23" hidden="1">{"via1",#N/A,TRUE,"general";"via2",#N/A,TRUE,"general";"via3",#N/A,TRUE,"general"}</definedName>
    <definedName name="__z5" hidden="1">{"via1",#N/A,TRUE,"general";"via2",#N/A,TRUE,"general";"via3",#N/A,TRUE,"general"}</definedName>
    <definedName name="__z6" localSheetId="23" hidden="1">{"TAB1",#N/A,TRUE,"GENERAL";"TAB2",#N/A,TRUE,"GENERAL";"TAB3",#N/A,TRUE,"GENERAL";"TAB4",#N/A,TRUE,"GENERAL";"TAB5",#N/A,TRUE,"GENERAL"}</definedName>
    <definedName name="__z6" hidden="1">{"TAB1",#N/A,TRUE,"GENERAL";"TAB2",#N/A,TRUE,"GENERAL";"TAB3",#N/A,TRUE,"GENERAL";"TAB4",#N/A,TRUE,"GENERAL";"TAB5",#N/A,TRUE,"GENERAL"}</definedName>
    <definedName name="_0102">"Formatos%20Convocatoria%20VISR%202012-escritorio.xls#'F5'!F12"</definedName>
    <definedName name="_1___Sin_nombre" localSheetId="23">#REF!</definedName>
    <definedName name="_1___Sin_nombre" localSheetId="21">#REF!</definedName>
    <definedName name="_1___Sin_nombre" localSheetId="22">#REF!</definedName>
    <definedName name="_1___Sin_nombre">#REF!</definedName>
    <definedName name="_1___SIN_NOMBRE." localSheetId="23">#REF!</definedName>
    <definedName name="_1___SIN_NOMBRE." localSheetId="21">#REF!</definedName>
    <definedName name="_1___SIN_NOMBRE." localSheetId="22">#REF!</definedName>
    <definedName name="_1___SIN_NOMBRE.">#REF!</definedName>
    <definedName name="_1_Sin_nombre" localSheetId="23">#REF!</definedName>
    <definedName name="_1_Sin_nombre" localSheetId="21">#REF!</definedName>
    <definedName name="_1_Sin_nombre" localSheetId="22">#REF!</definedName>
    <definedName name="_1_Sin_nombre">#REF!</definedName>
    <definedName name="_2__Sin_nombre" localSheetId="21">#REF!</definedName>
    <definedName name="_2__Sin_nombre" localSheetId="22">#REF!</definedName>
    <definedName name="_2__Sin_nombre">#REF!</definedName>
    <definedName name="_2Sin_nombre" localSheetId="21">#REF!</definedName>
    <definedName name="_2Sin_nombre" localSheetId="22">#REF!</definedName>
    <definedName name="_2Sin_nombre">#REF!</definedName>
    <definedName name="_a1" localSheetId="23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17000" localSheetId="23">#REF!</definedName>
    <definedName name="_A17000" localSheetId="21">#REF!</definedName>
    <definedName name="_A17000" localSheetId="22">#REF!</definedName>
    <definedName name="_A17000">#REF!</definedName>
    <definedName name="_A20000" localSheetId="23">#REF!</definedName>
    <definedName name="_A20000" localSheetId="21">#REF!</definedName>
    <definedName name="_A20000" localSheetId="22">#REF!</definedName>
    <definedName name="_A20000">#REF!</definedName>
    <definedName name="_a3" localSheetId="23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30000" localSheetId="23">#REF!</definedName>
    <definedName name="_A30000" localSheetId="21">#REF!</definedName>
    <definedName name="_A30000" localSheetId="22">#REF!</definedName>
    <definedName name="_A30000">#REF!</definedName>
    <definedName name="_a4" localSheetId="23" hidden="1">{"via1",#N/A,TRUE,"general";"via2",#N/A,TRUE,"general";"via3",#N/A,TRUE,"general"}</definedName>
    <definedName name="_a4" hidden="1">{"via1",#N/A,TRUE,"general";"via2",#N/A,TRUE,"general";"via3",#N/A,TRUE,"general"}</definedName>
    <definedName name="_a5" localSheetId="23" hidden="1">{"TAB1",#N/A,TRUE,"GENERAL";"TAB2",#N/A,TRUE,"GENERAL";"TAB3",#N/A,TRUE,"GENERAL";"TAB4",#N/A,TRUE,"GENERAL";"TAB5",#N/A,TRUE,"GENERAL"}</definedName>
    <definedName name="_a5" hidden="1">{"TAB1",#N/A,TRUE,"GENERAL";"TAB2",#N/A,TRUE,"GENERAL";"TAB3",#N/A,TRUE,"GENERAL";"TAB4",#N/A,TRUE,"GENERAL";"TAB5",#N/A,TRUE,"GENERAL"}</definedName>
    <definedName name="_a6" localSheetId="23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DH12" localSheetId="23">#REF!</definedName>
    <definedName name="_ADH12">#REF!</definedName>
    <definedName name="_ADM12" localSheetId="23">#REF!</definedName>
    <definedName name="_ADM12">#REF!</definedName>
    <definedName name="_ADM2" localSheetId="23">#REF!</definedName>
    <definedName name="_ADM2">#REF!</definedName>
    <definedName name="_ADM3">#REF!</definedName>
    <definedName name="_ADM4">#REF!</definedName>
    <definedName name="_ADP1">#REF!</definedName>
    <definedName name="_AFC1">#REF!</definedName>
    <definedName name="_AFC3">#REF!</definedName>
    <definedName name="_AFC5">#REF!</definedName>
    <definedName name="_AIU1" localSheetId="23">#REF!</definedName>
    <definedName name="_AIU1">#REF!</definedName>
    <definedName name="_AIU2">#REF!</definedName>
    <definedName name="_APU221" localSheetId="23">#REF!</definedName>
    <definedName name="_APU221" localSheetId="21">#REF!</definedName>
    <definedName name="_APU221" localSheetId="22">#REF!</definedName>
    <definedName name="_APU221">#REF!</definedName>
    <definedName name="_APU3" localSheetId="23">#REF!</definedName>
    <definedName name="_APU3" localSheetId="21">#REF!</definedName>
    <definedName name="_APU3" localSheetId="22">#REF!</definedName>
    <definedName name="_APU3">#REF!</definedName>
    <definedName name="_APU465" localSheetId="23">#REF!</definedName>
    <definedName name="_APU465" localSheetId="21">#REF!</definedName>
    <definedName name="_APU465" localSheetId="22">#REF!</definedName>
    <definedName name="_APU465">#REF!</definedName>
    <definedName name="_b2" localSheetId="23" hidden="1">{"TAB1",#N/A,TRUE,"GENERAL";"TAB2",#N/A,TRUE,"GENERAL";"TAB3",#N/A,TRUE,"GENERAL";"TAB4",#N/A,TRUE,"GENERAL";"TAB5",#N/A,TRUE,"GENERAL"}</definedName>
    <definedName name="_b2" hidden="1">{"TAB1",#N/A,TRUE,"GENERAL";"TAB2",#N/A,TRUE,"GENERAL";"TAB3",#N/A,TRUE,"GENERAL";"TAB4",#N/A,TRUE,"GENERAL";"TAB5",#N/A,TRUE,"GENERAL"}</definedName>
    <definedName name="_b3" localSheetId="23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localSheetId="2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localSheetId="23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localSheetId="23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localSheetId="23" hidden="1">{"via1",#N/A,TRUE,"general";"via2",#N/A,TRUE,"general";"via3",#N/A,TRUE,"general"}</definedName>
    <definedName name="_b7" hidden="1">{"via1",#N/A,TRUE,"general";"via2",#N/A,TRUE,"general";"via3",#N/A,TRUE,"general"}</definedName>
    <definedName name="_b8" localSheetId="23" hidden="1">{"via1",#N/A,TRUE,"general";"via2",#N/A,TRUE,"general";"via3",#N/A,TRUE,"general"}</definedName>
    <definedName name="_b8" hidden="1">{"via1",#N/A,TRUE,"general";"via2",#N/A,TRUE,"general";"via3",#N/A,TRUE,"general"}</definedName>
    <definedName name="_BAZ10" localSheetId="23">#REF!</definedName>
    <definedName name="_BAZ10">#REF!</definedName>
    <definedName name="_bb9" localSheetId="23" hidden="1">{"TAB1",#N/A,TRUE,"GENERAL";"TAB2",#N/A,TRUE,"GENERAL";"TAB3",#N/A,TRUE,"GENERAL";"TAB4",#N/A,TRUE,"GENERAL";"TAB5",#N/A,TRUE,"GENERAL"}</definedName>
    <definedName name="_bb9" hidden="1">{"TAB1",#N/A,TRUE,"GENERAL";"TAB2",#N/A,TRUE,"GENERAL";"TAB3",#N/A,TRUE,"GENERAL";"TAB4",#N/A,TRUE,"GENERAL";"TAB5",#N/A,TRUE,"GENERAL"}</definedName>
    <definedName name="_bgb5" localSheetId="23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#REF!</definedName>
    <definedName name="_BGC3">#REF!</definedName>
    <definedName name="_BGC5">#REF!</definedName>
    <definedName name="_BLO20" localSheetId="23">#REF!</definedName>
    <definedName name="_BLO20">#REF!</definedName>
    <definedName name="_CAC1">#REF!</definedName>
    <definedName name="_CAC3">#REF!</definedName>
    <definedName name="_CAC5">#REF!</definedName>
    <definedName name="_CAN28">#REF!</definedName>
    <definedName name="_CAN4" localSheetId="23">#REF!</definedName>
    <definedName name="_CAN4" localSheetId="21">#REF!</definedName>
    <definedName name="_CAN4" localSheetId="22">#REF!</definedName>
    <definedName name="_CAN4" localSheetId="19">#REF!</definedName>
    <definedName name="_CAN4">#REF!</definedName>
    <definedName name="_Cod1" localSheetId="23">#REF!</definedName>
    <definedName name="_Cod1">#REF!</definedName>
    <definedName name="_CUA44" localSheetId="23">#REF!</definedName>
    <definedName name="_CUA44">#REF!</definedName>
    <definedName name="_EEF110">#REF!</definedName>
    <definedName name="_ETF315">#REF!</definedName>
    <definedName name="_Fill" localSheetId="21" hidden="1">#REF!</definedName>
    <definedName name="_Fill" localSheetId="22" hidden="1">#REF!</definedName>
    <definedName name="_Fill" localSheetId="19" hidden="1">#REF!</definedName>
    <definedName name="_Fill" hidden="1">#REF!</definedName>
    <definedName name="_FYB02">#REF!</definedName>
    <definedName name="_FYB03">#REF!</definedName>
    <definedName name="_FYB04">#REF!</definedName>
    <definedName name="_FYB08">#REF!</definedName>
    <definedName name="_FYB10">#REF!</definedName>
    <definedName name="_g2" localSheetId="23" hidden="1">{"TAB1",#N/A,TRUE,"GENERAL";"TAB2",#N/A,TRUE,"GENERAL";"TAB3",#N/A,TRUE,"GENERAL";"TAB4",#N/A,TRUE,"GENERAL";"TAB5",#N/A,TRUE,"GENERAL"}</definedName>
    <definedName name="_g2" hidden="1">{"TAB1",#N/A,TRUE,"GENERAL";"TAB2",#N/A,TRUE,"GENERAL";"TAB3",#N/A,TRUE,"GENERAL";"TAB4",#N/A,TRUE,"GENERAL";"TAB5",#N/A,TRUE,"GENERAL"}</definedName>
    <definedName name="_g3" localSheetId="23" hidden="1">{"via1",#N/A,TRUE,"general";"via2",#N/A,TRUE,"general";"via3",#N/A,TRUE,"general"}</definedName>
    <definedName name="_g3" hidden="1">{"via1",#N/A,TRUE,"general";"via2",#N/A,TRUE,"general";"via3",#N/A,TRUE,"general"}</definedName>
    <definedName name="_g4" localSheetId="23" hidden="1">{"via1",#N/A,TRUE,"general";"via2",#N/A,TRUE,"general";"via3",#N/A,TRUE,"general"}</definedName>
    <definedName name="_g4" hidden="1">{"via1",#N/A,TRUE,"general";"via2",#N/A,TRUE,"general";"via3",#N/A,TRUE,"general"}</definedName>
    <definedName name="_g5" localSheetId="23" hidden="1">{"via1",#N/A,TRUE,"general";"via2",#N/A,TRUE,"general";"via3",#N/A,TRUE,"general"}</definedName>
    <definedName name="_g5" hidden="1">{"via1",#N/A,TRUE,"general";"via2",#N/A,TRUE,"general";"via3",#N/A,TRUE,"general"}</definedName>
    <definedName name="_g6" localSheetId="23" hidden="1">{"via1",#N/A,TRUE,"general";"via2",#N/A,TRUE,"general";"via3",#N/A,TRUE,"general"}</definedName>
    <definedName name="_g6" hidden="1">{"via1",#N/A,TRUE,"general";"via2",#N/A,TRUE,"general";"via3",#N/A,TRUE,"general"}</definedName>
    <definedName name="_g7" localSheetId="23" hidden="1">{"TAB1",#N/A,TRUE,"GENERAL";"TAB2",#N/A,TRUE,"GENERAL";"TAB3",#N/A,TRUE,"GENERAL";"TAB4",#N/A,TRUE,"GENERAL";"TAB5",#N/A,TRUE,"GENERAL"}</definedName>
    <definedName name="_g7" hidden="1">{"TAB1",#N/A,TRUE,"GENERAL";"TAB2",#N/A,TRUE,"GENERAL";"TAB3",#N/A,TRUE,"GENERAL";"TAB4",#N/A,TRUE,"GENERAL";"TAB5",#N/A,TRUE,"GENERAL"}</definedName>
    <definedName name="_GR1" localSheetId="23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localSheetId="23" hidden="1">{"via1",#N/A,TRUE,"general";"via2",#N/A,TRUE,"general";"via3",#N/A,TRUE,"general"}</definedName>
    <definedName name="_gtr4" hidden="1">{"via1",#N/A,TRUE,"general";"via2",#N/A,TRUE,"general";"via3",#N/A,TRUE,"general"}</definedName>
    <definedName name="_h2" localSheetId="23" hidden="1">{"via1",#N/A,TRUE,"general";"via2",#N/A,TRUE,"general";"via3",#N/A,TRUE,"general"}</definedName>
    <definedName name="_h2" hidden="1">{"via1",#N/A,TRUE,"general";"via2",#N/A,TRUE,"general";"via3",#N/A,TRUE,"general"}</definedName>
    <definedName name="_h3" localSheetId="23" hidden="1">{"via1",#N/A,TRUE,"general";"via2",#N/A,TRUE,"general";"via3",#N/A,TRUE,"general"}</definedName>
    <definedName name="_h3" hidden="1">{"via1",#N/A,TRUE,"general";"via2",#N/A,TRUE,"general";"via3",#N/A,TRUE,"general"}</definedName>
    <definedName name="_h4" localSheetId="23" hidden="1">{"TAB1",#N/A,TRUE,"GENERAL";"TAB2",#N/A,TRUE,"GENERAL";"TAB3",#N/A,TRUE,"GENERAL";"TAB4",#N/A,TRUE,"GENERAL";"TAB5",#N/A,TRUE,"GENERAL"}</definedName>
    <definedName name="_h4" hidden="1">{"TAB1",#N/A,TRUE,"GENERAL";"TAB2",#N/A,TRUE,"GENERAL";"TAB3",#N/A,TRUE,"GENERAL";"TAB4",#N/A,TRUE,"GENERAL";"TAB5",#N/A,TRUE,"GENERAL"}</definedName>
    <definedName name="_h5" localSheetId="23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localSheetId="23" hidden="1">{"via1",#N/A,TRUE,"general";"via2",#N/A,TRUE,"general";"via3",#N/A,TRUE,"general"}</definedName>
    <definedName name="_h6" hidden="1">{"via1",#N/A,TRUE,"general";"via2",#N/A,TRUE,"general";"via3",#N/A,TRUE,"general"}</definedName>
    <definedName name="_h7" localSheetId="23" hidden="1">{"TAB1",#N/A,TRUE,"GENERAL";"TAB2",#N/A,TRUE,"GENERAL";"TAB3",#N/A,TRUE,"GENERAL";"TAB4",#N/A,TRUE,"GENERAL";"TAB5",#N/A,TRUE,"GENERAL"}</definedName>
    <definedName name="_h7" hidden="1">{"TAB1",#N/A,TRUE,"GENERAL";"TAB2",#N/A,TRUE,"GENERAL";"TAB3",#N/A,TRUE,"GENERAL";"TAB4",#N/A,TRUE,"GENERAL";"TAB5",#N/A,TRUE,"GENERAL"}</definedName>
    <definedName name="_h8" localSheetId="23" hidden="1">{"via1",#N/A,TRUE,"general";"via2",#N/A,TRUE,"general";"via3",#N/A,TRUE,"general"}</definedName>
    <definedName name="_h8" hidden="1">{"via1",#N/A,TRUE,"general";"via2",#N/A,TRUE,"general";"via3",#N/A,TRUE,"general"}</definedName>
    <definedName name="_hfh7" localSheetId="23" hidden="1">{"via1",#N/A,TRUE,"general";"via2",#N/A,TRUE,"general";"via3",#N/A,TRUE,"general"}</definedName>
    <definedName name="_hfh7" hidden="1">{"via1",#N/A,TRUE,"general";"via2",#N/A,TRUE,"general";"via3",#N/A,TRUE,"general"}</definedName>
    <definedName name="_i4" localSheetId="23" hidden="1">{"via1",#N/A,TRUE,"general";"via2",#N/A,TRUE,"general";"via3",#N/A,TRUE,"general"}</definedName>
    <definedName name="_i4" hidden="1">{"via1",#N/A,TRUE,"general";"via2",#N/A,TRUE,"general";"via3",#N/A,TRUE,"general"}</definedName>
    <definedName name="_i5" localSheetId="23" hidden="1">{"TAB1",#N/A,TRUE,"GENERAL";"TAB2",#N/A,TRUE,"GENERAL";"TAB3",#N/A,TRUE,"GENERAL";"TAB4",#N/A,TRUE,"GENERAL";"TAB5",#N/A,TRUE,"GENERAL"}</definedName>
    <definedName name="_i5" hidden="1">{"TAB1",#N/A,TRUE,"GENERAL";"TAB2",#N/A,TRUE,"GENERAL";"TAB3",#N/A,TRUE,"GENERAL";"TAB4",#N/A,TRUE,"GENERAL";"TAB5",#N/A,TRUE,"GENERAL"}</definedName>
    <definedName name="_i6" localSheetId="23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localSheetId="23" hidden="1">{"via1",#N/A,TRUE,"general";"via2",#N/A,TRUE,"general";"via3",#N/A,TRUE,"general"}</definedName>
    <definedName name="_i7" hidden="1">{"via1",#N/A,TRUE,"general";"via2",#N/A,TRUE,"general";"via3",#N/A,TRUE,"general"}</definedName>
    <definedName name="_i77" localSheetId="23" hidden="1">{"TAB1",#N/A,TRUE,"GENERAL";"TAB2",#N/A,TRUE,"GENERAL";"TAB3",#N/A,TRUE,"GENERAL";"TAB4",#N/A,TRUE,"GENERAL";"TAB5",#N/A,TRUE,"GENERAL"}</definedName>
    <definedName name="_i77" hidden="1">{"TAB1",#N/A,TRUE,"GENERAL";"TAB2",#N/A,TRUE,"GENERAL";"TAB3",#N/A,TRUE,"GENERAL";"TAB4",#N/A,TRUE,"GENERAL";"TAB5",#N/A,TRUE,"GENERAL"}</definedName>
    <definedName name="_i8" localSheetId="23" hidden="1">{"via1",#N/A,TRUE,"general";"via2",#N/A,TRUE,"general";"via3",#N/A,TRUE,"general"}</definedName>
    <definedName name="_i8" hidden="1">{"via1",#N/A,TRUE,"general";"via2",#N/A,TRUE,"general";"via3",#N/A,TRUE,"general"}</definedName>
    <definedName name="_i9" localSheetId="23" hidden="1">{"TAB1",#N/A,TRUE,"GENERAL";"TAB2",#N/A,TRUE,"GENERAL";"TAB3",#N/A,TRUE,"GENERAL";"TAB4",#N/A,TRUE,"GENERAL";"TAB5",#N/A,TRUE,"GENERAL"}</definedName>
    <definedName name="_i9" hidden="1">{"TAB1",#N/A,TRUE,"GENERAL";"TAB2",#N/A,TRUE,"GENERAL";"TAB3",#N/A,TRUE,"GENERAL";"TAB4",#N/A,TRUE,"GENERAL";"TAB5",#N/A,TRUE,"GENERAL"}</definedName>
    <definedName name="_INF1" localSheetId="23">#REF!</definedName>
    <definedName name="_INF1" localSheetId="21">#REF!</definedName>
    <definedName name="_INF1" localSheetId="22">#REF!</definedName>
    <definedName name="_INF1" localSheetId="19">#REF!</definedName>
    <definedName name="_INF1">#REF!</definedName>
    <definedName name="_J2" localSheetId="23">#REF!</definedName>
    <definedName name="_J2">#REF!</definedName>
    <definedName name="_J3" localSheetId="23">#REF!</definedName>
    <definedName name="_J3">#REF!</definedName>
    <definedName name="_k3" localSheetId="23" hidden="1">{"TAB1",#N/A,TRUE,"GENERAL";"TAB2",#N/A,TRUE,"GENERAL";"TAB3",#N/A,TRUE,"GENERAL";"TAB4",#N/A,TRUE,"GENERAL";"TAB5",#N/A,TRUE,"GENERAL"}</definedName>
    <definedName name="_k3" hidden="1">{"TAB1",#N/A,TRUE,"GENERAL";"TAB2",#N/A,TRUE,"GENERAL";"TAB3",#N/A,TRUE,"GENERAL";"TAB4",#N/A,TRUE,"GENERAL";"TAB5",#N/A,TRUE,"GENERAL"}</definedName>
    <definedName name="_k4" localSheetId="23" hidden="1">{"via1",#N/A,TRUE,"general";"via2",#N/A,TRUE,"general";"via3",#N/A,TRUE,"general"}</definedName>
    <definedName name="_k4" hidden="1">{"via1",#N/A,TRUE,"general";"via2",#N/A,TRUE,"general";"via3",#N/A,TRUE,"general"}</definedName>
    <definedName name="_k5" localSheetId="23" hidden="1">{"via1",#N/A,TRUE,"general";"via2",#N/A,TRUE,"general";"via3",#N/A,TRUE,"general"}</definedName>
    <definedName name="_k5" hidden="1">{"via1",#N/A,TRUE,"general";"via2",#N/A,TRUE,"general";"via3",#N/A,TRUE,"general"}</definedName>
    <definedName name="_k6" localSheetId="23" hidden="1">{"TAB1",#N/A,TRUE,"GENERAL";"TAB2",#N/A,TRUE,"GENERAL";"TAB3",#N/A,TRUE,"GENERAL";"TAB4",#N/A,TRUE,"GENERAL";"TAB5",#N/A,TRUE,"GENERAL"}</definedName>
    <definedName name="_k6" hidden="1">{"TAB1",#N/A,TRUE,"GENERAL";"TAB2",#N/A,TRUE,"GENERAL";"TAB3",#N/A,TRUE,"GENERAL";"TAB4",#N/A,TRUE,"GENERAL";"TAB5",#N/A,TRUE,"GENERAL"}</definedName>
    <definedName name="_k7" localSheetId="23" hidden="1">{"via1",#N/A,TRUE,"general";"via2",#N/A,TRUE,"general";"via3",#N/A,TRUE,"general"}</definedName>
    <definedName name="_k7" hidden="1">{"via1",#N/A,TRUE,"general";"via2",#N/A,TRUE,"general";"via3",#N/A,TRUE,"general"}</definedName>
    <definedName name="_k8" localSheetId="23" hidden="1">{"via1",#N/A,TRUE,"general";"via2",#N/A,TRUE,"general";"via3",#N/A,TRUE,"general"}</definedName>
    <definedName name="_k8" hidden="1">{"via1",#N/A,TRUE,"general";"via2",#N/A,TRUE,"general";"via3",#N/A,TRUE,"general"}</definedName>
    <definedName name="_k9" localSheetId="23" hidden="1">{"TAB1",#N/A,TRUE,"GENERAL";"TAB2",#N/A,TRUE,"GENERAL";"TAB3",#N/A,TRUE,"GENERAL";"TAB4",#N/A,TRUE,"GENERAL";"TAB5",#N/A,TRUE,"GENERAL"}</definedName>
    <definedName name="_k9" hidden="1">{"TAB1",#N/A,TRUE,"GENERAL";"TAB2",#N/A,TRUE,"GENERAL";"TAB3",#N/A,TRUE,"GENERAL";"TAB4",#N/A,TRUE,"GENERAL";"TAB5",#N/A,TRUE,"GENERAL"}</definedName>
    <definedName name="_Key1" localSheetId="23" hidden="1">#REF!</definedName>
    <definedName name="_Key1" localSheetId="21" hidden="1">#REF!</definedName>
    <definedName name="_Key1" localSheetId="22" hidden="1">#REF!</definedName>
    <definedName name="_Key1" hidden="1">#REF!</definedName>
    <definedName name="_Key2" localSheetId="23" hidden="1">#REF!</definedName>
    <definedName name="_Key2" localSheetId="21" hidden="1">#REF!</definedName>
    <definedName name="_Key2" localSheetId="22" hidden="1">#REF!</definedName>
    <definedName name="_Key2" hidden="1">#REF!</definedName>
    <definedName name="_kjk6" localSheetId="23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LA124" localSheetId="23">#REF!</definedName>
    <definedName name="_LA124">#REF!</definedName>
    <definedName name="_LAC18" localSheetId="23">#REF!</definedName>
    <definedName name="_LAC18">#REF!</definedName>
    <definedName name="_LAI25" localSheetId="23">#REF!</definedName>
    <definedName name="_LAI25">#REF!</definedName>
    <definedName name="_m3" localSheetId="23" hidden="1">{"via1",#N/A,TRUE,"general";"via2",#N/A,TRUE,"general";"via3",#N/A,TRUE,"general"}</definedName>
    <definedName name="_m3" hidden="1">{"via1",#N/A,TRUE,"general";"via2",#N/A,TRUE,"general";"via3",#N/A,TRUE,"general"}</definedName>
    <definedName name="_m4" localSheetId="23" hidden="1">{"TAB1",#N/A,TRUE,"GENERAL";"TAB2",#N/A,TRUE,"GENERAL";"TAB3",#N/A,TRUE,"GENERAL";"TAB4",#N/A,TRUE,"GENERAL";"TAB5",#N/A,TRUE,"GENERAL"}</definedName>
    <definedName name="_m4" hidden="1">{"TAB1",#N/A,TRUE,"GENERAL";"TAB2",#N/A,TRUE,"GENERAL";"TAB3",#N/A,TRUE,"GENERAL";"TAB4",#N/A,TRUE,"GENERAL";"TAB5",#N/A,TRUE,"GENERAL"}</definedName>
    <definedName name="_m5" localSheetId="23" hidden="1">{"via1",#N/A,TRUE,"general";"via2",#N/A,TRUE,"general";"via3",#N/A,TRUE,"general"}</definedName>
    <definedName name="_m5" hidden="1">{"via1",#N/A,TRUE,"general";"via2",#N/A,TRUE,"general";"via3",#N/A,TRUE,"general"}</definedName>
    <definedName name="_m6" localSheetId="23" hidden="1">{"TAB1",#N/A,TRUE,"GENERAL";"TAB2",#N/A,TRUE,"GENERAL";"TAB3",#N/A,TRUE,"GENERAL";"TAB4",#N/A,TRUE,"GENERAL";"TAB5",#N/A,TRUE,"GENERAL"}</definedName>
    <definedName name="_m6" hidden="1">{"TAB1",#N/A,TRUE,"GENERAL";"TAB2",#N/A,TRUE,"GENERAL";"TAB3",#N/A,TRUE,"GENERAL";"TAB4",#N/A,TRUE,"GENERAL";"TAB5",#N/A,TRUE,"GENERAL"}</definedName>
    <definedName name="_m7" localSheetId="23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localSheetId="23" hidden="1">{"via1",#N/A,TRUE,"general";"via2",#N/A,TRUE,"general";"via3",#N/A,TRUE,"general"}</definedName>
    <definedName name="_m8" hidden="1">{"via1",#N/A,TRUE,"general";"via2",#N/A,TRUE,"general";"via3",#N/A,TRUE,"general"}</definedName>
    <definedName name="_m9" localSheetId="23" hidden="1">{"via1",#N/A,TRUE,"general";"via2",#N/A,TRUE,"general";"via3",#N/A,TRUE,"general"}</definedName>
    <definedName name="_m9" hidden="1">{"via1",#N/A,TRUE,"general";"via2",#N/A,TRUE,"general";"via3",#N/A,TRUE,"general"}</definedName>
    <definedName name="_MA2" localSheetId="23">#REF!</definedName>
    <definedName name="_MA2">#REF!</definedName>
    <definedName name="_MAT1" localSheetId="23">#REF!</definedName>
    <definedName name="_MAT1" localSheetId="21">#REF!</definedName>
    <definedName name="_MAT1" localSheetId="22">#REF!</definedName>
    <definedName name="_MAT1">#REF!</definedName>
    <definedName name="_n3" localSheetId="23" hidden="1">{"TAB1",#N/A,TRUE,"GENERAL";"TAB2",#N/A,TRUE,"GENERAL";"TAB3",#N/A,TRUE,"GENERAL";"TAB4",#N/A,TRUE,"GENERAL";"TAB5",#N/A,TRUE,"GENERAL"}</definedName>
    <definedName name="_n3" hidden="1">{"TAB1",#N/A,TRUE,"GENERAL";"TAB2",#N/A,TRUE,"GENERAL";"TAB3",#N/A,TRUE,"GENERAL";"TAB4",#N/A,TRUE,"GENERAL";"TAB5",#N/A,TRUE,"GENERAL"}</definedName>
    <definedName name="_n4" localSheetId="23" hidden="1">{"via1",#N/A,TRUE,"general";"via2",#N/A,TRUE,"general";"via3",#N/A,TRUE,"general"}</definedName>
    <definedName name="_n4" hidden="1">{"via1",#N/A,TRUE,"general";"via2",#N/A,TRUE,"general";"via3",#N/A,TRUE,"general"}</definedName>
    <definedName name="_n5" localSheetId="23" hidden="1">{"TAB1",#N/A,TRUE,"GENERAL";"TAB2",#N/A,TRUE,"GENERAL";"TAB3",#N/A,TRUE,"GENERAL";"TAB4",#N/A,TRUE,"GENERAL";"TAB5",#N/A,TRUE,"GENERAL"}</definedName>
    <definedName name="_n5" hidden="1">{"TAB1",#N/A,TRUE,"GENERAL";"TAB2",#N/A,TRUE,"GENERAL";"TAB3",#N/A,TRUE,"GENERAL";"TAB4",#N/A,TRUE,"GENERAL";"TAB5",#N/A,TRUE,"GENERAL"}</definedName>
    <definedName name="_nyn7" localSheetId="23" hidden="1">{"via1",#N/A,TRUE,"general";"via2",#N/A,TRUE,"general";"via3",#N/A,TRUE,"general"}</definedName>
    <definedName name="_nyn7" hidden="1">{"via1",#N/A,TRUE,"general";"via2",#N/A,TRUE,"general";"via3",#N/A,TRUE,"general"}</definedName>
    <definedName name="_o4" localSheetId="23" hidden="1">{"via1",#N/A,TRUE,"general";"via2",#N/A,TRUE,"general";"via3",#N/A,TRUE,"general"}</definedName>
    <definedName name="_o4" hidden="1">{"via1",#N/A,TRUE,"general";"via2",#N/A,TRUE,"general";"via3",#N/A,TRUE,"general"}</definedName>
    <definedName name="_o5" localSheetId="23" hidden="1">{"TAB1",#N/A,TRUE,"GENERAL";"TAB2",#N/A,TRUE,"GENERAL";"TAB3",#N/A,TRUE,"GENERAL";"TAB4",#N/A,TRUE,"GENERAL";"TAB5",#N/A,TRUE,"GENERAL"}</definedName>
    <definedName name="_o5" hidden="1">{"TAB1",#N/A,TRUE,"GENERAL";"TAB2",#N/A,TRUE,"GENERAL";"TAB3",#N/A,TRUE,"GENERAL";"TAB4",#N/A,TRUE,"GENERAL";"TAB5",#N/A,TRUE,"GENERAL"}</definedName>
    <definedName name="_o6" localSheetId="23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localSheetId="23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localSheetId="23" hidden="1">{"via1",#N/A,TRUE,"general";"via2",#N/A,TRUE,"general";"via3",#N/A,TRUE,"general"}</definedName>
    <definedName name="_o8" hidden="1">{"via1",#N/A,TRUE,"general";"via2",#N/A,TRUE,"general";"via3",#N/A,TRUE,"general"}</definedName>
    <definedName name="_o9" localSheetId="23" hidden="1">{"TAB1",#N/A,TRUE,"GENERAL";"TAB2",#N/A,TRUE,"GENERAL";"TAB3",#N/A,TRUE,"GENERAL";"TAB4",#N/A,TRUE,"GENERAL";"TAB5",#N/A,TRUE,"GENERAL"}</definedName>
    <definedName name="_o9" hidden="1">{"TAB1",#N/A,TRUE,"GENERAL";"TAB2",#N/A,TRUE,"GENERAL";"TAB3",#N/A,TRUE,"GENERAL";"TAB4",#N/A,TRUE,"GENERAL";"TAB5",#N/A,TRUE,"GENERAL"}</definedName>
    <definedName name="_Order1" hidden="1">255</definedName>
    <definedName name="_Order2" hidden="1">255</definedName>
    <definedName name="_p6" localSheetId="23" hidden="1">{"via1",#N/A,TRUE,"general";"via2",#N/A,TRUE,"general";"via3",#N/A,TRUE,"general"}</definedName>
    <definedName name="_p6" hidden="1">{"via1",#N/A,TRUE,"general";"via2",#N/A,TRUE,"general";"via3",#N/A,TRUE,"general"}</definedName>
    <definedName name="_p7" localSheetId="23" hidden="1">{"via1",#N/A,TRUE,"general";"via2",#N/A,TRUE,"general";"via3",#N/A,TRUE,"general"}</definedName>
    <definedName name="_p7" hidden="1">{"via1",#N/A,TRUE,"general";"via2",#N/A,TRUE,"general";"via3",#N/A,TRUE,"general"}</definedName>
    <definedName name="_p8" localSheetId="23" hidden="1">{"TAB1",#N/A,TRUE,"GENERAL";"TAB2",#N/A,TRUE,"GENERAL";"TAB3",#N/A,TRUE,"GENERAL";"TAB4",#N/A,TRUE,"GENERAL";"TAB5",#N/A,TRUE,"GENERAL"}</definedName>
    <definedName name="_p8" hidden="1">{"TAB1",#N/A,TRUE,"GENERAL";"TAB2",#N/A,TRUE,"GENERAL";"TAB3",#N/A,TRUE,"GENERAL";"TAB4",#N/A,TRUE,"GENERAL";"TAB5",#N/A,TRUE,"GENERAL"}</definedName>
    <definedName name="_Pa1">#REF!</definedName>
    <definedName name="_Pa2">#REF!</definedName>
    <definedName name="_Pa3">#REF!</definedName>
    <definedName name="_Pa4">#REF!</definedName>
    <definedName name="_Parse_Out" localSheetId="23" hidden="1">#REF!</definedName>
    <definedName name="_Parse_Out" hidden="1">#REF!</definedName>
    <definedName name="_PER3" localSheetId="23">#REF!</definedName>
    <definedName name="_PER3" localSheetId="21">#REF!</definedName>
    <definedName name="_PER3" localSheetId="22">#REF!</definedName>
    <definedName name="_PER3" localSheetId="19">#REF!</definedName>
    <definedName name="_PER3">#REF!</definedName>
    <definedName name="_PER4" localSheetId="23">#REF!</definedName>
    <definedName name="_PER4" localSheetId="21">#REF!</definedName>
    <definedName name="_PER4" localSheetId="22">#REF!</definedName>
    <definedName name="_PER4" localSheetId="19">#REF!</definedName>
    <definedName name="_PER4">#REF!</definedName>
    <definedName name="_PER5" localSheetId="21">#REF!</definedName>
    <definedName name="_PER5" localSheetId="22">#REF!</definedName>
    <definedName name="_PER5" localSheetId="19">#REF!</definedName>
    <definedName name="_PER5">#REF!</definedName>
    <definedName name="_PER6" localSheetId="21">#REF!</definedName>
    <definedName name="_PER6" localSheetId="22">#REF!</definedName>
    <definedName name="_PER6" localSheetId="19">#REF!</definedName>
    <definedName name="_PER6">#REF!</definedName>
    <definedName name="_PER8" localSheetId="21">#REF!</definedName>
    <definedName name="_PER8" localSheetId="22">#REF!</definedName>
    <definedName name="_PER8" localSheetId="19">#REF!</definedName>
    <definedName name="_PER8">#REF!</definedName>
    <definedName name="_PJ50" localSheetId="21">#REF!</definedName>
    <definedName name="_PJ50" localSheetId="22">#REF!</definedName>
    <definedName name="_PJ50">#REF!</definedName>
    <definedName name="_pj51" localSheetId="21">#REF!</definedName>
    <definedName name="_pj51" localSheetId="22">#REF!</definedName>
    <definedName name="_pj51">#REF!</definedName>
    <definedName name="_Po2">#REF!</definedName>
    <definedName name="_r" localSheetId="23" hidden="1">#REF!</definedName>
    <definedName name="_r" localSheetId="21" hidden="1">#REF!</definedName>
    <definedName name="_r" localSheetId="22" hidden="1">#REF!</definedName>
    <definedName name="_r" hidden="1">#REF!</definedName>
    <definedName name="_R1210JH" localSheetId="23">#REF!</definedName>
    <definedName name="_R1210JH">#REF!</definedName>
    <definedName name="_R32EL" localSheetId="23">#REF!</definedName>
    <definedName name="_R32EL">#REF!</definedName>
    <definedName name="_R32JH">#REF!</definedName>
    <definedName name="_R42JH">#REF!</definedName>
    <definedName name="_R43JH">#REF!</definedName>
    <definedName name="_r4r" localSheetId="23" hidden="1">{"via1",#N/A,TRUE,"general";"via2",#N/A,TRUE,"general";"via3",#N/A,TRUE,"general"}</definedName>
    <definedName name="_r4r" hidden="1">{"via1",#N/A,TRUE,"general";"via2",#N/A,TRUE,"general";"via3",#N/A,TRUE,"general"}</definedName>
    <definedName name="_R63BB" localSheetId="23">#REF!</definedName>
    <definedName name="_R63BB">#REF!</definedName>
    <definedName name="_R63JH" localSheetId="23">#REF!</definedName>
    <definedName name="_R63JH">#REF!</definedName>
    <definedName name="_R64BB" localSheetId="23">#REF!</definedName>
    <definedName name="_R64BB">#REF!</definedName>
    <definedName name="_R64JH">#REF!</definedName>
    <definedName name="_R83JH">#REF!</definedName>
    <definedName name="_R84JH">#REF!</definedName>
    <definedName name="_R86JH">#REF!</definedName>
    <definedName name="_rc" localSheetId="21">#REF!</definedName>
    <definedName name="_rc" localSheetId="22">#REF!</definedName>
    <definedName name="_rc">#REF!</definedName>
    <definedName name="_RED32">#REF!</definedName>
    <definedName name="_REP21">#REF!</definedName>
    <definedName name="_REP42">#REF!</definedName>
    <definedName name="_REP43">#REF!</definedName>
    <definedName name="_RES64" localSheetId="23">#REF!</definedName>
    <definedName name="_RES64">#REF!</definedName>
    <definedName name="_rtu6" localSheetId="23" hidden="1">{"via1",#N/A,TRUE,"general";"via2",#N/A,TRUE,"general";"via3",#N/A,TRUE,"general"}</definedName>
    <definedName name="_rtu6" hidden="1">{"via1",#N/A,TRUE,"general";"via2",#N/A,TRUE,"general";"via3",#N/A,TRUE,"general"}</definedName>
    <definedName name="_s1" localSheetId="23" hidden="1">{"via1",#N/A,TRUE,"general";"via2",#N/A,TRUE,"general";"via3",#N/A,TRUE,"general"}</definedName>
    <definedName name="_s1" hidden="1">{"via1",#N/A,TRUE,"general";"via2",#N/A,TRUE,"general";"via3",#N/A,TRUE,"general"}</definedName>
    <definedName name="_s2" localSheetId="23" hidden="1">{"TAB1",#N/A,TRUE,"GENERAL";"TAB2",#N/A,TRUE,"GENERAL";"TAB3",#N/A,TRUE,"GENERAL";"TAB4",#N/A,TRUE,"GENERAL";"TAB5",#N/A,TRUE,"GENERAL"}</definedName>
    <definedName name="_s2" hidden="1">{"TAB1",#N/A,TRUE,"GENERAL";"TAB2",#N/A,TRUE,"GENERAL";"TAB3",#N/A,TRUE,"GENERAL";"TAB4",#N/A,TRUE,"GENERAL";"TAB5",#N/A,TRUE,"GENERAL"}</definedName>
    <definedName name="_s3" localSheetId="23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localSheetId="23" hidden="1">{"via1",#N/A,TRUE,"general";"via2",#N/A,TRUE,"general";"via3",#N/A,TRUE,"general"}</definedName>
    <definedName name="_s4" hidden="1">{"via1",#N/A,TRUE,"general";"via2",#N/A,TRUE,"general";"via3",#N/A,TRUE,"general"}</definedName>
    <definedName name="_s5" localSheetId="23" hidden="1">{"via1",#N/A,TRUE,"general";"via2",#N/A,TRUE,"general";"via3",#N/A,TRUE,"general"}</definedName>
    <definedName name="_s5" hidden="1">{"via1",#N/A,TRUE,"general";"via2",#N/A,TRUE,"general";"via3",#N/A,TRUE,"general"}</definedName>
    <definedName name="_s6" localSheetId="23" hidden="1">{"TAB1",#N/A,TRUE,"GENERAL";"TAB2",#N/A,TRUE,"GENERAL";"TAB3",#N/A,TRUE,"GENERAL";"TAB4",#N/A,TRUE,"GENERAL";"TAB5",#N/A,TRUE,"GENERAL"}</definedName>
    <definedName name="_s6" hidden="1">{"TAB1",#N/A,TRUE,"GENERAL";"TAB2",#N/A,TRUE,"GENERAL";"TAB3",#N/A,TRUE,"GENERAL";"TAB4",#N/A,TRUE,"GENERAL";"TAB5",#N/A,TRUE,"GENERAL"}</definedName>
    <definedName name="_s7" localSheetId="23" hidden="1">{"via1",#N/A,TRUE,"general";"via2",#N/A,TRUE,"general";"via3",#N/A,TRUE,"general"}</definedName>
    <definedName name="_s7" hidden="1">{"via1",#N/A,TRUE,"general";"via2",#N/A,TRUE,"general";"via3",#N/A,TRUE,"general"}</definedName>
    <definedName name="_SBC1">#REF!</definedName>
    <definedName name="_SBC3">#REF!</definedName>
    <definedName name="_SBC5">#REF!</definedName>
    <definedName name="_Sort" localSheetId="23" hidden="1">#REF!</definedName>
    <definedName name="_Sort" localSheetId="21" hidden="1">#REF!</definedName>
    <definedName name="_Sort" localSheetId="22" hidden="1">#REF!</definedName>
    <definedName name="_Sort" hidden="1">#REF!</definedName>
    <definedName name="_ST106">#REF!</definedName>
    <definedName name="_ST1226">#REF!</definedName>
    <definedName name="_ST126">#REF!</definedName>
    <definedName name="_ST146">#REF!</definedName>
    <definedName name="_ST166">#REF!</definedName>
    <definedName name="_ST186">#REF!</definedName>
    <definedName name="_ST206" localSheetId="23">#REF!</definedName>
    <definedName name="_ST206">#REF!</definedName>
    <definedName name="_ST86" localSheetId="23">#REF!</definedName>
    <definedName name="_ST86">#REF!</definedName>
    <definedName name="_SY104" localSheetId="23">#REF!</definedName>
    <definedName name="_SY104">#REF!</definedName>
    <definedName name="_SY106">#REF!</definedName>
    <definedName name="_SY124">#REF!</definedName>
    <definedName name="_SY126">#REF!</definedName>
    <definedName name="_SY164">#REF!</definedName>
    <definedName name="_SY166">#REF!</definedName>
    <definedName name="_SY186">#REF!</definedName>
    <definedName name="_SY206">#REF!</definedName>
    <definedName name="_SY64">#REF!</definedName>
    <definedName name="_SY84">#REF!</definedName>
    <definedName name="_SY86">#REF!</definedName>
    <definedName name="_t3" localSheetId="23" hidden="1">{"TAB1",#N/A,TRUE,"GENERAL";"TAB2",#N/A,TRUE,"GENERAL";"TAB3",#N/A,TRUE,"GENERAL";"TAB4",#N/A,TRUE,"GENERAL";"TAB5",#N/A,TRUE,"GENERAL"}</definedName>
    <definedName name="_t3" hidden="1">{"TAB1",#N/A,TRUE,"GENERAL";"TAB2",#N/A,TRUE,"GENERAL";"TAB3",#N/A,TRUE,"GENERAL";"TAB4",#N/A,TRUE,"GENERAL";"TAB5",#N/A,TRUE,"GENERAL"}</definedName>
    <definedName name="_t4" localSheetId="23" hidden="1">{"via1",#N/A,TRUE,"general";"via2",#N/A,TRUE,"general";"via3",#N/A,TRUE,"general"}</definedName>
    <definedName name="_t4" hidden="1">{"via1",#N/A,TRUE,"general";"via2",#N/A,TRUE,"general";"via3",#N/A,TRUE,"general"}</definedName>
    <definedName name="_t5" localSheetId="23" hidden="1">{"TAB1",#N/A,TRUE,"GENERAL";"TAB2",#N/A,TRUE,"GENERAL";"TAB3",#N/A,TRUE,"GENERAL";"TAB4",#N/A,TRUE,"GENERAL";"TAB5",#N/A,TRUE,"GENERAL"}</definedName>
    <definedName name="_t5" hidden="1">{"TAB1",#N/A,TRUE,"GENERAL";"TAB2",#N/A,TRUE,"GENERAL";"TAB3",#N/A,TRUE,"GENERAL";"TAB4",#N/A,TRUE,"GENERAL";"TAB5",#N/A,TRUE,"GENERAL"}</definedName>
    <definedName name="_t6" localSheetId="23" hidden="1">{"via1",#N/A,TRUE,"general";"via2",#N/A,TRUE,"general";"via3",#N/A,TRUE,"general"}</definedName>
    <definedName name="_t6" hidden="1">{"via1",#N/A,TRUE,"general";"via2",#N/A,TRUE,"general";"via3",#N/A,TRUE,"general"}</definedName>
    <definedName name="_t66" localSheetId="23" hidden="1">{"TAB1",#N/A,TRUE,"GENERAL";"TAB2",#N/A,TRUE,"GENERAL";"TAB3",#N/A,TRUE,"GENERAL";"TAB4",#N/A,TRUE,"GENERAL";"TAB5",#N/A,TRUE,"GENERAL"}</definedName>
    <definedName name="_t66" hidden="1">{"TAB1",#N/A,TRUE,"GENERAL";"TAB2",#N/A,TRUE,"GENERAL";"TAB3",#N/A,TRUE,"GENERAL";"TAB4",#N/A,TRUE,"GENERAL";"TAB5",#N/A,TRUE,"GENERAL"}</definedName>
    <definedName name="_t7" localSheetId="23" hidden="1">{"via1",#N/A,TRUE,"general";"via2",#N/A,TRUE,"general";"via3",#N/A,TRUE,"general"}</definedName>
    <definedName name="_t7" hidden="1">{"via1",#N/A,TRUE,"general";"via2",#N/A,TRUE,"general";"via3",#N/A,TRUE,"general"}</definedName>
    <definedName name="_t77" localSheetId="23" hidden="1">{"TAB1",#N/A,TRUE,"GENERAL";"TAB2",#N/A,TRUE,"GENERAL";"TAB3",#N/A,TRUE,"GENERAL";"TAB4",#N/A,TRUE,"GENERAL";"TAB5",#N/A,TRUE,"GENERAL"}</definedName>
    <definedName name="_t77" hidden="1">{"TAB1",#N/A,TRUE,"GENERAL";"TAB2",#N/A,TRUE,"GENERAL";"TAB3",#N/A,TRUE,"GENERAL";"TAB4",#N/A,TRUE,"GENERAL";"TAB5",#N/A,TRUE,"GENERAL"}</definedName>
    <definedName name="_t8" localSheetId="23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localSheetId="23" hidden="1">{"via1",#N/A,TRUE,"general";"via2",#N/A,TRUE,"general";"via3",#N/A,TRUE,"general"}</definedName>
    <definedName name="_t88" hidden="1">{"via1",#N/A,TRUE,"general";"via2",#N/A,TRUE,"general";"via3",#N/A,TRUE,"general"}</definedName>
    <definedName name="_t9" localSheetId="23" hidden="1">{"TAB1",#N/A,TRUE,"GENERAL";"TAB2",#N/A,TRUE,"GENERAL";"TAB3",#N/A,TRUE,"GENERAL";"TAB4",#N/A,TRUE,"GENERAL";"TAB5",#N/A,TRUE,"GENERAL"}</definedName>
    <definedName name="_t9" hidden="1">{"TAB1",#N/A,TRUE,"GENERAL";"TAB2",#N/A,TRUE,"GENERAL";"TAB3",#N/A,TRUE,"GENERAL";"TAB4",#N/A,TRUE,"GENERAL";"TAB5",#N/A,TRUE,"GENERAL"}</definedName>
    <definedName name="_t99" localSheetId="23" hidden="1">{"via1",#N/A,TRUE,"general";"via2",#N/A,TRUE,"general";"via3",#N/A,TRUE,"general"}</definedName>
    <definedName name="_t99" hidden="1">{"via1",#N/A,TRUE,"general";"via2",#N/A,TRUE,"general";"via3",#N/A,TRUE,"general"}</definedName>
    <definedName name="_TAP2" localSheetId="23">#REF!</definedName>
    <definedName name="_TAP2">#REF!</definedName>
    <definedName name="_TEE1" localSheetId="23">#REF!</definedName>
    <definedName name="_TEE1">#REF!</definedName>
    <definedName name="_TEE2" localSheetId="23">#REF!</definedName>
    <definedName name="_TEE2">#REF!</definedName>
    <definedName name="_TEE32">#REF!</definedName>
    <definedName name="_TEE33">#REF!</definedName>
    <definedName name="_TEP44">#REF!</definedName>
    <definedName name="_TES44">#REF!</definedName>
    <definedName name="_TES64">#REF!</definedName>
    <definedName name="_TES66">#REF!</definedName>
    <definedName name="_THF12">#REF!</definedName>
    <definedName name="_TNL24">#REF!</definedName>
    <definedName name="_TNL27" localSheetId="23">#REF!</definedName>
    <definedName name="_TNL27">#REF!</definedName>
    <definedName name="_TNL30">#REF!</definedName>
    <definedName name="_TNL33" localSheetId="23">#REF!</definedName>
    <definedName name="_TNL33">#REF!</definedName>
    <definedName name="_TNL36">#REF!</definedName>
    <definedName name="_TNL39" localSheetId="23">#REF!</definedName>
    <definedName name="_TNL39">#REF!</definedName>
    <definedName name="_TNL42" localSheetId="23">#REF!</definedName>
    <definedName name="_TNL42">#REF!</definedName>
    <definedName name="_TNL45" localSheetId="23">#REF!</definedName>
    <definedName name="_TNL45">#REF!</definedName>
    <definedName name="_TNL48">#REF!</definedName>
    <definedName name="_TNL51">#REF!</definedName>
    <definedName name="_TNL54">#REF!</definedName>
    <definedName name="_TNL60" localSheetId="23">#REF!</definedName>
    <definedName name="_TNL60">#REF!</definedName>
    <definedName name="_TPE1132" localSheetId="23">#REF!</definedName>
    <definedName name="_TPE1132">#REF!</definedName>
    <definedName name="_TPE12" localSheetId="23">#REF!</definedName>
    <definedName name="_TPE12">#REF!</definedName>
    <definedName name="_TPE1331" localSheetId="23">#REF!</definedName>
    <definedName name="_TPE1331">#REF!</definedName>
    <definedName name="_TPE1701" localSheetId="23">#REF!</definedName>
    <definedName name="_TPE1701">#REF!</definedName>
    <definedName name="_TPE1702" localSheetId="23">#REF!</definedName>
    <definedName name="_TPE1702">#REF!</definedName>
    <definedName name="_TPE1703" localSheetId="23">#REF!</definedName>
    <definedName name="_TPE1703">#REF!</definedName>
    <definedName name="_TPE1704" localSheetId="23">#REF!</definedName>
    <definedName name="_TPE1704">#REF!</definedName>
    <definedName name="_TPE1706" localSheetId="23">#REF!</definedName>
    <definedName name="_TPE1706">#REF!</definedName>
    <definedName name="_TPE1708">#REF!</definedName>
    <definedName name="_TPE1710">#REF!</definedName>
    <definedName name="_TPE1735">#REF!</definedName>
    <definedName name="_TPE1763">#REF!</definedName>
    <definedName name="_TPE1790">#REF!</definedName>
    <definedName name="_TPE8016" localSheetId="23">#REF!</definedName>
    <definedName name="_TPE8016">#REF!</definedName>
    <definedName name="_TPE8020" localSheetId="23">#REF!</definedName>
    <definedName name="_TPE8020">#REF!</definedName>
    <definedName name="_TPE8025" localSheetId="23">#REF!</definedName>
    <definedName name="_TPE8025">#REF!</definedName>
    <definedName name="_TPF12">#REF!</definedName>
    <definedName name="_TPN1002">#REF!</definedName>
    <definedName name="_TPN1003">#REF!</definedName>
    <definedName name="_TPN1004">#REF!</definedName>
    <definedName name="_TPN1006">#REF!</definedName>
    <definedName name="_TPN1008">#REF!</definedName>
    <definedName name="_TPN1010">#REF!</definedName>
    <definedName name="_TPN1202">#REF!</definedName>
    <definedName name="_TPN1203">#REF!</definedName>
    <definedName name="_TPN1204">#REF!</definedName>
    <definedName name="_TPN1206">#REF!</definedName>
    <definedName name="_TPN1208">#REF!</definedName>
    <definedName name="_TPN1210">#REF!</definedName>
    <definedName name="_TPN1225">#REF!</definedName>
    <definedName name="_TPN1232">#REF!</definedName>
    <definedName name="_TPN16012">#REF!</definedName>
    <definedName name="_TPN1602">#REF!</definedName>
    <definedName name="_TPN1603">#REF!</definedName>
    <definedName name="_TPN1604">#REF!</definedName>
    <definedName name="_TPN1606">#REF!</definedName>
    <definedName name="_TPN1608">#REF!</definedName>
    <definedName name="_TPN1610">#REF!</definedName>
    <definedName name="_TR114">#REF!</definedName>
    <definedName name="_TRI15" localSheetId="23">#REF!</definedName>
    <definedName name="_TRI15">#REF!</definedName>
    <definedName name="_TRI16" localSheetId="23">#REF!</definedName>
    <definedName name="_TRI16">#REF!</definedName>
    <definedName name="_TRI17" localSheetId="23">#REF!</definedName>
    <definedName name="_TRI17">#REF!</definedName>
    <definedName name="_TRI18">#REF!</definedName>
    <definedName name="_TRI19">#REF!</definedName>
    <definedName name="_TRI20">#REF!</definedName>
    <definedName name="_TRI21">#REF!</definedName>
    <definedName name="_TRI22">#REF!</definedName>
    <definedName name="_TRI23" localSheetId="23">#REF!</definedName>
    <definedName name="_TRI23">#REF!</definedName>
    <definedName name="_TRI25" localSheetId="23">#REF!</definedName>
    <definedName name="_TRI25">#REF!</definedName>
    <definedName name="_TRI26" localSheetId="23">#REF!</definedName>
    <definedName name="_TRI26">#REF!</definedName>
    <definedName name="_TRI27">#REF!</definedName>
    <definedName name="_TRI28">#REF!</definedName>
    <definedName name="_TRI29" localSheetId="23">#REF!</definedName>
    <definedName name="_TRI29">#REF!</definedName>
    <definedName name="_TRI30" localSheetId="23">#REF!</definedName>
    <definedName name="_TRI30">#REF!</definedName>
    <definedName name="_TRI31" localSheetId="23">#REF!</definedName>
    <definedName name="_TRI31">#REF!</definedName>
    <definedName name="_TRI32">#REF!</definedName>
    <definedName name="_TRI33" localSheetId="23">#REF!</definedName>
    <definedName name="_TRI33">#REF!</definedName>
    <definedName name="_TRI47">#REF!</definedName>
    <definedName name="_TUZ22" localSheetId="23">#REF!</definedName>
    <definedName name="_TUZ22">#REF!</definedName>
    <definedName name="_TUZ36" localSheetId="23">#REF!</definedName>
    <definedName name="_TUZ36">#REF!</definedName>
    <definedName name="_TZ2110" localSheetId="23">#REF!</definedName>
    <definedName name="_TZ2110">#REF!</definedName>
    <definedName name="_TZ2112" localSheetId="23">#REF!</definedName>
    <definedName name="_TZ2112">#REF!</definedName>
    <definedName name="_TZ2114" localSheetId="23">#REF!</definedName>
    <definedName name="_TZ2114">#REF!</definedName>
    <definedName name="_TZ2116">#REF!</definedName>
    <definedName name="_TZ212">#REF!</definedName>
    <definedName name="_TZ213">#REF!</definedName>
    <definedName name="_TZ214">#REF!</definedName>
    <definedName name="_TZ216">#REF!</definedName>
    <definedName name="_TZ218">#REF!</definedName>
    <definedName name="_TZ225">#REF!</definedName>
    <definedName name="_TZ2610">#REF!</definedName>
    <definedName name="_TZ2612">#REF!</definedName>
    <definedName name="_TZ2616">#REF!</definedName>
    <definedName name="_TZ262" localSheetId="23">#REF!</definedName>
    <definedName name="_TZ262">#REF!</definedName>
    <definedName name="_TZ263" localSheetId="23">#REF!</definedName>
    <definedName name="_TZ263">#REF!</definedName>
    <definedName name="_TZ264" localSheetId="23">#REF!</definedName>
    <definedName name="_TZ264">#REF!</definedName>
    <definedName name="_TZ266">#REF!</definedName>
    <definedName name="_TZ268">#REF!</definedName>
    <definedName name="_TZ323">#REF!</definedName>
    <definedName name="_TZ324">#REF!</definedName>
    <definedName name="_TZ32510" localSheetId="23">#REF!</definedName>
    <definedName name="_TZ32510">#REF!</definedName>
    <definedName name="_TZ32512" localSheetId="23">#REF!</definedName>
    <definedName name="_TZ32512">#REF!</definedName>
    <definedName name="_TZ3253" localSheetId="23">#REF!</definedName>
    <definedName name="_TZ3253">#REF!</definedName>
    <definedName name="_TZ3254">#REF!</definedName>
    <definedName name="_TZ3256">#REF!</definedName>
    <definedName name="_TZ3258">#REF!</definedName>
    <definedName name="_TZ4110">#REF!</definedName>
    <definedName name="_TZ4112">#REF!</definedName>
    <definedName name="_TZ414">#REF!</definedName>
    <definedName name="_TZ416">#REF!</definedName>
    <definedName name="_TZ418">#REF!</definedName>
    <definedName name="_u4" localSheetId="23" hidden="1">{"TAB1",#N/A,TRUE,"GENERAL";"TAB2",#N/A,TRUE,"GENERAL";"TAB3",#N/A,TRUE,"GENERAL";"TAB4",#N/A,TRUE,"GENERAL";"TAB5",#N/A,TRUE,"GENERAL"}</definedName>
    <definedName name="_u4" hidden="1">{"TAB1",#N/A,TRUE,"GENERAL";"TAB2",#N/A,TRUE,"GENERAL";"TAB3",#N/A,TRUE,"GENERAL";"TAB4",#N/A,TRUE,"GENERAL";"TAB5",#N/A,TRUE,"GENERAL"}</definedName>
    <definedName name="_u5" localSheetId="23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localSheetId="23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localSheetId="23" hidden="1">{"via1",#N/A,TRUE,"general";"via2",#N/A,TRUE,"general";"via3",#N/A,TRUE,"general"}</definedName>
    <definedName name="_u7" hidden="1">{"via1",#N/A,TRUE,"general";"via2",#N/A,TRUE,"general";"via3",#N/A,TRUE,"general"}</definedName>
    <definedName name="_u8" localSheetId="23" hidden="1">{"TAB1",#N/A,TRUE,"GENERAL";"TAB2",#N/A,TRUE,"GENERAL";"TAB3",#N/A,TRUE,"GENERAL";"TAB4",#N/A,TRUE,"GENERAL";"TAB5",#N/A,TRUE,"GENERAL"}</definedName>
    <definedName name="_u8" hidden="1">{"TAB1",#N/A,TRUE,"GENERAL";"TAB2",#N/A,TRUE,"GENERAL";"TAB3",#N/A,TRUE,"GENERAL";"TAB4",#N/A,TRUE,"GENERAL";"TAB5",#N/A,TRUE,"GENERAL"}</definedName>
    <definedName name="_u9" localSheetId="23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DD06" localSheetId="23">#REF!</definedName>
    <definedName name="_UDD06">#REF!</definedName>
    <definedName name="_UDD08" localSheetId="23">#REF!</definedName>
    <definedName name="_UDD08">#REF!</definedName>
    <definedName name="_UNI32" localSheetId="23">#REF!</definedName>
    <definedName name="_UNI32">#REF!</definedName>
    <definedName name="_UNL24">#REF!</definedName>
    <definedName name="_UNL27" localSheetId="23">#REF!</definedName>
    <definedName name="_UNL27">#REF!</definedName>
    <definedName name="_UNL30">#REF!</definedName>
    <definedName name="_UNL33" localSheetId="23">#REF!</definedName>
    <definedName name="_UNL33">#REF!</definedName>
    <definedName name="_UNL36">#REF!</definedName>
    <definedName name="_UNL39" localSheetId="23">#REF!</definedName>
    <definedName name="_UNL39">#REF!</definedName>
    <definedName name="_UNL42" localSheetId="23">#REF!</definedName>
    <definedName name="_UNL42">#REF!</definedName>
    <definedName name="_UNL45" localSheetId="23">#REF!</definedName>
    <definedName name="_UNL45">#REF!</definedName>
    <definedName name="_UNL48">#REF!</definedName>
    <definedName name="_UNL51">#REF!</definedName>
    <definedName name="_UNL54">#REF!</definedName>
    <definedName name="_UNL60" localSheetId="23">#REF!</definedName>
    <definedName name="_UNL60">#REF!</definedName>
    <definedName name="_ur7" localSheetId="23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localSheetId="23" hidden="1">{"via1",#N/A,TRUE,"general";"via2",#N/A,TRUE,"general";"via3",#N/A,TRUE,"general"}</definedName>
    <definedName name="_v2" hidden="1">{"via1",#N/A,TRUE,"general";"via2",#N/A,TRUE,"general";"via3",#N/A,TRUE,"general"}</definedName>
    <definedName name="_v3" localSheetId="23" hidden="1">{"TAB1",#N/A,TRUE,"GENERAL";"TAB2",#N/A,TRUE,"GENERAL";"TAB3",#N/A,TRUE,"GENERAL";"TAB4",#N/A,TRUE,"GENERAL";"TAB5",#N/A,TRUE,"GENERAL"}</definedName>
    <definedName name="_v3" hidden="1">{"TAB1",#N/A,TRUE,"GENERAL";"TAB2",#N/A,TRUE,"GENERAL";"TAB3",#N/A,TRUE,"GENERAL";"TAB4",#N/A,TRUE,"GENERAL";"TAB5",#N/A,TRUE,"GENERAL"}</definedName>
    <definedName name="_v4" localSheetId="2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localSheetId="23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localSheetId="23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localSheetId="23" hidden="1">{"via1",#N/A,TRUE,"general";"via2",#N/A,TRUE,"general";"via3",#N/A,TRUE,"general"}</definedName>
    <definedName name="_v7" hidden="1">{"via1",#N/A,TRUE,"general";"via2",#N/A,TRUE,"general";"via3",#N/A,TRUE,"general"}</definedName>
    <definedName name="_v8" localSheetId="23" hidden="1">{"TAB1",#N/A,TRUE,"GENERAL";"TAB2",#N/A,TRUE,"GENERAL";"TAB3",#N/A,TRUE,"GENERAL";"TAB4",#N/A,TRUE,"GENERAL";"TAB5",#N/A,TRUE,"GENERAL"}</definedName>
    <definedName name="_v8" hidden="1">{"TAB1",#N/A,TRUE,"GENERAL";"TAB2",#N/A,TRUE,"GENERAL";"TAB3",#N/A,TRUE,"GENERAL";"TAB4",#N/A,TRUE,"GENERAL";"TAB5",#N/A,TRUE,"GENERAL"}</definedName>
    <definedName name="_v9" localSheetId="23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localSheetId="23" hidden="1">{"via1",#N/A,TRUE,"general";"via2",#N/A,TRUE,"general";"via3",#N/A,TRUE,"general"}</definedName>
    <definedName name="_vfv4" hidden="1">{"via1",#N/A,TRUE,"general";"via2",#N/A,TRUE,"general";"via3",#N/A,TRUE,"general"}</definedName>
    <definedName name="_x1" localSheetId="23" hidden="1">{"TAB1",#N/A,TRUE,"GENERAL";"TAB2",#N/A,TRUE,"GENERAL";"TAB3",#N/A,TRUE,"GENERAL";"TAB4",#N/A,TRUE,"GENERAL";"TAB5",#N/A,TRUE,"GENERAL"}</definedName>
    <definedName name="_x1" hidden="1">{"TAB1",#N/A,TRUE,"GENERAL";"TAB2",#N/A,TRUE,"GENERAL";"TAB3",#N/A,TRUE,"GENERAL";"TAB4",#N/A,TRUE,"GENERAL";"TAB5",#N/A,TRUE,"GENERAL"}</definedName>
    <definedName name="_x2" localSheetId="23" hidden="1">{"via1",#N/A,TRUE,"general";"via2",#N/A,TRUE,"general";"via3",#N/A,TRUE,"general"}</definedName>
    <definedName name="_x2" hidden="1">{"via1",#N/A,TRUE,"general";"via2",#N/A,TRUE,"general";"via3",#N/A,TRUE,"general"}</definedName>
    <definedName name="_x3" localSheetId="23" hidden="1">{"via1",#N/A,TRUE,"general";"via2",#N/A,TRUE,"general";"via3",#N/A,TRUE,"general"}</definedName>
    <definedName name="_x3" hidden="1">{"via1",#N/A,TRUE,"general";"via2",#N/A,TRUE,"general";"via3",#N/A,TRUE,"general"}</definedName>
    <definedName name="_x4" localSheetId="23" hidden="1">{"via1",#N/A,TRUE,"general";"via2",#N/A,TRUE,"general";"via3",#N/A,TRUE,"general"}</definedName>
    <definedName name="_x4" hidden="1">{"via1",#N/A,TRUE,"general";"via2",#N/A,TRUE,"general";"via3",#N/A,TRUE,"general"}</definedName>
    <definedName name="_x5" localSheetId="23" hidden="1">{"TAB1",#N/A,TRUE,"GENERAL";"TAB2",#N/A,TRUE,"GENERAL";"TAB3",#N/A,TRUE,"GENERAL";"TAB4",#N/A,TRUE,"GENERAL";"TAB5",#N/A,TRUE,"GENERAL"}</definedName>
    <definedName name="_x5" hidden="1">{"TAB1",#N/A,TRUE,"GENERAL";"TAB2",#N/A,TRUE,"GENERAL";"TAB3",#N/A,TRUE,"GENERAL";"TAB4",#N/A,TRUE,"GENERAL";"TAB5",#N/A,TRUE,"GENERAL"}</definedName>
    <definedName name="_x6" localSheetId="23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localSheetId="23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localSheetId="23" hidden="1">{"via1",#N/A,TRUE,"general";"via2",#N/A,TRUE,"general";"via3",#N/A,TRUE,"general"}</definedName>
    <definedName name="_x8" hidden="1">{"via1",#N/A,TRUE,"general";"via2",#N/A,TRUE,"general";"via3",#N/A,TRUE,"general"}</definedName>
    <definedName name="_x9" localSheetId="23" hidden="1">{"TAB1",#N/A,TRUE,"GENERAL";"TAB2",#N/A,TRUE,"GENERAL";"TAB3",#N/A,TRUE,"GENERAL";"TAB4",#N/A,TRUE,"GENERAL";"TAB5",#N/A,TRUE,"GENERAL"}</definedName>
    <definedName name="_x9" hidden="1">{"TAB1",#N/A,TRUE,"GENERAL";"TAB2",#N/A,TRUE,"GENERAL";"TAB3",#N/A,TRUE,"GENERAL";"TAB4",#N/A,TRUE,"GENERAL";"TAB5",#N/A,TRUE,"GENERAL"}</definedName>
    <definedName name="_y2" localSheetId="23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localSheetId="23" hidden="1">{"via1",#N/A,TRUE,"general";"via2",#N/A,TRUE,"general";"via3",#N/A,TRUE,"general"}</definedName>
    <definedName name="_y3" hidden="1">{"via1",#N/A,TRUE,"general";"via2",#N/A,TRUE,"general";"via3",#N/A,TRUE,"general"}</definedName>
    <definedName name="_y4" localSheetId="23" hidden="1">{"via1",#N/A,TRUE,"general";"via2",#N/A,TRUE,"general";"via3",#N/A,TRUE,"general"}</definedName>
    <definedName name="_y4" hidden="1">{"via1",#N/A,TRUE,"general";"via2",#N/A,TRUE,"general";"via3",#N/A,TRUE,"general"}</definedName>
    <definedName name="_y5" localSheetId="23" hidden="1">{"TAB1",#N/A,TRUE,"GENERAL";"TAB2",#N/A,TRUE,"GENERAL";"TAB3",#N/A,TRUE,"GENERAL";"TAB4",#N/A,TRUE,"GENERAL";"TAB5",#N/A,TRUE,"GENERAL"}</definedName>
    <definedName name="_y5" hidden="1">{"TAB1",#N/A,TRUE,"GENERAL";"TAB2",#N/A,TRUE,"GENERAL";"TAB3",#N/A,TRUE,"GENERAL";"TAB4",#N/A,TRUE,"GENERAL";"TAB5",#N/A,TRUE,"GENERAL"}</definedName>
    <definedName name="_y6" localSheetId="23" hidden="1">{"via1",#N/A,TRUE,"general";"via2",#N/A,TRUE,"general";"via3",#N/A,TRUE,"general"}</definedName>
    <definedName name="_y6" hidden="1">{"via1",#N/A,TRUE,"general";"via2",#N/A,TRUE,"general";"via3",#N/A,TRUE,"general"}</definedName>
    <definedName name="_y7" localSheetId="23" hidden="1">{"via1",#N/A,TRUE,"general";"via2",#N/A,TRUE,"general";"via3",#N/A,TRUE,"general"}</definedName>
    <definedName name="_y7" hidden="1">{"via1",#N/A,TRUE,"general";"via2",#N/A,TRUE,"general";"via3",#N/A,TRUE,"general"}</definedName>
    <definedName name="_y8" localSheetId="23" hidden="1">{"via1",#N/A,TRUE,"general";"via2",#N/A,TRUE,"general";"via3",#N/A,TRUE,"general"}</definedName>
    <definedName name="_y8" hidden="1">{"via1",#N/A,TRUE,"general";"via2",#N/A,TRUE,"general";"via3",#N/A,TRUE,"general"}</definedName>
    <definedName name="_y9" localSheetId="23" hidden="1">{"TAB1",#N/A,TRUE,"GENERAL";"TAB2",#N/A,TRUE,"GENERAL";"TAB3",#N/A,TRUE,"GENERAL";"TAB4",#N/A,TRUE,"GENERAL";"TAB5",#N/A,TRUE,"GENERAL"}</definedName>
    <definedName name="_y9" hidden="1">{"TAB1",#N/A,TRUE,"GENERAL";"TAB2",#N/A,TRUE,"GENERAL";"TAB3",#N/A,TRUE,"GENERAL";"TAB4",#N/A,TRUE,"GENERAL";"TAB5",#N/A,TRUE,"GENERAL"}</definedName>
    <definedName name="_z1" localSheetId="23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localSheetId="23" hidden="1">{"via1",#N/A,TRUE,"general";"via2",#N/A,TRUE,"general";"via3",#N/A,TRUE,"general"}</definedName>
    <definedName name="_z2" hidden="1">{"via1",#N/A,TRUE,"general";"via2",#N/A,TRUE,"general";"via3",#N/A,TRUE,"general"}</definedName>
    <definedName name="_z3" localSheetId="23" hidden="1">{"via1",#N/A,TRUE,"general";"via2",#N/A,TRUE,"general";"via3",#N/A,TRUE,"general"}</definedName>
    <definedName name="_z3" hidden="1">{"via1",#N/A,TRUE,"general";"via2",#N/A,TRUE,"general";"via3",#N/A,TRUE,"general"}</definedName>
    <definedName name="_z4" localSheetId="23" hidden="1">{"TAB1",#N/A,TRUE,"GENERAL";"TAB2",#N/A,TRUE,"GENERAL";"TAB3",#N/A,TRUE,"GENERAL";"TAB4",#N/A,TRUE,"GENERAL";"TAB5",#N/A,TRUE,"GENERAL"}</definedName>
    <definedName name="_z4" hidden="1">{"TAB1",#N/A,TRUE,"GENERAL";"TAB2",#N/A,TRUE,"GENERAL";"TAB3",#N/A,TRUE,"GENERAL";"TAB4",#N/A,TRUE,"GENERAL";"TAB5",#N/A,TRUE,"GENERAL"}</definedName>
    <definedName name="_z5" localSheetId="23" hidden="1">{"via1",#N/A,TRUE,"general";"via2",#N/A,TRUE,"general";"via3",#N/A,TRUE,"general"}</definedName>
    <definedName name="_z5" hidden="1">{"via1",#N/A,TRUE,"general";"via2",#N/A,TRUE,"general";"via3",#N/A,TRUE,"general"}</definedName>
    <definedName name="_z6" localSheetId="23" hidden="1">{"TAB1",#N/A,TRUE,"GENERAL";"TAB2",#N/A,TRUE,"GENERAL";"TAB3",#N/A,TRUE,"GENERAL";"TAB4",#N/A,TRUE,"GENERAL";"TAB5",#N/A,TRUE,"GENERAL"}</definedName>
    <definedName name="_z6" hidden="1">{"TAB1",#N/A,TRUE,"GENERAL";"TAB2",#N/A,TRUE,"GENERAL";"TAB3",#N/A,TRUE,"GENERAL";"TAB4",#N/A,TRUE,"GENERAL";"TAB5",#N/A,TRUE,"GENERAL"}</definedName>
    <definedName name="a" localSheetId="23">#REF!</definedName>
    <definedName name="a" localSheetId="21">#REF!</definedName>
    <definedName name="a" localSheetId="22">#REF!</definedName>
    <definedName name="a">#REF!</definedName>
    <definedName name="A_impresión_IM" localSheetId="23">#REF!</definedName>
    <definedName name="A_impresión_IM" localSheetId="21">#REF!</definedName>
    <definedName name="A_impresión_IM" localSheetId="22">#REF!</definedName>
    <definedName name="A_impresión_IM">#REF!</definedName>
    <definedName name="A0AAAA" localSheetId="23">#REF!</definedName>
    <definedName name="A0AAAA">#REF!</definedName>
    <definedName name="A1AAAA" localSheetId="23">#REF!</definedName>
    <definedName name="A1AAAA">#REF!</definedName>
    <definedName name="a2a" localSheetId="23" hidden="1">{"TAB1",#N/A,TRUE,"GENERAL";"TAB2",#N/A,TRUE,"GENERAL";"TAB3",#N/A,TRUE,"GENERAL";"TAB4",#N/A,TRUE,"GENERAL";"TAB5",#N/A,TRUE,"GENERAL"}</definedName>
    <definedName name="a2a" hidden="1">{"TAB1",#N/A,TRUE,"GENERAL";"TAB2",#N/A,TRUE,"GENERAL";"TAB3",#N/A,TRUE,"GENERAL";"TAB4",#N/A,TRUE,"GENERAL";"TAB5",#N/A,TRUE,"GENERAL"}</definedName>
    <definedName name="A2AAAA" localSheetId="23">#REF!</definedName>
    <definedName name="A2AAAA">#REF!</definedName>
    <definedName name="A3AAAA" localSheetId="23">#REF!</definedName>
    <definedName name="A3AAAA">#REF!</definedName>
    <definedName name="A40FI" localSheetId="23">#REF!</definedName>
    <definedName name="A40FI">#REF!</definedName>
    <definedName name="A40LI" localSheetId="23">#REF!</definedName>
    <definedName name="A40LI">#REF!</definedName>
    <definedName name="A4AAAA" localSheetId="23">#REF!</definedName>
    <definedName name="A4AAAA">#REF!</definedName>
    <definedName name="A5AAAA" localSheetId="23">#REF!</definedName>
    <definedName name="A5AAAA">#REF!</definedName>
    <definedName name="A60FI">#REF!</definedName>
    <definedName name="A60FI1">#REF!</definedName>
    <definedName name="A6AAAA" localSheetId="23">#REF!</definedName>
    <definedName name="A6AAAA">#REF!</definedName>
    <definedName name="A7AAAA" localSheetId="23">#REF!</definedName>
    <definedName name="A7AAAA">#REF!</definedName>
    <definedName name="A8AAAA" localSheetId="23">#REF!</definedName>
    <definedName name="A8AAAA">#REF!</definedName>
    <definedName name="A9AAAA" localSheetId="23">#REF!</definedName>
    <definedName name="A9AAAA">#REF!</definedName>
    <definedName name="aa" localSheetId="23">#REF!</definedName>
    <definedName name="aa" localSheetId="21">#REF!</definedName>
    <definedName name="aa" localSheetId="22">#REF!</definedName>
    <definedName name="aa">#REF!</definedName>
    <definedName name="AA_2">#REF!</definedName>
    <definedName name="AA1AA" localSheetId="23">#REF!</definedName>
    <definedName name="AA1AA">#REF!</definedName>
    <definedName name="AA2AA" localSheetId="23">#REF!</definedName>
    <definedName name="AA2AA">#REF!</definedName>
    <definedName name="AA3AA" localSheetId="23">#REF!</definedName>
    <definedName name="AA3AA">#REF!</definedName>
    <definedName name="AA4AA" localSheetId="23">#REF!</definedName>
    <definedName name="AA4AA">#REF!</definedName>
    <definedName name="AA5AA" localSheetId="23">#REF!</definedName>
    <definedName name="AA5AA">#REF!</definedName>
    <definedName name="AA6AA" localSheetId="23">#REF!</definedName>
    <definedName name="AA6AA">#REF!</definedName>
    <definedName name="AA7AA" localSheetId="23">#REF!</definedName>
    <definedName name="AA7AA">#REF!</definedName>
    <definedName name="AA8AA" localSheetId="23">#REF!</definedName>
    <definedName name="AA8AA">#REF!</definedName>
    <definedName name="AA9AA" localSheetId="23">#REF!</definedName>
    <definedName name="AA9AA">#REF!</definedName>
    <definedName name="aaa" localSheetId="23">#REF!</definedName>
    <definedName name="aaa">#REF!</definedName>
    <definedName name="AAAA" localSheetId="23">#REF!&lt;2.5</definedName>
    <definedName name="AAAA" localSheetId="21">#REF!&lt;2.5</definedName>
    <definedName name="AAAA" localSheetId="22">#REF!&lt;2.5</definedName>
    <definedName name="AAAA">#REF!&lt;2.5</definedName>
    <definedName name="aaaaa" localSheetId="23">#REF!</definedName>
    <definedName name="aaaaa">#REF!</definedName>
    <definedName name="aaaaaa" localSheetId="23">#REF!</definedName>
    <definedName name="aaaaaa" localSheetId="21">#REF!</definedName>
    <definedName name="aaaaaa" localSheetId="22">#REF!</definedName>
    <definedName name="aaaaaa" localSheetId="19">#REF!</definedName>
    <definedName name="aaaaaa">#REF!</definedName>
    <definedName name="aaaaas" localSheetId="23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AYAA" localSheetId="23">#REF!</definedName>
    <definedName name="AAAYAA">#REF!</definedName>
    <definedName name="AABAA" localSheetId="23">#REF!</definedName>
    <definedName name="AABAA">#REF!</definedName>
    <definedName name="AAC">#REF!</definedName>
    <definedName name="AADAA" localSheetId="23">#REF!</definedName>
    <definedName name="AADAA">#REF!</definedName>
    <definedName name="AAEAA" localSheetId="23">#REF!</definedName>
    <definedName name="AAEAA">#REF!</definedName>
    <definedName name="AAFAA" localSheetId="23">#REF!</definedName>
    <definedName name="AAFAA">#REF!</definedName>
    <definedName name="AAIAA" localSheetId="23">#REF!</definedName>
    <definedName name="AAIAA">#REF!</definedName>
    <definedName name="AAKAA" localSheetId="23">#REF!</definedName>
    <definedName name="AAKAA">#REF!</definedName>
    <definedName name="AALAA">#REF!</definedName>
    <definedName name="AAMAA">#REF!</definedName>
    <definedName name="AANAA">#REF!</definedName>
    <definedName name="AAOAA">#REF!</definedName>
    <definedName name="AAPAA">#REF!</definedName>
    <definedName name="AAQAA">#REF!</definedName>
    <definedName name="AARAA">#REF!</definedName>
    <definedName name="aas" localSheetId="23" hidden="1">{"TAB1",#N/A,TRUE,"GENERAL";"TAB2",#N/A,TRUE,"GENERAL";"TAB3",#N/A,TRUE,"GENERAL";"TAB4",#N/A,TRUE,"GENERAL";"TAB5",#N/A,TRUE,"GENERAL"}</definedName>
    <definedName name="aas" hidden="1">{"TAB1",#N/A,TRUE,"GENERAL";"TAB2",#N/A,TRUE,"GENERAL";"TAB3",#N/A,TRUE,"GENERAL";"TAB4",#N/A,TRUE,"GENERAL";"TAB5",#N/A,TRUE,"GENERAL"}</definedName>
    <definedName name="AASAA" localSheetId="23">#REF!</definedName>
    <definedName name="AASAA">#REF!</definedName>
    <definedName name="aasas" localSheetId="23">#REF!</definedName>
    <definedName name="aasas" localSheetId="21">#REF!</definedName>
    <definedName name="aasas" localSheetId="22">#REF!</definedName>
    <definedName name="aasas">#REF!</definedName>
    <definedName name="AATAA">#REF!</definedName>
    <definedName name="AAUAA" localSheetId="23">#REF!</definedName>
    <definedName name="AAUAA">#REF!</definedName>
    <definedName name="AAVAA" localSheetId="23">#REF!</definedName>
    <definedName name="AAVAA">#REF!</definedName>
    <definedName name="AAWAA" localSheetId="23">#REF!</definedName>
    <definedName name="AAWAA">#REF!</definedName>
    <definedName name="AAXAA" localSheetId="23">#REF!</definedName>
    <definedName name="AAXAA">#REF!</definedName>
    <definedName name="AAZAA" localSheetId="23">#REF!</definedName>
    <definedName name="AAZAA">#REF!</definedName>
    <definedName name="ABAAAA" localSheetId="23">#REF!</definedName>
    <definedName name="ABAAAA">#REF!</definedName>
    <definedName name="ABG">#REF!</definedName>
    <definedName name="absc" localSheetId="23">#REF!</definedName>
    <definedName name="absc" localSheetId="21">#REF!</definedName>
    <definedName name="absc" localSheetId="22">#REF!</definedName>
    <definedName name="absc">#REF!</definedName>
    <definedName name="ACAAAA" localSheetId="23">#REF!</definedName>
    <definedName name="ACAAAA">#REF!</definedName>
    <definedName name="AccessDatabase" hidden="1">"A:\SAIN.mdb"</definedName>
    <definedName name="ACOM" localSheetId="23">#REF!</definedName>
    <definedName name="ACOM">#REF!</definedName>
    <definedName name="ACOND" localSheetId="23">#REF!</definedName>
    <definedName name="ACOND">#REF!</definedName>
    <definedName name="ACPM" localSheetId="23">#REF!</definedName>
    <definedName name="ACPM">#REF!</definedName>
    <definedName name="Acta">#REF!</definedName>
    <definedName name="Acta1">#REF!</definedName>
    <definedName name="ACTAAJUSTE3" localSheetId="23" hidden="1">{"via1",#N/A,TRUE,"general";"via2",#N/A,TRUE,"general";"via3",#N/A,TRUE,"general"}</definedName>
    <definedName name="ACTAAJUSTE3" hidden="1">{"via1",#N/A,TRUE,"general";"via2",#N/A,TRUE,"general";"via3",#N/A,TRUE,"general"}</definedName>
    <definedName name="actual" localSheetId="21">#REF!</definedName>
    <definedName name="actual" localSheetId="22">#REF!</definedName>
    <definedName name="actual">#REF!</definedName>
    <definedName name="actualizacion" localSheetId="23">#REF!</definedName>
    <definedName name="actualizacion">#REF!</definedName>
    <definedName name="actualización" localSheetId="23">#REF!</definedName>
    <definedName name="actualización">#REF!</definedName>
    <definedName name="ad" localSheetId="23">#REF!</definedName>
    <definedName name="ad" localSheetId="21">#REF!</definedName>
    <definedName name="ad" localSheetId="22">#REF!</definedName>
    <definedName name="ad">#REF!</definedName>
    <definedName name="ADAAAAA">#REF!</definedName>
    <definedName name="ADFGSDB" localSheetId="23" hidden="1">{"via1",#N/A,TRUE,"general";"via2",#N/A,TRUE,"general";"via3",#N/A,TRUE,"general"}</definedName>
    <definedName name="ADFGSDB" hidden="1">{"via1",#N/A,TRUE,"general";"via2",#N/A,TRUE,"general";"via3",#N/A,TRUE,"general"}</definedName>
    <definedName name="ADMINISTRADOR">#REF!</definedName>
    <definedName name="ADMINISTRADOR_VIAL__ARMANDO_SANCHEZ_SANCHEZ">#REF!</definedName>
    <definedName name="ADMM" localSheetId="23">#REF!</definedName>
    <definedName name="ADMM">#REF!</definedName>
    <definedName name="admon">#REF!</definedName>
    <definedName name="admon1">#REF!</definedName>
    <definedName name="adoq" localSheetId="23">#REF!</definedName>
    <definedName name="adoq" localSheetId="21">#REF!</definedName>
    <definedName name="adoq" localSheetId="22">#REF!</definedName>
    <definedName name="adoq">#REF!</definedName>
    <definedName name="ADSAD" localSheetId="23" hidden="1">{"TAB1",#N/A,TRUE,"GENERAL";"TAB2",#N/A,TRUE,"GENERAL";"TAB3",#N/A,TRUE,"GENERAL";"TAB4",#N/A,TRUE,"GENERAL";"TAB5",#N/A,TRUE,"GENERAL"}</definedName>
    <definedName name="ADSAD" hidden="1">{"TAB1",#N/A,TRUE,"GENERAL";"TAB2",#N/A,TRUE,"GENERAL";"TAB3",#N/A,TRUE,"GENERAL";"TAB4",#N/A,TRUE,"GENERAL";"TAB5",#N/A,TRUE,"GENERAL"}</definedName>
    <definedName name="AEAAAA" localSheetId="23">#REF!</definedName>
    <definedName name="AEAAAA">#REF!</definedName>
    <definedName name="aefa" localSheetId="23" hidden="1">{"via1",#N/A,TRUE,"general";"via2",#N/A,TRUE,"general";"via3",#N/A,TRUE,"general"}</definedName>
    <definedName name="aefa" hidden="1">{"via1",#N/A,TRUE,"general";"via2",#N/A,TRUE,"general";"via3",#N/A,TRUE,"general"}</definedName>
    <definedName name="AFAA" localSheetId="23">#REF!</definedName>
    <definedName name="AFAA">#REF!</definedName>
    <definedName name="AFAAAAA" localSheetId="23">#REF!</definedName>
    <definedName name="AFAAAAA">#REF!</definedName>
    <definedName name="afdsw" localSheetId="23" hidden="1">{"TAB1",#N/A,TRUE,"GENERAL";"TAB2",#N/A,TRUE,"GENERAL";"TAB3",#N/A,TRUE,"GENERAL";"TAB4",#N/A,TRUE,"GENERAL";"TAB5",#N/A,TRUE,"GENERAL"}</definedName>
    <definedName name="afdsw" hidden="1">{"TAB1",#N/A,TRUE,"GENERAL";"TAB2",#N/A,TRUE,"GENERAL";"TAB3",#N/A,TRUE,"GENERAL";"TAB4",#N/A,TRUE,"GENERAL";"TAB5",#N/A,TRUE,"GENERAL"}</definedName>
    <definedName name="AGAA" localSheetId="23">#REF!</definedName>
    <definedName name="AGAA">#REF!</definedName>
    <definedName name="AGAAAAA" localSheetId="23">#REF!</definedName>
    <definedName name="AGAAAAA">#REF!</definedName>
    <definedName name="agdsgg" localSheetId="23" hidden="1">{"via1",#N/A,TRUE,"general";"via2",#N/A,TRUE,"general";"via3",#N/A,TRUE,"general"}</definedName>
    <definedName name="agdsgg" hidden="1">{"via1",#N/A,TRUE,"general";"via2",#N/A,TRUE,"general";"via3",#N/A,TRUE,"general"}</definedName>
    <definedName name="AGUA">#REF!</definedName>
    <definedName name="ah" localSheetId="23">#REF!</definedName>
    <definedName name="ah" localSheetId="21">#REF!</definedName>
    <definedName name="ah" localSheetId="22">#REF!</definedName>
    <definedName name="ah">#REF!</definedName>
    <definedName name="AHAA" localSheetId="23">#REF!</definedName>
    <definedName name="AHAA">#REF!</definedName>
    <definedName name="AHAAAAA" localSheetId="23">#REF!</definedName>
    <definedName name="AHAAAAA">#REF!</definedName>
    <definedName name="ahe" localSheetId="23">#REF!</definedName>
    <definedName name="ahe" localSheetId="21">#REF!</definedName>
    <definedName name="ahe" localSheetId="22">#REF!</definedName>
    <definedName name="ahe">#REF!</definedName>
    <definedName name="AIAAAA" localSheetId="23">#REF!</definedName>
    <definedName name="AIAAAA">#REF!</definedName>
    <definedName name="AIU">#REF!</definedName>
    <definedName name="AIUA" localSheetId="23">#REF!</definedName>
    <definedName name="AIUA">#REF!</definedName>
    <definedName name="aj" localSheetId="23">#REF!</definedName>
    <definedName name="aj" localSheetId="21">#REF!</definedName>
    <definedName name="aj" localSheetId="22">#REF!</definedName>
    <definedName name="aj">#REF!</definedName>
    <definedName name="AJAA" localSheetId="23">#REF!</definedName>
    <definedName name="AJAA">#REF!</definedName>
    <definedName name="AJAAAAAA" localSheetId="23">#REF!</definedName>
    <definedName name="AJAAAAAA">#REF!</definedName>
    <definedName name="Ajizal">#REF!</definedName>
    <definedName name="AKAA" localSheetId="23">#REF!</definedName>
    <definedName name="AKAA">#REF!</definedName>
    <definedName name="AKAAAAAA" localSheetId="23">#REF!</definedName>
    <definedName name="AKAAAAAA">#REF!</definedName>
    <definedName name="ALAAAA" localSheetId="23">#REF!</definedName>
    <definedName name="ALAAAA">#REF!</definedName>
    <definedName name="ALANR">#REF!</definedName>
    <definedName name="alc" localSheetId="23">#REF!</definedName>
    <definedName name="alc">#REF!</definedName>
    <definedName name="ALPUA" localSheetId="23">#REF!</definedName>
    <definedName name="ALPUA">#REF!</definedName>
    <definedName name="AMAAAA" localSheetId="23">#REF!</definedName>
    <definedName name="AMAAAA">#REF!</definedName>
    <definedName name="ANAAAA" localSheetId="23">#REF!</definedName>
    <definedName name="ANAAAA">#REF!</definedName>
    <definedName name="ANDAM">#REF!</definedName>
    <definedName name="anden" localSheetId="21">#REF!</definedName>
    <definedName name="anden" localSheetId="22">#REF!</definedName>
    <definedName name="anden">#REF!</definedName>
    <definedName name="anscount" hidden="1">1</definedName>
    <definedName name="ANTONIA" localSheetId="23">IF('Mayores y Menores 3 ADICION'!FABIAN,[0]!Header_Row+'Mayores y Menores 3 ADICION'!Number_of_Payments,[0]!Header_Row)</definedName>
    <definedName name="ANTONIA" localSheetId="21">#N/A</definedName>
    <definedName name="ANTONIA" localSheetId="22">#N/A</definedName>
    <definedName name="ANTONIA">IF([0]!FABIAN,[0]!Header_Row+[0]!Number_of_Payments,[0]!Header_Row)</definedName>
    <definedName name="ANTRA" localSheetId="23">#REF!</definedName>
    <definedName name="ANTRA">#REF!</definedName>
    <definedName name="año" localSheetId="23">#REF!</definedName>
    <definedName name="año" localSheetId="21">#REF!</definedName>
    <definedName name="año" localSheetId="22">#REF!</definedName>
    <definedName name="año">#REF!</definedName>
    <definedName name="año1" localSheetId="23">#REF!</definedName>
    <definedName name="año1" localSheetId="21">#REF!</definedName>
    <definedName name="año1" localSheetId="22">#REF!</definedName>
    <definedName name="año1">#REF!</definedName>
    <definedName name="AÑOWUIE">#REF!</definedName>
    <definedName name="ao" localSheetId="23">#REF!</definedName>
    <definedName name="ao" localSheetId="21">#REF!</definedName>
    <definedName name="ao" localSheetId="22">#REF!</definedName>
    <definedName name="ao">#REF!</definedName>
    <definedName name="AOAAAA" localSheetId="23">#REF!</definedName>
    <definedName name="AOAAAA">#REF!</definedName>
    <definedName name="APAAAA" localSheetId="23">#REF!</definedName>
    <definedName name="APAAAA">#REF!</definedName>
    <definedName name="APU" localSheetId="23">#REF!</definedName>
    <definedName name="APU" localSheetId="21">#REF!</definedName>
    <definedName name="APU" localSheetId="22">#REF!</definedName>
    <definedName name="APU">#REF!</definedName>
    <definedName name="APU_1.1.1">#REF!</definedName>
    <definedName name="APU_1.1.2">#REF!</definedName>
    <definedName name="APU_1.1.3">#REF!</definedName>
    <definedName name="APU_1.1.4">#REF!</definedName>
    <definedName name="APU_1.1.5">#REF!</definedName>
    <definedName name="APU_1.2.1">#REF!</definedName>
    <definedName name="APU_1.2.2">#REF!</definedName>
    <definedName name="APU_1.2.3">#REF!</definedName>
    <definedName name="APU_1.3.1">#REF!</definedName>
    <definedName name="APU_1.3.2">#REF!</definedName>
    <definedName name="APU_10.1.1">#REF!</definedName>
    <definedName name="APU_10.1.10">#REF!</definedName>
    <definedName name="APU_10.1.11">#REF!</definedName>
    <definedName name="APU_10.1.13">#REF!</definedName>
    <definedName name="APU_10.1.14">#REF!</definedName>
    <definedName name="APU_10.1.15" localSheetId="23">#REF!</definedName>
    <definedName name="APU_10.1.15">#REF!</definedName>
    <definedName name="APU_10.1.16">#REF!</definedName>
    <definedName name="APU_10.1.17">#REF!</definedName>
    <definedName name="APU_10.1.18">#REF!</definedName>
    <definedName name="APU_10.1.19" localSheetId="23">#REF!</definedName>
    <definedName name="APU_10.1.19">#REF!</definedName>
    <definedName name="APU_10.1.3">#REF!</definedName>
    <definedName name="APU_10.1.4">#REF!</definedName>
    <definedName name="APU_10.1.5">#REF!</definedName>
    <definedName name="APU_10.1.6">#REF!</definedName>
    <definedName name="APU_10.1.7" localSheetId="23">#REF!</definedName>
    <definedName name="APU_10.1.7">#REF!</definedName>
    <definedName name="APU_10.1.8">#REF!</definedName>
    <definedName name="APU_10.1.9">#REF!</definedName>
    <definedName name="APU_11.1.1">#REF!</definedName>
    <definedName name="APU_11.1.2">#REF!</definedName>
    <definedName name="APU_11.1.3">#REF!</definedName>
    <definedName name="APU_11.1.4">#REF!</definedName>
    <definedName name="APU_11.2.2.1">#REF!</definedName>
    <definedName name="APU_11.2.2.2" localSheetId="23">#REF!</definedName>
    <definedName name="APU_11.2.2.2">#REF!</definedName>
    <definedName name="APU_11.2.3.1">#REF!</definedName>
    <definedName name="APU_11.2.3.2">#REF!</definedName>
    <definedName name="APU_12.1.1">#REF!</definedName>
    <definedName name="APU_12.1.10">#REF!</definedName>
    <definedName name="APU_12.1.11">#REF!</definedName>
    <definedName name="APU_12.1.12">#REF!</definedName>
    <definedName name="APU_12.1.13">#REF!</definedName>
    <definedName name="APU_12.1.14">#REF!</definedName>
    <definedName name="APU_12.1.15">#REF!</definedName>
    <definedName name="APU_12.1.16">#REF!</definedName>
    <definedName name="APU_12.1.17">#REF!</definedName>
    <definedName name="APU_12.1.18">#REF!</definedName>
    <definedName name="APU_12.1.19">#REF!</definedName>
    <definedName name="APU_12.1.2">#REF!</definedName>
    <definedName name="APU_12.1.20">#REF!</definedName>
    <definedName name="APU_12.1.21">#REF!</definedName>
    <definedName name="APU_12.1.22">#REF!</definedName>
    <definedName name="APU_12.1.23">#REF!</definedName>
    <definedName name="APU_12.1.24">#REF!</definedName>
    <definedName name="APU_12.1.25">#REF!</definedName>
    <definedName name="APU_12.1.26">#REF!</definedName>
    <definedName name="APU_12.1.27">#REF!</definedName>
    <definedName name="APU_12.1.28">#REF!</definedName>
    <definedName name="APU_12.1.29">#REF!</definedName>
    <definedName name="APU_12.1.3">#REF!</definedName>
    <definedName name="APU_12.1.30">#REF!</definedName>
    <definedName name="APU_12.1.31">#REF!</definedName>
    <definedName name="APU_12.1.32">#REF!</definedName>
    <definedName name="APU_12.1.33">#REF!</definedName>
    <definedName name="APU_12.1.34">#REF!</definedName>
    <definedName name="APU_12.1.35">#REF!</definedName>
    <definedName name="APU_12.1.36">#REF!</definedName>
    <definedName name="APU_12.1.37">#REF!</definedName>
    <definedName name="APU_12.1.38">#REF!</definedName>
    <definedName name="APU_12.1.39">#REF!</definedName>
    <definedName name="APU_12.1.4">#REF!</definedName>
    <definedName name="APU_12.1.40">#REF!</definedName>
    <definedName name="APU_12.1.41">#REF!</definedName>
    <definedName name="APU_12.1.42">#REF!</definedName>
    <definedName name="APU_12.1.43">#REF!</definedName>
    <definedName name="APU_12.1.44">#REF!</definedName>
    <definedName name="APU_12.1.45">#REF!</definedName>
    <definedName name="APU_12.1.46">#REF!</definedName>
    <definedName name="APU_12.1.47">#REF!</definedName>
    <definedName name="APU_12.1.48">#REF!</definedName>
    <definedName name="APU_12.1.49" localSheetId="23">#REF!</definedName>
    <definedName name="APU_12.1.49">#REF!</definedName>
    <definedName name="APU_12.1.5">#REF!</definedName>
    <definedName name="APU_12.1.50" localSheetId="23">#REF!</definedName>
    <definedName name="APU_12.1.50">#REF!</definedName>
    <definedName name="APU_12.1.51" localSheetId="23">#REF!</definedName>
    <definedName name="APU_12.1.51">#REF!</definedName>
    <definedName name="APU_12.1.53">#REF!</definedName>
    <definedName name="APU_12.1.54">#REF!</definedName>
    <definedName name="APU_12.1.55">#REF!</definedName>
    <definedName name="APU_12.1.56">#REF!</definedName>
    <definedName name="APU_12.1.57">#REF!</definedName>
    <definedName name="APU_12.1.58">#REF!</definedName>
    <definedName name="APU_12.1.59">#REF!</definedName>
    <definedName name="APU_12.1.6">#REF!</definedName>
    <definedName name="APU_12.1.60">#REF!</definedName>
    <definedName name="APU_12.1.61">#REF!</definedName>
    <definedName name="APU_12.1.62">#REF!</definedName>
    <definedName name="APU_12.1.63">#REF!</definedName>
    <definedName name="APU_12.1.64">#REF!</definedName>
    <definedName name="APU_12.1.65">#REF!</definedName>
    <definedName name="APU_12.1.66">#REF!</definedName>
    <definedName name="APU_12.1.67">#REF!</definedName>
    <definedName name="APU_12.1.68">#REF!</definedName>
    <definedName name="APU_12.1.69">#REF!</definedName>
    <definedName name="APU_12.1.7">#REF!</definedName>
    <definedName name="APU_12.1.70">#REF!</definedName>
    <definedName name="APU_12.1.71">#REF!</definedName>
    <definedName name="APU_12.1.8">#REF!</definedName>
    <definedName name="APU_12.1.9">#REF!</definedName>
    <definedName name="APU_13.1.1">#REF!</definedName>
    <definedName name="APU_13.1.2">#REF!</definedName>
    <definedName name="APU_13.1.3">#REF!</definedName>
    <definedName name="APU_13.1.4">#REF!</definedName>
    <definedName name="APU_13.1.5">#REF!</definedName>
    <definedName name="APU_13.1.6">#REF!</definedName>
    <definedName name="APU_14.1.1">#REF!</definedName>
    <definedName name="APU_14.1.2">#REF!</definedName>
    <definedName name="APU_14.1.3">#REF!</definedName>
    <definedName name="APU_14.1.4">#REF!</definedName>
    <definedName name="APU_14.1.5">#REF!</definedName>
    <definedName name="APU_15.1.1" localSheetId="23">#REF!</definedName>
    <definedName name="APU_15.1.1">#REF!</definedName>
    <definedName name="APU_15.2.1">#REF!</definedName>
    <definedName name="APU_15.2.10">#REF!</definedName>
    <definedName name="APU_15.2.11">#REF!</definedName>
    <definedName name="APU_15.2.12">#REF!</definedName>
    <definedName name="APU_15.2.13">#REF!</definedName>
    <definedName name="APU_15.2.14">#REF!</definedName>
    <definedName name="APU_15.2.15">#REF!</definedName>
    <definedName name="APU_15.2.2">#REF!</definedName>
    <definedName name="APU_15.2.3">#REF!</definedName>
    <definedName name="APU_15.2.4">#REF!</definedName>
    <definedName name="APU_15.2.5">#REF!</definedName>
    <definedName name="APU_15.2.6">#REF!</definedName>
    <definedName name="APU_15.2.7">#REF!</definedName>
    <definedName name="APU_15.2.8">#REF!</definedName>
    <definedName name="APU_15.2.9">#REF!</definedName>
    <definedName name="APU_16.1.1">#REF!</definedName>
    <definedName name="APU_16.1.10" localSheetId="23">#REF!</definedName>
    <definedName name="APU_16.1.10">#REF!</definedName>
    <definedName name="APU_16.1.11" localSheetId="23">#REF!</definedName>
    <definedName name="APU_16.1.11">#REF!</definedName>
    <definedName name="APU_16.1.12" localSheetId="23">#REF!</definedName>
    <definedName name="APU_16.1.12">#REF!</definedName>
    <definedName name="APU_16.1.13">#REF!</definedName>
    <definedName name="APU_16.1.14">#REF!</definedName>
    <definedName name="APU_16.1.15">#REF!</definedName>
    <definedName name="APU_16.1.16">#REF!</definedName>
    <definedName name="APU_16.1.17">#REF!</definedName>
    <definedName name="APU_16.1.19">#REF!</definedName>
    <definedName name="APU_16.1.2">#REF!</definedName>
    <definedName name="APU_16.1.3">#REF!</definedName>
    <definedName name="APU_16.1.4">#REF!</definedName>
    <definedName name="APU_16.1.5">#REF!</definedName>
    <definedName name="APU_16.1.6" localSheetId="23">#REF!</definedName>
    <definedName name="APU_16.1.6">#REF!</definedName>
    <definedName name="APU_16.1.8">#REF!</definedName>
    <definedName name="APU_16.1.9">#REF!</definedName>
    <definedName name="APU_17.1.1">#REF!</definedName>
    <definedName name="APU_17.1.2">#REF!</definedName>
    <definedName name="APU_18.1.1">#REF!</definedName>
    <definedName name="APU_18.2.1">#REF!</definedName>
    <definedName name="APU_18.2.2">#REF!</definedName>
    <definedName name="APU_18.2.3">#REF!</definedName>
    <definedName name="APU_18.2.4">#REF!</definedName>
    <definedName name="APU_18.3.1">#REF!</definedName>
    <definedName name="APU_18.3.2">#REF!</definedName>
    <definedName name="APU_18.4.1">#REF!</definedName>
    <definedName name="APU_18.4.2">#REF!</definedName>
    <definedName name="APU_19.1.1">#REF!</definedName>
    <definedName name="APU_19.1.2">#REF!</definedName>
    <definedName name="APU_19.1.3">#REF!</definedName>
    <definedName name="APU_19.1.4">#REF!</definedName>
    <definedName name="APU_19.1.5">#REF!</definedName>
    <definedName name="APU_19.2.1">#REF!</definedName>
    <definedName name="APU_19.3.1">#REF!</definedName>
    <definedName name="APU_2.1.2">#REF!</definedName>
    <definedName name="APU_2.1.4">#REF!</definedName>
    <definedName name="APU_2.2.1">#REF!</definedName>
    <definedName name="APU_2.2.2">#REF!</definedName>
    <definedName name="APU_2.2.3">#REF!</definedName>
    <definedName name="APU_2.3.1">#REF!</definedName>
    <definedName name="APU_20.1.1">#REF!</definedName>
    <definedName name="APU_20.1.2">#REF!</definedName>
    <definedName name="APU_20.1.3">#REF!</definedName>
    <definedName name="APU_20.1.4">#REF!</definedName>
    <definedName name="APU_20.2.1">#REF!</definedName>
    <definedName name="APU_20.2.2">#REF!</definedName>
    <definedName name="APU_20.2.3">#REF!</definedName>
    <definedName name="APU_20.2.4">#REF!</definedName>
    <definedName name="APU_20.2.5">#REF!</definedName>
    <definedName name="APU_20.2.6">#REF!</definedName>
    <definedName name="APU_21.2.1" localSheetId="23">#REF!</definedName>
    <definedName name="APU_21.2.1">#REF!</definedName>
    <definedName name="APU_21.2.2">#REF!</definedName>
    <definedName name="APU_21.2.3">#REF!</definedName>
    <definedName name="APU_21.2.4">#REF!</definedName>
    <definedName name="APU_3.1.1">#REF!</definedName>
    <definedName name="APU_3.1.10">#REF!</definedName>
    <definedName name="APU_3.1.11">#REF!</definedName>
    <definedName name="APU_3.1.12">#REF!</definedName>
    <definedName name="APU_3.1.13">#REF!</definedName>
    <definedName name="APU_3.1.2">#REF!</definedName>
    <definedName name="APU_3.1.3">#REF!</definedName>
    <definedName name="APU_3.1.4">#REF!</definedName>
    <definedName name="APU_3.1.5">#REF!</definedName>
    <definedName name="APU_3.1.6">#REF!</definedName>
    <definedName name="APU_3.1.7">#REF!</definedName>
    <definedName name="APU_3.1.8">#REF!</definedName>
    <definedName name="APU_3.1.9">#REF!</definedName>
    <definedName name="APU_3.2.1">#REF!</definedName>
    <definedName name="APU_3.2.10">#REF!</definedName>
    <definedName name="APU_3.2.2">#REF!</definedName>
    <definedName name="APU_3.2.3">#REF!</definedName>
    <definedName name="APU_3.2.4">#REF!</definedName>
    <definedName name="APU_3.2.5">#REF!</definedName>
    <definedName name="APU_3.2.6">#REF!</definedName>
    <definedName name="APU_3.2.7">#REF!</definedName>
    <definedName name="APU_3.2.8">#REF!</definedName>
    <definedName name="APU_3.2.9">#REF!</definedName>
    <definedName name="APU_3.3.1">#REF!</definedName>
    <definedName name="APU_3.3.2">#REF!</definedName>
    <definedName name="APU_3.3.3">#REF!</definedName>
    <definedName name="APU_3.3.4">#REF!</definedName>
    <definedName name="APU_3.4.1.1">#REF!</definedName>
    <definedName name="APU_3.4.2.1">#REF!</definedName>
    <definedName name="APU_3.4.2.2">#REF!</definedName>
    <definedName name="APU_3.4.2.3">#REF!</definedName>
    <definedName name="APU_3.4.3.1">#REF!</definedName>
    <definedName name="APU_3.4.3.2">#REF!</definedName>
    <definedName name="APU_3.4.4.1">#REF!</definedName>
    <definedName name="APU_3.4.4.2">#REF!</definedName>
    <definedName name="APU_3.4.4.3">#REF!</definedName>
    <definedName name="APU_3.4.5.1">#REF!</definedName>
    <definedName name="APU_4.1.1">#REF!</definedName>
    <definedName name="APU_4.1.2">#REF!</definedName>
    <definedName name="APU_4.1.3">#REF!</definedName>
    <definedName name="APU_4.1.4">#REF!</definedName>
    <definedName name="APU_4.1.5">#REF!</definedName>
    <definedName name="APU_4.1.6">#REF!</definedName>
    <definedName name="APU_4.1.7">#REF!</definedName>
    <definedName name="APU_4.1.8">#REF!</definedName>
    <definedName name="APU_4.5.1">#REF!</definedName>
    <definedName name="APU_4.5.2" localSheetId="23">#REF!</definedName>
    <definedName name="APU_4.5.2">#REF!</definedName>
    <definedName name="APU_5.1.1">#REF!</definedName>
    <definedName name="APU_5.1.10">#REF!</definedName>
    <definedName name="APU_5.1.11">#REF!</definedName>
    <definedName name="APU_5.1.12">#REF!</definedName>
    <definedName name="APU_5.1.13">#REF!</definedName>
    <definedName name="APU_5.1.2">#REF!</definedName>
    <definedName name="APU_5.1.4">#REF!</definedName>
    <definedName name="APU_5.1.5">#REF!</definedName>
    <definedName name="APU_5.1.6">#REF!</definedName>
    <definedName name="APU_5.1.7">#REF!</definedName>
    <definedName name="APU_5.1.8">#REF!</definedName>
    <definedName name="APU_5.1.9">#REF!</definedName>
    <definedName name="APU_5.3.1">#REF!</definedName>
    <definedName name="APU_6.1.1">#REF!</definedName>
    <definedName name="APU_6.1.10">#REF!</definedName>
    <definedName name="APU_6.1.2">#REF!</definedName>
    <definedName name="APU_6.1.3">#REF!</definedName>
    <definedName name="APU_6.1.5">#REF!</definedName>
    <definedName name="APU_6.1.6">#REF!</definedName>
    <definedName name="APU_6.1.7" localSheetId="23">#REF!</definedName>
    <definedName name="APU_6.1.7">#REF!</definedName>
    <definedName name="APU_6.1.8">#REF!</definedName>
    <definedName name="APU_6.1.9">#REF!</definedName>
    <definedName name="APU_6_1_11">#REF!</definedName>
    <definedName name="APU_7.1.1">#REF!</definedName>
    <definedName name="APU_7.1.10">#REF!</definedName>
    <definedName name="APU_7.1.2">#REF!</definedName>
    <definedName name="APU_7.1.3">#REF!</definedName>
    <definedName name="APU_7.1.4">#REF!</definedName>
    <definedName name="APU_7.1.5">#REF!</definedName>
    <definedName name="APU_7.1.6">#REF!</definedName>
    <definedName name="APU_7.1.7">#REF!</definedName>
    <definedName name="APU_7.1.8">#REF!</definedName>
    <definedName name="APU_7.1.9">#REF!</definedName>
    <definedName name="APU_7.2.1">#REF!</definedName>
    <definedName name="APU_7.2.2">#REF!</definedName>
    <definedName name="APU_7.3.1">#REF!</definedName>
    <definedName name="APU_7.3.10">#REF!</definedName>
    <definedName name="APU_7.3.11">#REF!</definedName>
    <definedName name="APU_7.3.12">#REF!</definedName>
    <definedName name="APU_7.3.13">#REF!</definedName>
    <definedName name="APU_7.3.14">#REF!</definedName>
    <definedName name="APU_7.3.15">#REF!</definedName>
    <definedName name="APU_7.3.16">#REF!</definedName>
    <definedName name="APU_7.3.2">#REF!</definedName>
    <definedName name="APU_7.3.3">#REF!</definedName>
    <definedName name="APU_7.3.4">#REF!</definedName>
    <definedName name="APU_7.3.5">#REF!</definedName>
    <definedName name="APU_7.3.6">#REF!</definedName>
    <definedName name="APU_7.3.7">#REF!</definedName>
    <definedName name="APU_7.3.8">#REF!</definedName>
    <definedName name="APU_7.3.9">#REF!</definedName>
    <definedName name="APU_7.4.1">#REF!</definedName>
    <definedName name="APU_7.4.2">#REF!</definedName>
    <definedName name="APU_7.5.1">#REF!</definedName>
    <definedName name="APU_7.5.2">#REF!</definedName>
    <definedName name="APU_7.5.3">#REF!</definedName>
    <definedName name="APU_7.5.4">#REF!</definedName>
    <definedName name="APU_7.5.5">#REF!</definedName>
    <definedName name="APU_7.5.6">#REF!</definedName>
    <definedName name="APU_7.5.7">#REF!</definedName>
    <definedName name="APU_7.5.8">#REF!</definedName>
    <definedName name="APU_7.6.1">#REF!</definedName>
    <definedName name="APU_7.6.2">#REF!</definedName>
    <definedName name="APU_7.6.3">#REF!</definedName>
    <definedName name="APU_7.7.1.1">#REF!</definedName>
    <definedName name="APU_7.7.1.2">#REF!</definedName>
    <definedName name="APU_7.7.1.3">#REF!</definedName>
    <definedName name="APU_7.7.1.4">#REF!</definedName>
    <definedName name="APU_7.7.1.5">#REF!</definedName>
    <definedName name="APU_7.7.1.6">#REF!</definedName>
    <definedName name="APU_7.7.1.7">#REF!</definedName>
    <definedName name="APU_7.7.1.8">#REF!</definedName>
    <definedName name="APU_7.7.2.1">#REF!</definedName>
    <definedName name="APU_7.7.2.2">#REF!</definedName>
    <definedName name="APU_7.7.2.3">#REF!</definedName>
    <definedName name="APU_7.7.2.4">#REF!</definedName>
    <definedName name="APU_7.7.3.1">#REF!</definedName>
    <definedName name="APU_7.7.3.2">#REF!</definedName>
    <definedName name="APU_7.7.4.1">#REF!</definedName>
    <definedName name="APU_7.7.4.2">#REF!</definedName>
    <definedName name="APU_7.7.4.3">#REF!</definedName>
    <definedName name="APU_7.7.5.1">#REF!</definedName>
    <definedName name="APU_7.7.5.2">#REF!</definedName>
    <definedName name="APU_7.7.6.1">#REF!</definedName>
    <definedName name="APU_7.7.6.2">#REF!</definedName>
    <definedName name="APU_7.7.6.3">#REF!</definedName>
    <definedName name="APU_7.7.6.4">#REF!</definedName>
    <definedName name="APU_7.7.6.5">#REF!</definedName>
    <definedName name="APU_7.7.6.6">#REF!</definedName>
    <definedName name="APU_7.7.7.1">#REF!</definedName>
    <definedName name="APU_7.7.7.2">#REF!</definedName>
    <definedName name="APU_7.7.8.1.1">#REF!</definedName>
    <definedName name="APU_7.7.8.1.10">#REF!</definedName>
    <definedName name="APU_7.7.8.1.11">#REF!</definedName>
    <definedName name="APU_7.7.8.1.2">#REF!</definedName>
    <definedName name="APU_7.7.8.1.3">#REF!</definedName>
    <definedName name="APU_7.7.8.1.4">#REF!</definedName>
    <definedName name="APU_7.7.8.1.5">#REF!</definedName>
    <definedName name="APU_7.7.8.1.6">#REF!</definedName>
    <definedName name="APU_7.7.8.1.7">#REF!</definedName>
    <definedName name="APU_7.7.8.1.8">#REF!</definedName>
    <definedName name="APU_7.7.8.1.9">#REF!</definedName>
    <definedName name="APU_7.7.8.2.1">#REF!</definedName>
    <definedName name="APU_7.7.8.2.2">#REF!</definedName>
    <definedName name="APU_7.7.8.3.1">#REF!</definedName>
    <definedName name="APU_7.7.8.3.2">#REF!</definedName>
    <definedName name="APU_7.7.8.3.3">#REF!</definedName>
    <definedName name="APU_7.7.8.3.4">#REF!</definedName>
    <definedName name="APU_7.7.8.3.5">#REF!</definedName>
    <definedName name="APU_7.7.8.3.6">#REF!</definedName>
    <definedName name="APU_7.7.8.4.1">#REF!</definedName>
    <definedName name="APU_7.7.8.4.2">#REF!</definedName>
    <definedName name="APU_7.7.8.4.3">#REF!</definedName>
    <definedName name="APU_7.7.8.4.4">#REF!</definedName>
    <definedName name="APU_7.7.8.4.5">#REF!</definedName>
    <definedName name="APU_7.7.8.4.6">#REF!</definedName>
    <definedName name="APU_7.7.8.4.7">#REF!</definedName>
    <definedName name="APU_7.7.8.4.8">#REF!</definedName>
    <definedName name="APU_7.8.1.1">#REF!</definedName>
    <definedName name="APU_7.8.1.2">#REF!</definedName>
    <definedName name="APU_7.8.1.3">#REF!</definedName>
    <definedName name="APU_7.8.1.4">#REF!</definedName>
    <definedName name="APU_7.8.2.1">#REF!</definedName>
    <definedName name="APU_7.8.2.2">#REF!</definedName>
    <definedName name="APU_7.8.2.3">#REF!</definedName>
    <definedName name="APU_7.8.3.1">#REF!</definedName>
    <definedName name="APU_7.8.3.2">#REF!</definedName>
    <definedName name="APU_7.9.1.1">#REF!</definedName>
    <definedName name="APU_7.9.1.2">#REF!</definedName>
    <definedName name="APU_7.9.1.3">#REF!</definedName>
    <definedName name="APU_7.9.1.4">#REF!</definedName>
    <definedName name="APU_7.9.1.5">#REF!</definedName>
    <definedName name="APU_7.9.2.1">#REF!</definedName>
    <definedName name="APU_7.9.2.2">#REF!</definedName>
    <definedName name="APU_7.9.2.3">#REF!</definedName>
    <definedName name="APU_7.9.3.1">#REF!</definedName>
    <definedName name="APU_7.9.3.2">#REF!</definedName>
    <definedName name="APU_7.9.3.3">#REF!</definedName>
    <definedName name="APU_7.9.4.1">#REF!</definedName>
    <definedName name="APU_7.9.4.2">#REF!</definedName>
    <definedName name="APU_7.9.4.3">#REF!</definedName>
    <definedName name="APU_9.1.1">#REF!</definedName>
    <definedName name="APU_Alcaparros">#REF!</definedName>
    <definedName name="APU_Aseo_General">#REF!</definedName>
    <definedName name="APU_AUXILIARES">#REF!</definedName>
    <definedName name="APU_Cauchos_Sabaneros">#REF!</definedName>
    <definedName name="APU_Duchas_Antivandalicas" localSheetId="23">#REF!</definedName>
    <definedName name="APU_Duchas_Antivandalicas">#REF!</definedName>
    <definedName name="APU_Gabinete_Incendio" localSheetId="23">#REF!</definedName>
    <definedName name="APU_Gabinete_Incendio">#REF!</definedName>
    <definedName name="APU_Gescobas_Granito_BH" localSheetId="23">#REF!</definedName>
    <definedName name="APU_Gescobas_Granito_BH">#REF!</definedName>
    <definedName name="APU_Limpieza_Fachadas">#REF!</definedName>
    <definedName name="APU_Limpieza_Muros_Interiores">#REF!</definedName>
    <definedName name="APU_Magnolios">#REF!</definedName>
    <definedName name="APU_Mano_de_Oso">#REF!</definedName>
    <definedName name="APU_Pradizacion">#REF!</definedName>
    <definedName name="APU_Sangegado">#REF!</definedName>
    <definedName name="APU221.1" localSheetId="23">#REF!</definedName>
    <definedName name="APU221.1" localSheetId="21">#REF!</definedName>
    <definedName name="APU221.1" localSheetId="22">#REF!</definedName>
    <definedName name="APU221.1">#REF!</definedName>
    <definedName name="APU221.2" localSheetId="23">#REF!</definedName>
    <definedName name="APU221.2" localSheetId="21">#REF!</definedName>
    <definedName name="APU221.2" localSheetId="22">#REF!</definedName>
    <definedName name="APU221.2">#REF!</definedName>
    <definedName name="AQAAAA" localSheetId="23">#REF!</definedName>
    <definedName name="AQAAAA">#REF!</definedName>
    <definedName name="aqaq" localSheetId="23" hidden="1">{"TAB1",#N/A,TRUE,"GENERAL";"TAB2",#N/A,TRUE,"GENERAL";"TAB3",#N/A,TRUE,"GENERAL";"TAB4",#N/A,TRUE,"GENERAL";"TAB5",#N/A,TRUE,"GENERAL"}</definedName>
    <definedName name="aqaq" hidden="1">{"TAB1",#N/A,TRUE,"GENERAL";"TAB2",#N/A,TRUE,"GENERAL";"TAB3",#N/A,TRUE,"GENERAL";"TAB4",#N/A,TRUE,"GENERAL";"TAB5",#N/A,TRUE,"GENERAL"}</definedName>
    <definedName name="ARAAAA" localSheetId="23">#REF!</definedName>
    <definedName name="ARAAAA">#REF!</definedName>
    <definedName name="ARANA" localSheetId="23">#REF!</definedName>
    <definedName name="ARANA">#REF!</definedName>
    <definedName name="Área_de_Cantidades" localSheetId="23">#REF!</definedName>
    <definedName name="Área_de_Cantidades">#REF!</definedName>
    <definedName name="_xlnm.Extract" localSheetId="23">#REF!</definedName>
    <definedName name="_xlnm.Extract">#REF!</definedName>
    <definedName name="_xlnm.Print_Area" localSheetId="23">'Mayores y Menores 3 ADICION'!$A$1:$Y$240</definedName>
    <definedName name="_xlnm.Print_Area" localSheetId="6">'OE10'!$A$1:$H$56</definedName>
    <definedName name="_xlnm.Print_Area" localSheetId="7">'OE11'!$A$1:$H$56</definedName>
    <definedName name="_xlnm.Print_Area" localSheetId="8">'OE12'!$A$1:$H$56</definedName>
    <definedName name="_xlnm.Print_Area" localSheetId="9">'OE13'!$A$1:$H$59</definedName>
    <definedName name="_xlnm.Print_Area" localSheetId="10">'OE14'!$A$1:$H$56</definedName>
    <definedName name="_xlnm.Print_Area" localSheetId="11">'OE15'!$A$1:$H$56</definedName>
    <definedName name="_xlnm.Print_Area" localSheetId="12">'OE16'!$A$1:$H$73</definedName>
    <definedName name="_xlnm.Print_Area" localSheetId="13">'OE17'!$A$1:$H$59</definedName>
    <definedName name="_xlnm.Print_Area" localSheetId="14">'OE18'!$A$1:$H$56</definedName>
    <definedName name="_xlnm.Print_Area" localSheetId="15">'OE19'!$A$1:$H$56</definedName>
    <definedName name="_xlnm.Print_Area" localSheetId="16">'OE20'!$A$1:$H$56</definedName>
    <definedName name="_xlnm.Print_Area" localSheetId="17">'OE21'!$A$1:$H$57</definedName>
    <definedName name="_xlnm.Print_Area" localSheetId="18">'OE22'!$A$1:$H$57</definedName>
    <definedName name="_xlnm.Print_Area" localSheetId="0">'OE4'!$A$1:$H$56</definedName>
    <definedName name="_xlnm.Print_Area" localSheetId="1">'OE5'!$A$1:$H$56</definedName>
    <definedName name="_xlnm.Print_Area" localSheetId="2">'OE6'!$A$1:$H$56</definedName>
    <definedName name="_xlnm.Print_Area" localSheetId="3">'OE7'!$A$1:$H$56</definedName>
    <definedName name="_xlnm.Print_Area" localSheetId="4">'OE8'!$A$1:$H$56</definedName>
    <definedName name="_xlnm.Print_Area" localSheetId="5">'OE9'!$A$1:$H$56</definedName>
    <definedName name="_xlnm.Print_Area" localSheetId="20">'PREST. SOCIALES (1)'!$B$1:$K$50</definedName>
    <definedName name="_xlnm.Print_Area" localSheetId="21">'PREST. SOCIALES (2)'!$B$1:$K$50</definedName>
    <definedName name="_xlnm.Print_Area" localSheetId="22">'PREST. SOCIALES (3)'!$B$1:$K$50</definedName>
    <definedName name="_xlnm.Print_Area" localSheetId="19">'SALARIOS YONDO 2024'!$B$1:$G$71</definedName>
    <definedName name="_xlnm.Print_Area">#REF!</definedName>
    <definedName name="ARELC" localSheetId="23">#REF!</definedName>
    <definedName name="ARELC">#REF!</definedName>
    <definedName name="ARELF" localSheetId="23">#REF!</definedName>
    <definedName name="ARELF">#REF!</definedName>
    <definedName name="ARENC">#REF!</definedName>
    <definedName name="ARENI">#REF!</definedName>
    <definedName name="ARENP">#REF!</definedName>
    <definedName name="as" localSheetId="23">#REF!</definedName>
    <definedName name="as" localSheetId="21">#REF!</definedName>
    <definedName name="as" localSheetId="22">#REF!</definedName>
    <definedName name="as">#REF!</definedName>
    <definedName name="ASAAAA" localSheetId="23">#REF!</definedName>
    <definedName name="ASAAAA">#REF!</definedName>
    <definedName name="ASB">#REF!</definedName>
    <definedName name="ASD" localSheetId="23" hidden="1">{"via1",#N/A,TRUE,"general";"via2",#N/A,TRUE,"general";"via3",#N/A,TRUE,"general"}</definedName>
    <definedName name="ASD" hidden="1">{"via1",#N/A,TRUE,"general";"via2",#N/A,TRUE,"general";"via3",#N/A,TRUE,"general"}</definedName>
    <definedName name="ASDA" localSheetId="23" hidden="1">{"via1",#N/A,TRUE,"general";"via2",#N/A,TRUE,"general";"via3",#N/A,TRUE,"general"}</definedName>
    <definedName name="ASDA" hidden="1">{"via1",#N/A,TRUE,"general";"via2",#N/A,TRUE,"general";"via3",#N/A,TRUE,"general"}</definedName>
    <definedName name="asdasd" localSheetId="23" hidden="1">{"TAB1",#N/A,TRUE,"GENERAL";"TAB2",#N/A,TRUE,"GENERAL";"TAB3",#N/A,TRUE,"GENERAL";"TAB4",#N/A,TRUE,"GENERAL";"TAB5",#N/A,TRUE,"GENERAL"}</definedName>
    <definedName name="asdasd" hidden="1">{"TAB1",#N/A,TRUE,"GENERAL";"TAB2",#N/A,TRUE,"GENERAL";"TAB3",#N/A,TRUE,"GENERAL";"TAB4",#N/A,TRUE,"GENERAL";"TAB5",#N/A,TRUE,"GENERAL"}</definedName>
    <definedName name="asdf" localSheetId="23" hidden="1">{"via1",#N/A,TRUE,"general";"via2",#N/A,TRUE,"general";"via3",#N/A,TRUE,"general"}</definedName>
    <definedName name="asdf" hidden="1">{"via1",#N/A,TRUE,"general";"via2",#N/A,TRUE,"general";"via3",#N/A,TRUE,"general"}</definedName>
    <definedName name="asdfa" localSheetId="23" hidden="1">{"via1",#N/A,TRUE,"general";"via2",#N/A,TRUE,"general";"via3",#N/A,TRUE,"general"}</definedName>
    <definedName name="asdfa" hidden="1">{"via1",#N/A,TRUE,"general";"via2",#N/A,TRUE,"general";"via3",#N/A,TRUE,"general"}</definedName>
    <definedName name="asdfñk" localSheetId="23">#REF!</definedName>
    <definedName name="asdfñk">#REF!</definedName>
    <definedName name="asfasd" localSheetId="23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localSheetId="23" hidden="1">{"via1",#N/A,TRUE,"general";"via2",#N/A,TRUE,"general";"via3",#N/A,TRUE,"general"}</definedName>
    <definedName name="asfasdl" hidden="1">{"via1",#N/A,TRUE,"general";"via2",#N/A,TRUE,"general";"via3",#N/A,TRUE,"general"}</definedName>
    <definedName name="asff" localSheetId="23" hidden="1">{"TAB1",#N/A,TRUE,"GENERAL";"TAB2",#N/A,TRUE,"GENERAL";"TAB3",#N/A,TRUE,"GENERAL";"TAB4",#N/A,TRUE,"GENERAL";"TAB5",#N/A,TRUE,"GENERAL"}</definedName>
    <definedName name="asff" hidden="1">{"TAB1",#N/A,TRUE,"GENERAL";"TAB2",#N/A,TRUE,"GENERAL";"TAB3",#N/A,TRUE,"GENERAL";"TAB4",#N/A,TRUE,"GENERAL";"TAB5",#N/A,TRUE,"GENERAL"}</definedName>
    <definedName name="asfghjoi" localSheetId="23" hidden="1">{"via1",#N/A,TRUE,"general";"via2",#N/A,TRUE,"general";"via3",#N/A,TRUE,"general"}</definedName>
    <definedName name="asfghjoi" hidden="1">{"via1",#N/A,TRUE,"general";"via2",#N/A,TRUE,"general";"via3",#N/A,TRUE,"general"}</definedName>
    <definedName name="asojkdr" localSheetId="23" hidden="1">{"TAB1",#N/A,TRUE,"GENERAL";"TAB2",#N/A,TRUE,"GENERAL";"TAB3",#N/A,TRUE,"GENERAL";"TAB4",#N/A,TRUE,"GENERAL";"TAB5",#N/A,TRUE,"GENERAL"}</definedName>
    <definedName name="asojkdr" hidden="1">{"TAB1",#N/A,TRUE,"GENERAL";"TAB2",#N/A,TRUE,"GENERAL";"TAB3",#N/A,TRUE,"GENERAL";"TAB4",#N/A,TRUE,"GENERAL";"TAB5",#N/A,TRUE,"GENERAL"}</definedName>
    <definedName name="ATAAAA" localSheetId="23">#REF!</definedName>
    <definedName name="ATAAAA">#REF!</definedName>
    <definedName name="au" localSheetId="23">#REF!</definedName>
    <definedName name="au" localSheetId="21">#REF!</definedName>
    <definedName name="au" localSheetId="22">#REF!</definedName>
    <definedName name="au">#REF!</definedName>
    <definedName name="AUAAAA">#REF!</definedName>
    <definedName name="aur" localSheetId="23">#REF!</definedName>
    <definedName name="aur" localSheetId="21">#REF!</definedName>
    <definedName name="aur" localSheetId="22">#REF!</definedName>
    <definedName name="aur">#REF!</definedName>
    <definedName name="auto1" localSheetId="23">#REF!</definedName>
    <definedName name="auto1">#REF!</definedName>
    <definedName name="auto2" localSheetId="23">#REF!</definedName>
    <definedName name="auto2">#REF!</definedName>
    <definedName name="av" localSheetId="21">#REF!</definedName>
    <definedName name="av" localSheetId="22">#REF!</definedName>
    <definedName name="av">#REF!</definedName>
    <definedName name="AVAAAA">#REF!</definedName>
    <definedName name="AWAAAA" localSheetId="23">#REF!</definedName>
    <definedName name="AWAAAA">#REF!</definedName>
    <definedName name="ax" localSheetId="23">#REF!</definedName>
    <definedName name="ax" localSheetId="21">#REF!</definedName>
    <definedName name="ax" localSheetId="22">#REF!</definedName>
    <definedName name="ax">#REF!</definedName>
    <definedName name="AXAAAA">#REF!</definedName>
    <definedName name="AYAAAA" localSheetId="23">#REF!</definedName>
    <definedName name="AYAAAA">#REF!</definedName>
    <definedName name="AYUDA">#REF!</definedName>
    <definedName name="AYUDR">#REF!</definedName>
    <definedName name="AZAAAA" localSheetId="23">#REF!</definedName>
    <definedName name="AZAAAA">#REF!</definedName>
    <definedName name="azaz" localSheetId="23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" localSheetId="23">#REF!</definedName>
    <definedName name="b" localSheetId="21">#REF!</definedName>
    <definedName name="b" localSheetId="22">#REF!</definedName>
    <definedName name="b">#REF!</definedName>
    <definedName name="Base" localSheetId="23">#REF!</definedName>
    <definedName name="Base">#REF!</definedName>
    <definedName name="Base_datos_IM" localSheetId="23">#REF!</definedName>
    <definedName name="Base_datos_IM">#REF!</definedName>
    <definedName name="BASE_DE_DATOS">#REF!</definedName>
    <definedName name="_xlnm.Database" localSheetId="21">#REF!</definedName>
    <definedName name="_xlnm.Database" localSheetId="22">#REF!</definedName>
    <definedName name="_xlnm.Database">#REF!</definedName>
    <definedName name="BASEG">#REF!</definedName>
    <definedName name="bb" localSheetId="21">#REF!</definedName>
    <definedName name="bb" localSheetId="22">#REF!</definedName>
    <definedName name="bb">#REF!</definedName>
    <definedName name="bbbbbb" localSheetId="23" hidden="1">{"via1",#N/A,TRUE,"general";"via2",#N/A,TRUE,"general";"via3",#N/A,TRUE,"general"}</definedName>
    <definedName name="bbbbbb" hidden="1">{"via1",#N/A,TRUE,"general";"via2",#N/A,TRUE,"general";"via3",#N/A,TRUE,"general"}</definedName>
    <definedName name="bbbbbh" localSheetId="23" hidden="1">{"TAB1",#N/A,TRUE,"GENERAL";"TAB2",#N/A,TRUE,"GENERAL";"TAB3",#N/A,TRUE,"GENERAL";"TAB4",#N/A,TRUE,"GENERAL";"TAB5",#N/A,TRUE,"GENERAL"}</definedName>
    <definedName name="bbbbbh" hidden="1">{"TAB1",#N/A,TRUE,"GENERAL";"TAB2",#N/A,TRUE,"GENERAL";"TAB3",#N/A,TRUE,"GENERAL";"TAB4",#N/A,TRUE,"GENERAL";"TAB5",#N/A,TRUE,"GENERAL"}</definedName>
    <definedName name="bbd" localSheetId="23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" localSheetId="23">#REF!</definedName>
    <definedName name="BC">#REF!</definedName>
    <definedName name="BCXBDFG" localSheetId="23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localSheetId="23" hidden="1">{"via1",#N/A,TRUE,"general";"via2",#N/A,TRUE,"general";"via3",#N/A,TRUE,"general"}</definedName>
    <definedName name="BDFB" hidden="1">{"via1",#N/A,TRUE,"general";"via2",#N/A,TRUE,"general";"via3",#N/A,TRUE,"general"}</definedName>
    <definedName name="BDFGDG" localSheetId="23" hidden="1">{"TAB1",#N/A,TRUE,"GENERAL";"TAB2",#N/A,TRUE,"GENERAL";"TAB3",#N/A,TRUE,"GENERAL";"TAB4",#N/A,TRUE,"GENERAL";"TAB5",#N/A,TRUE,"GENERAL"}</definedName>
    <definedName name="BDFGDG" hidden="1">{"TAB1",#N/A,TRUE,"GENERAL";"TAB2",#N/A,TRUE,"GENERAL";"TAB3",#N/A,TRUE,"GENERAL";"TAB4",#N/A,TRUE,"GENERAL";"TAB5",#N/A,TRUE,"GENERAL"}</definedName>
    <definedName name="be" localSheetId="23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EB" localSheetId="23">#REF!</definedName>
    <definedName name="BEB">#REF!</definedName>
    <definedName name="Beg_Bal" localSheetId="23">#REF!</definedName>
    <definedName name="Beg_Bal" localSheetId="21">#REF!</definedName>
    <definedName name="Beg_Bal" localSheetId="22">#REF!</definedName>
    <definedName name="Beg_Bal">#REF!</definedName>
    <definedName name="bfnfv" localSheetId="23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localSheetId="23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localSheetId="23" hidden="1">{"via1",#N/A,TRUE,"general";"via2",#N/A,TRUE,"general";"via3",#N/A,TRUE,"general"}</definedName>
    <definedName name="BGDGFRT" hidden="1">{"via1",#N/A,TRUE,"general";"via2",#N/A,TRUE,"general";"via3",#N/A,TRUE,"general"}</definedName>
    <definedName name="BGFBFH" localSheetId="23" hidden="1">{"via1",#N/A,TRUE,"general";"via2",#N/A,TRUE,"general";"via3",#N/A,TRUE,"general"}</definedName>
    <definedName name="BGFBFH" hidden="1">{"via1",#N/A,TRUE,"general";"via2",#N/A,TRUE,"general";"via3",#N/A,TRUE,"general"}</definedName>
    <definedName name="bgh" localSheetId="23">#REF!</definedName>
    <definedName name="bgh" localSheetId="21">#REF!</definedName>
    <definedName name="bgh" localSheetId="22">#REF!</definedName>
    <definedName name="bgh">#REF!</definedName>
    <definedName name="bgvfcdx" localSheetId="23" hidden="1">{"via1",#N/A,TRUE,"general";"via2",#N/A,TRUE,"general";"via3",#N/A,TRUE,"general"}</definedName>
    <definedName name="bgvfcdx" hidden="1">{"via1",#N/A,TRUE,"general";"via2",#N/A,TRUE,"general";"via3",#N/A,TRUE,"general"}</definedName>
    <definedName name="BHT" localSheetId="23">#REF!</definedName>
    <definedName name="BHT" localSheetId="21">#REF!</definedName>
    <definedName name="BHT" localSheetId="22">#REF!</definedName>
    <definedName name="BHT">#REF!</definedName>
    <definedName name="bimestre">#REF!</definedName>
    <definedName name="BISCO" localSheetId="23">#REF!</definedName>
    <definedName name="BISCO">#REF!</definedName>
    <definedName name="BJHVVHGH" localSheetId="23">DATE(YEAR('Mayores y Menores 3 ADICION'!Loan_Start),MONTH('Mayores y Menores 3 ADICION'!Loan_Start)+Payment_Number,DAY('Mayores y Menores 3 ADICION'!Loan_Start))</definedName>
    <definedName name="BJHVVHGH" localSheetId="21">DATE(YEAR(#REF!),MONTH(#REF!)+Payment_Number,DAY(#REF!))</definedName>
    <definedName name="BJHVVHGH" localSheetId="22">DATE(YEAR(#REF!),MONTH(#REF!)+Payment_Number,DAY(#REF!))</definedName>
    <definedName name="BJHVVHGH">DATE(YEAR([0]!Loan_Start),MONTH([0]!Loan_Start)+Payment_Number,DAY([0]!Loan_Start))</definedName>
    <definedName name="bl" localSheetId="23">#REF!</definedName>
    <definedName name="bl" localSheetId="21">#REF!</definedName>
    <definedName name="bl" localSheetId="22">#REF!</definedName>
    <definedName name="bl">#REF!</definedName>
    <definedName name="bnm" localSheetId="23">#REF!</definedName>
    <definedName name="bnm" localSheetId="21">#REF!</definedName>
    <definedName name="bnm" localSheetId="22">#REF!</definedName>
    <definedName name="bnm">#REF!</definedName>
    <definedName name="BOMBA">#REF!</definedName>
    <definedName name="BOTAD">#REF!</definedName>
    <definedName name="BOTADA" localSheetId="23">#REF!</definedName>
    <definedName name="BOTADA">#REF!</definedName>
    <definedName name="BOTES">#REF!</definedName>
    <definedName name="br" localSheetId="23" hidden="1">{"TAB1",#N/A,TRUE,"GENERAL";"TAB2",#N/A,TRUE,"GENERAL";"TAB3",#N/A,TRUE,"GENERAL";"TAB4",#N/A,TRUE,"GENERAL";"TAB5",#N/A,TRUE,"GENERAL"}</definedName>
    <definedName name="br" hidden="1">{"TAB1",#N/A,TRUE,"GENERAL";"TAB2",#N/A,TRUE,"GENERAL";"TAB3",#N/A,TRUE,"GENERAL";"TAB4",#N/A,TRUE,"GENERAL";"TAB5",#N/A,TRUE,"GENERAL"}</definedName>
    <definedName name="BROCH" localSheetId="23">#REF!</definedName>
    <definedName name="BROCH">#REF!</definedName>
    <definedName name="bsb" localSheetId="23" hidden="1">{"via1",#N/A,TRUE,"general";"via2",#N/A,TRUE,"general";"via3",#N/A,TRUE,"general"}</definedName>
    <definedName name="bsb" hidden="1">{"via1",#N/A,TRUE,"general";"via2",#N/A,TRUE,"general";"via3",#N/A,TRUE,"general"}</definedName>
    <definedName name="bspoi" localSheetId="23" hidden="1">{"TAB1",#N/A,TRUE,"GENERAL";"TAB2",#N/A,TRUE,"GENERAL";"TAB3",#N/A,TRUE,"GENERAL";"TAB4",#N/A,TRUE,"GENERAL";"TAB5",#N/A,TRUE,"GENERAL"}</definedName>
    <definedName name="bspoi" hidden="1">{"TAB1",#N/A,TRUE,"GENERAL";"TAB2",#N/A,TRUE,"GENERAL";"TAB3",#N/A,TRUE,"GENERAL";"TAB4",#N/A,TRUE,"GENERAL";"TAB5",#N/A,TRUE,"GENERAL"}</definedName>
    <definedName name="bt" localSheetId="23" hidden="1">{"via1",#N/A,TRUE,"general";"via2",#N/A,TRUE,"general";"via3",#N/A,TRUE,"general"}</definedName>
    <definedName name="bt" hidden="1">{"via1",#N/A,TRUE,"general";"via2",#N/A,TRUE,"general";"via3",#N/A,TRUE,"general"}</definedName>
    <definedName name="BTYJHTR" localSheetId="23" hidden="1">{"TAB1",#N/A,TRUE,"GENERAL";"TAB2",#N/A,TRUE,"GENERAL";"TAB3",#N/A,TRUE,"GENERAL";"TAB4",#N/A,TRUE,"GENERAL";"TAB5",#N/A,TRUE,"GENERAL"}</definedName>
    <definedName name="BTYJHTR" hidden="1">{"TAB1",#N/A,TRUE,"GENERAL";"TAB2",#N/A,TRUE,"GENERAL";"TAB3",#N/A,TRUE,"GENERAL";"TAB4",#N/A,TRUE,"GENERAL";"TAB5",#N/A,TRUE,"GENERAL"}</definedName>
    <definedName name="BUENO4006" localSheetId="23">#REF!</definedName>
    <definedName name="BUENO4006" localSheetId="21">#REF!</definedName>
    <definedName name="BUENO4006" localSheetId="22">#REF!</definedName>
    <definedName name="BUENO4006">#REF!</definedName>
    <definedName name="BUENO4006A" localSheetId="23">#REF!</definedName>
    <definedName name="BUENO4006A" localSheetId="21">#REF!</definedName>
    <definedName name="BUENO4006A" localSheetId="22">#REF!</definedName>
    <definedName name="BUENO4006A">#REF!</definedName>
    <definedName name="BUENO40CN01" localSheetId="23">#REF!</definedName>
    <definedName name="BUENO40CN01" localSheetId="21">#REF!</definedName>
    <definedName name="BUENO40CN01" localSheetId="22">#REF!</definedName>
    <definedName name="BUENO40CN01">#REF!</definedName>
    <definedName name="BUENO40CNA" localSheetId="21">#REF!</definedName>
    <definedName name="BUENO40CNA" localSheetId="22">#REF!</definedName>
    <definedName name="BUENO40CNA">#REF!</definedName>
    <definedName name="BUENO40CNB" localSheetId="21">#REF!</definedName>
    <definedName name="BUENO40CNB" localSheetId="22">#REF!</definedName>
    <definedName name="BUENO40CNB">#REF!</definedName>
    <definedName name="BUENO55CN01" localSheetId="21">#REF!</definedName>
    <definedName name="BUENO55CN01" localSheetId="22">#REF!</definedName>
    <definedName name="BUENO55CN01">#REF!</definedName>
    <definedName name="BUENO55CN03" localSheetId="21">#REF!</definedName>
    <definedName name="BUENO55CN03" localSheetId="22">#REF!</definedName>
    <definedName name="BUENO55CN03">#REF!</definedName>
    <definedName name="BUENO5607" localSheetId="21">#REF!</definedName>
    <definedName name="BUENO5607" localSheetId="22">#REF!</definedName>
    <definedName name="BUENO5607">#REF!</definedName>
    <definedName name="BUENOAFIR5607" localSheetId="21">#REF!</definedName>
    <definedName name="BUENOAFIR5607" localSheetId="22">#REF!</definedName>
    <definedName name="BUENOAFIR5607">#REF!</definedName>
    <definedName name="BuiltIn_Print_Area" localSheetId="21">#REF!</definedName>
    <definedName name="BuiltIn_Print_Area" localSheetId="22">#REF!</definedName>
    <definedName name="BuiltIn_Print_Area" localSheetId="19">#REF!</definedName>
    <definedName name="BuiltIn_Print_Area">#REF!</definedName>
    <definedName name="BuiltIn_Print_Area___0" localSheetId="21">#REF!</definedName>
    <definedName name="BuiltIn_Print_Area___0" localSheetId="22">#REF!</definedName>
    <definedName name="BuiltIn_Print_Area___0" localSheetId="19">#REF!</definedName>
    <definedName name="BuiltIn_Print_Area___0">#REF!</definedName>
    <definedName name="BuiltIn_Print_Area___0___0" localSheetId="21">#REF!</definedName>
    <definedName name="BuiltIn_Print_Area___0___0" localSheetId="22">#REF!</definedName>
    <definedName name="BuiltIn_Print_Area___0___0" localSheetId="19">#REF!</definedName>
    <definedName name="BuiltIn_Print_Area___0___0">#REF!</definedName>
    <definedName name="BuiltIn_Print_Area___0___0___0" localSheetId="21">#REF!</definedName>
    <definedName name="BuiltIn_Print_Area___0___0___0" localSheetId="22">#REF!</definedName>
    <definedName name="BuiltIn_Print_Area___0___0___0" localSheetId="19">#REF!</definedName>
    <definedName name="BuiltIn_Print_Area___0___0___0">#REF!</definedName>
    <definedName name="BuiltIn_Print_Titles" localSheetId="21">#REF!</definedName>
    <definedName name="BuiltIn_Print_Titles" localSheetId="22">#REF!</definedName>
    <definedName name="BuiltIn_Print_Titles" localSheetId="19">#REF!</definedName>
    <definedName name="BuiltIn_Print_Titles">#REF!</definedName>
    <definedName name="BULLDOZ">#REF!</definedName>
    <definedName name="bvbc" localSheetId="23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localSheetId="23" hidden="1">{"via1",#N/A,TRUE,"general";"via2",#N/A,TRUE,"general";"via3",#N/A,TRUE,"general"}</definedName>
    <definedName name="bvcb" hidden="1">{"via1",#N/A,TRUE,"general";"via2",#N/A,TRUE,"general";"via3",#N/A,TRUE,"general"}</definedName>
    <definedName name="bvn" localSheetId="23" hidden="1">{"via1",#N/A,TRUE,"general";"via2",#N/A,TRUE,"general";"via3",#N/A,TRUE,"general"}</definedName>
    <definedName name="bvn" hidden="1">{"via1",#N/A,TRUE,"general";"via2",#N/A,TRUE,"general";"via3",#N/A,TRUE,"general"}</definedName>
    <definedName name="bw" localSheetId="23">#REF!</definedName>
    <definedName name="bw" localSheetId="21">#REF!</definedName>
    <definedName name="bw" localSheetId="22">#REF!</definedName>
    <definedName name="bw">#REF!</definedName>
    <definedName name="by" localSheetId="23" hidden="1">{"via1",#N/A,TRUE,"general";"via2",#N/A,TRUE,"general";"via3",#N/A,TRUE,"general"}</definedName>
    <definedName name="by" hidden="1">{"via1",#N/A,TRUE,"general";"via2",#N/A,TRUE,"general";"via3",#N/A,TRUE,"general"}</definedName>
    <definedName name="C_" localSheetId="23">#REF!</definedName>
    <definedName name="C_" localSheetId="21">#REF!</definedName>
    <definedName name="C_" localSheetId="22">#REF!</definedName>
    <definedName name="C_">#REF!</definedName>
    <definedName name="C90445L" localSheetId="23">#REF!</definedName>
    <definedName name="C90445L">#REF!</definedName>
    <definedName name="CA" localSheetId="23">#REF!</definedName>
    <definedName name="CA">#REF!</definedName>
    <definedName name="caa" localSheetId="23">#REF!</definedName>
    <definedName name="caa">#REF!</definedName>
    <definedName name="CABAL" localSheetId="23">#REF!</definedName>
    <definedName name="CABAL">#REF!</definedName>
    <definedName name="CAJAC" localSheetId="23">#REF!</definedName>
    <definedName name="CAJAC">#REF!</definedName>
    <definedName name="CAJAV">#REF!</definedName>
    <definedName name="CAJMI">#REF!</definedName>
    <definedName name="CALCULO">#REF!</definedName>
    <definedName name="calidad">#REF!</definedName>
    <definedName name="CANAL" localSheetId="23">#REF!</definedName>
    <definedName name="CANAL">#REF!</definedName>
    <definedName name="CANGU">#REF!</definedName>
    <definedName name="CANT" localSheetId="23">#REF!</definedName>
    <definedName name="CANT" localSheetId="21">#REF!</definedName>
    <definedName name="CANT" localSheetId="22">#REF!</definedName>
    <definedName name="CANT">#REF!</definedName>
    <definedName name="Cantidad" localSheetId="23">#REF!</definedName>
    <definedName name="Cantidad">#REF!</definedName>
    <definedName name="Cantidades" localSheetId="23">#REF!</definedName>
    <definedName name="Cantidades">#REF!</definedName>
    <definedName name="cants" localSheetId="23">#REF!</definedName>
    <definedName name="cants" localSheetId="21">#REF!</definedName>
    <definedName name="cants" localSheetId="22">#REF!</definedName>
    <definedName name="cants">#REF!</definedName>
    <definedName name="CAP" localSheetId="23">#REF!</definedName>
    <definedName name="CAP">#REF!</definedName>
    <definedName name="Carga">#REF!</definedName>
    <definedName name="CARGAD" localSheetId="23">#REF!</definedName>
    <definedName name="CARGAD">#REF!</definedName>
    <definedName name="CARGOS">#REF!</definedName>
    <definedName name="CARGUER">#REF!</definedName>
    <definedName name="CARLOS" localSheetId="23">DATE(YEAR('Mayores y Menores 3 ADICION'!Loan_Start),MONTH('Mayores y Menores 3 ADICION'!Loan_Start)+Payment_Number,DAY('Mayores y Menores 3 ADICION'!Loan_Start))</definedName>
    <definedName name="CARLOS" localSheetId="21">DATE(YEAR(#REF!),MONTH(#REF!)+Payment_Number,DAY(#REF!))</definedName>
    <definedName name="CARLOS" localSheetId="22">DATE(YEAR(#REF!),MONTH(#REF!)+Payment_Number,DAY(#REF!))</definedName>
    <definedName name="CARLOS">DATE(YEAR([0]!Loan_Start),MONTH([0]!Loan_Start)+Payment_Number,DAY([0]!Loan_Start))</definedName>
    <definedName name="CAROL">#REF!</definedName>
    <definedName name="carol1">#REF!</definedName>
    <definedName name="CARRETERAS">#REF!</definedName>
    <definedName name="CARRTA" localSheetId="23">#REF!</definedName>
    <definedName name="CARRTA">#REF!</definedName>
    <definedName name="casa" localSheetId="23" hidden="1">{"'A'!$A$1:$L$120"}</definedName>
    <definedName name="casa" localSheetId="19" hidden="1">{"'A'!$A$1:$L$120"}</definedName>
    <definedName name="casa" hidden="1">{"'A'!$A$1:$L$120"}</definedName>
    <definedName name="causa" localSheetId="21">#REF!</definedName>
    <definedName name="causa" localSheetId="22">#REF!</definedName>
    <definedName name="causa">#REF!</definedName>
    <definedName name="cc" localSheetId="21">#REF!</definedName>
    <definedName name="cc" localSheetId="22">#REF!</definedName>
    <definedName name="cc">#REF!</definedName>
    <definedName name="ccc">#REF!</definedName>
    <definedName name="ccccc" localSheetId="23" hidden="1">{"TAB1",#N/A,TRUE,"GENERAL";"TAB2",#N/A,TRUE,"GENERAL";"TAB3",#N/A,TRUE,"GENERAL";"TAB4",#N/A,TRUE,"GENERAL";"TAB5",#N/A,TRUE,"GENERAL"}</definedName>
    <definedName name="ccccc" hidden="1">{"TAB1",#N/A,TRUE,"GENERAL";"TAB2",#N/A,TRUE,"GENERAL";"TAB3",#N/A,TRUE,"GENERAL";"TAB4",#N/A,TRUE,"GENERAL";"TAB5",#N/A,TRUE,"GENERAL"}</definedName>
    <definedName name="CCCCCC" localSheetId="21">#REF!</definedName>
    <definedName name="CCCCCC" localSheetId="22">#REF!</definedName>
    <definedName name="CCCCCC">#REF!</definedName>
    <definedName name="ccto210" localSheetId="23">#REF!</definedName>
    <definedName name="ccto210" localSheetId="21">#REF!</definedName>
    <definedName name="ccto210" localSheetId="22">#REF!</definedName>
    <definedName name="ccto210">#REF!</definedName>
    <definedName name="cd" localSheetId="23">#REF!</definedName>
    <definedName name="cd" localSheetId="21">#REF!</definedName>
    <definedName name="cd" localSheetId="22">#REF!</definedName>
    <definedName name="cd">#REF!</definedName>
    <definedName name="CD454JH" localSheetId="23">#REF!</definedName>
    <definedName name="CD454JH">#REF!</definedName>
    <definedName name="cdcdc" localSheetId="23" hidden="1">{"via1",#N/A,TRUE,"general";"via2",#N/A,TRUE,"general";"via3",#N/A,TRUE,"general"}</definedName>
    <definedName name="cdcdc" hidden="1">{"via1",#N/A,TRUE,"general";"via2",#N/A,TRUE,"general";"via3",#N/A,TRUE,"general"}</definedName>
    <definedName name="ceerf" localSheetId="23" hidden="1">{"TAB1",#N/A,TRUE,"GENERAL";"TAB2",#N/A,TRUE,"GENERAL";"TAB3",#N/A,TRUE,"GENERAL";"TAB4",#N/A,TRUE,"GENERAL";"TAB5",#N/A,TRUE,"GENERAL"}</definedName>
    <definedName name="ceerf" hidden="1">{"TAB1",#N/A,TRUE,"GENERAL";"TAB2",#N/A,TRUE,"GENERAL";"TAB3",#N/A,TRUE,"GENERAL";"TAB4",#N/A,TRUE,"GENERAL";"TAB5",#N/A,TRUE,"GENERAL"}</definedName>
    <definedName name="CEMEG">#REF!</definedName>
    <definedName name="CHAPA" localSheetId="23">#REF!</definedName>
    <definedName name="CHAPA">#REF!</definedName>
    <definedName name="ci" localSheetId="23">#REF!</definedName>
    <definedName name="ci" localSheetId="21">#REF!</definedName>
    <definedName name="ci" localSheetId="22">#REF!</definedName>
    <definedName name="ci">#REF!</definedName>
    <definedName name="clase" localSheetId="23">#REF!</definedName>
    <definedName name="clase" localSheetId="21">#REF!</definedName>
    <definedName name="clase" localSheetId="22">#REF!</definedName>
    <definedName name="clase">#REF!</definedName>
    <definedName name="ClaseOfer">#REF!</definedName>
    <definedName name="CLAVO">#REF!</definedName>
    <definedName name="clcl" localSheetId="23">#REF!</definedName>
    <definedName name="clcl">#REF!</definedName>
    <definedName name="CMMO">#REF!</definedName>
    <definedName name="CMMOA">#REF!</definedName>
    <definedName name="co" localSheetId="23">#REF!</definedName>
    <definedName name="co" localSheetId="21">#REF!</definedName>
    <definedName name="co" localSheetId="22">#REF!</definedName>
    <definedName name="co">#REF!</definedName>
    <definedName name="CO22JH" localSheetId="23">#REF!</definedName>
    <definedName name="CO22JH">#REF!</definedName>
    <definedName name="CO23JH" localSheetId="23">#REF!</definedName>
    <definedName name="CO23JH">#REF!</definedName>
    <definedName name="CO456JH">#REF!</definedName>
    <definedName name="CO458JH">#REF!</definedName>
    <definedName name="CO45S2">#REF!</definedName>
    <definedName name="CO45S3">#REF!</definedName>
    <definedName name="CO45S4">#REF!</definedName>
    <definedName name="CO45S6">#REF!</definedName>
    <definedName name="CO902JH" localSheetId="23">#REF!</definedName>
    <definedName name="CO902JH">#REF!</definedName>
    <definedName name="CO903JH" localSheetId="23">#REF!</definedName>
    <definedName name="CO903JH">#REF!</definedName>
    <definedName name="CO904JH" localSheetId="23">#REF!</definedName>
    <definedName name="CO904JH">#REF!</definedName>
    <definedName name="CO906JH">#REF!</definedName>
    <definedName name="CO908JH">#REF!</definedName>
    <definedName name="CO90S2">#REF!</definedName>
    <definedName name="CO90S3">#REF!</definedName>
    <definedName name="CO90S4">#REF!</definedName>
    <definedName name="CO90S6">#REF!</definedName>
    <definedName name="CO910JH">#REF!</definedName>
    <definedName name="Cod">#REF!</definedName>
    <definedName name="CodAPU">#REF!</definedName>
    <definedName name="codigodep">#REF!</definedName>
    <definedName name="CÓDIGOS_EQUIPOS">#REF!</definedName>
    <definedName name="CÓDIGOS_MANO_DE_OBRA">#REF!</definedName>
    <definedName name="CÓDIGOS_SERVICIOS">#REF!</definedName>
    <definedName name="CÓDIGOS_TRANSPORTES">#REF!</definedName>
    <definedName name="CODOS" localSheetId="23">#REF!</definedName>
    <definedName name="CODOS">#REF!</definedName>
    <definedName name="codos2" localSheetId="23">#REF!</definedName>
    <definedName name="codos2">#REF!</definedName>
    <definedName name="ColTap">#REF!</definedName>
    <definedName name="COMN1" localSheetId="23">#REF!</definedName>
    <definedName name="COMN1">#REF!</definedName>
    <definedName name="completa_ab">#REF!</definedName>
    <definedName name="COMPR">#REF!</definedName>
    <definedName name="CONM1">#REF!</definedName>
    <definedName name="CONM2">#REF!</definedName>
    <definedName name="CONMI" localSheetId="23">#REF!</definedName>
    <definedName name="CONMI">#REF!</definedName>
    <definedName name="CONMX">#REF!</definedName>
    <definedName name="Conso" localSheetId="23">#REF!</definedName>
    <definedName name="Conso">#REF!</definedName>
    <definedName name="Consol" localSheetId="23">#REF!</definedName>
    <definedName name="Consol">#REF!</definedName>
    <definedName name="copia" localSheetId="23">#REF!</definedName>
    <definedName name="copia">#REF!</definedName>
    <definedName name="copia1" localSheetId="23">#REF!</definedName>
    <definedName name="copia1">#REF!</definedName>
    <definedName name="COPIA2" localSheetId="23">#REF!</definedName>
    <definedName name="COPIA2">#REF!</definedName>
    <definedName name="CORTA">#REF!</definedName>
    <definedName name="COSTOS_DIRECTOS" localSheetId="21">#REF!</definedName>
    <definedName name="COSTOS_DIRECTOS" localSheetId="22">#REF!</definedName>
    <definedName name="COSTOS_DIRECTOS">#REF!</definedName>
    <definedName name="cota">#REF!</definedName>
    <definedName name="COTAS">#REF!</definedName>
    <definedName name="COYLL" localSheetId="23">#REF!</definedName>
    <definedName name="COYLL">#REF!</definedName>
    <definedName name="cp" localSheetId="23">#REF!</definedName>
    <definedName name="cp" localSheetId="21">#REF!</definedName>
    <definedName name="cp" localSheetId="22">#REF!</definedName>
    <definedName name="cp">#REF!</definedName>
    <definedName name="CP452L" localSheetId="23">#REF!</definedName>
    <definedName name="CP452L">#REF!</definedName>
    <definedName name="CP453L" localSheetId="23">#REF!</definedName>
    <definedName name="CP453L">#REF!</definedName>
    <definedName name="CP902L">#REF!</definedName>
    <definedName name="CP903L">#REF!</definedName>
    <definedName name="CP904L">#REF!</definedName>
    <definedName name="CR22JH">#REF!</definedName>
    <definedName name="CR42JH">#REF!</definedName>
    <definedName name="CR44JH">#REF!</definedName>
    <definedName name="CRAS">#REF!</definedName>
    <definedName name="credito_completa" localSheetId="21">#REF!</definedName>
    <definedName name="credito_completa" localSheetId="22">#REF!</definedName>
    <definedName name="credito_completa">#REF!</definedName>
    <definedName name="CRIT1">#REF!</definedName>
    <definedName name="Criticos" localSheetId="21">#REF!</definedName>
    <definedName name="Criticos" localSheetId="22">#REF!</definedName>
    <definedName name="Criticos">#REF!</definedName>
    <definedName name="CSIKA">#REF!</definedName>
    <definedName name="CT070KG">#REF!</definedName>
    <definedName name="CT080KG">#REF!</definedName>
    <definedName name="CT110K">#REF!</definedName>
    <definedName name="CT110KG" localSheetId="23">#REF!</definedName>
    <definedName name="CT110KG">#REF!</definedName>
    <definedName name="CT140K">#REF!</definedName>
    <definedName name="CT140KG">#REF!</definedName>
    <definedName name="CT170KG">#REF!</definedName>
    <definedName name="CT180K">#REF!</definedName>
    <definedName name="CT180KG" localSheetId="23">#REF!</definedName>
    <definedName name="CT180KG">#REF!</definedName>
    <definedName name="CT210K">#REF!</definedName>
    <definedName name="CT210KG">#REF!</definedName>
    <definedName name="CT245K">#REF!</definedName>
    <definedName name="CT245KG">#REF!</definedName>
    <definedName name="cUCA" localSheetId="23">#REF!</definedName>
    <definedName name="cUCA">#REF!</definedName>
    <definedName name="CUNET" localSheetId="23" hidden="1">{"via1",#N/A,TRUE,"general";"via2",#N/A,TRUE,"general";"via3",#N/A,TRUE,"general"}</definedName>
    <definedName name="CUNET" hidden="1">{"via1",#N/A,TRUE,"general";"via2",#N/A,TRUE,"general";"via3",#N/A,TRUE,"general"}</definedName>
    <definedName name="cv" localSheetId="23">#REF!</definedName>
    <definedName name="cv" localSheetId="21">#REF!</definedName>
    <definedName name="cv" localSheetId="22">#REF!</definedName>
    <definedName name="cv">#REF!</definedName>
    <definedName name="CVa">#REF!</definedName>
    <definedName name="cvfvd" localSheetId="23" hidden="1">{"via1",#N/A,TRUE,"general";"via2",#N/A,TRUE,"general";"via3",#N/A,TRUE,"general"}</definedName>
    <definedName name="cvfvd" hidden="1">{"via1",#N/A,TRUE,"general";"via2",#N/A,TRUE,"general";"via3",#N/A,TRUE,"general"}</definedName>
    <definedName name="cvn" localSheetId="23" hidden="1">{"TAB1",#N/A,TRUE,"GENERAL";"TAB2",#N/A,TRUE,"GENERAL";"TAB3",#N/A,TRUE,"GENERAL";"TAB4",#N/A,TRUE,"GENERAL";"TAB5",#N/A,TRUE,"GENERAL"}</definedName>
    <definedName name="cvn" hidden="1">{"TAB1",#N/A,TRUE,"GENERAL";"TAB2",#N/A,TRUE,"GENERAL";"TAB3",#N/A,TRUE,"GENERAL";"TAB4",#N/A,TRUE,"GENERAL";"TAB5",#N/A,TRUE,"GENERAL"}</definedName>
    <definedName name="CVXC" localSheetId="23" hidden="1">{"via1",#N/A,TRUE,"general";"via2",#N/A,TRUE,"general";"via3",#N/A,TRUE,"general"}</definedName>
    <definedName name="CVXC" hidden="1">{"via1",#N/A,TRUE,"general";"via2",#N/A,TRUE,"general";"via3",#N/A,TRUE,"general"}</definedName>
    <definedName name="cx" localSheetId="23">#REF!</definedName>
    <definedName name="cx" localSheetId="21">#REF!</definedName>
    <definedName name="cx" localSheetId="22">#REF!</definedName>
    <definedName name="cx">#REF!</definedName>
    <definedName name="CYLL2" localSheetId="23">#REF!</definedName>
    <definedName name="CYLL2">#REF!</definedName>
    <definedName name="CYLL3" localSheetId="23">#REF!</definedName>
    <definedName name="CYLL3">#REF!</definedName>
    <definedName name="CYLL4">#REF!</definedName>
    <definedName name="CYLL6">#REF!</definedName>
    <definedName name="D" localSheetId="23">Scheduled_Payment+Extra_Payment</definedName>
    <definedName name="D" localSheetId="21">Scheduled_Payment+Extra_Payment</definedName>
    <definedName name="D" localSheetId="22">Scheduled_Payment+Extra_Payment</definedName>
    <definedName name="D">Scheduled_Payment+Extra_Payment</definedName>
    <definedName name="DANI">#REF!</definedName>
    <definedName name="DASD" localSheetId="23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ata" localSheetId="23">#REF!</definedName>
    <definedName name="Data" localSheetId="21">#REF!</definedName>
    <definedName name="Data" localSheetId="22">#REF!</definedName>
    <definedName name="Data">#REF!</definedName>
    <definedName name="DATOS">#REF!</definedName>
    <definedName name="datos1">#REF!</definedName>
    <definedName name="datos2" localSheetId="23">#REF!</definedName>
    <definedName name="datos2">#REF!</definedName>
    <definedName name="dbfdfbi" localSheetId="23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c" localSheetId="23">#REF!</definedName>
    <definedName name="dc" localSheetId="21">#REF!</definedName>
    <definedName name="dc" localSheetId="22">#REF!</definedName>
    <definedName name="dc">#REF!</definedName>
    <definedName name="DCF" localSheetId="23">#REF!</definedName>
    <definedName name="DCF" localSheetId="21">#REF!</definedName>
    <definedName name="DCF" localSheetId="22">#REF!</definedName>
    <definedName name="DCF">#REF!</definedName>
    <definedName name="DCSDCTV" localSheetId="23" hidden="1">{"via1",#N/A,TRUE,"general";"via2",#N/A,TRUE,"general";"via3",#N/A,TRUE,"general"}</definedName>
    <definedName name="DCSDCTV" hidden="1">{"via1",#N/A,TRUE,"general";"via2",#N/A,TRUE,"general";"via3",#N/A,TRUE,"general"}</definedName>
    <definedName name="dd" localSheetId="23">#REF!</definedName>
    <definedName name="dd" localSheetId="21">#REF!</definedName>
    <definedName name="dd" localSheetId="22">#REF!</definedName>
    <definedName name="dd">#REF!</definedName>
    <definedName name="ddd" localSheetId="23" hidden="1">{"via1",#N/A,TRUE,"general";"via2",#N/A,TRUE,"general";"via3",#N/A,TRUE,"general"}</definedName>
    <definedName name="ddd" hidden="1">{"via1",#N/A,TRUE,"general";"via2",#N/A,TRUE,"general";"via3",#N/A,TRUE,"general"}</definedName>
    <definedName name="DDDD" localSheetId="23">IF('Mayores y Menores 3 ADICION'!Values_Entered,[0]!Header_Row+'Mayores y Menores 3 ADICION'!Number_of_Payments,[0]!Header_Row)</definedName>
    <definedName name="DDDD" localSheetId="21">#N/A</definedName>
    <definedName name="DDDD" localSheetId="22">#N/A</definedName>
    <definedName name="DDDD">IF([0]!Values_Entered,[0]!Header_Row+[0]!Number_of_Payments,[0]!Header_Row)</definedName>
    <definedName name="ddddt" localSheetId="23" hidden="1">{"via1",#N/A,TRUE,"general";"via2",#N/A,TRUE,"general";"via3",#N/A,TRUE,"general"}</definedName>
    <definedName name="ddddt" hidden="1">{"via1",#N/A,TRUE,"general";"via2",#N/A,TRUE,"general";"via3",#N/A,TRUE,"general"}</definedName>
    <definedName name="ddewdw" localSheetId="23" hidden="1">{"TAB1",#N/A,TRUE,"GENERAL";"TAB2",#N/A,TRUE,"GENERAL";"TAB3",#N/A,TRUE,"GENERAL";"TAB4",#N/A,TRUE,"GENERAL";"TAB5",#N/A,TRUE,"GENERAL"}</definedName>
    <definedName name="ddewdw" hidden="1">{"TAB1",#N/A,TRUE,"GENERAL";"TAB2",#N/A,TRUE,"GENERAL";"TAB3",#N/A,TRUE,"GENERAL";"TAB4",#N/A,TRUE,"GENERAL";"TAB5",#N/A,TRUE,"GENERAL"}</definedName>
    <definedName name="ddfdh" localSheetId="23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localSheetId="23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localSheetId="23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localSheetId="23" hidden="1">{"via1",#N/A,TRUE,"general";"via2",#N/A,TRUE,"general";"via3",#N/A,TRUE,"general"}</definedName>
    <definedName name="defd" hidden="1">{"via1",#N/A,TRUE,"general";"via2",#N/A,TRUE,"general";"via3",#N/A,TRUE,"general"}</definedName>
    <definedName name="DEX" localSheetId="23">#REF!</definedName>
    <definedName name="DEX" localSheetId="21">#REF!</definedName>
    <definedName name="DEX" localSheetId="22">#REF!</definedName>
    <definedName name="DEX">#REF!</definedName>
    <definedName name="df" localSheetId="23">#REF!</definedName>
    <definedName name="df" localSheetId="21">#REF!</definedName>
    <definedName name="df" localSheetId="22">#REF!</definedName>
    <definedName name="df">#REF!</definedName>
    <definedName name="dfa" localSheetId="23" hidden="1">{"TAB1",#N/A,TRUE,"GENERAL";"TAB2",#N/A,TRUE,"GENERAL";"TAB3",#N/A,TRUE,"GENERAL";"TAB4",#N/A,TRUE,"GENERAL";"TAB5",#N/A,TRUE,"GENERAL"}</definedName>
    <definedName name="dfa" hidden="1">{"TAB1",#N/A,TRUE,"GENERAL";"TAB2",#N/A,TRUE,"GENERAL";"TAB3",#N/A,TRUE,"GENERAL";"TAB4",#N/A,TRUE,"GENERAL";"TAB5",#N/A,TRUE,"GENERAL"}</definedName>
    <definedName name="dfasd" localSheetId="23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localSheetId="23" hidden="1">{"via1",#N/A,TRUE,"general";"via2",#N/A,TRUE,"general";"via3",#N/A,TRUE,"general"}</definedName>
    <definedName name="DFBNJ" hidden="1">{"via1",#N/A,TRUE,"general";"via2",#N/A,TRUE,"general";"via3",#N/A,TRUE,"general"}</definedName>
    <definedName name="dfds" localSheetId="23" hidden="1">{"TAB1",#N/A,TRUE,"GENERAL";"TAB2",#N/A,TRUE,"GENERAL";"TAB3",#N/A,TRUE,"GENERAL";"TAB4",#N/A,TRUE,"GENERAL";"TAB5",#N/A,TRUE,"GENERAL"}</definedName>
    <definedName name="dfds" hidden="1">{"TAB1",#N/A,TRUE,"GENERAL";"TAB2",#N/A,TRUE,"GENERAL";"TAB3",#N/A,TRUE,"GENERAL";"TAB4",#N/A,TRUE,"GENERAL";"TAB5",#N/A,TRUE,"GENERAL"}</definedName>
    <definedName name="dfdsfi" localSheetId="23" hidden="1">{"via1",#N/A,TRUE,"general";"via2",#N/A,TRUE,"general";"via3",#N/A,TRUE,"general"}</definedName>
    <definedName name="dfdsfi" hidden="1">{"via1",#N/A,TRUE,"general";"via2",#N/A,TRUE,"general";"via3",#N/A,TRUE,"general"}</definedName>
    <definedName name="dffffe" localSheetId="23" hidden="1">{"TAB1",#N/A,TRUE,"GENERAL";"TAB2",#N/A,TRUE,"GENERAL";"TAB3",#N/A,TRUE,"GENERAL";"TAB4",#N/A,TRUE,"GENERAL";"TAB5",#N/A,TRUE,"GENERAL"}</definedName>
    <definedName name="dffffe" hidden="1">{"TAB1",#N/A,TRUE,"GENERAL";"TAB2",#N/A,TRUE,"GENERAL";"TAB3",#N/A,TRUE,"GENERAL";"TAB4",#N/A,TRUE,"GENERAL";"TAB5",#N/A,TRUE,"GENERAL"}</definedName>
    <definedName name="DFG" localSheetId="23" hidden="1">{"via1",#N/A,TRUE,"general";"via2",#N/A,TRUE,"general";"via3",#N/A,TRUE,"general"}</definedName>
    <definedName name="DFG" hidden="1">{"via1",#N/A,TRUE,"general";"via2",#N/A,TRUE,"general";"via3",#N/A,TRUE,"general"}</definedName>
    <definedName name="DFGBHJ" localSheetId="23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localSheetId="23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localSheetId="23" hidden="1">{"TAB1",#N/A,TRUE,"GENERAL";"TAB2",#N/A,TRUE,"GENERAL";"TAB3",#N/A,TRUE,"GENERAL";"TAB4",#N/A,TRUE,"GENERAL";"TAB5",#N/A,TRUE,"GENERAL"}</definedName>
    <definedName name="DFGDYYB" hidden="1">{"TAB1",#N/A,TRUE,"GENERAL";"TAB2",#N/A,TRUE,"GENERAL";"TAB3",#N/A,TRUE,"GENERAL";"TAB4",#N/A,TRUE,"GENERAL";"TAB5",#N/A,TRUE,"GENERAL"}</definedName>
    <definedName name="dfgf" localSheetId="23" hidden="1">{"via1",#N/A,TRUE,"general";"via2",#N/A,TRUE,"general";"via3",#N/A,TRUE,"general"}</definedName>
    <definedName name="dfgf" hidden="1">{"via1",#N/A,TRUE,"general";"via2",#N/A,TRUE,"general";"via3",#N/A,TRUE,"general"}</definedName>
    <definedName name="DFGFBOP" localSheetId="23" hidden="1">{"TAB1",#N/A,TRUE,"GENERAL";"TAB2",#N/A,TRUE,"GENERAL";"TAB3",#N/A,TRUE,"GENERAL";"TAB4",#N/A,TRUE,"GENERAL";"TAB5",#N/A,TRUE,"GENERAL"}</definedName>
    <definedName name="DFGFBOP" hidden="1">{"TAB1",#N/A,TRUE,"GENERAL";"TAB2",#N/A,TRUE,"GENERAL";"TAB3",#N/A,TRUE,"GENERAL";"TAB4",#N/A,TRUE,"GENERAL";"TAB5",#N/A,TRUE,"GENERAL"}</definedName>
    <definedName name="DFGFDG" localSheetId="23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localSheetId="23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localSheetId="23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localSheetId="23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localSheetId="23" hidden="1">{"via1",#N/A,TRUE,"general";"via2",#N/A,TRUE,"general";"via3",#N/A,TRUE,"general"}</definedName>
    <definedName name="dfhdr" hidden="1">{"via1",#N/A,TRUE,"general";"via2",#N/A,TRUE,"general";"via3",#N/A,TRUE,"general"}</definedName>
    <definedName name="dfhgcvgfggdfsdxdc" localSheetId="23">#REF!</definedName>
    <definedName name="dfhgcvgfggdfsdxdc">#REF!</definedName>
    <definedName name="dfhgh" localSheetId="23" hidden="1">{"via1",#N/A,TRUE,"general";"via2",#N/A,TRUE,"general";"via3",#N/A,TRUE,"general"}</definedName>
    <definedName name="dfhgh" hidden="1">{"via1",#N/A,TRUE,"general";"via2",#N/A,TRUE,"general";"via3",#N/A,TRUE,"general"}</definedName>
    <definedName name="dfj" localSheetId="23" hidden="1">{"via1",#N/A,TRUE,"general";"via2",#N/A,TRUE,"general";"via3",#N/A,TRUE,"general"}</definedName>
    <definedName name="dfj" hidden="1">{"via1",#N/A,TRUE,"general";"via2",#N/A,TRUE,"general";"via3",#N/A,TRUE,"general"}</definedName>
    <definedName name="DFRFRF" localSheetId="23" hidden="1">{"via1",#N/A,TRUE,"general";"via2",#N/A,TRUE,"general";"via3",#N/A,TRUE,"general"}</definedName>
    <definedName name="DFRFRF" hidden="1">{"via1",#N/A,TRUE,"general";"via2",#N/A,TRUE,"general";"via3",#N/A,TRUE,"general"}</definedName>
    <definedName name="DFVUI" localSheetId="23" hidden="1">{"via1",#N/A,TRUE,"general";"via2",#N/A,TRUE,"general";"via3",#N/A,TRUE,"general"}</definedName>
    <definedName name="DFVUI" hidden="1">{"via1",#N/A,TRUE,"general";"via2",#N/A,TRUE,"general";"via3",#N/A,TRUE,"general"}</definedName>
    <definedName name="dg" localSheetId="23" hidden="1">{"via1",#N/A,TRUE,"general";"via2",#N/A,TRUE,"general";"via3",#N/A,TRUE,"general"}</definedName>
    <definedName name="dg" hidden="1">{"via1",#N/A,TRUE,"general";"via2",#N/A,TRUE,"general";"via3",#N/A,TRUE,"general"}</definedName>
    <definedName name="dgdgr" localSheetId="23" hidden="1">{"via1",#N/A,TRUE,"general";"via2",#N/A,TRUE,"general";"via3",#N/A,TRUE,"general"}</definedName>
    <definedName name="dgdgr" hidden="1">{"via1",#N/A,TRUE,"general";"via2",#N/A,TRUE,"general";"via3",#N/A,TRUE,"general"}</definedName>
    <definedName name="dgfd" localSheetId="23" hidden="1">{"TAB1",#N/A,TRUE,"GENERAL";"TAB2",#N/A,TRUE,"GENERAL";"TAB3",#N/A,TRUE,"GENERAL";"TAB4",#N/A,TRUE,"GENERAL";"TAB5",#N/A,TRUE,"GENERAL"}</definedName>
    <definedName name="dgfd" hidden="1">{"TAB1",#N/A,TRUE,"GENERAL";"TAB2",#N/A,TRUE,"GENERAL";"TAB3",#N/A,TRUE,"GENERAL";"TAB4",#N/A,TRUE,"GENERAL";"TAB5",#N/A,TRUE,"GENERAL"}</definedName>
    <definedName name="DGFDFVSDF" localSheetId="23" hidden="1">{"via1",#N/A,TRUE,"general";"via2",#N/A,TRUE,"general";"via3",#N/A,TRUE,"general"}</definedName>
    <definedName name="DGFDFVSDF" hidden="1">{"via1",#N/A,TRUE,"general";"via2",#N/A,TRUE,"general";"via3",#N/A,TRUE,"general"}</definedName>
    <definedName name="dgfdg" localSheetId="23" hidden="1">{"via1",#N/A,TRUE,"general";"via2",#N/A,TRUE,"general";"via3",#N/A,TRUE,"general"}</definedName>
    <definedName name="dgfdg" hidden="1">{"via1",#N/A,TRUE,"general";"via2",#N/A,TRUE,"general";"via3",#N/A,TRUE,"general"}</definedName>
    <definedName name="DGFG" localSheetId="23" hidden="1">{"via1",#N/A,TRUE,"general";"via2",#N/A,TRUE,"general";"via3",#N/A,TRUE,"general"}</definedName>
    <definedName name="DGFG" hidden="1">{"via1",#N/A,TRUE,"general";"via2",#N/A,TRUE,"general";"via3",#N/A,TRUE,"general"}</definedName>
    <definedName name="dgfsado" localSheetId="23" hidden="1">{"TAB1",#N/A,TRUE,"GENERAL";"TAB2",#N/A,TRUE,"GENERAL";"TAB3",#N/A,TRUE,"GENERAL";"TAB4",#N/A,TRUE,"GENERAL";"TAB5",#N/A,TRUE,"GENERAL"}</definedName>
    <definedName name="dgfsado" hidden="1">{"TAB1",#N/A,TRUE,"GENERAL";"TAB2",#N/A,TRUE,"GENERAL";"TAB3",#N/A,TRUE,"GENERAL";"TAB4",#N/A,TRUE,"GENERAL";"TAB5",#N/A,TRUE,"GENERAL"}</definedName>
    <definedName name="dghfs" localSheetId="23">#REF!</definedName>
    <definedName name="dghfs">#REF!</definedName>
    <definedName name="dgrdeb" localSheetId="23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localSheetId="23" hidden="1">{"via1",#N/A,TRUE,"general";"via2",#N/A,TRUE,"general";"via3",#N/A,TRUE,"general"}</definedName>
    <definedName name="dgreg" hidden="1">{"via1",#N/A,TRUE,"general";"via2",#N/A,TRUE,"general";"via3",#N/A,TRUE,"general"}</definedName>
    <definedName name="DH" localSheetId="23" hidden="1">{"via1",#N/A,TRUE,"general";"via2",#N/A,TRUE,"general";"via3",#N/A,TRUE,"general"}</definedName>
    <definedName name="DH" hidden="1">{"via1",#N/A,TRUE,"general";"via2",#N/A,TRUE,"general";"via3",#N/A,TRUE,"general"}</definedName>
    <definedName name="dhdth" localSheetId="23" hidden="1">{"TAB1",#N/A,TRUE,"GENERAL";"TAB2",#N/A,TRUE,"GENERAL";"TAB3",#N/A,TRUE,"GENERAL";"TAB4",#N/A,TRUE,"GENERAL";"TAB5",#N/A,TRUE,"GENERAL"}</definedName>
    <definedName name="dhdth" hidden="1">{"TAB1",#N/A,TRUE,"GENERAL";"TAB2",#N/A,TRUE,"GENERAL";"TAB3",#N/A,TRUE,"GENERAL";"TAB4",#N/A,TRUE,"GENERAL";"TAB5",#N/A,TRUE,"GENERAL"}</definedName>
    <definedName name="dhgh" localSheetId="23" hidden="1">{"via1",#N/A,TRUE,"general";"via2",#N/A,TRUE,"general";"via3",#N/A,TRUE,"general"}</definedName>
    <definedName name="dhgh" hidden="1">{"via1",#N/A,TRUE,"general";"via2",#N/A,TRUE,"general";"via3",#N/A,TRUE,"general"}</definedName>
    <definedName name="di" localSheetId="23">#REF!</definedName>
    <definedName name="di" localSheetId="21">#REF!</definedName>
    <definedName name="di" localSheetId="22">#REF!</definedName>
    <definedName name="di">#REF!</definedName>
    <definedName name="DIAME" localSheetId="23">#REF!</definedName>
    <definedName name="DIAME">#REF!</definedName>
    <definedName name="diametros" localSheetId="23">#REF!</definedName>
    <definedName name="diametros">#REF!</definedName>
    <definedName name="diego">#REF!</definedName>
    <definedName name="diego1">#REF!</definedName>
    <definedName name="DIRECTOS">#REF!</definedName>
    <definedName name="DistanciasPRS7801">#REF!</definedName>
    <definedName name="DistanciasPRS9003">#REF!</definedName>
    <definedName name="DistanciasPRS9004">#REF!</definedName>
    <definedName name="dj" localSheetId="23">#REF!</definedName>
    <definedName name="dj" localSheetId="21">#REF!</definedName>
    <definedName name="dj" localSheetId="22">#REF!</definedName>
    <definedName name="dj">#REF!</definedName>
    <definedName name="djdytj" localSheetId="23" hidden="1">{"TAB1",#N/A,TRUE,"GENERAL";"TAB2",#N/A,TRUE,"GENERAL";"TAB3",#N/A,TRUE,"GENERAL";"TAB4",#N/A,TRUE,"GENERAL";"TAB5",#N/A,TRUE,"GENERAL"}</definedName>
    <definedName name="djdytj" hidden="1">{"TAB1",#N/A,TRUE,"GENERAL";"TAB2",#N/A,TRUE,"GENERAL";"TAB3",#N/A,TRUE,"GENERAL";"TAB4",#N/A,TRUE,"GENERAL";"TAB5",#N/A,TRUE,"GENERAL"}</definedName>
    <definedName name="dl" localSheetId="23">#REF!</definedName>
    <definedName name="dl" localSheetId="21">#REF!</definedName>
    <definedName name="dl" localSheetId="22">#REF!</definedName>
    <definedName name="dl">#REF!</definedName>
    <definedName name="dm" localSheetId="23">#REF!</definedName>
    <definedName name="dm" localSheetId="21">#REF!</definedName>
    <definedName name="dm" localSheetId="22">#REF!</definedName>
    <definedName name="dm">#REF!</definedName>
    <definedName name="do" localSheetId="23">#REF!</definedName>
    <definedName name="do" localSheetId="21">#REF!</definedName>
    <definedName name="do" localSheetId="22">#REF!</definedName>
    <definedName name="do">#REF!</definedName>
    <definedName name="DOR" localSheetId="21">#REF!</definedName>
    <definedName name="DOR" localSheetId="22">#REF!</definedName>
    <definedName name="DOR">#REF!</definedName>
    <definedName name="dos">#REF!</definedName>
    <definedName name="dovela" localSheetId="23">#REF!&lt;2.5</definedName>
    <definedName name="dovela" localSheetId="21">#REF!&lt;2.5</definedName>
    <definedName name="dovela" localSheetId="22">#REF!&lt;2.5</definedName>
    <definedName name="dovela">#REF!&lt;2.5</definedName>
    <definedName name="drf" localSheetId="23">#REF!</definedName>
    <definedName name="drf" localSheetId="21">#REF!</definedName>
    <definedName name="drf" localSheetId="22">#REF!</definedName>
    <definedName name="drf">#REF!</definedName>
    <definedName name="dry" localSheetId="23" hidden="1">{"via1",#N/A,TRUE,"general";"via2",#N/A,TRUE,"general";"via3",#N/A,TRUE,"general"}</definedName>
    <definedName name="dry" hidden="1">{"via1",#N/A,TRUE,"general";"via2",#N/A,TRUE,"general";"via3",#N/A,TRUE,"general"}</definedName>
    <definedName name="DSA" localSheetId="23">#REF!</definedName>
    <definedName name="DSA" localSheetId="21">#REF!</definedName>
    <definedName name="DSA" localSheetId="22">#REF!</definedName>
    <definedName name="DSA">#REF!</definedName>
    <definedName name="DSAD" localSheetId="23" hidden="1">{"via1",#N/A,TRUE,"general";"via2",#N/A,TRUE,"general";"via3",#N/A,TRUE,"general"}</definedName>
    <definedName name="DSAD" hidden="1">{"via1",#N/A,TRUE,"general";"via2",#N/A,TRUE,"general";"via3",#N/A,TRUE,"general"}</definedName>
    <definedName name="dsadfp" localSheetId="23" hidden="1">{"TAB1",#N/A,TRUE,"GENERAL";"TAB2",#N/A,TRUE,"GENERAL";"TAB3",#N/A,TRUE,"GENERAL";"TAB4",#N/A,TRUE,"GENERAL";"TAB5",#N/A,TRUE,"GENERAL"}</definedName>
    <definedName name="dsadfp" hidden="1">{"TAB1",#N/A,TRUE,"GENERAL";"TAB2",#N/A,TRUE,"GENERAL";"TAB3",#N/A,TRUE,"GENERAL";"TAB4",#N/A,TRUE,"GENERAL";"TAB5",#N/A,TRUE,"GENERAL"}</definedName>
    <definedName name="DSD" localSheetId="23" hidden="1">{"via1",#N/A,TRUE,"general";"via2",#N/A,TRUE,"general";"via3",#N/A,TRUE,"general"}</definedName>
    <definedName name="DSD" hidden="1">{"via1",#N/A,TRUE,"general";"via2",#N/A,TRUE,"general";"via3",#N/A,TRUE,"general"}</definedName>
    <definedName name="dsdads4" localSheetId="23" hidden="1">{"TAB1",#N/A,TRUE,"GENERAL";"TAB2",#N/A,TRUE,"GENERAL";"TAB3",#N/A,TRUE,"GENERAL";"TAB4",#N/A,TRUE,"GENERAL";"TAB5",#N/A,TRUE,"GENERAL"}</definedName>
    <definedName name="dsdads4" hidden="1">{"TAB1",#N/A,TRUE,"GENERAL";"TAB2",#N/A,TRUE,"GENERAL";"TAB3",#N/A,TRUE,"GENERAL";"TAB4",#N/A,TRUE,"GENERAL";"TAB5",#N/A,TRUE,"GENERAL"}</definedName>
    <definedName name="DSF" localSheetId="23" hidden="1">{"via1",#N/A,TRUE,"general";"via2",#N/A,TRUE,"general";"via3",#N/A,TRUE,"general"}</definedName>
    <definedName name="DSF" hidden="1">{"via1",#N/A,TRUE,"general";"via2",#N/A,TRUE,"general";"via3",#N/A,TRUE,"general"}</definedName>
    <definedName name="DSFCVTY" localSheetId="23" hidden="1">{"TAB1",#N/A,TRUE,"GENERAL";"TAB2",#N/A,TRUE,"GENERAL";"TAB3",#N/A,TRUE,"GENERAL";"TAB4",#N/A,TRUE,"GENERAL";"TAB5",#N/A,TRUE,"GENERAL"}</definedName>
    <definedName name="DSFCVTY" hidden="1">{"TAB1",#N/A,TRUE,"GENERAL";"TAB2",#N/A,TRUE,"GENERAL";"TAB3",#N/A,TRUE,"GENERAL";"TAB4",#N/A,TRUE,"GENERAL";"TAB5",#N/A,TRUE,"GENERAL"}</definedName>
    <definedName name="dsfg" localSheetId="23" hidden="1">{"via1",#N/A,TRUE,"general";"via2",#N/A,TRUE,"general";"via3",#N/A,TRUE,"general"}</definedName>
    <definedName name="dsfg" hidden="1">{"via1",#N/A,TRUE,"general";"via2",#N/A,TRUE,"general";"via3",#N/A,TRUE,"general"}</definedName>
    <definedName name="dsfhgfdh" localSheetId="23" hidden="1">{"TAB1",#N/A,TRUE,"GENERAL";"TAB2",#N/A,TRUE,"GENERAL";"TAB3",#N/A,TRUE,"GENERAL";"TAB4",#N/A,TRUE,"GENERAL";"TAB5",#N/A,TRUE,"GENERAL"}</definedName>
    <definedName name="dsfhgfdh" hidden="1">{"TAB1",#N/A,TRUE,"GENERAL";"TAB2",#N/A,TRUE,"GENERAL";"TAB3",#N/A,TRUE,"GENERAL";"TAB4",#N/A,TRUE,"GENERAL";"TAB5",#N/A,TRUE,"GENERAL"}</definedName>
    <definedName name="dsfsdf" localSheetId="23" hidden="1">{"via1",#N/A,TRUE,"general";"via2",#N/A,TRUE,"general";"via3",#N/A,TRUE,"general"}</definedName>
    <definedName name="dsfsdf" hidden="1">{"via1",#N/A,TRUE,"general";"via2",#N/A,TRUE,"general";"via3",#N/A,TRUE,"general"}</definedName>
    <definedName name="DSFSDFCXV" localSheetId="23" hidden="1">{"TAB1",#N/A,TRUE,"GENERAL";"TAB2",#N/A,TRUE,"GENERAL";"TAB3",#N/A,TRUE,"GENERAL";"TAB4",#N/A,TRUE,"GENERAL";"TAB5",#N/A,TRUE,"GENERAL"}</definedName>
    <definedName name="DSFSDFCXV" hidden="1">{"TAB1",#N/A,TRUE,"GENERAL";"TAB2",#N/A,TRUE,"GENERAL";"TAB3",#N/A,TRUE,"GENERAL";"TAB4",#N/A,TRUE,"GENERAL";"TAB5",#N/A,TRUE,"GENERAL"}</definedName>
    <definedName name="dsfsvm" localSheetId="23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localSheetId="23" hidden="1">{"via1",#N/A,TRUE,"general";"via2",#N/A,TRUE,"general";"via3",#N/A,TRUE,"general"}</definedName>
    <definedName name="dsftbv" hidden="1">{"via1",#N/A,TRUE,"general";"via2",#N/A,TRUE,"general";"via3",#N/A,TRUE,"general"}</definedName>
    <definedName name="dt" localSheetId="23">#REF!</definedName>
    <definedName name="dt" localSheetId="21">#REF!</definedName>
    <definedName name="dt" localSheetId="22">#REF!</definedName>
    <definedName name="dt">#REF!</definedName>
    <definedName name="dtrhj" localSheetId="23" hidden="1">{"via1",#N/A,TRUE,"general";"via2",#N/A,TRUE,"general";"via3",#N/A,TRUE,"general"}</definedName>
    <definedName name="dtrhj" hidden="1">{"via1",#N/A,TRUE,"general";"via2",#N/A,TRUE,"general";"via3",#N/A,TRUE,"general"}</definedName>
    <definedName name="DTS" localSheetId="23">#REF!</definedName>
    <definedName name="DTS" localSheetId="21">#REF!</definedName>
    <definedName name="DTS" localSheetId="22">#REF!</definedName>
    <definedName name="DTS">#REF!</definedName>
    <definedName name="dURACION">#REF!</definedName>
    <definedName name="dxfgg" localSheetId="23" hidden="1">{"via1",#N/A,TRUE,"general";"via2",#N/A,TRUE,"general";"via3",#N/A,TRUE,"general"}</definedName>
    <definedName name="dxfgg" hidden="1">{"via1",#N/A,TRUE,"general";"via2",#N/A,TRUE,"general";"via3",#N/A,TRUE,"general"}</definedName>
    <definedName name="e3e33" localSheetId="23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localSheetId="23" hidden="1">{"TAB1",#N/A,TRUE,"GENERAL";"TAB2",#N/A,TRUE,"GENERAL";"TAB3",#N/A,TRUE,"GENERAL";"TAB4",#N/A,TRUE,"GENERAL";"TAB5",#N/A,TRUE,"GENERAL"}</definedName>
    <definedName name="EDEDWSWQA" hidden="1">{"TAB1",#N/A,TRUE,"GENERAL";"TAB2",#N/A,TRUE,"GENERAL";"TAB3",#N/A,TRUE,"GENERAL";"TAB4",#N/A,TRUE,"GENERAL";"TAB5",#N/A,TRUE,"GENERAL"}</definedName>
    <definedName name="edgfhmn" localSheetId="23" hidden="1">{"via1",#N/A,TRUE,"general";"via2",#N/A,TRUE,"general";"via3",#N/A,TRUE,"general"}</definedName>
    <definedName name="edgfhmn" hidden="1">{"via1",#N/A,TRUE,"general";"via2",#N/A,TRUE,"general";"via3",#N/A,TRUE,"general"}</definedName>
    <definedName name="ee" localSheetId="23">#REF!</definedName>
    <definedName name="ee" localSheetId="21">#REF!</definedName>
    <definedName name="ee" localSheetId="22">#REF!</definedName>
    <definedName name="ee">#REF!</definedName>
    <definedName name="eeedfr" localSheetId="23" hidden="1">{"TAB1",#N/A,TRUE,"GENERAL";"TAB2",#N/A,TRUE,"GENERAL";"TAB3",#N/A,TRUE,"GENERAL";"TAB4",#N/A,TRUE,"GENERAL";"TAB5",#N/A,TRUE,"GENERAL"}</definedName>
    <definedName name="eeedfr" hidden="1">{"TAB1",#N/A,TRUE,"GENERAL";"TAB2",#N/A,TRUE,"GENERAL";"TAB3",#N/A,TRUE,"GENERAL";"TAB4",#N/A,TRUE,"GENERAL";"TAB5",#N/A,TRUE,"GENERAL"}</definedName>
    <definedName name="eeeeer" localSheetId="23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localSheetId="23" hidden="1">{"via1",#N/A,TRUE,"general";"via2",#N/A,TRUE,"general";"via3",#N/A,TRUE,"general"}</definedName>
    <definedName name="eeerfd" hidden="1">{"via1",#N/A,TRUE,"general";"via2",#N/A,TRUE,"general";"via3",#N/A,TRUE,"general"}</definedName>
    <definedName name="ef" localSheetId="23">#REF!</definedName>
    <definedName name="ef" localSheetId="21">#REF!</definedName>
    <definedName name="ef" localSheetId="22">#REF!</definedName>
    <definedName name="ef">#REF!</definedName>
    <definedName name="EFEC" localSheetId="23">#REF!</definedName>
    <definedName name="EFEC" localSheetId="21">#REF!</definedName>
    <definedName name="EFEC" localSheetId="22">#REF!</definedName>
    <definedName name="EFEC" localSheetId="19">#REF!</definedName>
    <definedName name="EFEC">#REF!</definedName>
    <definedName name="efef" localSheetId="23" hidden="1">{"TAB1",#N/A,TRUE,"GENERAL";"TAB2",#N/A,TRUE,"GENERAL";"TAB3",#N/A,TRUE,"GENERAL";"TAB4",#N/A,TRUE,"GENERAL";"TAB5",#N/A,TRUE,"GENERAL"}</definedName>
    <definedName name="efef" hidden="1">{"TAB1",#N/A,TRUE,"GENERAL";"TAB2",#N/A,TRUE,"GENERAL";"TAB3",#N/A,TRUE,"GENERAL";"TAB4",#N/A,TRUE,"GENERAL";"TAB5",#N/A,TRUE,"GENERAL"}</definedName>
    <definedName name="efer" localSheetId="23" hidden="1">{"via1",#N/A,TRUE,"general";"via2",#N/A,TRUE,"general";"via3",#N/A,TRUE,"general"}</definedName>
    <definedName name="efer" hidden="1">{"via1",#N/A,TRUE,"general";"via2",#N/A,TRUE,"general";"via3",#N/A,TRUE,"general"}</definedName>
    <definedName name="egeg" localSheetId="23" hidden="1">{"TAB1",#N/A,TRUE,"GENERAL";"TAB2",#N/A,TRUE,"GENERAL";"TAB3",#N/A,TRUE,"GENERAL";"TAB4",#N/A,TRUE,"GENERAL";"TAB5",#N/A,TRUE,"GENERAL"}</definedName>
    <definedName name="egeg" hidden="1">{"TAB1",#N/A,TRUE,"GENERAL";"TAB2",#N/A,TRUE,"GENERAL";"TAB3",#N/A,TRUE,"GENERAL";"TAB4",#N/A,TRUE,"GENERAL";"TAB5",#N/A,TRUE,"GENERAL"}</definedName>
    <definedName name="egtrgthrt" localSheetId="23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l" localSheetId="23">#REF!</definedName>
    <definedName name="el" localSheetId="21">#REF!</definedName>
    <definedName name="el" localSheetId="22">#REF!</definedName>
    <definedName name="el">#REF!</definedName>
    <definedName name="Electrico" localSheetId="23">#REF!</definedName>
    <definedName name="Electrico" localSheetId="21">#REF!</definedName>
    <definedName name="Electrico" localSheetId="22">#REF!</definedName>
    <definedName name="Electrico" localSheetId="19">#REF!</definedName>
    <definedName name="Electrico">#REF!</definedName>
    <definedName name="End_Bal" localSheetId="23">#REF!</definedName>
    <definedName name="End_Bal" localSheetId="21">#REF!</definedName>
    <definedName name="End_Bal" localSheetId="22">#REF!</definedName>
    <definedName name="End_Bal">#REF!</definedName>
    <definedName name="Ene">#REF!</definedName>
    <definedName name="Ene_C">#REF!</definedName>
    <definedName name="EneFeb">#REF!</definedName>
    <definedName name="ENTIDADES">#REF!</definedName>
    <definedName name="equi">#REF!</definedName>
    <definedName name="EQUIPO" localSheetId="23">#REF!</definedName>
    <definedName name="EQUIPO" localSheetId="21">#REF!</definedName>
    <definedName name="EQUIPO" localSheetId="22">#REF!</definedName>
    <definedName name="EQUIPO">#REF!</definedName>
    <definedName name="Equipos">#REF!</definedName>
    <definedName name="eqw" localSheetId="23" hidden="1">{"via1",#N/A,TRUE,"general";"via2",#N/A,TRUE,"general";"via3",#N/A,TRUE,"general"}</definedName>
    <definedName name="eqw" hidden="1">{"via1",#N/A,TRUE,"general";"via2",#N/A,TRUE,"general";"via3",#N/A,TRUE,"general"}</definedName>
    <definedName name="er" localSheetId="23">#REF!</definedName>
    <definedName name="er" localSheetId="21">#REF!</definedName>
    <definedName name="er" localSheetId="22">#REF!</definedName>
    <definedName name="er">#REF!</definedName>
    <definedName name="erg" localSheetId="23" hidden="1">{"TAB1",#N/A,TRUE,"GENERAL";"TAB2",#N/A,TRUE,"GENERAL";"TAB3",#N/A,TRUE,"GENERAL";"TAB4",#N/A,TRUE,"GENERAL";"TAB5",#N/A,TRUE,"GENERAL"}</definedName>
    <definedName name="erg" hidden="1">{"TAB1",#N/A,TRUE,"GENERAL";"TAB2",#N/A,TRUE,"GENERAL";"TAB3",#N/A,TRUE,"GENERAL";"TAB4",#N/A,TRUE,"GENERAL";"TAB5",#N/A,TRUE,"GENERAL"}</definedName>
    <definedName name="erger" localSheetId="23" hidden="1">{"via1",#N/A,TRUE,"general";"via2",#N/A,TRUE,"general";"via3",#N/A,TRUE,"general"}</definedName>
    <definedName name="erger" hidden="1">{"via1",#N/A,TRUE,"general";"via2",#N/A,TRUE,"general";"via3",#N/A,TRUE,"general"}</definedName>
    <definedName name="ergerg" localSheetId="23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localSheetId="23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localSheetId="23" hidden="1">{"TAB1",#N/A,TRUE,"GENERAL";"TAB2",#N/A,TRUE,"GENERAL";"TAB3",#N/A,TRUE,"GENERAL";"TAB4",#N/A,TRUE,"GENERAL";"TAB5",#N/A,TRUE,"GENERAL"}</definedName>
    <definedName name="ergge" hidden="1">{"TAB1",#N/A,TRUE,"GENERAL";"TAB2",#N/A,TRUE,"GENERAL";"TAB3",#N/A,TRUE,"GENERAL";"TAB4",#N/A,TRUE,"GENERAL";"TAB5",#N/A,TRUE,"GENERAL"}</definedName>
    <definedName name="erggewg" localSheetId="23" hidden="1">{"via1",#N/A,TRUE,"general";"via2",#N/A,TRUE,"general";"via3",#N/A,TRUE,"general"}</definedName>
    <definedName name="erggewg" hidden="1">{"via1",#N/A,TRUE,"general";"via2",#N/A,TRUE,"general";"via3",#N/A,TRUE,"general"}</definedName>
    <definedName name="ergreg" localSheetId="23" hidden="1">{"TAB1",#N/A,TRUE,"GENERAL";"TAB2",#N/A,TRUE,"GENERAL";"TAB3",#N/A,TRUE,"GENERAL";"TAB4",#N/A,TRUE,"GENERAL";"TAB5",#N/A,TRUE,"GENERAL"}</definedName>
    <definedName name="ergreg" hidden="1">{"TAB1",#N/A,TRUE,"GENERAL";"TAB2",#N/A,TRUE,"GENERAL";"TAB3",#N/A,TRUE,"GENERAL";"TAB4",#N/A,TRUE,"GENERAL";"TAB5",#N/A,TRUE,"GENERAL"}</definedName>
    <definedName name="ergregerg" localSheetId="23" hidden="1">{"via1",#N/A,TRUE,"general";"via2",#N/A,TRUE,"general";"via3",#N/A,TRUE,"general"}</definedName>
    <definedName name="ergregerg" hidden="1">{"via1",#N/A,TRUE,"general";"via2",#N/A,TRUE,"general";"via3",#N/A,TRUE,"general"}</definedName>
    <definedName name="ergrg" localSheetId="23" hidden="1">{"TAB1",#N/A,TRUE,"GENERAL";"TAB2",#N/A,TRUE,"GENERAL";"TAB3",#N/A,TRUE,"GENERAL";"TAB4",#N/A,TRUE,"GENERAL";"TAB5",#N/A,TRUE,"GENERAL"}</definedName>
    <definedName name="ergrg" hidden="1">{"TAB1",#N/A,TRUE,"GENERAL";"TAB2",#N/A,TRUE,"GENERAL";"TAB3",#N/A,TRUE,"GENERAL";"TAB4",#N/A,TRUE,"GENERAL";"TAB5",#N/A,TRUE,"GENERAL"}</definedName>
    <definedName name="ergweg" localSheetId="23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localSheetId="23" hidden="1">{"via1",#N/A,TRUE,"general";"via2",#N/A,TRUE,"general";"via3",#N/A,TRUE,"general"}</definedName>
    <definedName name="ergwreg" hidden="1">{"via1",#N/A,TRUE,"general";"via2",#N/A,TRUE,"general";"via3",#N/A,TRUE,"general"}</definedName>
    <definedName name="erheyh" localSheetId="23" hidden="1">{"TAB1",#N/A,TRUE,"GENERAL";"TAB2",#N/A,TRUE,"GENERAL";"TAB3",#N/A,TRUE,"GENERAL";"TAB4",#N/A,TRUE,"GENERAL";"TAB5",#N/A,TRUE,"GENERAL"}</definedName>
    <definedName name="erheyh" hidden="1">{"TAB1",#N/A,TRUE,"GENERAL";"TAB2",#N/A,TRUE,"GENERAL";"TAB3",#N/A,TRUE,"GENERAL";"TAB4",#N/A,TRUE,"GENERAL";"TAB5",#N/A,TRUE,"GENERAL"}</definedName>
    <definedName name="ert" localSheetId="23" hidden="1">{"via1",#N/A,TRUE,"general";"via2",#N/A,TRUE,"general";"via3",#N/A,TRUE,"general"}</definedName>
    <definedName name="ert" hidden="1">{"via1",#N/A,TRUE,"general";"via2",#N/A,TRUE,"general";"via3",#N/A,TRUE,"general"}</definedName>
    <definedName name="erte" localSheetId="23" hidden="1">{"via1",#N/A,TRUE,"general";"via2",#N/A,TRUE,"general";"via3",#N/A,TRUE,"general"}</definedName>
    <definedName name="erte" hidden="1">{"via1",#N/A,TRUE,"general";"via2",#N/A,TRUE,"general";"via3",#N/A,TRUE,"general"}</definedName>
    <definedName name="erter" localSheetId="23" hidden="1">{"TAB1",#N/A,TRUE,"GENERAL";"TAB2",#N/A,TRUE,"GENERAL";"TAB3",#N/A,TRUE,"GENERAL";"TAB4",#N/A,TRUE,"GENERAL";"TAB5",#N/A,TRUE,"GENERAL"}</definedName>
    <definedName name="erter" hidden="1">{"TAB1",#N/A,TRUE,"GENERAL";"TAB2",#N/A,TRUE,"GENERAL";"TAB3",#N/A,TRUE,"GENERAL";"TAB4",#N/A,TRUE,"GENERAL";"TAB5",#N/A,TRUE,"GENERAL"}</definedName>
    <definedName name="ertert" localSheetId="23" hidden="1">{"via1",#N/A,TRUE,"general";"via2",#N/A,TRUE,"general";"via3",#N/A,TRUE,"general"}</definedName>
    <definedName name="ertert" hidden="1">{"via1",#N/A,TRUE,"general";"via2",#N/A,TRUE,"general";"via3",#N/A,TRUE,"general"}</definedName>
    <definedName name="ertgyhik" localSheetId="23" hidden="1">{"TAB1",#N/A,TRUE,"GENERAL";"TAB2",#N/A,TRUE,"GENERAL";"TAB3",#N/A,TRUE,"GENERAL";"TAB4",#N/A,TRUE,"GENERAL";"TAB5",#N/A,TRUE,"GENERAL"}</definedName>
    <definedName name="ertgyhik" hidden="1">{"TAB1",#N/A,TRUE,"GENERAL";"TAB2",#N/A,TRUE,"GENERAL";"TAB3",#N/A,TRUE,"GENERAL";"TAB4",#N/A,TRUE,"GENERAL";"TAB5",#N/A,TRUE,"GENERAL"}</definedName>
    <definedName name="ertreb" localSheetId="23" hidden="1">{"via1",#N/A,TRUE,"general";"via2",#N/A,TRUE,"general";"via3",#N/A,TRUE,"general"}</definedName>
    <definedName name="ertreb" hidden="1">{"via1",#N/A,TRUE,"general";"via2",#N/A,TRUE,"general";"via3",#N/A,TRUE,"general"}</definedName>
    <definedName name="ertret" localSheetId="23" hidden="1">{"TAB1",#N/A,TRUE,"GENERAL";"TAB2",#N/A,TRUE,"GENERAL";"TAB3",#N/A,TRUE,"GENERAL";"TAB4",#N/A,TRUE,"GENERAL";"TAB5",#N/A,TRUE,"GENERAL"}</definedName>
    <definedName name="ertret" hidden="1">{"TAB1",#N/A,TRUE,"GENERAL";"TAB2",#N/A,TRUE,"GENERAL";"TAB3",#N/A,TRUE,"GENERAL";"TAB4",#N/A,TRUE,"GENERAL";"TAB5",#N/A,TRUE,"GENERAL"}</definedName>
    <definedName name="erttret" localSheetId="23" hidden="1">{"via1",#N/A,TRUE,"general";"via2",#N/A,TRUE,"general";"via3",#N/A,TRUE,"general"}</definedName>
    <definedName name="erttret" hidden="1">{"via1",#N/A,TRUE,"general";"via2",#N/A,TRUE,"general";"via3",#N/A,TRUE,"general"}</definedName>
    <definedName name="ertuiy" localSheetId="23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localSheetId="23" hidden="1">{"TAB1",#N/A,TRUE,"GENERAL";"TAB2",#N/A,TRUE,"GENERAL";"TAB3",#N/A,TRUE,"GENERAL";"TAB4",#N/A,TRUE,"GENERAL";"TAB5",#N/A,TRUE,"GENERAL"}</definedName>
    <definedName name="ertwert" hidden="1">{"TAB1",#N/A,TRUE,"GENERAL";"TAB2",#N/A,TRUE,"GENERAL";"TAB3",#N/A,TRUE,"GENERAL";"TAB4",#N/A,TRUE,"GENERAL";"TAB5",#N/A,TRUE,"GENERAL"}</definedName>
    <definedName name="eru" localSheetId="23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localSheetId="23" hidden="1">{"via1",#N/A,TRUE,"general";"via2",#N/A,TRUE,"general";"via3",#N/A,TRUE,"general"}</definedName>
    <definedName name="ERV" hidden="1">{"via1",#N/A,TRUE,"general";"via2",#N/A,TRUE,"general";"via3",#N/A,TRUE,"general"}</definedName>
    <definedName name="erware" localSheetId="23" hidden="1">{"via1",#N/A,TRUE,"general";"via2",#N/A,TRUE,"general";"via3",#N/A,TRUE,"general"}</definedName>
    <definedName name="erware" hidden="1">{"via1",#N/A,TRUE,"general";"via2",#N/A,TRUE,"general";"via3",#N/A,TRUE,"general"}</definedName>
    <definedName name="ERWER" localSheetId="23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localSheetId="23" hidden="1">{"TAB1",#N/A,TRUE,"GENERAL";"TAB2",#N/A,TRUE,"GENERAL";"TAB3",#N/A,TRUE,"GENERAL";"TAB4",#N/A,TRUE,"GENERAL";"TAB5",#N/A,TRUE,"GENERAL"}</definedName>
    <definedName name="erwertd" hidden="1">{"TAB1",#N/A,TRUE,"GENERAL";"TAB2",#N/A,TRUE,"GENERAL";"TAB3",#N/A,TRUE,"GENERAL";"TAB4",#N/A,TRUE,"GENERAL";"TAB5",#N/A,TRUE,"GENERAL"}</definedName>
    <definedName name="erwr" localSheetId="23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localSheetId="23" hidden="1">{"via1",#N/A,TRUE,"general";"via2",#N/A,TRUE,"general";"via3",#N/A,TRUE,"general"}</definedName>
    <definedName name="ERWRL" hidden="1">{"via1",#N/A,TRUE,"general";"via2",#N/A,TRUE,"general";"via3",#N/A,TRUE,"general"}</definedName>
    <definedName name="ery" localSheetId="23" hidden="1">{"via1",#N/A,TRUE,"general";"via2",#N/A,TRUE,"general";"via3",#N/A,TRUE,"general"}</definedName>
    <definedName name="ery" hidden="1">{"via1",#N/A,TRUE,"general";"via2",#N/A,TRUE,"general";"via3",#N/A,TRUE,"general"}</definedName>
    <definedName name="eryhd" localSheetId="23" hidden="1">{"via1",#N/A,TRUE,"general";"via2",#N/A,TRUE,"general";"via3",#N/A,TRUE,"general"}</definedName>
    <definedName name="eryhd" hidden="1">{"via1",#N/A,TRUE,"general";"via2",#N/A,TRUE,"general";"via3",#N/A,TRUE,"general"}</definedName>
    <definedName name="eryhdf" localSheetId="23" hidden="1">{"TAB1",#N/A,TRUE,"GENERAL";"TAB2",#N/A,TRUE,"GENERAL";"TAB3",#N/A,TRUE,"GENERAL";"TAB4",#N/A,TRUE,"GENERAL";"TAB5",#N/A,TRUE,"GENERAL"}</definedName>
    <definedName name="eryhdf" hidden="1">{"TAB1",#N/A,TRUE,"GENERAL";"TAB2",#N/A,TRUE,"GENERAL";"TAB3",#N/A,TRUE,"GENERAL";"TAB4",#N/A,TRUE,"GENERAL";"TAB5",#N/A,TRUE,"GENERAL"}</definedName>
    <definedName name="eryhk" localSheetId="23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localSheetId="23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localSheetId="23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localSheetId="23" hidden="1">{"via1",#N/A,TRUE,"general";"via2",#N/A,TRUE,"general";"via3",#N/A,TRUE,"general"}</definedName>
    <definedName name="erytd" hidden="1">{"via1",#N/A,TRUE,"general";"via2",#N/A,TRUE,"general";"via3",#N/A,TRUE,"general"}</definedName>
    <definedName name="eryty" localSheetId="23" hidden="1">{"via1",#N/A,TRUE,"general";"via2",#N/A,TRUE,"general";"via3",#N/A,TRUE,"general"}</definedName>
    <definedName name="eryty" hidden="1">{"via1",#N/A,TRUE,"general";"via2",#N/A,TRUE,"general";"via3",#N/A,TRUE,"general"}</definedName>
    <definedName name="eryy" localSheetId="23" hidden="1">{"via1",#N/A,TRUE,"general";"via2",#N/A,TRUE,"general";"via3",#N/A,TRUE,"general"}</definedName>
    <definedName name="eryy" hidden="1">{"via1",#N/A,TRUE,"general";"via2",#N/A,TRUE,"general";"via3",#N/A,TRUE,"general"}</definedName>
    <definedName name="ESP201.15">#REF!</definedName>
    <definedName name="ESP201.21">#REF!</definedName>
    <definedName name="ESP201.7">#REF!</definedName>
    <definedName name="ESP201.8">#REF!</definedName>
    <definedName name="ESP210.2.2" localSheetId="23">#REF!</definedName>
    <definedName name="ESP210.2.2" localSheetId="21">#REF!</definedName>
    <definedName name="ESP210.2.2" localSheetId="22">#REF!</definedName>
    <definedName name="ESP210.2.2">#REF!</definedName>
    <definedName name="ESP220.1">#REF!</definedName>
    <definedName name="ESP225P" localSheetId="23">#REF!</definedName>
    <definedName name="ESP225P" localSheetId="21">#REF!</definedName>
    <definedName name="ESP225P" localSheetId="22">#REF!</definedName>
    <definedName name="ESP225P">#REF!</definedName>
    <definedName name="ESP320.1">#REF!</definedName>
    <definedName name="ESP330.1">#REF!</definedName>
    <definedName name="ESP330.1P">#REF!</definedName>
    <definedName name="ESP330.2">#REF!</definedName>
    <definedName name="ESP600.1">#REF!</definedName>
    <definedName name="ESP610.1">#REF!</definedName>
    <definedName name="ESP630.4" localSheetId="23">#REF!</definedName>
    <definedName name="ESP630.4" localSheetId="21">#REF!</definedName>
    <definedName name="ESP630.4" localSheetId="22">#REF!</definedName>
    <definedName name="ESP630.4">#REF!</definedName>
    <definedName name="ESP630.6">#REF!</definedName>
    <definedName name="ESP630.7">#REF!</definedName>
    <definedName name="ESP632.1P">#REF!</definedName>
    <definedName name="ESP632.4P">#REF!</definedName>
    <definedName name="ESP640.1">#REF!</definedName>
    <definedName name="ESP640.1.2">#REF!</definedName>
    <definedName name="ESP671.1" localSheetId="23">#REF!</definedName>
    <definedName name="ESP671.1" localSheetId="21">#REF!</definedName>
    <definedName name="ESP671.1" localSheetId="22">#REF!</definedName>
    <definedName name="ESP671.1">#REF!</definedName>
    <definedName name="ESP673.1">#REF!</definedName>
    <definedName name="ESP673.2">#REF!</definedName>
    <definedName name="ESP700.1">#REF!</definedName>
    <definedName name="ESTAC" localSheetId="23">#REF!</definedName>
    <definedName name="ESTAC">#REF!</definedName>
    <definedName name="ESTADO_ACUEDUCTO" localSheetId="23">#REF!</definedName>
    <definedName name="ESTADO_ACUEDUCTO">#REF!</definedName>
    <definedName name="ESTADO_ALCANTARILLADO" localSheetId="23">#REF!</definedName>
    <definedName name="ESTADO_ALCANTARILLADO">#REF!</definedName>
    <definedName name="ESTOP">#REF!</definedName>
    <definedName name="etertgg" localSheetId="23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localSheetId="23" hidden="1">{"TAB1",#N/A,TRUE,"GENERAL";"TAB2",#N/A,TRUE,"GENERAL";"TAB3",#N/A,TRUE,"GENERAL";"TAB4",#N/A,TRUE,"GENERAL";"TAB5",#N/A,TRUE,"GENERAL"}</definedName>
    <definedName name="etewt" hidden="1">{"TAB1",#N/A,TRUE,"GENERAL";"TAB2",#N/A,TRUE,"GENERAL";"TAB3",#N/A,TRUE,"GENERAL";"TAB4",#N/A,TRUE,"GENERAL";"TAB5",#N/A,TRUE,"GENERAL"}</definedName>
    <definedName name="etu" localSheetId="23" hidden="1">{"via1",#N/A,TRUE,"general";"via2",#N/A,TRUE,"general";"via3",#N/A,TRUE,"general"}</definedName>
    <definedName name="etu" hidden="1">{"via1",#N/A,TRUE,"general";"via2",#N/A,TRUE,"general";"via3",#N/A,TRUE,"general"}</definedName>
    <definedName name="etueh" localSheetId="23" hidden="1">{"via1",#N/A,TRUE,"general";"via2",#N/A,TRUE,"general";"via3",#N/A,TRUE,"general"}</definedName>
    <definedName name="etueh" hidden="1">{"via1",#N/A,TRUE,"general";"via2",#N/A,TRUE,"general";"via3",#N/A,TRUE,"general"}</definedName>
    <definedName name="etyty" localSheetId="23" hidden="1">{"via1",#N/A,TRUE,"general";"via2",#N/A,TRUE,"general";"via3",#N/A,TRUE,"general"}</definedName>
    <definedName name="etyty" hidden="1">{"via1",#N/A,TRUE,"general";"via2",#N/A,TRUE,"general";"via3",#N/A,TRUE,"general"}</definedName>
    <definedName name="etyu" localSheetId="23" hidden="1">{"TAB1",#N/A,TRUE,"GENERAL";"TAB2",#N/A,TRUE,"GENERAL";"TAB3",#N/A,TRUE,"GENERAL";"TAB4",#N/A,TRUE,"GENERAL";"TAB5",#N/A,TRUE,"GENERAL"}</definedName>
    <definedName name="etyu" hidden="1">{"TAB1",#N/A,TRUE,"GENERAL";"TAB2",#N/A,TRUE,"GENERAL";"TAB3",#N/A,TRUE,"GENERAL";"TAB4",#N/A,TRUE,"GENERAL";"TAB5",#N/A,TRUE,"GENERAL"}</definedName>
    <definedName name="eu" localSheetId="23" hidden="1">{"via1",#N/A,TRUE,"general";"via2",#N/A,TRUE,"general";"via3",#N/A,TRUE,"general"}</definedName>
    <definedName name="eu" hidden="1">{"via1",#N/A,TRUE,"general";"via2",#N/A,TRUE,"general";"via3",#N/A,TRUE,"general"}</definedName>
    <definedName name="eut" localSheetId="23" hidden="1">{"via1",#N/A,TRUE,"general";"via2",#N/A,TRUE,"general";"via3",#N/A,TRUE,"general"}</definedName>
    <definedName name="eut" hidden="1">{"via1",#N/A,TRUE,"general";"via2",#N/A,TRUE,"general";"via3",#N/A,TRUE,"general"}</definedName>
    <definedName name="euyt" localSheetId="23" hidden="1">{"TAB1",#N/A,TRUE,"GENERAL";"TAB2",#N/A,TRUE,"GENERAL";"TAB3",#N/A,TRUE,"GENERAL";"TAB4",#N/A,TRUE,"GENERAL";"TAB5",#N/A,TRUE,"GENERAL"}</definedName>
    <definedName name="euyt" hidden="1">{"TAB1",#N/A,TRUE,"GENERAL";"TAB2",#N/A,TRUE,"GENERAL";"TAB3",#N/A,TRUE,"GENERAL";"TAB4",#N/A,TRUE,"GENERAL";"TAB5",#N/A,TRUE,"GENERAL"}</definedName>
    <definedName name="ewegt" localSheetId="23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localSheetId="23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localSheetId="23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localSheetId="23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localSheetId="23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localSheetId="23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localSheetId="23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Excel_BuiltIn__FilterDatabase">#REF!</definedName>
    <definedName name="Excel_BuiltIn_Print_Area">#REF!</definedName>
    <definedName name="Excel_BuiltIn_Print_Titles">#REF!</definedName>
    <definedName name="EXCROC">#REF!</definedName>
    <definedName name="Extra_Pay" localSheetId="23">#REF!</definedName>
    <definedName name="Extra_Pay" localSheetId="21">#REF!</definedName>
    <definedName name="Extra_Pay" localSheetId="22">#REF!</definedName>
    <definedName name="Extra_Pay">#REF!</definedName>
    <definedName name="Extracción_IM" localSheetId="23">#REF!</definedName>
    <definedName name="Extracción_IM">#REF!</definedName>
    <definedName name="fa" localSheetId="23">#REF!</definedName>
    <definedName name="fa" localSheetId="21">#REF!</definedName>
    <definedName name="fa" localSheetId="22">#REF!</definedName>
    <definedName name="fa">#REF!</definedName>
    <definedName name="FABI" localSheetId="23">Scheduled_Payment+Extra_Payment</definedName>
    <definedName name="FABI" localSheetId="21">Scheduled_Payment+Extra_Payment</definedName>
    <definedName name="FABI" localSheetId="22">Scheduled_Payment+Extra_Payment</definedName>
    <definedName name="FABI">Scheduled_Payment+Extra_Payment</definedName>
    <definedName name="FABIAN" localSheetId="23">IF('Mayores y Menores 3 ADICION'!Loan_Amount*'Mayores y Menores 3 ADICION'!Interest_Rate*[0]!Loan_Years*'Mayores y Menores 3 ADICION'!Loan_Start&gt;0,1,0)</definedName>
    <definedName name="FABIAN" localSheetId="21">#N/A</definedName>
    <definedName name="FABIAN" localSheetId="22">#N/A</definedName>
    <definedName name="FABIAN">IF([0]!Loan_Amount*[0]!Interest_Rate*[0]!Loan_Years*[0]!Loan_Start&gt;0,1,0)</definedName>
    <definedName name="FAC" localSheetId="23" hidden="1">#REF!</definedName>
    <definedName name="FAC" hidden="1">#REF!</definedName>
    <definedName name="FACTOR">#REF!</definedName>
    <definedName name="FACTOR_PRESTACIONAL">#REF!</definedName>
    <definedName name="FACTORE">#REF!</definedName>
    <definedName name="FACTORH">#REF!</definedName>
    <definedName name="fb" localSheetId="23">#REF!</definedName>
    <definedName name="fb" localSheetId="21">#REF!</definedName>
    <definedName name="fb" localSheetId="22">#REF!</definedName>
    <definedName name="fb">#REF!</definedName>
    <definedName name="fbfhfgh" localSheetId="23">#REF!</definedName>
    <definedName name="fbfhfgh" localSheetId="21">#REF!</definedName>
    <definedName name="fbfhfgh" localSheetId="22">#REF!</definedName>
    <definedName name="fbfhfgh">#REF!</definedName>
    <definedName name="fd" localSheetId="23">#REF!</definedName>
    <definedName name="fd" localSheetId="21">#REF!</definedName>
    <definedName name="fd" localSheetId="22">#REF!</definedName>
    <definedName name="fd">#REF!</definedName>
    <definedName name="fda" localSheetId="23">#REF!</definedName>
    <definedName name="fda" localSheetId="21">#REF!</definedName>
    <definedName name="fda" localSheetId="22">#REF!</definedName>
    <definedName name="fda">#REF!</definedName>
    <definedName name="fdadsfa" localSheetId="23" hidden="1">{"PRES REHAB ARM-PER POR ITEMS  KM A KM",#N/A,TRUE,"Rehabilitacion Arm-Per"}</definedName>
    <definedName name="fdadsfa" hidden="1">{"PRES REHAB ARM-PER POR ITEMS  KM A KM",#N/A,TRUE,"Rehabilitacion Arm-Per"}</definedName>
    <definedName name="fdbjp" localSheetId="23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localSheetId="23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localSheetId="23" hidden="1">{"via1",#N/A,TRUE,"general";"via2",#N/A,TRUE,"general";"via3",#N/A,TRUE,"general"}</definedName>
    <definedName name="fdg" hidden="1">{"via1",#N/A,TRUE,"general";"via2",#N/A,TRUE,"general";"via3",#N/A,TRUE,"general"}</definedName>
    <definedName name="FDGASDFASD" localSheetId="23">#REF!</definedName>
    <definedName name="FDGASDFASD">#REF!</definedName>
    <definedName name="FDGD" localSheetId="23" hidden="1">{"TAB1",#N/A,TRUE,"GENERAL";"TAB2",#N/A,TRUE,"GENERAL";"TAB3",#N/A,TRUE,"GENERAL";"TAB4",#N/A,TRUE,"GENERAL";"TAB5",#N/A,TRUE,"GENERAL"}</definedName>
    <definedName name="FDGD" hidden="1">{"TAB1",#N/A,TRUE,"GENERAL";"TAB2",#N/A,TRUE,"GENERAL";"TAB3",#N/A,TRUE,"GENERAL";"TAB4",#N/A,TRUE,"GENERAL";"TAB5",#N/A,TRUE,"GENERAL"}</definedName>
    <definedName name="FDGFDBBP" localSheetId="23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localSheetId="23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localSheetId="23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localSheetId="23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localSheetId="23" hidden="1">{"via1",#N/A,TRUE,"general";"via2",#N/A,TRUE,"general";"via3",#N/A,TRUE,"general"}</definedName>
    <definedName name="fdsfdsf" hidden="1">{"via1",#N/A,TRUE,"general";"via2",#N/A,TRUE,"general";"via3",#N/A,TRUE,"general"}</definedName>
    <definedName name="fdsgfds" localSheetId="23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localSheetId="23" hidden="1">{"TAB1",#N/A,TRUE,"GENERAL";"TAB2",#N/A,TRUE,"GENERAL";"TAB3",#N/A,TRUE,"GENERAL";"TAB4",#N/A,TRUE,"GENERAL";"TAB5",#N/A,TRUE,"GENERAL"}</definedName>
    <definedName name="fdsgsdfu" hidden="1">{"TAB1",#N/A,TRUE,"GENERAL";"TAB2",#N/A,TRUE,"GENERAL";"TAB3",#N/A,TRUE,"GENERAL";"TAB4",#N/A,TRUE,"GENERAL";"TAB5",#N/A,TRUE,"GENERAL"}</definedName>
    <definedName name="FDSIO" localSheetId="23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b">#REF!</definedName>
    <definedName name="Feb_C">#REF!</definedName>
    <definedName name="ferfer" localSheetId="23" hidden="1">{"via1",#N/A,TRUE,"general";"via2",#N/A,TRUE,"general";"via3",#N/A,TRUE,"general"}</definedName>
    <definedName name="ferfer" hidden="1">{"via1",#N/A,TRUE,"general";"via2",#N/A,TRUE,"general";"via3",#N/A,TRUE,"general"}</definedName>
    <definedName name="ff" localSheetId="23">#REF!</definedName>
    <definedName name="ff" localSheetId="21">#REF!</definedName>
    <definedName name="ff" localSheetId="22">#REF!</definedName>
    <definedName name="ff">#REF!</definedName>
    <definedName name="fff" localSheetId="23" hidden="1">{"via1",#N/A,TRUE,"general";"via2",#N/A,TRUE,"general";"via3",#N/A,TRUE,"general"}</definedName>
    <definedName name="fff" hidden="1">{"via1",#N/A,TRUE,"general";"via2",#N/A,TRUE,"general";"via3",#N/A,TRUE,"general"}</definedName>
    <definedName name="ffffd" localSheetId="23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localSheetId="23" hidden="1">{"TAB1",#N/A,TRUE,"GENERAL";"TAB2",#N/A,TRUE,"GENERAL";"TAB3",#N/A,TRUE,"GENERAL";"TAB4",#N/A,TRUE,"GENERAL";"TAB5",#N/A,TRUE,"GENERAL"}</definedName>
    <definedName name="fffffft" hidden="1">{"TAB1",#N/A,TRUE,"GENERAL";"TAB2",#N/A,TRUE,"GENERAL";"TAB3",#N/A,TRUE,"GENERAL";"TAB4",#N/A,TRUE,"GENERAL";"TAB5",#N/A,TRUE,"GENERAL"}</definedName>
    <definedName name="fffffik" localSheetId="23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localSheetId="23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localSheetId="23" hidden="1">{"via1",#N/A,TRUE,"general";"via2",#N/A,TRUE,"general";"via3",#N/A,TRUE,"general"}</definedName>
    <definedName name="ffffrd" hidden="1">{"via1",#N/A,TRUE,"general";"via2",#N/A,TRUE,"general";"via3",#N/A,TRUE,"general"}</definedName>
    <definedName name="ffffy" localSheetId="23" hidden="1">{"TAB1",#N/A,TRUE,"GENERAL";"TAB2",#N/A,TRUE,"GENERAL";"TAB3",#N/A,TRUE,"GENERAL";"TAB4",#N/A,TRUE,"GENERAL";"TAB5",#N/A,TRUE,"GENERAL"}</definedName>
    <definedName name="ffffy" hidden="1">{"TAB1",#N/A,TRUE,"GENERAL";"TAB2",#N/A,TRUE,"GENERAL";"TAB3",#N/A,TRUE,"GENERAL";"TAB4",#N/A,TRUE,"GENERAL";"TAB5",#N/A,TRUE,"GENERAL"}</definedName>
    <definedName name="fffrfr" localSheetId="23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localSheetId="23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" localSheetId="23">#REF!</definedName>
    <definedName name="fg" localSheetId="21">#REF!</definedName>
    <definedName name="fg" localSheetId="22">#REF!</definedName>
    <definedName name="fg">#REF!</definedName>
    <definedName name="fgdfg" localSheetId="23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localSheetId="23" hidden="1">{"via1",#N/A,TRUE,"general";"via2",#N/A,TRUE,"general";"via3",#N/A,TRUE,"general"}</definedName>
    <definedName name="fgdfsgr" hidden="1">{"via1",#N/A,TRUE,"general";"via2",#N/A,TRUE,"general";"via3",#N/A,TRUE,"general"}</definedName>
    <definedName name="fgdsfg" localSheetId="23" hidden="1">{"TAB1",#N/A,TRUE,"GENERAL";"TAB2",#N/A,TRUE,"GENERAL";"TAB3",#N/A,TRUE,"GENERAL";"TAB4",#N/A,TRUE,"GENERAL";"TAB5",#N/A,TRUE,"GENERAL"}</definedName>
    <definedName name="fgdsfg" hidden="1">{"TAB1",#N/A,TRUE,"GENERAL";"TAB2",#N/A,TRUE,"GENERAL";"TAB3",#N/A,TRUE,"GENERAL";"TAB4",#N/A,TRUE,"GENERAL";"TAB5",#N/A,TRUE,"GENERAL"}</definedName>
    <definedName name="FGFDH" localSheetId="23" hidden="1">{"via1",#N/A,TRUE,"general";"via2",#N/A,TRUE,"general";"via3",#N/A,TRUE,"general"}</definedName>
    <definedName name="FGFDH" hidden="1">{"via1",#N/A,TRUE,"general";"via2",#N/A,TRUE,"general";"via3",#N/A,TRUE,"general"}</definedName>
    <definedName name="fgghhj" localSheetId="23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localSheetId="23" hidden="1">{"via1",#N/A,TRUE,"general";"via2",#N/A,TRUE,"general";"via3",#N/A,TRUE,"general"}</definedName>
    <definedName name="FGHFBC" hidden="1">{"via1",#N/A,TRUE,"general";"via2",#N/A,TRUE,"general";"via3",#N/A,TRUE,"general"}</definedName>
    <definedName name="fghfg" localSheetId="23" hidden="1">{"TAB1",#N/A,TRUE,"GENERAL";"TAB2",#N/A,TRUE,"GENERAL";"TAB3",#N/A,TRUE,"GENERAL";"TAB4",#N/A,TRUE,"GENERAL";"TAB5",#N/A,TRUE,"GENERAL"}</definedName>
    <definedName name="fghfg" hidden="1">{"TAB1",#N/A,TRUE,"GENERAL";"TAB2",#N/A,TRUE,"GENERAL";"TAB3",#N/A,TRUE,"GENERAL";"TAB4",#N/A,TRUE,"GENERAL";"TAB5",#N/A,TRUE,"GENERAL"}</definedName>
    <definedName name="fghfgh" localSheetId="23" hidden="1">{"via1",#N/A,TRUE,"general";"via2",#N/A,TRUE,"general";"via3",#N/A,TRUE,"general"}</definedName>
    <definedName name="fghfgh" hidden="1">{"via1",#N/A,TRUE,"general";"via2",#N/A,TRUE,"general";"via3",#N/A,TRUE,"general"}</definedName>
    <definedName name="FGHFW" localSheetId="23" hidden="1">{"via1",#N/A,TRUE,"general";"via2",#N/A,TRUE,"general";"via3",#N/A,TRUE,"general"}</definedName>
    <definedName name="FGHFW" hidden="1">{"via1",#N/A,TRUE,"general";"via2",#N/A,TRUE,"general";"via3",#N/A,TRUE,"general"}</definedName>
    <definedName name="fghhh" localSheetId="23" hidden="1">{"TAB1",#N/A,TRUE,"GENERAL";"TAB2",#N/A,TRUE,"GENERAL";"TAB3",#N/A,TRUE,"GENERAL";"TAB4",#N/A,TRUE,"GENERAL";"TAB5",#N/A,TRUE,"GENERAL"}</definedName>
    <definedName name="fghhh" hidden="1">{"TAB1",#N/A,TRUE,"GENERAL";"TAB2",#N/A,TRUE,"GENERAL";"TAB3",#N/A,TRUE,"GENERAL";"TAB4",#N/A,TRUE,"GENERAL";"TAB5",#N/A,TRUE,"GENERAL"}</definedName>
    <definedName name="fghsfgh" localSheetId="23" hidden="1">{"via1",#N/A,TRUE,"general";"via2",#N/A,TRUE,"general";"via3",#N/A,TRUE,"general"}</definedName>
    <definedName name="fghsfgh" hidden="1">{"via1",#N/A,TRUE,"general";"via2",#N/A,TRUE,"general";"via3",#N/A,TRUE,"general"}</definedName>
    <definedName name="fght" localSheetId="23" hidden="1">{"TAB1",#N/A,TRUE,"GENERAL";"TAB2",#N/A,TRUE,"GENERAL";"TAB3",#N/A,TRUE,"GENERAL";"TAB4",#N/A,TRUE,"GENERAL";"TAB5",#N/A,TRUE,"GENERAL"}</definedName>
    <definedName name="fght" hidden="1">{"TAB1",#N/A,TRUE,"GENERAL";"TAB2",#N/A,TRUE,"GENERAL";"TAB3",#N/A,TRUE,"GENERAL";"TAB4",#N/A,TRUE,"GENERAL";"TAB5",#N/A,TRUE,"GENERAL"}</definedName>
    <definedName name="fgjgryi" localSheetId="23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GV" localSheetId="23">#REF!</definedName>
    <definedName name="FGV" localSheetId="21">#REF!</definedName>
    <definedName name="FGV" localSheetId="22">#REF!</definedName>
    <definedName name="FGV">#REF!</definedName>
    <definedName name="fhfg" localSheetId="23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localSheetId="23" hidden="1">{"via1",#N/A,TRUE,"general";"via2",#N/A,TRUE,"general";"via3",#N/A,TRUE,"general"}</definedName>
    <definedName name="fhfgh" hidden="1">{"via1",#N/A,TRUE,"general";"via2",#N/A,TRUE,"general";"via3",#N/A,TRUE,"general"}</definedName>
    <definedName name="fhgh" localSheetId="23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localSheetId="23" hidden="1">{"via1",#N/A,TRUE,"general";"via2",#N/A,TRUE,"general";"via3",#N/A,TRUE,"general"}</definedName>
    <definedName name="fhpltyunh" hidden="1">{"via1",#N/A,TRUE,"general";"via2",#N/A,TRUE,"general";"via3",#N/A,TRUE,"general"}</definedName>
    <definedName name="fi" localSheetId="23">#REF!</definedName>
    <definedName name="fi" localSheetId="21">#REF!</definedName>
    <definedName name="fi" localSheetId="22">#REF!</definedName>
    <definedName name="fi">#REF!</definedName>
    <definedName name="FIELT" localSheetId="23">#REF!</definedName>
    <definedName name="FIELT">#REF!</definedName>
    <definedName name="fk" localSheetId="23">#REF!</definedName>
    <definedName name="fk" localSheetId="21">#REF!</definedName>
    <definedName name="fk" localSheetId="22">#REF!</definedName>
    <definedName name="fk">#REF!</definedName>
    <definedName name="FLIAS100">#REF!</definedName>
    <definedName name="flias1500">#REF!</definedName>
    <definedName name="FLIAS60">#REF!</definedName>
    <definedName name="flq" localSheetId="23">#REF!</definedName>
    <definedName name="flq" localSheetId="21">#REF!</definedName>
    <definedName name="flq" localSheetId="22">#REF!</definedName>
    <definedName name="flq">#REF!</definedName>
    <definedName name="FORM3">#REF!</definedName>
    <definedName name="FORMA" localSheetId="23">#REF!</definedName>
    <definedName name="FORMA">#REF!</definedName>
    <definedName name="FORMH">#REF!</definedName>
    <definedName name="FORMM" localSheetId="23">#REF!</definedName>
    <definedName name="FORMM">#REF!</definedName>
    <definedName name="formularioCantidades" localSheetId="23">#REF!</definedName>
    <definedName name="formularioCantidades">#REF!</definedName>
    <definedName name="frbgsd" localSheetId="23" hidden="1">{"TAB1",#N/A,TRUE,"GENERAL";"TAB2",#N/A,TRUE,"GENERAL";"TAB3",#N/A,TRUE,"GENERAL";"TAB4",#N/A,TRUE,"GENERAL";"TAB5",#N/A,TRUE,"GENERAL"}</definedName>
    <definedName name="frbgsd" hidden="1">{"TAB1",#N/A,TRUE,"GENERAL";"TAB2",#N/A,TRUE,"GENERAL";"TAB3",#N/A,TRUE,"GENERAL";"TAB4",#N/A,TRUE,"GENERAL";"TAB5",#N/A,TRUE,"GENERAL"}</definedName>
    <definedName name="frefr" localSheetId="23" hidden="1">{"via1",#N/A,TRUE,"general";"via2",#N/A,TRUE,"general";"via3",#N/A,TRUE,"general"}</definedName>
    <definedName name="frefr" hidden="1">{"via1",#N/A,TRUE,"general";"via2",#N/A,TRUE,"general";"via3",#N/A,TRUE,"general"}</definedName>
    <definedName name="fres" localSheetId="23">#REF!</definedName>
    <definedName name="fres" localSheetId="21">#REF!</definedName>
    <definedName name="fres" localSheetId="22">#REF!</definedName>
    <definedName name="fres">#REF!</definedName>
    <definedName name="frfa" localSheetId="23" hidden="1">{"via1",#N/A,TRUE,"general";"via2",#N/A,TRUE,"general";"via3",#N/A,TRUE,"general"}</definedName>
    <definedName name="frfa" hidden="1">{"via1",#N/A,TRUE,"general";"via2",#N/A,TRUE,"general";"via3",#N/A,TRUE,"general"}</definedName>
    <definedName name="frfr" localSheetId="23" hidden="1">{"TAB1",#N/A,TRUE,"GENERAL";"TAB2",#N/A,TRUE,"GENERAL";"TAB3",#N/A,TRUE,"GENERAL";"TAB4",#N/A,TRUE,"GENERAL";"TAB5",#N/A,TRUE,"GENERAL"}</definedName>
    <definedName name="frfr" hidden="1">{"TAB1",#N/A,TRUE,"GENERAL";"TAB2",#N/A,TRUE,"GENERAL";"TAB3",#N/A,TRUE,"GENERAL";"TAB4",#N/A,TRUE,"GENERAL";"TAB5",#N/A,TRUE,"GENERAL"}</definedName>
    <definedName name="fu" localSheetId="23">#REF!</definedName>
    <definedName name="fu" localSheetId="21">#REF!</definedName>
    <definedName name="fu" localSheetId="22">#REF!</definedName>
    <definedName name="fu">#REF!</definedName>
    <definedName name="fue" localSheetId="23">#REF!</definedName>
    <definedName name="fue">#REF!</definedName>
    <definedName name="Full_Print" localSheetId="23">#REF!</definedName>
    <definedName name="Full_Print" localSheetId="21">#REF!</definedName>
    <definedName name="Full_Print" localSheetId="22">#REF!</definedName>
    <definedName name="Full_Print">#REF!</definedName>
    <definedName name="furc">#REF!</definedName>
    <definedName name="furc1">#REF!</definedName>
    <definedName name="fv" localSheetId="21">#REF!</definedName>
    <definedName name="fv" localSheetId="22">#REF!</definedName>
    <definedName name="fv">#REF!</definedName>
    <definedName name="fwff" localSheetId="23" hidden="1">{"via1",#N/A,TRUE,"general";"via2",#N/A,TRUE,"general";"via3",#N/A,TRUE,"general"}</definedName>
    <definedName name="fwff" hidden="1">{"via1",#N/A,TRUE,"general";"via2",#N/A,TRUE,"general";"via3",#N/A,TRUE,"general"}</definedName>
    <definedName name="fwwe" localSheetId="23" hidden="1">{"via1",#N/A,TRUE,"general";"via2",#N/A,TRUE,"general";"via3",#N/A,TRUE,"general"}</definedName>
    <definedName name="fwwe" hidden="1">{"via1",#N/A,TRUE,"general";"via2",#N/A,TRUE,"general";"via3",#N/A,TRUE,"general"}</definedName>
    <definedName name="fy" localSheetId="23">#REF!</definedName>
    <definedName name="fy" localSheetId="21">#REF!</definedName>
    <definedName name="fy" localSheetId="22">#REF!</definedName>
    <definedName name="fy">#REF!</definedName>
    <definedName name="ga" localSheetId="23">#REF!</definedName>
    <definedName name="ga" localSheetId="21">#REF!</definedName>
    <definedName name="ga" localSheetId="22">#REF!</definedName>
    <definedName name="ga">#REF!</definedName>
    <definedName name="GASO" localSheetId="23">#REF!</definedName>
    <definedName name="GASO">#REF!</definedName>
    <definedName name="gb" localSheetId="21">#REF!</definedName>
    <definedName name="gb" localSheetId="22">#REF!</definedName>
    <definedName name="gb">#REF!</definedName>
    <definedName name="gbbfghghj" localSheetId="23" hidden="1">{"TAB1",#N/A,TRUE,"GENERAL";"TAB2",#N/A,TRUE,"GENERAL";"TAB3",#N/A,TRUE,"GENERAL";"TAB4",#N/A,TRUE,"GENERAL";"TAB5",#N/A,TRUE,"GENERAL"}</definedName>
    <definedName name="gbbfghghj" hidden="1">{"TAB1",#N/A,TRUE,"GENERAL";"TAB2",#N/A,TRUE,"GENERAL";"TAB3",#N/A,TRUE,"GENERAL";"TAB4",#N/A,TRUE,"GENERAL";"TAB5",#N/A,TRUE,"GENERAL"}</definedName>
    <definedName name="gc" localSheetId="23">#REF!</definedName>
    <definedName name="gc" localSheetId="21">#REF!</definedName>
    <definedName name="gc" localSheetId="22">#REF!</definedName>
    <definedName name="gc">#REF!</definedName>
    <definedName name="gd" localSheetId="23">#REF!</definedName>
    <definedName name="gd" localSheetId="21">#REF!</definedName>
    <definedName name="gd" localSheetId="22">#REF!</definedName>
    <definedName name="gd">#REF!</definedName>
    <definedName name="gdj" localSheetId="23">#REF!</definedName>
    <definedName name="gdj" localSheetId="21">#REF!</definedName>
    <definedName name="gdj" localSheetId="22">#REF!</definedName>
    <definedName name="gdj">#REF!</definedName>
    <definedName name="gdt" localSheetId="23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localSheetId="23" hidden="1">{"via1",#N/A,TRUE,"general";"via2",#N/A,TRUE,"general";"via3",#N/A,TRUE,"general"}</definedName>
    <definedName name="geg" hidden="1">{"via1",#N/A,TRUE,"general";"via2",#N/A,TRUE,"general";"via3",#N/A,TRUE,"general"}</definedName>
    <definedName name="GEOT" localSheetId="23">#REF!</definedName>
    <definedName name="GEOT">#REF!</definedName>
    <definedName name="gerg" localSheetId="23" hidden="1">{"TAB1",#N/A,TRUE,"GENERAL";"TAB2",#N/A,TRUE,"GENERAL";"TAB3",#N/A,TRUE,"GENERAL";"TAB4",#N/A,TRUE,"GENERAL";"TAB5",#N/A,TRUE,"GENERAL"}</definedName>
    <definedName name="gerg" hidden="1">{"TAB1",#N/A,TRUE,"GENERAL";"TAB2",#N/A,TRUE,"GENERAL";"TAB3",#N/A,TRUE,"GENERAL";"TAB4",#N/A,TRUE,"GENERAL";"TAB5",#N/A,TRUE,"GENERAL"}</definedName>
    <definedName name="gerg54" localSheetId="23" hidden="1">{"via1",#N/A,TRUE,"general";"via2",#N/A,TRUE,"general";"via3",#N/A,TRUE,"general"}</definedName>
    <definedName name="gerg54" hidden="1">{"via1",#N/A,TRUE,"general";"via2",#N/A,TRUE,"general";"via3",#N/A,TRUE,"general"}</definedName>
    <definedName name="gergew" localSheetId="23" hidden="1">{"TAB1",#N/A,TRUE,"GENERAL";"TAB2",#N/A,TRUE,"GENERAL";"TAB3",#N/A,TRUE,"GENERAL";"TAB4",#N/A,TRUE,"GENERAL";"TAB5",#N/A,TRUE,"GENERAL"}</definedName>
    <definedName name="gergew" hidden="1">{"TAB1",#N/A,TRUE,"GENERAL";"TAB2",#N/A,TRUE,"GENERAL";"TAB3",#N/A,TRUE,"GENERAL";"TAB4",#N/A,TRUE,"GENERAL";"TAB5",#N/A,TRUE,"GENERAL"}</definedName>
    <definedName name="gergw" localSheetId="23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" localSheetId="23">#REF!</definedName>
    <definedName name="gf" localSheetId="21">#REF!</definedName>
    <definedName name="gf" localSheetId="22">#REF!</definedName>
    <definedName name="gf">#REF!</definedName>
    <definedName name="gfd" localSheetId="23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localSheetId="23" hidden="1">{"via1",#N/A,TRUE,"general";"via2",#N/A,TRUE,"general";"via3",#N/A,TRUE,"general"}</definedName>
    <definedName name="gfdg" hidden="1">{"via1",#N/A,TRUE,"general";"via2",#N/A,TRUE,"general";"via3",#N/A,TRUE,"general"}</definedName>
    <definedName name="gfgfgr" localSheetId="23" hidden="1">{"via1",#N/A,TRUE,"general";"via2",#N/A,TRUE,"general";"via3",#N/A,TRUE,"general"}</definedName>
    <definedName name="gfgfgr" hidden="1">{"via1",#N/A,TRUE,"general";"via2",#N/A,TRUE,"general";"via3",#N/A,TRUE,"general"}</definedName>
    <definedName name="gfhf" localSheetId="23" hidden="1">{"via1",#N/A,TRUE,"general";"via2",#N/A,TRUE,"general";"via3",#N/A,TRUE,"general"}</definedName>
    <definedName name="gfhf" hidden="1">{"via1",#N/A,TRUE,"general";"via2",#N/A,TRUE,"general";"via3",#N/A,TRUE,"general"}</definedName>
    <definedName name="gfhfdh" localSheetId="23" hidden="1">{"TAB1",#N/A,TRUE,"GENERAL";"TAB2",#N/A,TRUE,"GENERAL";"TAB3",#N/A,TRUE,"GENERAL";"TAB4",#N/A,TRUE,"GENERAL";"TAB5",#N/A,TRUE,"GENERAL"}</definedName>
    <definedName name="gfhfdh" hidden="1">{"TAB1",#N/A,TRUE,"GENERAL";"TAB2",#N/A,TRUE,"GENERAL";"TAB3",#N/A,TRUE,"GENERAL";"TAB4",#N/A,TRUE,"GENERAL";"TAB5",#N/A,TRUE,"GENERAL"}</definedName>
    <definedName name="gfhgfh" localSheetId="23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localSheetId="23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localSheetId="23" hidden="1">{"via1",#N/A,TRUE,"general";"via2",#N/A,TRUE,"general";"via3",#N/A,TRUE,"general"}</definedName>
    <definedName name="gfjjh" hidden="1">{"via1",#N/A,TRUE,"general";"via2",#N/A,TRUE,"general";"via3",#N/A,TRUE,"general"}</definedName>
    <definedName name="gft" localSheetId="23">#REF!</definedName>
    <definedName name="gft" localSheetId="21">#REF!</definedName>
    <definedName name="gft" localSheetId="22">#REF!</definedName>
    <definedName name="gft">#REF!</definedName>
    <definedName name="gfutyj6" localSheetId="23" hidden="1">{"via1",#N/A,TRUE,"general";"via2",#N/A,TRUE,"general";"via3",#N/A,TRUE,"general"}</definedName>
    <definedName name="gfutyj6" hidden="1">{"via1",#N/A,TRUE,"general";"via2",#N/A,TRUE,"general";"via3",#N/A,TRUE,"general"}</definedName>
    <definedName name="gg" localSheetId="23">#REF!</definedName>
    <definedName name="gg" localSheetId="21">#REF!</definedName>
    <definedName name="gg" localSheetId="22">#REF!</definedName>
    <definedName name="gg">#REF!</definedName>
    <definedName name="ggdr" localSheetId="23" hidden="1">{"via1",#N/A,TRUE,"general";"via2",#N/A,TRUE,"general";"via3",#N/A,TRUE,"general"}</definedName>
    <definedName name="ggdr" hidden="1">{"via1",#N/A,TRUE,"general";"via2",#N/A,TRUE,"general";"via3",#N/A,TRUE,"general"}</definedName>
    <definedName name="ggerg" localSheetId="23" hidden="1">{"TAB1",#N/A,TRUE,"GENERAL";"TAB2",#N/A,TRUE,"GENERAL";"TAB3",#N/A,TRUE,"GENERAL";"TAB4",#N/A,TRUE,"GENERAL";"TAB5",#N/A,TRUE,"GENERAL"}</definedName>
    <definedName name="ggerg" hidden="1">{"TAB1",#N/A,TRUE,"GENERAL";"TAB2",#N/A,TRUE,"GENERAL";"TAB3",#N/A,TRUE,"GENERAL";"TAB4",#N/A,TRUE,"GENERAL";"TAB5",#N/A,TRUE,"GENERAL"}</definedName>
    <definedName name="gggb" localSheetId="23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localSheetId="23" hidden="1">{"via1",#N/A,TRUE,"general";"via2",#N/A,TRUE,"general";"via3",#N/A,TRUE,"general"}</definedName>
    <definedName name="gggg" hidden="1">{"via1",#N/A,TRUE,"general";"via2",#N/A,TRUE,"general";"via3",#N/A,TRUE,"general"}</definedName>
    <definedName name="ggggd" localSheetId="23" hidden="1">{"TAB1",#N/A,TRUE,"GENERAL";"TAB2",#N/A,TRUE,"GENERAL";"TAB3",#N/A,TRUE,"GENERAL";"TAB4",#N/A,TRUE,"GENERAL";"TAB5",#N/A,TRUE,"GENERAL"}</definedName>
    <definedName name="ggggd" hidden="1">{"TAB1",#N/A,TRUE,"GENERAL";"TAB2",#N/A,TRUE,"GENERAL";"TAB3",#N/A,TRUE,"GENERAL";"TAB4",#N/A,TRUE,"GENERAL";"TAB5",#N/A,TRUE,"GENERAL"}</definedName>
    <definedName name="gggggt" localSheetId="23" hidden="1">{"via1",#N/A,TRUE,"general";"via2",#N/A,TRUE,"general";"via3",#N/A,TRUE,"general"}</definedName>
    <definedName name="gggggt" hidden="1">{"via1",#N/A,TRUE,"general";"via2",#N/A,TRUE,"general";"via3",#N/A,TRUE,"general"}</definedName>
    <definedName name="gggghn" localSheetId="23" hidden="1">{"TAB1",#N/A,TRUE,"GENERAL";"TAB2",#N/A,TRUE,"GENERAL";"TAB3",#N/A,TRUE,"GENERAL";"TAB4",#N/A,TRUE,"GENERAL";"TAB5",#N/A,TRUE,"GENERAL"}</definedName>
    <definedName name="gggghn" hidden="1">{"TAB1",#N/A,TRUE,"GENERAL";"TAB2",#N/A,TRUE,"GENERAL";"TAB3",#N/A,TRUE,"GENERAL";"TAB4",#N/A,TRUE,"GENERAL";"TAB5",#N/A,TRUE,"GENERAL"}</definedName>
    <definedName name="ggggt" localSheetId="23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localSheetId="23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localSheetId="23" hidden="1">{"via1",#N/A,TRUE,"general";"via2",#N/A,TRUE,"general";"via3",#N/A,TRUE,"general"}</definedName>
    <definedName name="gggtgd" hidden="1">{"via1",#N/A,TRUE,"general";"via2",#N/A,TRUE,"general";"via3",#N/A,TRUE,"general"}</definedName>
    <definedName name="ggtgt" localSheetId="23" hidden="1">{"via1",#N/A,TRUE,"general";"via2",#N/A,TRUE,"general";"via3",#N/A,TRUE,"general"}</definedName>
    <definedName name="ggtgt" hidden="1">{"via1",#N/A,TRUE,"general";"via2",#N/A,TRUE,"general";"via3",#N/A,TRUE,"general"}</definedName>
    <definedName name="gh" localSheetId="23">#REF!</definedName>
    <definedName name="gh" localSheetId="21">#REF!</definedName>
    <definedName name="gh" localSheetId="22">#REF!</definedName>
    <definedName name="gh">#REF!</definedName>
    <definedName name="ghdghuy" localSheetId="23" hidden="1">{"via1",#N/A,TRUE,"general";"via2",#N/A,TRUE,"general";"via3",#N/A,TRUE,"general"}</definedName>
    <definedName name="ghdghuy" hidden="1">{"via1",#N/A,TRUE,"general";"via2",#N/A,TRUE,"general";"via3",#N/A,TRUE,"general"}</definedName>
    <definedName name="GHDP" localSheetId="23" hidden="1">{"via1",#N/A,TRUE,"general";"via2",#N/A,TRUE,"general";"via3",#N/A,TRUE,"general"}</definedName>
    <definedName name="GHDP" hidden="1">{"via1",#N/A,TRUE,"general";"via2",#N/A,TRUE,"general";"via3",#N/A,TRUE,"general"}</definedName>
    <definedName name="ghfg" localSheetId="23" hidden="1">{"via1",#N/A,TRUE,"general";"via2",#N/A,TRUE,"general";"via3",#N/A,TRUE,"general"}</definedName>
    <definedName name="ghfg" hidden="1">{"via1",#N/A,TRUE,"general";"via2",#N/A,TRUE,"general";"via3",#N/A,TRUE,"general"}</definedName>
    <definedName name="ghjghj" localSheetId="23" hidden="1">{"TAB1",#N/A,TRUE,"GENERAL";"TAB2",#N/A,TRUE,"GENERAL";"TAB3",#N/A,TRUE,"GENERAL";"TAB4",#N/A,TRUE,"GENERAL";"TAB5",#N/A,TRUE,"GENERAL"}</definedName>
    <definedName name="ghjghj" hidden="1">{"TAB1",#N/A,TRUE,"GENERAL";"TAB2",#N/A,TRUE,"GENERAL";"TAB3",#N/A,TRUE,"GENERAL";"TAB4",#N/A,TRUE,"GENERAL";"TAB5",#N/A,TRUE,"GENERAL"}</definedName>
    <definedName name="GHKJHK" localSheetId="23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hu" localSheetId="23">#REF!</definedName>
    <definedName name="ghu" localSheetId="21">#REF!</definedName>
    <definedName name="ghu" localSheetId="22">#REF!</definedName>
    <definedName name="ghu">#REF!</definedName>
    <definedName name="gj" localSheetId="23">#REF!</definedName>
    <definedName name="gj" localSheetId="21">#REF!</definedName>
    <definedName name="gj" localSheetId="22">#REF!</definedName>
    <definedName name="gj">#REF!</definedName>
    <definedName name="GJHVCB" localSheetId="23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localSheetId="23" hidden="1">{"via1",#N/A,TRUE,"general";"via2",#N/A,TRUE,"general";"via3",#N/A,TRUE,"general"}</definedName>
    <definedName name="gk" hidden="1">{"via1",#N/A,TRUE,"general";"via2",#N/A,TRUE,"general";"via3",#N/A,TRUE,"general"}</definedName>
    <definedName name="GKJDGDIJZ">"Imagen 3"</definedName>
    <definedName name="gl" localSheetId="23">#REF!</definedName>
    <definedName name="gl" localSheetId="21">#REF!</definedName>
    <definedName name="gl" localSheetId="22">#REF!</definedName>
    <definedName name="gl">#REF!</definedName>
    <definedName name="gmt" localSheetId="23">#REF!</definedName>
    <definedName name="gmt" localSheetId="21">#REF!</definedName>
    <definedName name="gmt" localSheetId="22">#REF!</definedName>
    <definedName name="gmt">#REF!</definedName>
    <definedName name="gn" localSheetId="23">#REF!</definedName>
    <definedName name="gn" localSheetId="21">#REF!</definedName>
    <definedName name="gn" localSheetId="22">#REF!</definedName>
    <definedName name="gn">#REF!</definedName>
    <definedName name="gnm" localSheetId="21">#REF!</definedName>
    <definedName name="gnm" localSheetId="22">#REF!</definedName>
    <definedName name="gnm">#REF!</definedName>
    <definedName name="gñ" localSheetId="21">#REF!</definedName>
    <definedName name="gñ" localSheetId="22">#REF!</definedName>
    <definedName name="gñ">#REF!</definedName>
    <definedName name="gp" localSheetId="21">#REF!</definedName>
    <definedName name="gp" localSheetId="22">#REF!</definedName>
    <definedName name="gp">#REF!</definedName>
    <definedName name="GRAF1ANO" localSheetId="23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localSheetId="23" hidden="1">{"TAB1",#N/A,TRUE,"GENERAL";"TAB2",#N/A,TRUE,"GENERAL";"TAB3",#N/A,TRUE,"GENERAL";"TAB4",#N/A,TRUE,"GENERAL";"TAB5",#N/A,TRUE,"GENERAL"}</definedName>
    <definedName name="GRAF1AÑO" hidden="1">{"TAB1",#N/A,TRUE,"GENERAL";"TAB2",#N/A,TRUE,"GENERAL";"TAB3",#N/A,TRUE,"GENERAL";"TAB4",#N/A,TRUE,"GENERAL";"TAB5",#N/A,TRUE,"GENERAL"}</definedName>
    <definedName name="GRAMA" localSheetId="23">#REF!</definedName>
    <definedName name="GRAMA">#REF!</definedName>
    <definedName name="GRAP" localSheetId="23">#REF!</definedName>
    <definedName name="GRAP">#REF!</definedName>
    <definedName name="GRAV2" localSheetId="23">#REF!</definedName>
    <definedName name="GRAV2">#REF!</definedName>
    <definedName name="GRAV3">#REF!</definedName>
    <definedName name="GRAV4">#REF!</definedName>
    <definedName name="gregds" localSheetId="23" hidden="1">{"TAB1",#N/A,TRUE,"GENERAL";"TAB2",#N/A,TRUE,"GENERAL";"TAB3",#N/A,TRUE,"GENERAL";"TAB4",#N/A,TRUE,"GENERAL";"TAB5",#N/A,TRUE,"GENERAL"}</definedName>
    <definedName name="gregds" hidden="1">{"TAB1",#N/A,TRUE,"GENERAL";"TAB2",#N/A,TRUE,"GENERAL";"TAB3",#N/A,TRUE,"GENERAL";"TAB4",#N/A,TRUE,"GENERAL";"TAB5",#N/A,TRUE,"GENERAL"}</definedName>
    <definedName name="grehrtyh" localSheetId="23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localSheetId="23" hidden="1">{"via1",#N/A,TRUE,"general";"via2",#N/A,TRUE,"general";"via3",#N/A,TRUE,"general"}</definedName>
    <definedName name="grggwero" hidden="1">{"via1",#N/A,TRUE,"general";"via2",#N/A,TRUE,"general";"via3",#N/A,TRUE,"general"}</definedName>
    <definedName name="grl" localSheetId="23">#REF!</definedName>
    <definedName name="grl" localSheetId="21">#REF!</definedName>
    <definedName name="grl" localSheetId="22">#REF!</definedName>
    <definedName name="grl">#REF!</definedName>
    <definedName name="grtyerh" localSheetId="23" hidden="1">{"TAB1",#N/A,TRUE,"GENERAL";"TAB2",#N/A,TRUE,"GENERAL";"TAB3",#N/A,TRUE,"GENERAL";"TAB4",#N/A,TRUE,"GENERAL";"TAB5",#N/A,TRUE,"GENERAL"}</definedName>
    <definedName name="grtyerh" hidden="1">{"TAB1",#N/A,TRUE,"GENERAL";"TAB2",#N/A,TRUE,"GENERAL";"TAB3",#N/A,TRUE,"GENERAL";"TAB4",#N/A,TRUE,"GENERAL";"TAB5",#N/A,TRUE,"GENERAL"}</definedName>
    <definedName name="GRUPO1" localSheetId="23">#REF!</definedName>
    <definedName name="GRUPO1">#REF!</definedName>
    <definedName name="GRUPO2" localSheetId="23">#REF!</definedName>
    <definedName name="GRUPO2">#REF!</definedName>
    <definedName name="GSDG" localSheetId="23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localSheetId="23" hidden="1">{"via1",#N/A,TRUE,"general";"via2",#N/A,TRUE,"general";"via3",#N/A,TRUE,"general"}</definedName>
    <definedName name="gsfsf" hidden="1">{"via1",#N/A,TRUE,"general";"via2",#N/A,TRUE,"general";"via3",#N/A,TRUE,"general"}</definedName>
    <definedName name="gte" localSheetId="23">#REF!</definedName>
    <definedName name="gte" localSheetId="21">#REF!</definedName>
    <definedName name="gte" localSheetId="22">#REF!</definedName>
    <definedName name="gte">#REF!</definedName>
    <definedName name="gtgt" localSheetId="23" hidden="1">{"via1",#N/A,TRUE,"general";"via2",#N/A,TRUE,"general";"via3",#N/A,TRUE,"general"}</definedName>
    <definedName name="gtgt" hidden="1">{"via1",#N/A,TRUE,"general";"via2",#N/A,TRUE,"general";"via3",#N/A,TRUE,"general"}</definedName>
    <definedName name="gtgtg" localSheetId="23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localSheetId="23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localSheetId="23" hidden="1">{"TAB1",#N/A,TRUE,"GENERAL";"TAB2",#N/A,TRUE,"GENERAL";"TAB3",#N/A,TRUE,"GENERAL";"TAB4",#N/A,TRUE,"GENERAL";"TAB5",#N/A,TRUE,"GENERAL"}</definedName>
    <definedName name="gtgtgyh" hidden="1">{"TAB1",#N/A,TRUE,"GENERAL";"TAB2",#N/A,TRUE,"GENERAL";"TAB3",#N/A,TRUE,"GENERAL";"TAB4",#N/A,TRUE,"GENERAL";"TAB5",#N/A,TRUE,"GENERAL"}</definedName>
    <definedName name="gtgth" localSheetId="23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GTI" localSheetId="23">#REF!</definedName>
    <definedName name="GTI" localSheetId="21">#REF!</definedName>
    <definedName name="GTI" localSheetId="22">#REF!</definedName>
    <definedName name="GTI">#REF!</definedName>
    <definedName name="gtyrfvcbhjwebxXB" localSheetId="23">#REF!</definedName>
    <definedName name="gtyrfvcbhjwebxXB">#REF!</definedName>
    <definedName name="GUS" localSheetId="23">#REF!</definedName>
    <definedName name="GUS">#REF!</definedName>
    <definedName name="gy" localSheetId="21">#REF!</definedName>
    <definedName name="gy" localSheetId="22">#REF!</definedName>
    <definedName name="gy">#REF!</definedName>
    <definedName name="gyagfszvcghzd">#REF!</definedName>
    <definedName name="GYITGE3QUGVFOUWDQ" localSheetId="23">#REF!</definedName>
    <definedName name="GYITGE3QUGVFOUWDQ">#REF!</definedName>
    <definedName name="h9h" localSheetId="23" hidden="1">{"via1",#N/A,TRUE,"general";"via2",#N/A,TRUE,"general";"via3",#N/A,TRUE,"general"}</definedName>
    <definedName name="h9h" hidden="1">{"via1",#N/A,TRUE,"general";"via2",#N/A,TRUE,"general";"via3",#N/A,TRUE,"general"}</definedName>
    <definedName name="ha" localSheetId="23">#REF!</definedName>
    <definedName name="ha" localSheetId="21">#REF!</definedName>
    <definedName name="ha" localSheetId="22">#REF!</definedName>
    <definedName name="ha">#REF!</definedName>
    <definedName name="hbfdhrw" localSheetId="23" hidden="1">{"TAB1",#N/A,TRUE,"GENERAL";"TAB2",#N/A,TRUE,"GENERAL";"TAB3",#N/A,TRUE,"GENERAL";"TAB4",#N/A,TRUE,"GENERAL";"TAB5",#N/A,TRUE,"GENERAL"}</definedName>
    <definedName name="hbfdhrw" hidden="1">{"TAB1",#N/A,TRUE,"GENERAL";"TAB2",#N/A,TRUE,"GENERAL";"TAB3",#N/A,TRUE,"GENERAL";"TAB4",#N/A,TRUE,"GENERAL";"TAB5",#N/A,TRUE,"GENERAL"}</definedName>
    <definedName name="hbhgc" localSheetId="23">#REF!</definedName>
    <definedName name="hbhgc">#REF!</definedName>
    <definedName name="hbytchv" localSheetId="23">#REF!</definedName>
    <definedName name="hbytchv">#REF!</definedName>
    <definedName name="HC78MH" localSheetId="23">#REF!</definedName>
    <definedName name="HC78MH">#REF!</definedName>
    <definedName name="hdfh" localSheetId="23" hidden="1">{"via1",#N/A,TRUE,"general";"via2",#N/A,TRUE,"general";"via3",#N/A,TRUE,"general"}</definedName>
    <definedName name="hdfh" hidden="1">{"via1",#N/A,TRUE,"general";"via2",#N/A,TRUE,"general";"via3",#N/A,TRUE,"general"}</definedName>
    <definedName name="hdfh4" localSheetId="23" hidden="1">{"TAB1",#N/A,TRUE,"GENERAL";"TAB2",#N/A,TRUE,"GENERAL";"TAB3",#N/A,TRUE,"GENERAL";"TAB4",#N/A,TRUE,"GENERAL";"TAB5",#N/A,TRUE,"GENERAL"}</definedName>
    <definedName name="hdfh4" hidden="1">{"TAB1",#N/A,TRUE,"GENERAL";"TAB2",#N/A,TRUE,"GENERAL";"TAB3",#N/A,TRUE,"GENERAL";"TAB4",#N/A,TRUE,"GENERAL";"TAB5",#N/A,TRUE,"GENERAL"}</definedName>
    <definedName name="hdfhwq" localSheetId="23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localSheetId="23" hidden="1">{"via1",#N/A,TRUE,"general";"via2",#N/A,TRUE,"general";"via3",#N/A,TRUE,"general"}</definedName>
    <definedName name="hdgh" hidden="1">{"via1",#N/A,TRUE,"general";"via2",#N/A,TRUE,"general";"via3",#N/A,TRUE,"general"}</definedName>
    <definedName name="hdhf" localSheetId="23" hidden="1">{"TAB1",#N/A,TRUE,"GENERAL";"TAB2",#N/A,TRUE,"GENERAL";"TAB3",#N/A,TRUE,"GENERAL";"TAB4",#N/A,TRUE,"GENERAL";"TAB5",#N/A,TRUE,"GENERAL"}</definedName>
    <definedName name="hdhf" hidden="1">{"TAB1",#N/A,TRUE,"GENERAL";"TAB2",#N/A,TRUE,"GENERAL";"TAB3",#N/A,TRUE,"GENERAL";"TAB4",#N/A,TRUE,"GENERAL";"TAB5",#N/A,TRUE,"GENERAL"}</definedName>
    <definedName name="Header_Row" localSheetId="21">ROW(#REF!)</definedName>
    <definedName name="Header_Row" localSheetId="22">ROW(#REF!)</definedName>
    <definedName name="Header_Row">ROW(#REF!)</definedName>
    <definedName name="hfgh" localSheetId="23" hidden="1">{"via1",#N/A,TRUE,"general";"via2",#N/A,TRUE,"general";"via3",#N/A,TRUE,"general"}</definedName>
    <definedName name="hfgh" hidden="1">{"via1",#N/A,TRUE,"general";"via2",#N/A,TRUE,"general";"via3",#N/A,TRUE,"general"}</definedName>
    <definedName name="hfh" localSheetId="23" hidden="1">{"TAB1",#N/A,TRUE,"GENERAL";"TAB2",#N/A,TRUE,"GENERAL";"TAB3",#N/A,TRUE,"GENERAL";"TAB4",#N/A,TRUE,"GENERAL";"TAB5",#N/A,TRUE,"GENERAL"}</definedName>
    <definedName name="hfh" hidden="1">{"TAB1",#N/A,TRUE,"GENERAL";"TAB2",#N/A,TRUE,"GENERAL";"TAB3",#N/A,TRUE,"GENERAL";"TAB4",#N/A,TRUE,"GENERAL";"TAB5",#N/A,TRUE,"GENERAL"}</definedName>
    <definedName name="hfhg" localSheetId="23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localSheetId="23" hidden="1">{"via1",#N/A,TRUE,"general";"via2",#N/A,TRUE,"general";"via3",#N/A,TRUE,"general"}</definedName>
    <definedName name="hfthr" hidden="1">{"via1",#N/A,TRUE,"general";"via2",#N/A,TRUE,"general";"via3",#N/A,TRUE,"general"}</definedName>
    <definedName name="hg" localSheetId="23" hidden="1">{"via1",#N/A,TRUE,"general";"via2",#N/A,TRUE,"general";"via3",#N/A,TRUE,"general"}</definedName>
    <definedName name="hg" hidden="1">{"via1",#N/A,TRUE,"general";"via2",#N/A,TRUE,"general";"via3",#N/A,TRUE,"general"}</definedName>
    <definedName name="HGFH" localSheetId="23" hidden="1">{"via1",#N/A,TRUE,"general";"via2",#N/A,TRUE,"general";"via3",#N/A,TRUE,"general"}</definedName>
    <definedName name="HGFH" hidden="1">{"via1",#N/A,TRUE,"general";"via2",#N/A,TRUE,"general";"via3",#N/A,TRUE,"general"}</definedName>
    <definedName name="hgfhty" localSheetId="23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localSheetId="23" hidden="1">{"TAB1",#N/A,TRUE,"GENERAL";"TAB2",#N/A,TRUE,"GENERAL";"TAB3",#N/A,TRUE,"GENERAL";"TAB4",#N/A,TRUE,"GENERAL";"TAB5",#N/A,TRUE,"GENERAL"}</definedName>
    <definedName name="HGHFH7" hidden="1">{"TAB1",#N/A,TRUE,"GENERAL";"TAB2",#N/A,TRUE,"GENERAL";"TAB3",#N/A,TRUE,"GENERAL";"TAB4",#N/A,TRUE,"GENERAL";"TAB5",#N/A,TRUE,"GENERAL"}</definedName>
    <definedName name="hghhj" localSheetId="23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localSheetId="23" hidden="1">{"via1",#N/A,TRUE,"general";"via2",#N/A,TRUE,"general";"via3",#N/A,TRUE,"general"}</definedName>
    <definedName name="hghydj" hidden="1">{"via1",#N/A,TRUE,"general";"via2",#N/A,TRUE,"general";"via3",#N/A,TRUE,"general"}</definedName>
    <definedName name="hgjfjw" localSheetId="23" hidden="1">{"via1",#N/A,TRUE,"general";"via2",#N/A,TRUE,"general";"via3",#N/A,TRUE,"general"}</definedName>
    <definedName name="hgjfjw" hidden="1">{"via1",#N/A,TRUE,"general";"via2",#N/A,TRUE,"general";"via3",#N/A,TRUE,"general"}</definedName>
    <definedName name="HGJG" localSheetId="23" hidden="1">{"TAB1",#N/A,TRUE,"GENERAL";"TAB2",#N/A,TRUE,"GENERAL";"TAB3",#N/A,TRUE,"GENERAL";"TAB4",#N/A,TRUE,"GENERAL";"TAB5",#N/A,TRUE,"GENERAL"}</definedName>
    <definedName name="HGJG" hidden="1">{"TAB1",#N/A,TRUE,"GENERAL";"TAB2",#N/A,TRUE,"GENERAL";"TAB3",#N/A,TRUE,"GENERAL";"TAB4",#N/A,TRUE,"GENERAL";"TAB5",#N/A,TRUE,"GENERAL"}</definedName>
    <definedName name="hgjuyfjtcdiy" localSheetId="23">#REF!</definedName>
    <definedName name="hgjuyfjtcdiy">#REF!</definedName>
    <definedName name="hgt" localSheetId="23">#REF!</definedName>
    <definedName name="hgt" localSheetId="21">#REF!</definedName>
    <definedName name="hgt" localSheetId="22">#REF!</definedName>
    <definedName name="hgt">#REF!</definedName>
    <definedName name="hgu" localSheetId="23">#REF!</definedName>
    <definedName name="hgu" localSheetId="21">#REF!</definedName>
    <definedName name="hgu" localSheetId="22">#REF!</definedName>
    <definedName name="hgu">#REF!</definedName>
    <definedName name="hh" localSheetId="21">#REF!</definedName>
    <definedName name="hh" localSheetId="22">#REF!</definedName>
    <definedName name="hh">#REF!</definedName>
    <definedName name="hhh" localSheetId="23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localSheetId="23" hidden="1">{"via1",#N/A,TRUE,"general";"via2",#N/A,TRUE,"general";"via3",#N/A,TRUE,"general"}</definedName>
    <definedName name="hhhhhh" hidden="1">{"via1",#N/A,TRUE,"general";"via2",#N/A,TRUE,"general";"via3",#N/A,TRUE,"general"}</definedName>
    <definedName name="hhhhhho" localSheetId="23" hidden="1">{"TAB1",#N/A,TRUE,"GENERAL";"TAB2",#N/A,TRUE,"GENERAL";"TAB3",#N/A,TRUE,"GENERAL";"TAB4",#N/A,TRUE,"GENERAL";"TAB5",#N/A,TRUE,"GENERAL"}</definedName>
    <definedName name="hhhhhho" hidden="1">{"TAB1",#N/A,TRUE,"GENERAL";"TAB2",#N/A,TRUE,"GENERAL";"TAB3",#N/A,TRUE,"GENERAL";"TAB4",#N/A,TRUE,"GENERAL";"TAB5",#N/A,TRUE,"GENERAL"}</definedName>
    <definedName name="hhhhhpy" localSheetId="23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localSheetId="23" hidden="1">{"via1",#N/A,TRUE,"general";"via2",#N/A,TRUE,"general";"via3",#N/A,TRUE,"general"}</definedName>
    <definedName name="hhhhth" hidden="1">{"via1",#N/A,TRUE,"general";"via2",#N/A,TRUE,"general";"via3",#N/A,TRUE,"general"}</definedName>
    <definedName name="hhhyhyh" localSheetId="23" hidden="1">{"TAB1",#N/A,TRUE,"GENERAL";"TAB2",#N/A,TRUE,"GENERAL";"TAB3",#N/A,TRUE,"GENERAL";"TAB4",#N/A,TRUE,"GENERAL";"TAB5",#N/A,TRUE,"GENERAL"}</definedName>
    <definedName name="hhhyhyh" hidden="1">{"TAB1",#N/A,TRUE,"GENERAL";"TAB2",#N/A,TRUE,"GENERAL";"TAB3",#N/A,TRUE,"GENERAL";"TAB4",#N/A,TRUE,"GENERAL";"TAB5",#N/A,TRUE,"GENERAL"}</definedName>
    <definedName name="hhtrhreh" localSheetId="23" hidden="1">{"via1",#N/A,TRUE,"general";"via2",#N/A,TRUE,"general";"via3",#N/A,TRUE,"general"}</definedName>
    <definedName name="hhtrhreh" hidden="1">{"via1",#N/A,TRUE,"general";"via2",#N/A,TRUE,"general";"via3",#N/A,TRUE,"general"}</definedName>
    <definedName name="Hid">#REF!</definedName>
    <definedName name="hj" localSheetId="23">#REF!</definedName>
    <definedName name="hj" localSheetId="21">#REF!</definedName>
    <definedName name="hj" localSheetId="22">#REF!</definedName>
    <definedName name="hj">#REF!</definedName>
    <definedName name="hjfg" localSheetId="23" hidden="1">{"via1",#N/A,TRUE,"general";"via2",#N/A,TRUE,"general";"via3",#N/A,TRUE,"general"}</definedName>
    <definedName name="hjfg" hidden="1">{"via1",#N/A,TRUE,"general";"via2",#N/A,TRUE,"general";"via3",#N/A,TRUE,"general"}</definedName>
    <definedName name="hjgh" localSheetId="23" hidden="1">{"TAB1",#N/A,TRUE,"GENERAL";"TAB2",#N/A,TRUE,"GENERAL";"TAB3",#N/A,TRUE,"GENERAL";"TAB4",#N/A,TRUE,"GENERAL";"TAB5",#N/A,TRUE,"GENERAL"}</definedName>
    <definedName name="hjgh" hidden="1">{"TAB1",#N/A,TRUE,"GENERAL";"TAB2",#N/A,TRUE,"GENERAL";"TAB3",#N/A,TRUE,"GENERAL";"TAB4",#N/A,TRUE,"GENERAL";"TAB5",#N/A,TRUE,"GENERAL"}</definedName>
    <definedName name="hjghj" localSheetId="23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localSheetId="23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" localSheetId="23">#REF!</definedName>
    <definedName name="hjk" localSheetId="21">#REF!</definedName>
    <definedName name="hjk" localSheetId="22">#REF!</definedName>
    <definedName name="hjk">#REF!</definedName>
    <definedName name="HJKH" localSheetId="23" hidden="1">{"via1",#N/A,TRUE,"general";"via2",#N/A,TRUE,"general";"via3",#N/A,TRUE,"general"}</definedName>
    <definedName name="HJKH" hidden="1">{"via1",#N/A,TRUE,"general";"via2",#N/A,TRUE,"general";"via3",#N/A,TRUE,"general"}</definedName>
    <definedName name="hjkjk" localSheetId="23" hidden="1">{"via1",#N/A,TRUE,"general";"via2",#N/A,TRUE,"general";"via3",#N/A,TRUE,"general"}</definedName>
    <definedName name="hjkjk" hidden="1">{"via1",#N/A,TRUE,"general";"via2",#N/A,TRUE,"general";"via3",#N/A,TRUE,"general"}</definedName>
    <definedName name="hl" localSheetId="23">#REF!</definedName>
    <definedName name="hl" localSheetId="21">#REF!</definedName>
    <definedName name="hl" localSheetId="22">#REF!</definedName>
    <definedName name="hl">#REF!</definedName>
    <definedName name="HM3EB" localSheetId="23">#REF!</definedName>
    <definedName name="HM3EB">#REF!</definedName>
    <definedName name="HM3JH" localSheetId="23">#REF!</definedName>
    <definedName name="HM3JH">#REF!</definedName>
    <definedName name="HMHF3" localSheetId="23">#REF!</definedName>
    <definedName name="HMHF3">#REF!</definedName>
    <definedName name="hn" localSheetId="23" hidden="1">{"TAB1",#N/A,TRUE,"GENERAL";"TAB2",#N/A,TRUE,"GENERAL";"TAB3",#N/A,TRUE,"GENERAL";"TAB4",#N/A,TRUE,"GENERAL";"TAB5",#N/A,TRUE,"GENERAL"}</definedName>
    <definedName name="hn" hidden="1">{"TAB1",#N/A,TRUE,"GENERAL";"TAB2",#N/A,TRUE,"GENERAL";"TAB3",#N/A,TRUE,"GENERAL";"TAB4",#N/A,TRUE,"GENERAL";"TAB5",#N/A,TRUE,"GENERAL"}</definedName>
    <definedName name="hnt" localSheetId="23">#REF!</definedName>
    <definedName name="hnt" localSheetId="21">#REF!</definedName>
    <definedName name="hnt" localSheetId="22">#REF!</definedName>
    <definedName name="hnt">#REF!</definedName>
    <definedName name="HOJA" localSheetId="23">DATE(YEAR('Mayores y Menores 3 ADICION'!Loan_Start),MONTH('Mayores y Menores 3 ADICION'!Loan_Start)+Payment_Number,DAY('Mayores y Menores 3 ADICION'!Loan_Start))</definedName>
    <definedName name="HOJA" localSheetId="21">DATE(YEAR(#REF!),MONTH(#REF!)+Payment_Number,DAY(#REF!))</definedName>
    <definedName name="HOJA" localSheetId="22">DATE(YEAR(#REF!),MONTH(#REF!)+Payment_Number,DAY(#REF!))</definedName>
    <definedName name="HOJA">DATE(YEAR([0]!Loan_Start),MONTH([0]!Loan_Start)+Payment_Number,DAY([0]!Loan_Start))</definedName>
    <definedName name="HOJA1" localSheetId="23">#REF!</definedName>
    <definedName name="HOJA1" localSheetId="21">#REF!</definedName>
    <definedName name="HOJA1" localSheetId="22">#REF!</definedName>
    <definedName name="HOJA1">#REF!</definedName>
    <definedName name="HOJA444" localSheetId="23">DATE(YEAR('Mayores y Menores 3 ADICION'!Loan_Start),MONTH('Mayores y Menores 3 ADICION'!Loan_Start)+Payment_Number,DAY('Mayores y Menores 3 ADICION'!Loan_Start))</definedName>
    <definedName name="HOJA444" localSheetId="21">DATE(YEAR(#REF!),MONTH(#REF!)+Payment_Number,DAY(#REF!))</definedName>
    <definedName name="HOJA444" localSheetId="22">DATE(YEAR(#REF!),MONTH(#REF!)+Payment_Number,DAY(#REF!))</definedName>
    <definedName name="HOJA444">DATE(YEAR([0]!Loan_Start),MONTH([0]!Loan_Start)+Payment_Number,DAY([0]!Loan_Start))</definedName>
    <definedName name="HOJA8" localSheetId="23">#REF!</definedName>
    <definedName name="HOJA8" localSheetId="21">#REF!</definedName>
    <definedName name="HOJA8" localSheetId="22">#REF!</definedName>
    <definedName name="HOJA8">#REF!</definedName>
    <definedName name="horat" localSheetId="23">#REF!</definedName>
    <definedName name="horat">#REF!</definedName>
    <definedName name="hp" localSheetId="23">#REF!</definedName>
    <definedName name="hp" localSheetId="21">#REF!</definedName>
    <definedName name="hp" localSheetId="22">#REF!</definedName>
    <definedName name="hp">#REF!</definedName>
    <definedName name="hqi" localSheetId="23">#REF!</definedName>
    <definedName name="hqi" localSheetId="21">#REF!</definedName>
    <definedName name="hqi" localSheetId="22">#REF!</definedName>
    <definedName name="hqi">#REF!</definedName>
    <definedName name="hreer" localSheetId="23" hidden="1">{"TAB1",#N/A,TRUE,"GENERAL";"TAB2",#N/A,TRUE,"GENERAL";"TAB3",#N/A,TRUE,"GENERAL";"TAB4",#N/A,TRUE,"GENERAL";"TAB5",#N/A,TRUE,"GENERAL"}</definedName>
    <definedName name="hreer" hidden="1">{"TAB1",#N/A,TRUE,"GENERAL";"TAB2",#N/A,TRUE,"GENERAL";"TAB3",#N/A,TRUE,"GENERAL";"TAB4",#N/A,TRUE,"GENERAL";"TAB5",#N/A,TRUE,"GENERAL"}</definedName>
    <definedName name="hrhth" localSheetId="23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localSheetId="23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localSheetId="23" hidden="1">{"via1",#N/A,TRUE,"general";"via2",#N/A,TRUE,"general";"via3",#N/A,TRUE,"general"}</definedName>
    <definedName name="hsfg" hidden="1">{"via1",#N/A,TRUE,"general";"via2",#N/A,TRUE,"general";"via3",#N/A,TRUE,"general"}</definedName>
    <definedName name="ht" localSheetId="23">#REF!</definedName>
    <definedName name="ht" localSheetId="21">#REF!</definedName>
    <definedName name="ht" localSheetId="22">#REF!</definedName>
    <definedName name="ht">#REF!</definedName>
    <definedName name="HT75MH" localSheetId="23">#REF!</definedName>
    <definedName name="HT75MH">#REF!</definedName>
    <definedName name="hthdrf" localSheetId="23" hidden="1">{"TAB1",#N/A,TRUE,"GENERAL";"TAB2",#N/A,TRUE,"GENERAL";"TAB3",#N/A,TRUE,"GENERAL";"TAB4",#N/A,TRUE,"GENERAL";"TAB5",#N/A,TRUE,"GENERAL"}</definedName>
    <definedName name="hthdrf" hidden="1">{"TAB1",#N/A,TRUE,"GENERAL";"TAB2",#N/A,TRUE,"GENERAL";"TAB3",#N/A,TRUE,"GENERAL";"TAB4",#N/A,TRUE,"GENERAL";"TAB5",#N/A,TRUE,"GENERAL"}</definedName>
    <definedName name="htk" localSheetId="23">#REF!</definedName>
    <definedName name="htk" localSheetId="21">#REF!</definedName>
    <definedName name="htk" localSheetId="22">#REF!</definedName>
    <definedName name="htk">#REF!</definedName>
    <definedName name="HTML_CodePage" hidden="1">1252</definedName>
    <definedName name="HTML_Control" localSheetId="23" hidden="1">{"'A'!$A$1:$L$120"}</definedName>
    <definedName name="HTML_Control" localSheetId="19" hidden="1">{"'A'!$A$1:$L$120"}</definedName>
    <definedName name="HTML_Control" hidden="1">{"'A'!$A$1:$L$120"}</definedName>
    <definedName name="HTML_Description" hidden="1">""</definedName>
    <definedName name="HTML_Email" hidden="1">""</definedName>
    <definedName name="HTML_Header" hidden="1">"A"</definedName>
    <definedName name="HTML_LastUpdate" hidden="1">"4/01/80"</definedName>
    <definedName name="HTML_LineAfter" hidden="1">FALSE</definedName>
    <definedName name="HTML_LineBefore" hidden="1">FALSE</definedName>
    <definedName name="HTML_Name" hidden="1">"Gabriel Jaime Martz Solis"</definedName>
    <definedName name="HTML_OBDlg2" hidden="1">TRUE</definedName>
    <definedName name="HTML_OBDlg4" hidden="1">TRUE</definedName>
    <definedName name="HTML_OS" hidden="1">0</definedName>
    <definedName name="HTML_PathFile" hidden="1">"C:\A Mis documentos\GABRIEL JAIME\Web Personal\Ejemplos\Existente\HTML.htm"</definedName>
    <definedName name="HTML_Title" hidden="1">"Diseño Estructural"</definedName>
    <definedName name="htryrt7" localSheetId="23" hidden="1">{"via1",#N/A,TRUE,"general";"via2",#N/A,TRUE,"general";"via3",#N/A,TRUE,"general"}</definedName>
    <definedName name="htryrt7" hidden="1">{"via1",#N/A,TRUE,"general";"via2",#N/A,TRUE,"general";"via3",#N/A,TRUE,"general"}</definedName>
    <definedName name="hyhjop" localSheetId="23" hidden="1">{"TAB1",#N/A,TRUE,"GENERAL";"TAB2",#N/A,TRUE,"GENERAL";"TAB3",#N/A,TRUE,"GENERAL";"TAB4",#N/A,TRUE,"GENERAL";"TAB5",#N/A,TRUE,"GENERAL"}</definedName>
    <definedName name="hyhjop" hidden="1">{"TAB1",#N/A,TRUE,"GENERAL";"TAB2",#N/A,TRUE,"GENERAL";"TAB3",#N/A,TRUE,"GENERAL";"TAB4",#N/A,TRUE,"GENERAL";"TAB5",#N/A,TRUE,"GENERAL"}</definedName>
    <definedName name="hyhyh" localSheetId="23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" localSheetId="23">#REF!</definedName>
    <definedName name="HYT" localSheetId="21">#REF!</definedName>
    <definedName name="HYT" localSheetId="22">#REF!</definedName>
    <definedName name="HYT">#REF!</definedName>
    <definedName name="hytirs" localSheetId="23" hidden="1">{"via1",#N/A,TRUE,"general";"via2",#N/A,TRUE,"general";"via3",#N/A,TRUE,"general"}</definedName>
    <definedName name="hytirs" hidden="1">{"via1",#N/A,TRUE,"general";"via2",#N/A,TRUE,"general";"via3",#N/A,TRUE,"general"}</definedName>
    <definedName name="I" localSheetId="23">#REF!</definedName>
    <definedName name="I" localSheetId="21">#REF!</definedName>
    <definedName name="I" localSheetId="22">#REF!</definedName>
    <definedName name="I">#REF!</definedName>
    <definedName name="i8i" localSheetId="23" hidden="1">{"TAB1",#N/A,TRUE,"GENERAL";"TAB2",#N/A,TRUE,"GENERAL";"TAB3",#N/A,TRUE,"GENERAL";"TAB4",#N/A,TRUE,"GENERAL";"TAB5",#N/A,TRUE,"GENERAL"}</definedName>
    <definedName name="i8i" hidden="1">{"TAB1",#N/A,TRUE,"GENERAL";"TAB2",#N/A,TRUE,"GENERAL";"TAB3",#N/A,TRUE,"GENERAL";"TAB4",#N/A,TRUE,"GENERAL";"TAB5",#N/A,TRUE,"GENERAL"}</definedName>
    <definedName name="id" localSheetId="23">#REF!</definedName>
    <definedName name="id" localSheetId="21">#REF!</definedName>
    <definedName name="id" localSheetId="22">#REF!</definedName>
    <definedName name="id">#REF!</definedName>
    <definedName name="identificacion">#REF!</definedName>
    <definedName name="IF" localSheetId="23">#REF!</definedName>
    <definedName name="IF" localSheetId="21">#REF!</definedName>
    <definedName name="IF" localSheetId="22">#REF!</definedName>
    <definedName name="IF">#REF!</definedName>
    <definedName name="ig" localSheetId="23">#REF!</definedName>
    <definedName name="ig" localSheetId="21">#REF!</definedName>
    <definedName name="ig" localSheetId="22">#REF!</definedName>
    <definedName name="ig">#REF!</definedName>
    <definedName name="ii" localSheetId="23">#REF!</definedName>
    <definedName name="ii" localSheetId="21">#REF!</definedName>
    <definedName name="ii" localSheetId="22">#REF!</definedName>
    <definedName name="ii">#REF!</definedName>
    <definedName name="iii" localSheetId="23" hidden="1">{"via1",#N/A,TRUE,"general";"via2",#N/A,TRUE,"general";"via3",#N/A,TRUE,"general"}</definedName>
    <definedName name="iii" hidden="1">{"via1",#N/A,TRUE,"general";"via2",#N/A,TRUE,"general";"via3",#N/A,TRUE,"general"}</definedName>
    <definedName name="iiii" localSheetId="23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localSheetId="23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localSheetId="23" hidden="1">{"TAB1",#N/A,TRUE,"GENERAL";"TAB2",#N/A,TRUE,"GENERAL";"TAB3",#N/A,TRUE,"GENERAL";"TAB4",#N/A,TRUE,"GENERAL";"TAB5",#N/A,TRUE,"GENERAL"}</definedName>
    <definedName name="iiiiuh" hidden="1">{"TAB1",#N/A,TRUE,"GENERAL";"TAB2",#N/A,TRUE,"GENERAL";"TAB3",#N/A,TRUE,"GENERAL";"TAB4",#N/A,TRUE,"GENERAL";"TAB5",#N/A,TRUE,"GENERAL"}</definedName>
    <definedName name="ik" localSheetId="23">#REF!</definedName>
    <definedName name="ik" localSheetId="21">#REF!</definedName>
    <definedName name="ik" localSheetId="22">#REF!</definedName>
    <definedName name="ik">#REF!</definedName>
    <definedName name="ikj" localSheetId="23">#REF!</definedName>
    <definedName name="ikj" localSheetId="21">#REF!</definedName>
    <definedName name="ikj" localSheetId="22">#REF!</definedName>
    <definedName name="ikj">#REF!</definedName>
    <definedName name="iktgvfmu" localSheetId="23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mpresion" localSheetId="23">#REF!</definedName>
    <definedName name="impresion">#REF!</definedName>
    <definedName name="imprev" localSheetId="23">#REF!</definedName>
    <definedName name="imprev" localSheetId="21">#REF!</definedName>
    <definedName name="imprev" localSheetId="22">#REF!</definedName>
    <definedName name="imprev">#REF!</definedName>
    <definedName name="imprevistos" localSheetId="23">#REF!</definedName>
    <definedName name="imprevistos" localSheetId="21">#REF!</definedName>
    <definedName name="imprevistos" localSheetId="22">#REF!</definedName>
    <definedName name="imprevistos">#REF!</definedName>
    <definedName name="IMPRI">#REF!</definedName>
    <definedName name="IND">#REF!</definedName>
    <definedName name="indirectos" localSheetId="23">#REF!</definedName>
    <definedName name="indirectos" localSheetId="21">#REF!</definedName>
    <definedName name="indirectos" localSheetId="22">#REF!</definedName>
    <definedName name="indirectos">#REF!</definedName>
    <definedName name="inf" localSheetId="23">#REF!</definedName>
    <definedName name="inf" localSheetId="21">#REF!</definedName>
    <definedName name="inf" localSheetId="22">#REF!</definedName>
    <definedName name="inf" localSheetId="19">#REF!</definedName>
    <definedName name="inf">#REF!</definedName>
    <definedName name="INFG" localSheetId="23">#REF!</definedName>
    <definedName name="INFG">#REF!</definedName>
    <definedName name="inicio_secb">#REF!</definedName>
    <definedName name="INSU">#REF!</definedName>
    <definedName name="INSUMOS_ENSAYOS" localSheetId="23">#REF!</definedName>
    <definedName name="INSUMOS_ENSAYOS">#REF!</definedName>
    <definedName name="INSUMOS_EQUIPOS">#REF!</definedName>
    <definedName name="INSUMOS_MANO_DE_OBRA">#REF!</definedName>
    <definedName name="INSUMOS_MATERIALES">#REF!</definedName>
    <definedName name="INSUMOS_SERVICIOS">#REF!</definedName>
    <definedName name="INSUMOS_TRANSPORTES">#REF!</definedName>
    <definedName name="Int" localSheetId="23">#REF!</definedName>
    <definedName name="Int" localSheetId="21">#REF!</definedName>
    <definedName name="Int" localSheetId="22">#REF!</definedName>
    <definedName name="Int">#REF!</definedName>
    <definedName name="InTap">#REF!</definedName>
    <definedName name="Interest_Rate" localSheetId="23">#REF!</definedName>
    <definedName name="Interest_Rate" localSheetId="21">#REF!</definedName>
    <definedName name="Interest_Rate" localSheetId="22">#REF!</definedName>
    <definedName name="Interest_Rate">#REF!</definedName>
    <definedName name="INTERv">#REF!</definedName>
    <definedName name="IntVal">#REF!</definedName>
    <definedName name="INV_11">#REF!</definedName>
    <definedName name="io" localSheetId="23">#REF!</definedName>
    <definedName name="io" localSheetId="21">#REF!</definedName>
    <definedName name="io" localSheetId="22">#REF!</definedName>
    <definedName name="io">#REF!</definedName>
    <definedName name="ir" localSheetId="23">#REF!</definedName>
    <definedName name="ir" localSheetId="21">#REF!</definedName>
    <definedName name="ir" localSheetId="22">#REF!</definedName>
    <definedName name="ir">#REF!</definedName>
    <definedName name="it." localSheetId="23">#REF!</definedName>
    <definedName name="it." localSheetId="21">#REF!</definedName>
    <definedName name="it." localSheetId="22">#REF!</definedName>
    <definedName name="it.">#REF!</definedName>
    <definedName name="ITEM" localSheetId="21">#REF!</definedName>
    <definedName name="ITEM" localSheetId="22">#REF!</definedName>
    <definedName name="ITEM">#REF!</definedName>
    <definedName name="ITEM1" localSheetId="21">#REF!</definedName>
    <definedName name="ITEM1" localSheetId="22">#REF!</definedName>
    <definedName name="ITEM1" localSheetId="19">#REF!</definedName>
    <definedName name="ITEM1">#REF!</definedName>
    <definedName name="ITEM15" localSheetId="21">#REF!</definedName>
    <definedName name="ITEM15" localSheetId="22">#REF!</definedName>
    <definedName name="ITEM15">#REF!</definedName>
    <definedName name="ITEM2" localSheetId="21">#REF!</definedName>
    <definedName name="ITEM2" localSheetId="22">#REF!</definedName>
    <definedName name="ITEM2">#REF!</definedName>
    <definedName name="ITEM3" localSheetId="21">#REF!</definedName>
    <definedName name="ITEM3" localSheetId="22">#REF!</definedName>
    <definedName name="ITEM3">#REF!</definedName>
    <definedName name="ITEM3.9">#REF!</definedName>
    <definedName name="ItemCodos">#REF!</definedName>
    <definedName name="items">#REF!</definedName>
    <definedName name="IUI" localSheetId="23" hidden="1">{"TAB1",#N/A,TRUE,"GENERAL";"TAB2",#N/A,TRUE,"GENERAL";"TAB3",#N/A,TRUE,"GENERAL";"TAB4",#N/A,TRUE,"GENERAL";"TAB5",#N/A,TRUE,"GENERAL"}</definedName>
    <definedName name="IUI" hidden="1">{"TAB1",#N/A,TRUE,"GENERAL";"TAB2",#N/A,TRUE,"GENERAL";"TAB3",#N/A,TRUE,"GENERAL";"TAB4",#N/A,TRUE,"GENERAL";"TAB5",#N/A,TRUE,"GENERAL"}</definedName>
    <definedName name="iuit7" localSheetId="23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localSheetId="23" hidden="1">{"via1",#N/A,TRUE,"general";"via2",#N/A,TRUE,"general";"via3",#N/A,TRUE,"general"}</definedName>
    <definedName name="iul" hidden="1">{"via1",#N/A,TRUE,"general";"via2",#N/A,TRUE,"general";"via3",#N/A,TRUE,"general"}</definedName>
    <definedName name="iuouio" localSheetId="23" hidden="1">{"via1",#N/A,TRUE,"general";"via2",#N/A,TRUE,"general";"via3",#N/A,TRUE,"general"}</definedName>
    <definedName name="iuouio" hidden="1">{"via1",#N/A,TRUE,"general";"via2",#N/A,TRUE,"general";"via3",#N/A,TRUE,"general"}</definedName>
    <definedName name="iuyi9" localSheetId="23" hidden="1">{"TAB1",#N/A,TRUE,"GENERAL";"TAB2",#N/A,TRUE,"GENERAL";"TAB3",#N/A,TRUE,"GENERAL";"TAB4",#N/A,TRUE,"GENERAL";"TAB5",#N/A,TRUE,"GENERAL"}</definedName>
    <definedName name="iuyi9" hidden="1">{"TAB1",#N/A,TRUE,"GENERAL";"TAB2",#N/A,TRUE,"GENERAL";"TAB3",#N/A,TRUE,"GENERAL";"TAB4",#N/A,TRUE,"GENERAL";"TAB5",#N/A,TRUE,"GENERAL"}</definedName>
    <definedName name="IvaSUtl" localSheetId="23">#REF!</definedName>
    <definedName name="IvaSUtl">#REF!</definedName>
    <definedName name="iyuiuyi" localSheetId="23" hidden="1">{"via1",#N/A,TRUE,"general";"via2",#N/A,TRUE,"general";"via3",#N/A,TRUE,"general"}</definedName>
    <definedName name="iyuiuyi" hidden="1">{"via1",#N/A,TRUE,"general";"via2",#N/A,TRUE,"general";"via3",#N/A,TRUE,"general"}</definedName>
    <definedName name="j" localSheetId="23" hidden="1">{"TAB1",#N/A,TRUE,"GENERAL";"TAB2",#N/A,TRUE,"GENERAL";"TAB3",#N/A,TRUE,"GENERAL";"TAB4",#N/A,TRUE,"GENERAL";"TAB5",#N/A,TRUE,"GENERAL"}</definedName>
    <definedName name="j" hidden="1">{"TAB1",#N/A,TRUE,"GENERAL";"TAB2",#N/A,TRUE,"GENERAL";"TAB3",#N/A,TRUE,"GENERAL";"TAB4",#N/A,TRUE,"GENERAL";"TAB5",#N/A,TRUE,"GENERAL"}</definedName>
    <definedName name="jd" localSheetId="23" hidden="1">{"via1",#N/A,TRUE,"general";"via2",#N/A,TRUE,"general";"via3",#N/A,TRUE,"general"}</definedName>
    <definedName name="jd" hidden="1">{"via1",#N/A,TRUE,"general";"via2",#N/A,TRUE,"general";"via3",#N/A,TRUE,"general"}</definedName>
    <definedName name="jdfjkd" localSheetId="23">#REF!</definedName>
    <definedName name="jdfjkd">#REF!</definedName>
    <definedName name="jdh" localSheetId="23" hidden="1">{"TAB1",#N/A,TRUE,"GENERAL";"TAB2",#N/A,TRUE,"GENERAL";"TAB3",#N/A,TRUE,"GENERAL";"TAB4",#N/A,TRUE,"GENERAL";"TAB5",#N/A,TRUE,"GENERAL"}</definedName>
    <definedName name="jdh" hidden="1">{"TAB1",#N/A,TRUE,"GENERAL";"TAB2",#N/A,TRUE,"GENERAL";"TAB3",#N/A,TRUE,"GENERAL";"TAB4",#N/A,TRUE,"GENERAL";"TAB5",#N/A,TRUE,"GENERAL"}</definedName>
    <definedName name="jeytj" localSheetId="23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localSheetId="23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localSheetId="23" hidden="1">{"via1",#N/A,TRUE,"general";"via2",#N/A,TRUE,"general";"via3",#N/A,TRUE,"general"}</definedName>
    <definedName name="jgfj" hidden="1">{"via1",#N/A,TRUE,"general";"via2",#N/A,TRUE,"general";"via3",#N/A,TRUE,"general"}</definedName>
    <definedName name="jghj" localSheetId="23" hidden="1">{"TAB1",#N/A,TRUE,"GENERAL";"TAB2",#N/A,TRUE,"GENERAL";"TAB3",#N/A,TRUE,"GENERAL";"TAB4",#N/A,TRUE,"GENERAL";"TAB5",#N/A,TRUE,"GENERAL"}</definedName>
    <definedName name="jghj" hidden="1">{"TAB1",#N/A,TRUE,"GENERAL";"TAB2",#N/A,TRUE,"GENERAL";"TAB3",#N/A,TRUE,"GENERAL";"TAB4",#N/A,TRUE,"GENERAL";"TAB5",#N/A,TRUE,"GENERAL"}</definedName>
    <definedName name="jgj" localSheetId="23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" localSheetId="23">#REF!</definedName>
    <definedName name="jh" localSheetId="21">#REF!</definedName>
    <definedName name="jh" localSheetId="22">#REF!</definedName>
    <definedName name="jh">#REF!</definedName>
    <definedName name="jhg" localSheetId="23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localSheetId="23" hidden="1">{"via1",#N/A,TRUE,"general";"via2",#N/A,TRUE,"general";"via3",#N/A,TRUE,"general"}</definedName>
    <definedName name="jhjyj" hidden="1">{"via1",#N/A,TRUE,"general";"via2",#N/A,TRUE,"general";"via3",#N/A,TRUE,"general"}</definedName>
    <definedName name="JHK" localSheetId="23" hidden="1">{"TAB1",#N/A,TRUE,"GENERAL";"TAB2",#N/A,TRUE,"GENERAL";"TAB3",#N/A,TRUE,"GENERAL";"TAB4",#N/A,TRUE,"GENERAL";"TAB5",#N/A,TRUE,"GENERAL"}</definedName>
    <definedName name="JHK" hidden="1">{"TAB1",#N/A,TRUE,"GENERAL";"TAB2",#N/A,TRUE,"GENERAL";"TAB3",#N/A,TRUE,"GENERAL";"TAB4",#N/A,TRUE,"GENERAL";"TAB5",#N/A,TRUE,"GENERAL"}</definedName>
    <definedName name="jhkgjkvf" localSheetId="23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localSheetId="23">#REF!</definedName>
    <definedName name="jj" localSheetId="21">#REF!</definedName>
    <definedName name="jj" localSheetId="22">#REF!</definedName>
    <definedName name="jj">#REF!</definedName>
    <definedName name="jjfq" localSheetId="23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localSheetId="23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localSheetId="23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localSheetId="23" hidden="1">{"TAB1",#N/A,TRUE,"GENERAL";"TAB2",#N/A,TRUE,"GENERAL";"TAB3",#N/A,TRUE,"GENERAL";"TAB4",#N/A,TRUE,"GENERAL";"TAB5",#N/A,TRUE,"GENERAL"}</definedName>
    <definedName name="jjujujty" hidden="1">{"TAB1",#N/A,TRUE,"GENERAL";"TAB2",#N/A,TRUE,"GENERAL";"TAB3",#N/A,TRUE,"GENERAL";"TAB4",#N/A,TRUE,"GENERAL";"TAB5",#N/A,TRUE,"GENERAL"}</definedName>
    <definedName name="jjyjy" localSheetId="23" hidden="1">{"via1",#N/A,TRUE,"general";"via2",#N/A,TRUE,"general";"via3",#N/A,TRUE,"general"}</definedName>
    <definedName name="jjyjy" hidden="1">{"via1",#N/A,TRUE,"general";"via2",#N/A,TRUE,"general";"via3",#N/A,TRUE,"general"}</definedName>
    <definedName name="jk" localSheetId="23">#REF!</definedName>
    <definedName name="jk" localSheetId="21">#REF!</definedName>
    <definedName name="jk" localSheetId="22">#REF!</definedName>
    <definedName name="jk">#REF!</definedName>
    <definedName name="jkk" localSheetId="23" hidden="1">{"TAB1",#N/A,TRUE,"GENERAL";"TAB2",#N/A,TRUE,"GENERAL";"TAB3",#N/A,TRUE,"GENERAL";"TAB4",#N/A,TRUE,"GENERAL";"TAB5",#N/A,TRUE,"GENERAL"}</definedName>
    <definedName name="jkk" hidden="1">{"TAB1",#N/A,TRUE,"GENERAL";"TAB2",#N/A,TRUE,"GENERAL";"TAB3",#N/A,TRUE,"GENERAL";"TAB4",#N/A,TRUE,"GENERAL";"TAB5",#N/A,TRUE,"GENERAL"}</definedName>
    <definedName name="jn" localSheetId="23">#REF!</definedName>
    <definedName name="jn" localSheetId="21">#REF!</definedName>
    <definedName name="jn" localSheetId="22">#REF!</definedName>
    <definedName name="jn">#REF!</definedName>
    <definedName name="jñ" localSheetId="23">#REF!</definedName>
    <definedName name="jñ" localSheetId="21">#REF!</definedName>
    <definedName name="jñ" localSheetId="22">#REF!</definedName>
    <definedName name="jñ">#REF!</definedName>
    <definedName name="jo" localSheetId="23">#REF!</definedName>
    <definedName name="jo" localSheetId="21">#REF!</definedName>
    <definedName name="jo" localSheetId="22">#REF!</definedName>
    <definedName name="jo">#REF!</definedName>
    <definedName name="JOSE" localSheetId="21">#REF!</definedName>
    <definedName name="JOSE" localSheetId="22">#REF!</definedName>
    <definedName name="JOSE" localSheetId="19">#REF!</definedName>
    <definedName name="JOSE">#REF!</definedName>
    <definedName name="JRYJ" localSheetId="23" hidden="1">{"via1",#N/A,TRUE,"general";"via2",#N/A,TRUE,"general";"via3",#N/A,TRUE,"general"}</definedName>
    <definedName name="JRYJ" hidden="1">{"via1",#N/A,TRUE,"general";"via2",#N/A,TRUE,"general";"via3",#N/A,TRUE,"general"}</definedName>
    <definedName name="jt" localSheetId="23">#REF!</definedName>
    <definedName name="jt" localSheetId="21">#REF!</definedName>
    <definedName name="jt" localSheetId="22">#REF!</definedName>
    <definedName name="jt">#REF!</definedName>
    <definedName name="jtyj" localSheetId="23" hidden="1">{"TAB1",#N/A,TRUE,"GENERAL";"TAB2",#N/A,TRUE,"GENERAL";"TAB3",#N/A,TRUE,"GENERAL";"TAB4",#N/A,TRUE,"GENERAL";"TAB5",#N/A,TRUE,"GENERAL"}</definedName>
    <definedName name="jtyj" hidden="1">{"TAB1",#N/A,TRUE,"GENERAL";"TAB2",#N/A,TRUE,"GENERAL";"TAB3",#N/A,TRUE,"GENERAL";"TAB4",#N/A,TRUE,"GENERAL";"TAB5",#N/A,TRUE,"GENERAL"}</definedName>
    <definedName name="jtyry" localSheetId="23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i" localSheetId="23">#REF!</definedName>
    <definedName name="jui" localSheetId="21">#REF!</definedName>
    <definedName name="jui" localSheetId="22">#REF!</definedName>
    <definedName name="jui">#REF!</definedName>
    <definedName name="juj" localSheetId="23" hidden="1">{"via1",#N/A,TRUE,"general";"via2",#N/A,TRUE,"general";"via3",#N/A,TRUE,"general"}</definedName>
    <definedName name="juj" hidden="1">{"via1",#N/A,TRUE,"general";"via2",#N/A,TRUE,"general";"via3",#N/A,TRUE,"general"}</definedName>
    <definedName name="jujcx" localSheetId="23" hidden="1">{"via1",#N/A,TRUE,"general";"via2",#N/A,TRUE,"general";"via3",#N/A,TRUE,"general"}</definedName>
    <definedName name="jujcx" hidden="1">{"via1",#N/A,TRUE,"general";"via2",#N/A,TRUE,"general";"via3",#N/A,TRUE,"general"}</definedName>
    <definedName name="jujuj" localSheetId="23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localSheetId="23" hidden="1">{"TAB1",#N/A,TRUE,"GENERAL";"TAB2",#N/A,TRUE,"GENERAL";"TAB3",#N/A,TRUE,"GENERAL";"TAB4",#N/A,TRUE,"GENERAL";"TAB5",#N/A,TRUE,"GENERAL"}</definedName>
    <definedName name="jujujuju" hidden="1">{"TAB1",#N/A,TRUE,"GENERAL";"TAB2",#N/A,TRUE,"GENERAL";"TAB3",#N/A,TRUE,"GENERAL";"TAB4",#N/A,TRUE,"GENERAL";"TAB5",#N/A,TRUE,"GENERAL"}</definedName>
    <definedName name="JulAgo">#REF!</definedName>
    <definedName name="JulAgo_C">#REF!</definedName>
    <definedName name="jun" localSheetId="23">#REF!</definedName>
    <definedName name="jun" localSheetId="21">#REF!</definedName>
    <definedName name="jun" localSheetId="22">#REF!</definedName>
    <definedName name="jun">#REF!</definedName>
    <definedName name="juuuhb" localSheetId="23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uy" localSheetId="23">#REF!</definedName>
    <definedName name="juy" localSheetId="21">#REF!</definedName>
    <definedName name="juy" localSheetId="22">#REF!</definedName>
    <definedName name="juy">#REF!</definedName>
    <definedName name="jyjt7" localSheetId="23" hidden="1">{"via1",#N/A,TRUE,"general";"via2",#N/A,TRUE,"general";"via3",#N/A,TRUE,"general"}</definedName>
    <definedName name="jyjt7" hidden="1">{"via1",#N/A,TRUE,"general";"via2",#N/A,TRUE,"general";"via3",#N/A,TRUE,"general"}</definedName>
    <definedName name="jyt" localSheetId="23" hidden="1">{"via1",#N/A,TRUE,"general";"via2",#N/A,TRUE,"general";"via3",#N/A,TRUE,"general"}</definedName>
    <definedName name="jyt" hidden="1">{"via1",#N/A,TRUE,"general";"via2",#N/A,TRUE,"general";"via3",#N/A,TRUE,"general"}</definedName>
    <definedName name="jytj" localSheetId="23" hidden="1">{"via1",#N/A,TRUE,"general";"via2",#N/A,TRUE,"general";"via3",#N/A,TRUE,"general"}</definedName>
    <definedName name="jytj" hidden="1">{"via1",#N/A,TRUE,"general";"via2",#N/A,TRUE,"general";"via3",#N/A,TRUE,"general"}</definedName>
    <definedName name="jyuju" localSheetId="23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localSheetId="23" hidden="1">{"via1",#N/A,TRUE,"general";"via2",#N/A,TRUE,"general";"via3",#N/A,TRUE,"general"}</definedName>
    <definedName name="jyujyuj" hidden="1">{"via1",#N/A,TRUE,"general";"via2",#N/A,TRUE,"general";"via3",#N/A,TRUE,"general"}</definedName>
    <definedName name="KHGGH" localSheetId="23" hidden="1">{"via1",#N/A,TRUE,"general";"via2",#N/A,TRUE,"general";"via3",#N/A,TRUE,"general"}</definedName>
    <definedName name="KHGGH" hidden="1">{"via1",#N/A,TRUE,"general";"via2",#N/A,TRUE,"general";"via3",#N/A,TRUE,"general"}</definedName>
    <definedName name="khjk7" localSheetId="23" hidden="1">{"TAB1",#N/A,TRUE,"GENERAL";"TAB2",#N/A,TRUE,"GENERAL";"TAB3",#N/A,TRUE,"GENERAL";"TAB4",#N/A,TRUE,"GENERAL";"TAB5",#N/A,TRUE,"GENERAL"}</definedName>
    <definedName name="khjk7" hidden="1">{"TAB1",#N/A,TRUE,"GENERAL";"TAB2",#N/A,TRUE,"GENERAL";"TAB3",#N/A,TRUE,"GENERAL";"TAB4",#N/A,TRUE,"GENERAL";"TAB5",#N/A,TRUE,"GENERAL"}</definedName>
    <definedName name="kikik" localSheetId="23" hidden="1">{"via1",#N/A,TRUE,"general";"via2",#N/A,TRUE,"general";"via3",#N/A,TRUE,"general"}</definedName>
    <definedName name="kikik" hidden="1">{"via1",#N/A,TRUE,"general";"via2",#N/A,TRUE,"general";"via3",#N/A,TRUE,"general"}</definedName>
    <definedName name="kio" localSheetId="23">#REF!</definedName>
    <definedName name="kio" localSheetId="21">#REF!</definedName>
    <definedName name="kio" localSheetId="22">#REF!</definedName>
    <definedName name="kio">#REF!</definedName>
    <definedName name="kip" localSheetId="23">#REF!</definedName>
    <definedName name="kip" localSheetId="21">#REF!</definedName>
    <definedName name="kip" localSheetId="22">#REF!</definedName>
    <definedName name="kip">#REF!</definedName>
    <definedName name="KJH" localSheetId="23">#REF!</definedName>
    <definedName name="KJH" localSheetId="21">#REF!</definedName>
    <definedName name="KJH" localSheetId="22">#REF!</definedName>
    <definedName name="KJH">#REF!</definedName>
    <definedName name="kjhkd" localSheetId="23" hidden="1">{"via1",#N/A,TRUE,"general";"via2",#N/A,TRUE,"general";"via3",#N/A,TRUE,"general"}</definedName>
    <definedName name="kjhkd" hidden="1">{"via1",#N/A,TRUE,"general";"via2",#N/A,TRUE,"general";"via3",#N/A,TRUE,"general"}</definedName>
    <definedName name="kjk" localSheetId="23" hidden="1">{"via1",#N/A,TRUE,"general";"via2",#N/A,TRUE,"general";"via3",#N/A,TRUE,"general"}</definedName>
    <definedName name="kjk" hidden="1">{"via1",#N/A,TRUE,"general";"via2",#N/A,TRUE,"general";"via3",#N/A,TRUE,"general"}</definedName>
    <definedName name="kjtrkjr" localSheetId="23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localSheetId="23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localSheetId="23" hidden="1">{"TAB1",#N/A,TRUE,"GENERAL";"TAB2",#N/A,TRUE,"GENERAL";"TAB3",#N/A,TRUE,"GENERAL";"TAB4",#N/A,TRUE,"GENERAL";"TAB5",#N/A,TRUE,"GENERAL"}</definedName>
    <definedName name="kkkkkki" hidden="1">{"TAB1",#N/A,TRUE,"GENERAL";"TAB2",#N/A,TRUE,"GENERAL";"TAB3",#N/A,TRUE,"GENERAL";"TAB4",#N/A,TRUE,"GENERAL";"TAB5",#N/A,TRUE,"GENERAL"}</definedName>
    <definedName name="kl" localSheetId="23">#REF!</definedName>
    <definedName name="kl" localSheetId="21">#REF!</definedName>
    <definedName name="kl" localSheetId="22">#REF!</definedName>
    <definedName name="kl">#REF!</definedName>
    <definedName name="kñy" localSheetId="23">#REF!</definedName>
    <definedName name="kñy" localSheetId="21">#REF!</definedName>
    <definedName name="kñy" localSheetId="22">#REF!</definedName>
    <definedName name="kñy">#REF!</definedName>
    <definedName name="ko">#REF!</definedName>
    <definedName name="krtrk" localSheetId="23" hidden="1">{"via1",#N/A,TRUE,"general";"via2",#N/A,TRUE,"general";"via3",#N/A,TRUE,"general"}</definedName>
    <definedName name="krtrk" hidden="1">{"via1",#N/A,TRUE,"general";"via2",#N/A,TRUE,"general";"via3",#N/A,TRUE,"general"}</definedName>
    <definedName name="kuh" localSheetId="23">#REF!</definedName>
    <definedName name="kuh" localSheetId="21">#REF!</definedName>
    <definedName name="kuh" localSheetId="22">#REF!</definedName>
    <definedName name="kuh">#REF!</definedName>
    <definedName name="kuy" localSheetId="23">#REF!</definedName>
    <definedName name="kuy" localSheetId="21">#REF!</definedName>
    <definedName name="kuy" localSheetId="22">#REF!</definedName>
    <definedName name="kuy">#REF!</definedName>
    <definedName name="kyr" localSheetId="23" hidden="1">{"TAB1",#N/A,TRUE,"GENERAL";"TAB2",#N/A,TRUE,"GENERAL";"TAB3",#N/A,TRUE,"GENERAL";"TAB4",#N/A,TRUE,"GENERAL";"TAB5",#N/A,TRUE,"GENERAL"}</definedName>
    <definedName name="kyr" hidden="1">{"TAB1",#N/A,TRUE,"GENERAL";"TAB2",#N/A,TRUE,"GENERAL";"TAB3",#N/A,TRUE,"GENERAL";"TAB4",#N/A,TRUE,"GENERAL";"TAB5",#N/A,TRUE,"GENERAL"}</definedName>
    <definedName name="L_L" localSheetId="23">IF('Mayores y Menores 3 ADICION'!Values_Entered,Header_Row+'Mayores y Menores 3 ADICION'!Number_of_Payments,Header_Row)</definedName>
    <definedName name="L_L" localSheetId="21">#N/A</definedName>
    <definedName name="L_L" localSheetId="22">#N/A</definedName>
    <definedName name="L_L">IF([0]!Values_Entered,Header_Row+[0]!Number_of_Payments,Header_Row)</definedName>
    <definedName name="LARGUE">#REF!</definedName>
    <definedName name="Last_Row" localSheetId="23">IF('Mayores y Menores 3 ADICION'!Values_Entered,Header_Row+'Mayores y Menores 3 ADICION'!Number_of_Payments,Header_Row)</definedName>
    <definedName name="Last_Row" localSheetId="21">#N/A</definedName>
    <definedName name="Last_Row" localSheetId="22">#N/A</definedName>
    <definedName name="Last_Row">IF([0]!Values_Entered,Header_Row+[0]!Number_of_Payments,Header_Row)</definedName>
    <definedName name="LICITACION" localSheetId="23">#REF!</definedName>
    <definedName name="LICITACION" localSheetId="21">#REF!</definedName>
    <definedName name="LICITACION" localSheetId="22">#REF!</definedName>
    <definedName name="LICITACION">#REF!</definedName>
    <definedName name="LIMP" localSheetId="23">#REF!</definedName>
    <definedName name="LIMP">#REF!</definedName>
    <definedName name="LINEA">#REF!</definedName>
    <definedName name="LisaCodSAO" localSheetId="23">#REF!</definedName>
    <definedName name="LisaCodSAO">#REF!</definedName>
    <definedName name="Listacanti" localSheetId="23">#REF!</definedName>
    <definedName name="Listacanti">#REF!</definedName>
    <definedName name="ListaCantidad" localSheetId="23">#REF!</definedName>
    <definedName name="ListaCantidad">#REF!</definedName>
    <definedName name="Listado_de_materiales">#REF!</definedName>
    <definedName name="ListaItem" localSheetId="23">#REF!</definedName>
    <definedName name="ListaItem">#REF!</definedName>
    <definedName name="ListaUni">#REF!</definedName>
    <definedName name="LISTON">#REF!</definedName>
    <definedName name="liuoo" localSheetId="23" hidden="1">{"TAB1",#N/A,TRUE,"GENERAL";"TAB2",#N/A,TRUE,"GENERAL";"TAB3",#N/A,TRUE,"GENERAL";"TAB4",#N/A,TRUE,"GENERAL";"TAB5",#N/A,TRUE,"GENERAL"}</definedName>
    <definedName name="liuoo" hidden="1">{"TAB1",#N/A,TRUE,"GENERAL";"TAB2",#N/A,TRUE,"GENERAL";"TAB3",#N/A,TRUE,"GENERAL";"TAB4",#N/A,TRUE,"GENERAL";"TAB5",#N/A,TRUE,"GENERAL"}</definedName>
    <definedName name="lkj" localSheetId="23" hidden="1">{"via1",#N/A,TRUE,"general";"via2",#N/A,TRUE,"general";"via3",#N/A,TRUE,"general"}</definedName>
    <definedName name="lkj" hidden="1">{"via1",#N/A,TRUE,"general";"via2",#N/A,TRUE,"general";"via3",#N/A,TRUE,"general"}</definedName>
    <definedName name="LKJLJK" localSheetId="23" hidden="1">{"TAB1",#N/A,TRUE,"GENERAL";"TAB2",#N/A,TRUE,"GENERAL";"TAB3",#N/A,TRUE,"GENERAL";"TAB4",#N/A,TRUE,"GENERAL";"TAB5",#N/A,TRUE,"GENERAL"}</definedName>
    <definedName name="LKJLJK" hidden="1">{"TAB1",#N/A,TRUE,"GENERAL";"TAB2",#N/A,TRUE,"GENERAL";"TAB3",#N/A,TRUE,"GENERAL";"TAB4",#N/A,TRUE,"GENERAL";"TAB5",#N/A,TRUE,"GENERAL"}</definedName>
    <definedName name="ll" localSheetId="23">#REF!</definedName>
    <definedName name="ll" localSheetId="21">#REF!</definedName>
    <definedName name="ll" localSheetId="22">#REF!</definedName>
    <definedName name="ll" localSheetId="19">#REF!</definedName>
    <definedName name="ll">#REF!</definedName>
    <definedName name="LLAC12" localSheetId="23">#REF!</definedName>
    <definedName name="LLAC12">#REF!</definedName>
    <definedName name="LLAP12" localSheetId="23">#REF!</definedName>
    <definedName name="LLAP12">#REF!</definedName>
    <definedName name="lllllh" localSheetId="23" hidden="1">{"via1",#N/A,TRUE,"general";"via2",#N/A,TRUE,"general";"via3",#N/A,TRUE,"general"}</definedName>
    <definedName name="lllllh" hidden="1">{"via1",#N/A,TRUE,"general";"via2",#N/A,TRUE,"general";"via3",#N/A,TRUE,"general"}</definedName>
    <definedName name="lllllllo" localSheetId="23" hidden="1">{"via1",#N/A,TRUE,"general";"via2",#N/A,TRUE,"general";"via3",#N/A,TRUE,"general"}</definedName>
    <definedName name="lllllllo" hidden="1">{"via1",#N/A,TRUE,"general";"via2",#N/A,TRUE,"general";"via3",#N/A,TRUE,"general"}</definedName>
    <definedName name="LÑP" localSheetId="23">#REF!</definedName>
    <definedName name="LÑP" localSheetId="21">#REF!</definedName>
    <definedName name="LÑP" localSheetId="22">#REF!</definedName>
    <definedName name="LÑP">#REF!</definedName>
    <definedName name="Loan_Amount" localSheetId="23">#REF!</definedName>
    <definedName name="Loan_Amount" localSheetId="21">#REF!</definedName>
    <definedName name="Loan_Amount" localSheetId="22">#REF!</definedName>
    <definedName name="Loan_Amount">#REF!</definedName>
    <definedName name="Loan_Start" localSheetId="23">#REF!</definedName>
    <definedName name="Loan_Start" localSheetId="21">#REF!</definedName>
    <definedName name="Loan_Start" localSheetId="22">#REF!</definedName>
    <definedName name="Loan_Start">#REF!</definedName>
    <definedName name="Loan_Years" localSheetId="21">#REF!</definedName>
    <definedName name="Loan_Years" localSheetId="22">#REF!</definedName>
    <definedName name="Loan_Years">#REF!</definedName>
    <definedName name="LOCA" localSheetId="23">#REF!</definedName>
    <definedName name="LOCA" localSheetId="21">#REF!</definedName>
    <definedName name="LOCA" localSheetId="22">#REF!</definedName>
    <definedName name="LOCA">#REF!</definedName>
    <definedName name="LOCA1" localSheetId="23">#REF!</definedName>
    <definedName name="LOCA1" localSheetId="21">#REF!</definedName>
    <definedName name="LOCA1" localSheetId="22">#REF!</definedName>
    <definedName name="LOCA1">#REF!</definedName>
    <definedName name="LOCALIZACIÓN_Y_REPLANTEO._ESTRUCTURAS" localSheetId="23">#REF!</definedName>
    <definedName name="LOCALIZACIÓN_Y_REPLANTEO._ESTRUCTURAS" localSheetId="21">#REF!</definedName>
    <definedName name="LOCALIZACIÓN_Y_REPLANTEO._ESTRUCTURAS" localSheetId="22">#REF!</definedName>
    <definedName name="LOCALIZACIÓN_Y_REPLANTEO._ESTRUCTURAS" localSheetId="19">#REF!</definedName>
    <definedName name="LOCALIZACIÓN_Y_REPLANTEO._ESTRUCTURAS">#REF!</definedName>
    <definedName name="LOI" localSheetId="23">#REF!</definedName>
    <definedName name="LOI" localSheetId="21">#REF!</definedName>
    <definedName name="LOI" localSheetId="22">#REF!</definedName>
    <definedName name="LOI">#REF!</definedName>
    <definedName name="LOLA" localSheetId="23">#REF!</definedName>
    <definedName name="LOLA">#REF!</definedName>
    <definedName name="LOLA1" localSheetId="23">#REF!</definedName>
    <definedName name="LOLA1">#REF!</definedName>
    <definedName name="LOLA10" localSheetId="23">#REF!</definedName>
    <definedName name="LOLA10">#REF!</definedName>
    <definedName name="LOLA11" localSheetId="23">#REF!</definedName>
    <definedName name="LOLA11">#REF!</definedName>
    <definedName name="LOLA12" localSheetId="23">#REF!</definedName>
    <definedName name="LOLA12">#REF!</definedName>
    <definedName name="LOLA13" localSheetId="23">#REF!</definedName>
    <definedName name="LOLA13">#REF!</definedName>
    <definedName name="LOLA14">#REF!</definedName>
    <definedName name="LOLA15" localSheetId="23">#REF!</definedName>
    <definedName name="LOLA15">#REF!</definedName>
    <definedName name="LOLA16" localSheetId="23">#REF!</definedName>
    <definedName name="LOLA16">#REF!</definedName>
    <definedName name="LOLA17" localSheetId="23">#REF!</definedName>
    <definedName name="LOLA17">#REF!</definedName>
    <definedName name="LOLA18" localSheetId="23">#REF!</definedName>
    <definedName name="LOLA18">#REF!</definedName>
    <definedName name="LOLA19" localSheetId="23">#REF!</definedName>
    <definedName name="LOLA19">#REF!</definedName>
    <definedName name="LOLA2" localSheetId="23">#REF!</definedName>
    <definedName name="LOLA2">#REF!</definedName>
    <definedName name="LOLA20">#REF!</definedName>
    <definedName name="LOLA21">#REF!</definedName>
    <definedName name="LOLA22">#REF!</definedName>
    <definedName name="LOLA23">#REF!</definedName>
    <definedName name="LOLA24">#REF!</definedName>
    <definedName name="LOLA25" localSheetId="23">#REF!</definedName>
    <definedName name="LOLA25">#REF!</definedName>
    <definedName name="LOLA26" localSheetId="23">#REF!</definedName>
    <definedName name="LOLA26">#REF!</definedName>
    <definedName name="LOLA27" localSheetId="23">#REF!</definedName>
    <definedName name="LOLA27">#REF!</definedName>
    <definedName name="LOLA28" localSheetId="23">#REF!</definedName>
    <definedName name="LOLA28">#REF!</definedName>
    <definedName name="LOLA29">#REF!</definedName>
    <definedName name="LOLA3">#REF!</definedName>
    <definedName name="LOLA30">#REF!</definedName>
    <definedName name="LOLA31">#REF!</definedName>
    <definedName name="LOLA32">#REF!</definedName>
    <definedName name="LOLA33">#REF!</definedName>
    <definedName name="LOLA34">#REF!</definedName>
    <definedName name="LOLA35" localSheetId="23">#REF!</definedName>
    <definedName name="LOLA35">#REF!</definedName>
    <definedName name="LOLA36">#REF!</definedName>
    <definedName name="LOLA37">#REF!</definedName>
    <definedName name="LOLA38">#REF!</definedName>
    <definedName name="LOLA39">#REF!</definedName>
    <definedName name="LOLA4" localSheetId="23">#REF!</definedName>
    <definedName name="LOLA4">#REF!</definedName>
    <definedName name="LOLA40" localSheetId="23">#REF!</definedName>
    <definedName name="LOLA40">#REF!</definedName>
    <definedName name="LOLA41" localSheetId="23">#REF!</definedName>
    <definedName name="LOLA41">#REF!</definedName>
    <definedName name="LOLA42">#REF!</definedName>
    <definedName name="LOLA43">#REF!</definedName>
    <definedName name="LOLA44">#REF!</definedName>
    <definedName name="LOLA45">#REF!</definedName>
    <definedName name="LOLA46">#REF!</definedName>
    <definedName name="LOLA47">#REF!</definedName>
    <definedName name="LOLA48">#REF!</definedName>
    <definedName name="LOLA49">#REF!</definedName>
    <definedName name="LOLA5" localSheetId="23">#REF!</definedName>
    <definedName name="LOLA5">#REF!</definedName>
    <definedName name="LOLA50">#REF!</definedName>
    <definedName name="LOLA51">#REF!</definedName>
    <definedName name="LOLA52" localSheetId="23">#REF!</definedName>
    <definedName name="LOLA52">#REF!</definedName>
    <definedName name="LOLA53" localSheetId="23">#REF!</definedName>
    <definedName name="LOLA53">#REF!</definedName>
    <definedName name="LOLA54" localSheetId="23">#REF!</definedName>
    <definedName name="LOLA54">#REF!</definedName>
    <definedName name="LOLA55">#REF!</definedName>
    <definedName name="LOLA56">#REF!</definedName>
    <definedName name="LOLA57" localSheetId="23">#REF!</definedName>
    <definedName name="LOLA57">#REF!</definedName>
    <definedName name="LOLA58" localSheetId="23">#REF!</definedName>
    <definedName name="LOLA58">#REF!</definedName>
    <definedName name="LOLA59">#REF!</definedName>
    <definedName name="LOLA6" localSheetId="23">#REF!</definedName>
    <definedName name="LOLA6">#REF!</definedName>
    <definedName name="LOLA60" localSheetId="23">#REF!</definedName>
    <definedName name="LOLA60">#REF!</definedName>
    <definedName name="LOLA61" localSheetId="23">#REF!</definedName>
    <definedName name="LOLA61">#REF!</definedName>
    <definedName name="LOLA62" localSheetId="23">#REF!</definedName>
    <definedName name="LOLA62">#REF!</definedName>
    <definedName name="LOLA63" localSheetId="23">#REF!</definedName>
    <definedName name="LOLA63">#REF!</definedName>
    <definedName name="LOLA64" localSheetId="23">#REF!</definedName>
    <definedName name="LOLA64">#REF!</definedName>
    <definedName name="LOLA65">#REF!</definedName>
    <definedName name="LOLA66">#REF!</definedName>
    <definedName name="LOLA67">#REF!</definedName>
    <definedName name="LOLA68" localSheetId="23">#REF!</definedName>
    <definedName name="LOLA68">#REF!</definedName>
    <definedName name="LOLA69" localSheetId="23">#REF!</definedName>
    <definedName name="LOLA69">#REF!</definedName>
    <definedName name="LOLA7" localSheetId="23">#REF!</definedName>
    <definedName name="LOLA7">#REF!</definedName>
    <definedName name="LOLA70">#REF!</definedName>
    <definedName name="LOLA71">#REF!</definedName>
    <definedName name="LOLA72" localSheetId="23">#REF!</definedName>
    <definedName name="LOLA72">#REF!</definedName>
    <definedName name="LOLA73" localSheetId="23">#REF!</definedName>
    <definedName name="LOLA73">#REF!</definedName>
    <definedName name="LOLA8">#REF!</definedName>
    <definedName name="LOLA9">#REF!</definedName>
    <definedName name="lolol" localSheetId="23" hidden="1">{"TAB1",#N/A,TRUE,"GENERAL";"TAB2",#N/A,TRUE,"GENERAL";"TAB3",#N/A,TRUE,"GENERAL";"TAB4",#N/A,TRUE,"GENERAL";"TAB5",#N/A,TRUE,"GENERAL"}</definedName>
    <definedName name="lolol" hidden="1">{"TAB1",#N/A,TRUE,"GENERAL";"TAB2",#N/A,TRUE,"GENERAL";"TAB3",#N/A,TRUE,"GENERAL";"TAB4",#N/A,TRUE,"GENERAL";"TAB5",#N/A,TRUE,"GENERAL"}</definedName>
    <definedName name="LONG" localSheetId="23">#REF!</definedName>
    <definedName name="LONG">#REF!</definedName>
    <definedName name="LOPE" localSheetId="23">#REF!</definedName>
    <definedName name="LOPE" localSheetId="21">#REF!</definedName>
    <definedName name="LOPE" localSheetId="22">#REF!</definedName>
    <definedName name="LOPE" localSheetId="19">#REF!</definedName>
    <definedName name="LOPE">#REF!</definedName>
    <definedName name="LOTE" localSheetId="23">#REF!</definedName>
    <definedName name="LOTE">#REF!</definedName>
    <definedName name="lotes1">#REF!</definedName>
    <definedName name="Lotes2" localSheetId="23">#REF!</definedName>
    <definedName name="Lotes2">#REF!</definedName>
    <definedName name="lplpl" localSheetId="23" hidden="1">{"via1",#N/A,TRUE,"general";"via2",#N/A,TRUE,"general";"via3",#N/A,TRUE,"general"}</definedName>
    <definedName name="lplpl" hidden="1">{"via1",#N/A,TRUE,"general";"via2",#N/A,TRUE,"general";"via3",#N/A,TRUE,"general"}</definedName>
    <definedName name="LUBRI" localSheetId="23">#REF!</definedName>
    <definedName name="LUBRI">#REF!</definedName>
    <definedName name="LUCY" localSheetId="23">OFFSET('Mayores y Menores 3 ADICION'!Full_Print,0,0,'Mayores y Menores 3 ADICION'!LOCA)</definedName>
    <definedName name="LUCY" localSheetId="21">OFFSET('PREST. SOCIALES (2)'!Full_Print,0,0,'PREST. SOCIALES (2)'!LOCA)</definedName>
    <definedName name="LUCY" localSheetId="22">OFFSET('PREST. SOCIALES (3)'!Full_Print,0,0,'PREST. SOCIALES (3)'!LOCA)</definedName>
    <definedName name="LUCY">OFFSET(Full_Print,0,0,LOCA)</definedName>
    <definedName name="LUPVC" localSheetId="23">#REF!</definedName>
    <definedName name="LUPVC">#REF!</definedName>
    <definedName name="LUPVT">#REF!</definedName>
    <definedName name="M120K" localSheetId="23">#REF!</definedName>
    <definedName name="M120K">#REF!</definedName>
    <definedName name="M240K" localSheetId="23">#REF!</definedName>
    <definedName name="M240K">#REF!</definedName>
    <definedName name="M280K" localSheetId="23">#REF!</definedName>
    <definedName name="M280K">#REF!</definedName>
    <definedName name="MADCJ">#REF!</definedName>
    <definedName name="mafdsf" localSheetId="23" hidden="1">{"via1",#N/A,TRUE,"general";"via2",#N/A,TRUE,"general";"via3",#N/A,TRUE,"general"}</definedName>
    <definedName name="mafdsf" hidden="1">{"via1",#N/A,TRUE,"general";"via2",#N/A,TRUE,"general";"via3",#N/A,TRUE,"general"}</definedName>
    <definedName name="MAL" localSheetId="23">#REF!&lt;2.5</definedName>
    <definedName name="MAL">#REF!&lt;2.5</definedName>
    <definedName name="MALO" localSheetId="21">#REF!&lt;2.5</definedName>
    <definedName name="MALO" localSheetId="22">#REF!&lt;2.5</definedName>
    <definedName name="MALO">#REF!&lt;2.5</definedName>
    <definedName name="MALO4006" localSheetId="23">#REF!</definedName>
    <definedName name="MALO4006" localSheetId="21">#REF!</definedName>
    <definedName name="MALO4006" localSheetId="22">#REF!</definedName>
    <definedName name="MALO4006">#REF!</definedName>
    <definedName name="MALO4006A" localSheetId="23">#REF!</definedName>
    <definedName name="MALO4006A" localSheetId="21">#REF!</definedName>
    <definedName name="MALO4006A" localSheetId="22">#REF!</definedName>
    <definedName name="MALO4006A">#REF!</definedName>
    <definedName name="MALO40CN01" localSheetId="23">#REF!</definedName>
    <definedName name="MALO40CN01" localSheetId="21">#REF!</definedName>
    <definedName name="MALO40CN01" localSheetId="22">#REF!</definedName>
    <definedName name="MALO40CN01">#REF!</definedName>
    <definedName name="MALO40CNA" localSheetId="21">#REF!</definedName>
    <definedName name="MALO40CNA" localSheetId="22">#REF!</definedName>
    <definedName name="MALO40CNA">#REF!</definedName>
    <definedName name="MALO40CNB" localSheetId="21">#REF!</definedName>
    <definedName name="MALO40CNB" localSheetId="22">#REF!</definedName>
    <definedName name="MALO40CNB">#REF!</definedName>
    <definedName name="MALO55CN01" localSheetId="21">#REF!</definedName>
    <definedName name="MALO55CN01" localSheetId="22">#REF!</definedName>
    <definedName name="MALO55CN01">#REF!</definedName>
    <definedName name="MALO55CN03" localSheetId="21">#REF!</definedName>
    <definedName name="MALO55CN03" localSheetId="22">#REF!</definedName>
    <definedName name="MALO55CN03">#REF!</definedName>
    <definedName name="MALO5607" localSheetId="21">#REF!</definedName>
    <definedName name="MALO5607" localSheetId="22">#REF!</definedName>
    <definedName name="MALO5607">#REF!</definedName>
    <definedName name="MALOAFIR5607" localSheetId="21">#REF!</definedName>
    <definedName name="MALOAFIR5607" localSheetId="22">#REF!</definedName>
    <definedName name="MALOAFIR5607">#REF!</definedName>
    <definedName name="MANTO">#REF!</definedName>
    <definedName name="mao" localSheetId="23" hidden="1">{"TAB1",#N/A,TRUE,"GENERAL";"TAB2",#N/A,TRUE,"GENERAL";"TAB3",#N/A,TRUE,"GENERAL";"TAB4",#N/A,TRUE,"GENERAL";"TAB5",#N/A,TRUE,"GENERAL"}</definedName>
    <definedName name="mao" hidden="1">{"TAB1",#N/A,TRUE,"GENERAL";"TAB2",#N/A,TRUE,"GENERAL";"TAB3",#N/A,TRUE,"GENERAL";"TAB4",#N/A,TRUE,"GENERAL";"TAB5",#N/A,TRUE,"GENERAL"}</definedName>
    <definedName name="maow" localSheetId="23" hidden="1">{"via1",#N/A,TRUE,"general";"via2",#N/A,TRUE,"general";"via3",#N/A,TRUE,"general"}</definedName>
    <definedName name="maow" hidden="1">{"via1",#N/A,TRUE,"general";"via2",#N/A,TRUE,"general";"via3",#N/A,TRUE,"general"}</definedName>
    <definedName name="Mar">#REF!</definedName>
    <definedName name="Mar_C">#REF!</definedName>
    <definedName name="MARABA" localSheetId="23">#REF!</definedName>
    <definedName name="MARABA">#REF!</definedName>
    <definedName name="MarAbr">#REF!</definedName>
    <definedName name="MARAVILLA" localSheetId="23" hidden="1">{"PRES REHAB ARM-PER POR ITEMS  KM A KM",#N/A,TRUE,"Rehabilitacion Arm-Per"}</definedName>
    <definedName name="MARAVILLA" hidden="1">{"PRES REHAB ARM-PER POR ITEMS  KM A KM",#N/A,TRUE,"Rehabilitacion Arm-Per"}</definedName>
    <definedName name="MARTA" localSheetId="23">IF('Mayores y Menores 3 ADICION'!Loan_Amount*'Mayores y Menores 3 ADICION'!Interest_Rate*Loan_Years*'Mayores y Menores 3 ADICION'!Loan_Start&gt;0,1,0)</definedName>
    <definedName name="MARTA" localSheetId="21">IF('PREST. SOCIALES (2)'!Loan_Amount*'PREST. SOCIALES (2)'!Interest_Rate*'PREST. SOCIALES (2)'!Loan_Years*'PREST. SOCIALES (2)'!Loan_Start&gt;0,1,0)</definedName>
    <definedName name="MARTA" localSheetId="22">IF('PREST. SOCIALES (3)'!Loan_Amount*'PREST. SOCIALES (3)'!Interest_Rate*'PREST. SOCIALES (3)'!Loan_Years*'PREST. SOCIALES (3)'!Loan_Start&gt;0,1,0)</definedName>
    <definedName name="MARTA">IF(Loan_Amount*Interest_Rate*Loan_Years*Loan_Start&gt;0,1,0)</definedName>
    <definedName name="MARTHA">#REF!</definedName>
    <definedName name="MARYLUZ" localSheetId="23" hidden="1">{"PRES REHAB ARM-PER POR ITEMS  KM A KM",#N/A,TRUE,"Rehabilitacion Arm-Per"}</definedName>
    <definedName name="MARYLUZ" hidden="1">{"PRES REHAB ARM-PER POR ITEMS  KM A KM",#N/A,TRUE,"Rehabilitacion Arm-Per"}</definedName>
    <definedName name="masor" localSheetId="23" hidden="1">{"via1",#N/A,TRUE,"general";"via2",#N/A,TRUE,"general";"via3",#N/A,TRUE,"general"}</definedName>
    <definedName name="masor" hidden="1">{"via1",#N/A,TRUE,"general";"via2",#N/A,TRUE,"general";"via3",#N/A,TRUE,"general"}</definedName>
    <definedName name="MAT" localSheetId="23">#REF!</definedName>
    <definedName name="MAT" localSheetId="21">#REF!</definedName>
    <definedName name="MAT" localSheetId="22">#REF!</definedName>
    <definedName name="MAT">#REF!</definedName>
    <definedName name="mater">#REF!</definedName>
    <definedName name="Materiales" localSheetId="23">#REF!</definedName>
    <definedName name="Materiales" localSheetId="21">#REF!</definedName>
    <definedName name="Materiales" localSheetId="22">#REF!</definedName>
    <definedName name="Materiales" localSheetId="19">#REF!</definedName>
    <definedName name="Materiales">#REF!</definedName>
    <definedName name="MaterialTub" localSheetId="23">#REF!</definedName>
    <definedName name="MaterialTub">#REF!</definedName>
    <definedName name="MATPR">#REF!</definedName>
    <definedName name="MayJun">#REF!</definedName>
    <definedName name="MayJun_C">#REF!</definedName>
    <definedName name="MC4CM" localSheetId="23">#REF!</definedName>
    <definedName name="MC4CM">#REF!</definedName>
    <definedName name="mdd" localSheetId="23" hidden="1">{"via1",#N/A,TRUE,"general";"via2",#N/A,TRUE,"general";"via3",#N/A,TRUE,"general"}</definedName>
    <definedName name="mdd" hidden="1">{"via1",#N/A,TRUE,"general";"via2",#N/A,TRUE,"general";"via3",#N/A,TRUE,"general"}</definedName>
    <definedName name="mdo">#REF!</definedName>
    <definedName name="MEDID" localSheetId="23">#REF!</definedName>
    <definedName name="MEDID">#REF!</definedName>
    <definedName name="meg" localSheetId="23" hidden="1">{"TAB1",#N/A,TRUE,"GENERAL";"TAB2",#N/A,TRUE,"GENERAL";"TAB3",#N/A,TRUE,"GENERAL";"TAB4",#N/A,TRUE,"GENERAL";"TAB5",#N/A,TRUE,"GENERAL"}</definedName>
    <definedName name="meg" hidden="1">{"TAB1",#N/A,TRUE,"GENERAL";"TAB2",#N/A,TRUE,"GENERAL";"TAB3",#N/A,TRUE,"GENERAL";"TAB4",#N/A,TRUE,"GENERAL";"TAB5",#N/A,TRUE,"GENERAL"}</definedName>
    <definedName name="MEJORA" localSheetId="23">#REF!</definedName>
    <definedName name="MEJORA" localSheetId="21">#REF!</definedName>
    <definedName name="MEJORA" localSheetId="22">#REF!</definedName>
    <definedName name="MEJORA">#REF!</definedName>
    <definedName name="MEMORIAS">#REF!</definedName>
    <definedName name="mf" localSheetId="23">#REF!</definedName>
    <definedName name="mf" localSheetId="21">#REF!</definedName>
    <definedName name="mf" localSheetId="22">#REF!</definedName>
    <definedName name="mf">#REF!</definedName>
    <definedName name="mfgjrdt" localSheetId="23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localSheetId="23" hidden="1">{"via1",#N/A,TRUE,"general";"via2",#N/A,TRUE,"general";"via3",#N/A,TRUE,"general"}</definedName>
    <definedName name="mghm" hidden="1">{"via1",#N/A,TRUE,"general";"via2",#N/A,TRUE,"general";"via3",#N/A,TRUE,"general"}</definedName>
    <definedName name="mhg" localSheetId="23">#REF!</definedName>
    <definedName name="mhg" localSheetId="21">#REF!</definedName>
    <definedName name="mhg" localSheetId="22">#REF!</definedName>
    <definedName name="mhg">#REF!</definedName>
    <definedName name="mht" localSheetId="23">#REF!</definedName>
    <definedName name="mht" localSheetId="21">#REF!</definedName>
    <definedName name="mht" localSheetId="22">#REF!</definedName>
    <definedName name="mht">#REF!</definedName>
    <definedName name="mhy" localSheetId="23">#REF!</definedName>
    <definedName name="mhy" localSheetId="21">#REF!</definedName>
    <definedName name="mhy" localSheetId="22">#REF!</definedName>
    <definedName name="mhy">#REF!</definedName>
    <definedName name="mjmj" localSheetId="23" hidden="1">{"via1",#N/A,TRUE,"general";"via2",#N/A,TRUE,"general";"via3",#N/A,TRUE,"general"}</definedName>
    <definedName name="mjmj" hidden="1">{"via1",#N/A,TRUE,"general";"via2",#N/A,TRUE,"general";"via3",#N/A,TRUE,"general"}</definedName>
    <definedName name="mjmjmn" localSheetId="23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localSheetId="23" hidden="1">{"via1",#N/A,TRUE,"general";"via2",#N/A,TRUE,"general";"via3",#N/A,TRUE,"general"}</definedName>
    <definedName name="mjnhgkio" hidden="1">{"via1",#N/A,TRUE,"general";"via2",#N/A,TRUE,"general";"via3",#N/A,TRUE,"general"}</definedName>
    <definedName name="mju" localSheetId="23">#REF!</definedName>
    <definedName name="mju" localSheetId="21">#REF!</definedName>
    <definedName name="mju" localSheetId="22">#REF!</definedName>
    <definedName name="mju">#REF!</definedName>
    <definedName name="mku" localSheetId="23">#REF!</definedName>
    <definedName name="mku" localSheetId="21">#REF!</definedName>
    <definedName name="mku" localSheetId="22">#REF!</definedName>
    <definedName name="mku">#REF!</definedName>
    <definedName name="mm" localSheetId="23">#REF!</definedName>
    <definedName name="mm" localSheetId="21">#REF!</definedName>
    <definedName name="mm" localSheetId="22">#REF!</definedName>
    <definedName name="mm">#REF!</definedName>
    <definedName name="mmjmjh" localSheetId="23" hidden="1">{"TAB1",#N/A,TRUE,"GENERAL";"TAB2",#N/A,TRUE,"GENERAL";"TAB3",#N/A,TRUE,"GENERAL";"TAB4",#N/A,TRUE,"GENERAL";"TAB5",#N/A,TRUE,"GENERAL"}</definedName>
    <definedName name="mmjmjh" hidden="1">{"TAB1",#N/A,TRUE,"GENERAL";"TAB2",#N/A,TRUE,"GENERAL";"TAB3",#N/A,TRUE,"GENERAL";"TAB4",#N/A,TRUE,"GENERAL";"TAB5",#N/A,TRUE,"GENERAL"}</definedName>
    <definedName name="mmm" localSheetId="23">#REF!</definedName>
    <definedName name="mmm" localSheetId="21">#REF!</definedName>
    <definedName name="mmm" localSheetId="22">#REF!</definedName>
    <definedName name="mmm">#REF!</definedName>
    <definedName name="mmmh" localSheetId="23" hidden="1">{"via1",#N/A,TRUE,"general";"via2",#N/A,TRUE,"general";"via3",#N/A,TRUE,"general"}</definedName>
    <definedName name="mmmh" hidden="1">{"via1",#N/A,TRUE,"general";"via2",#N/A,TRUE,"general";"via3",#N/A,TRUE,"general"}</definedName>
    <definedName name="mmmmmjyt" localSheetId="23" hidden="1">{"TAB1",#N/A,TRUE,"GENERAL";"TAB2",#N/A,TRUE,"GENERAL";"TAB3",#N/A,TRUE,"GENERAL";"TAB4",#N/A,TRUE,"GENERAL";"TAB5",#N/A,TRUE,"GENERAL"}</definedName>
    <definedName name="mmmmmjyt" hidden="1">{"TAB1",#N/A,TRUE,"GENERAL";"TAB2",#N/A,TRUE,"GENERAL";"TAB3",#N/A,TRUE,"GENERAL";"TAB4",#N/A,TRUE,"GENERAL";"TAB5",#N/A,TRUE,"GENERAL"}</definedName>
    <definedName name="mmmmmmg" localSheetId="23" hidden="1">{"via1",#N/A,TRUE,"general";"via2",#N/A,TRUE,"general";"via3",#N/A,TRUE,"general"}</definedName>
    <definedName name="mmmmmmg" hidden="1">{"via1",#N/A,TRUE,"general";"via2",#N/A,TRUE,"general";"via3",#N/A,TRUE,"general"}</definedName>
    <definedName name="MN" localSheetId="23" hidden="1">{"via1",#N/A,TRUE,"general";"via2",#N/A,TRUE,"general";"via3",#N/A,TRUE,"general"}</definedName>
    <definedName name="MN" hidden="1">{"via1",#N/A,TRUE,"general";"via2",#N/A,TRUE,"general";"via3",#N/A,TRUE,"general"}</definedName>
    <definedName name="MO120K">#REF!</definedName>
    <definedName name="MO240K">#REF!</definedName>
    <definedName name="MO280K">#REF!</definedName>
    <definedName name="mobra">#REF!</definedName>
    <definedName name="MOCARG" localSheetId="23">#REF!</definedName>
    <definedName name="MOCARG">#REF!</definedName>
    <definedName name="modalidad">#REF!</definedName>
    <definedName name="Modalidad1">#REF!</definedName>
    <definedName name="MOENC" localSheetId="23">#REF!</definedName>
    <definedName name="MOENC">#REF!</definedName>
    <definedName name="MOIHF" localSheetId="23">#REF!</definedName>
    <definedName name="MOIHF">#REF!</definedName>
    <definedName name="MOPRE" localSheetId="23">#REF!</definedName>
    <definedName name="MOPRE">#REF!</definedName>
    <definedName name="MOTON">#REF!</definedName>
    <definedName name="MOTOP">#REF!</definedName>
    <definedName name="MOVOL">#REF!</definedName>
    <definedName name="mr" localSheetId="23">#REF!</definedName>
    <definedName name="mr" localSheetId="21">#REF!</definedName>
    <definedName name="mr" localSheetId="22">#REF!</definedName>
    <definedName name="mr">#REF!</definedName>
    <definedName name="n" localSheetId="23" hidden="1">{"via1",#N/A,TRUE,"general";"via2",#N/A,TRUE,"general";"via3",#N/A,TRUE,"general"}</definedName>
    <definedName name="n" hidden="1">{"via1",#N/A,TRUE,"general";"via2",#N/A,TRUE,"general";"via3",#N/A,TRUE,"general"}</definedName>
    <definedName name="nb" localSheetId="23">#REF!</definedName>
    <definedName name="nb" localSheetId="21">#REF!</definedName>
    <definedName name="nb" localSheetId="22">#REF!</definedName>
    <definedName name="nb">#REF!</definedName>
    <definedName name="nbv" localSheetId="23">#REF!</definedName>
    <definedName name="nbv" localSheetId="21">#REF!</definedName>
    <definedName name="nbv" localSheetId="22">#REF!</definedName>
    <definedName name="nbv">#REF!</definedName>
    <definedName name="nbvnv" localSheetId="23" hidden="1">{"via1",#N/A,TRUE,"general";"via2",#N/A,TRUE,"general";"via3",#N/A,TRUE,"general"}</definedName>
    <definedName name="nbvnv" hidden="1">{"via1",#N/A,TRUE,"general";"via2",#N/A,TRUE,"general";"via3",#N/A,TRUE,"general"}</definedName>
    <definedName name="NDHS" localSheetId="23" hidden="1">{"TAB1",#N/A,TRUE,"GENERAL";"TAB2",#N/A,TRUE,"GENERAL";"TAB3",#N/A,TRUE,"GENERAL";"TAB4",#N/A,TRUE,"GENERAL";"TAB5",#N/A,TRUE,"GENERAL"}</definedName>
    <definedName name="NDHS" hidden="1">{"TAB1",#N/A,TRUE,"GENERAL";"TAB2",#N/A,TRUE,"GENERAL";"TAB3",#N/A,TRUE,"GENERAL";"TAB4",#N/A,TRUE,"GENERAL";"TAB5",#N/A,TRUE,"GENERAL"}</definedName>
    <definedName name="nece.cab" localSheetId="23">#REF!</definedName>
    <definedName name="nece.cab" localSheetId="21">#REF!</definedName>
    <definedName name="nece.cab" localSheetId="22">#REF!</definedName>
    <definedName name="nece.cab">#REF!</definedName>
    <definedName name="nf" localSheetId="23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localSheetId="23" hidden="1">{"via1",#N/A,TRUE,"general";"via2",#N/A,TRUE,"general";"via3",#N/A,TRUE,"general"}</definedName>
    <definedName name="nfg" hidden="1">{"via1",#N/A,TRUE,"general";"via2",#N/A,TRUE,"general";"via3",#N/A,TRUE,"general"}</definedName>
    <definedName name="nfgn" localSheetId="23" hidden="1">{"via1",#N/A,TRUE,"general";"via2",#N/A,TRUE,"general";"via3",#N/A,TRUE,"general"}</definedName>
    <definedName name="nfgn" hidden="1">{"via1",#N/A,TRUE,"general";"via2",#N/A,TRUE,"general";"via3",#N/A,TRUE,"general"}</definedName>
    <definedName name="ngdn" localSheetId="23" hidden="1">{"TAB1",#N/A,TRUE,"GENERAL";"TAB2",#N/A,TRUE,"GENERAL";"TAB3",#N/A,TRUE,"GENERAL";"TAB4",#N/A,TRUE,"GENERAL";"TAB5",#N/A,TRUE,"GENERAL"}</definedName>
    <definedName name="ngdn" hidden="1">{"TAB1",#N/A,TRUE,"GENERAL";"TAB2",#N/A,TRUE,"GENERAL";"TAB3",#N/A,TRUE,"GENERAL";"TAB4",#N/A,TRUE,"GENERAL";"TAB5",#N/A,TRUE,"GENERAL"}</definedName>
    <definedName name="ngfh" localSheetId="23" hidden="1">{"via1",#N/A,TRUE,"general";"via2",#N/A,TRUE,"general";"via3",#N/A,TRUE,"general"}</definedName>
    <definedName name="ngfh" hidden="1">{"via1",#N/A,TRUE,"general";"via2",#N/A,TRUE,"general";"via3",#N/A,TRUE,"general"}</definedName>
    <definedName name="NHG" localSheetId="23">#REF!</definedName>
    <definedName name="NHG" localSheetId="21">#REF!</definedName>
    <definedName name="NHG" localSheetId="22">#REF!</definedName>
    <definedName name="NHG">#REF!</definedName>
    <definedName name="nhn" localSheetId="23" hidden="1">{"via1",#N/A,TRUE,"general";"via2",#N/A,TRUE,"general";"via3",#N/A,TRUE,"general"}</definedName>
    <definedName name="nhn" hidden="1">{"via1",#N/A,TRUE,"general";"via2",#N/A,TRUE,"general";"via3",#N/A,TRUE,"general"}</definedName>
    <definedName name="nhncfgn" localSheetId="23" hidden="1">{"TAB1",#N/A,TRUE,"GENERAL";"TAB2",#N/A,TRUE,"GENERAL";"TAB3",#N/A,TRUE,"GENERAL";"TAB4",#N/A,TRUE,"GENERAL";"TAB5",#N/A,TRUE,"GENERAL"}</definedName>
    <definedName name="nhncfgn" hidden="1">{"TAB1",#N/A,TRUE,"GENERAL";"TAB2",#N/A,TRUE,"GENERAL";"TAB3",#N/A,TRUE,"GENERAL";"TAB4",#N/A,TRUE,"GENERAL";"TAB5",#N/A,TRUE,"GENERAL"}</definedName>
    <definedName name="nhndr" localSheetId="23" hidden="1">{"via1",#N/A,TRUE,"general";"via2",#N/A,TRUE,"general";"via3",#N/A,TRUE,"general"}</definedName>
    <definedName name="nhndr" hidden="1">{"via1",#N/A,TRUE,"general";"via2",#N/A,TRUE,"general";"via3",#N/A,TRUE,"general"}</definedName>
    <definedName name="Niqui" localSheetId="23">#REF!</definedName>
    <definedName name="Niqui">#REF!</definedName>
    <definedName name="njb" localSheetId="23">#REF!</definedName>
    <definedName name="njb">#REF!</definedName>
    <definedName name="NJH" localSheetId="23">#REF!</definedName>
    <definedName name="NJH" localSheetId="21">#REF!</definedName>
    <definedName name="NJH" localSheetId="22">#REF!</definedName>
    <definedName name="NJH">#REF!</definedName>
    <definedName name="nm" localSheetId="21">#REF!</definedName>
    <definedName name="nm" localSheetId="22">#REF!</definedName>
    <definedName name="nm">#REF!</definedName>
    <definedName name="nmmmm" localSheetId="23" hidden="1">{"via1",#N/A,TRUE,"general";"via2",#N/A,TRUE,"general";"via3",#N/A,TRUE,"general"}</definedName>
    <definedName name="nmmmm" hidden="1">{"via1",#N/A,TRUE,"general";"via2",#N/A,TRUE,"general";"via3",#N/A,TRUE,"general"}</definedName>
    <definedName name="NN" localSheetId="23" hidden="1">{"TAB1",#N/A,TRUE,"GENERAL";"TAB2",#N/A,TRUE,"GENERAL";"TAB3",#N/A,TRUE,"GENERAL";"TAB4",#N/A,TRUE,"GENERAL";"TAB5",#N/A,TRUE,"GENERAL"}</definedName>
    <definedName name="NN" hidden="1">{"TAB1",#N/A,TRUE,"GENERAL";"TAB2",#N/A,TRUE,"GENERAL";"TAB3",#N/A,TRUE,"GENERAL";"TAB4",#N/A,TRUE,"GENERAL";"TAB5",#N/A,TRUE,"GENERAL"}</definedName>
    <definedName name="nndng" localSheetId="23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localSheetId="23">#REF!</definedName>
    <definedName name="NNN" localSheetId="21">#REF!</definedName>
    <definedName name="NNN" localSheetId="22">#REF!</definedName>
    <definedName name="NNN">#REF!</definedName>
    <definedName name="nnnhd" localSheetId="23" hidden="1">{"via1",#N/A,TRUE,"general";"via2",#N/A,TRUE,"general";"via3",#N/A,TRUE,"general"}</definedName>
    <definedName name="nnnhd" hidden="1">{"via1",#N/A,TRUE,"general";"via2",#N/A,TRUE,"general";"via3",#N/A,TRUE,"general"}</definedName>
    <definedName name="nnnnn" localSheetId="23" hidden="1">{"via1",#N/A,TRUE,"general";"via2",#N/A,TRUE,"general";"via3",#N/A,TRUE,"general"}</definedName>
    <definedName name="nnnnn" hidden="1">{"via1",#N/A,TRUE,"general";"via2",#N/A,TRUE,"general";"via3",#N/A,TRUE,"general"}</definedName>
    <definedName name="nnnnnd" localSheetId="23" hidden="1">{"TAB1",#N/A,TRUE,"GENERAL";"TAB2",#N/A,TRUE,"GENERAL";"TAB3",#N/A,TRUE,"GENERAL";"TAB4",#N/A,TRUE,"GENERAL";"TAB5",#N/A,TRUE,"GENERAL"}</definedName>
    <definedName name="nnnnnd" hidden="1">{"TAB1",#N/A,TRUE,"GENERAL";"TAB2",#N/A,TRUE,"GENERAL";"TAB3",#N/A,TRUE,"GENERAL";"TAB4",#N/A,TRUE,"GENERAL";"TAB5",#N/A,TRUE,"GENERAL"}</definedName>
    <definedName name="nnnnnf" localSheetId="23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localSheetId="23" hidden="1">{"via1",#N/A,TRUE,"general";"via2",#N/A,TRUE,"general";"via3",#N/A,TRUE,"general"}</definedName>
    <definedName name="nnnnnh" hidden="1">{"via1",#N/A,TRUE,"general";"via2",#N/A,TRUE,"general";"via3",#N/A,TRUE,"general"}</definedName>
    <definedName name="no" localSheetId="23">#REF!</definedName>
    <definedName name="no">#REF!</definedName>
    <definedName name="NOMBRE" localSheetId="23">#REF!</definedName>
    <definedName name="NOMBRE" localSheetId="21">#REF!</definedName>
    <definedName name="NOMBRE" localSheetId="22">#REF!</definedName>
    <definedName name="NOMBRE">#REF!</definedName>
    <definedName name="Norte" localSheetId="23">#REF!</definedName>
    <definedName name="Norte">#REF!</definedName>
    <definedName name="NovDic">#REF!</definedName>
    <definedName name="nr" localSheetId="23">#REF!</definedName>
    <definedName name="nr" localSheetId="21">#REF!</definedName>
    <definedName name="nr" localSheetId="22">#REF!</definedName>
    <definedName name="nr">#REF!</definedName>
    <definedName name="nt" localSheetId="23">#REF!</definedName>
    <definedName name="nt" localSheetId="21">#REF!</definedName>
    <definedName name="nt" localSheetId="22">#REF!</definedName>
    <definedName name="nt">#REF!</definedName>
    <definedName name="NUEVO" localSheetId="23">#REF!</definedName>
    <definedName name="NUEVO">#REF!</definedName>
    <definedName name="Num_Pmt_Per_Year" localSheetId="21">#REF!</definedName>
    <definedName name="Num_Pmt_Per_Year" localSheetId="22">#REF!</definedName>
    <definedName name="Num_Pmt_Per_Year">#REF!</definedName>
    <definedName name="Number_of_Payments" localSheetId="23">MATCH(0.01,'Mayores y Menores 3 ADICION'!End_Bal,-1)+1</definedName>
    <definedName name="Number_of_Payments" localSheetId="21">MATCH(0.01,'PREST. SOCIALES (2)'!End_Bal,-1)+1</definedName>
    <definedName name="Number_of_Payments" localSheetId="22">MATCH(0.01,'PREST. SOCIALES (3)'!End_Bal,-1)+1</definedName>
    <definedName name="Number_of_Payments">MATCH(0.01,End_Bal,-1)+1</definedName>
    <definedName name="nxn" localSheetId="23" hidden="1">{"via1",#N/A,TRUE,"general";"via2",#N/A,TRUE,"general";"via3",#N/A,TRUE,"general"}</definedName>
    <definedName name="nxn" hidden="1">{"via1",#N/A,TRUE,"general";"via2",#N/A,TRUE,"general";"via3",#N/A,TRUE,"general"}</definedName>
    <definedName name="ñl" localSheetId="23">#REF!</definedName>
    <definedName name="ñl" localSheetId="21">#REF!</definedName>
    <definedName name="ñl" localSheetId="22">#REF!</definedName>
    <definedName name="ñl">#REF!</definedName>
    <definedName name="ññ" localSheetId="23">#REF!</definedName>
    <definedName name="ññ" localSheetId="21">#REF!</definedName>
    <definedName name="ññ" localSheetId="22">#REF!</definedName>
    <definedName name="ññ">#REF!</definedName>
    <definedName name="ÑÑÑ" localSheetId="23">#REF!</definedName>
    <definedName name="ÑÑÑ" localSheetId="21">#REF!</definedName>
    <definedName name="ÑÑÑ" localSheetId="22">#REF!</definedName>
    <definedName name="ÑÑÑ" localSheetId="19">#REF!</definedName>
    <definedName name="ÑÑÑ">#REF!</definedName>
    <definedName name="ñok" localSheetId="21">#REF!</definedName>
    <definedName name="ñok" localSheetId="22">#REF!</definedName>
    <definedName name="ñok">#REF!</definedName>
    <definedName name="ñp" localSheetId="21">#REF!</definedName>
    <definedName name="ñp" localSheetId="22">#REF!</definedName>
    <definedName name="ñp">#REF!</definedName>
    <definedName name="ñpñpñ" localSheetId="23" hidden="1">{"via1",#N/A,TRUE,"general";"via2",#N/A,TRUE,"general";"via3",#N/A,TRUE,"general"}</definedName>
    <definedName name="ñpñpñ" hidden="1">{"via1",#N/A,TRUE,"general";"via2",#N/A,TRUE,"general";"via3",#N/A,TRUE,"general"}</definedName>
    <definedName name="ñpo" localSheetId="23">#REF!</definedName>
    <definedName name="ñpo" localSheetId="21">#REF!</definedName>
    <definedName name="ñpo" localSheetId="22">#REF!</definedName>
    <definedName name="ñpo">#REF!</definedName>
    <definedName name="O" localSheetId="23">#REF!</definedName>
    <definedName name="O">#REF!</definedName>
    <definedName name="o9o9" localSheetId="23" hidden="1">{"via1",#N/A,TRUE,"general";"via2",#N/A,TRUE,"general";"via3",#N/A,TRUE,"general"}</definedName>
    <definedName name="o9o9" hidden="1">{"via1",#N/A,TRUE,"general";"via2",#N/A,TRUE,"general";"via3",#N/A,TRUE,"general"}</definedName>
    <definedName name="OBRA" localSheetId="23">#REF!</definedName>
    <definedName name="OBRA">#REF!</definedName>
    <definedName name="OFICI">#REF!</definedName>
    <definedName name="oiret" localSheetId="23" hidden="1">{"TAB1",#N/A,TRUE,"GENERAL";"TAB2",#N/A,TRUE,"GENERAL";"TAB3",#N/A,TRUE,"GENERAL";"TAB4",#N/A,TRUE,"GENERAL";"TAB5",#N/A,TRUE,"GENERAL"}</definedName>
    <definedName name="oiret" hidden="1">{"TAB1",#N/A,TRUE,"GENERAL";"TAB2",#N/A,TRUE,"GENERAL";"TAB3",#N/A,TRUE,"GENERAL";"TAB4",#N/A,TRUE,"GENERAL";"TAB5",#N/A,TRUE,"GENERAL"}</definedName>
    <definedName name="oirgrth" localSheetId="23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localSheetId="23" hidden="1">{"via1",#N/A,TRUE,"general";"via2",#N/A,TRUE,"general";"via3",#N/A,TRUE,"general"}</definedName>
    <definedName name="OIUOIU" hidden="1">{"via1",#N/A,TRUE,"general";"via2",#N/A,TRUE,"general";"via3",#N/A,TRUE,"general"}</definedName>
    <definedName name="oo" localSheetId="23">#REF!</definedName>
    <definedName name="oo" localSheetId="21">#REF!</definedName>
    <definedName name="oo" localSheetId="22">#REF!</definedName>
    <definedName name="oo">#REF!</definedName>
    <definedName name="ooo" localSheetId="23">#REF!</definedName>
    <definedName name="ooo" localSheetId="21">#REF!</definedName>
    <definedName name="ooo" localSheetId="22">#REF!</definedName>
    <definedName name="ooo">#REF!</definedName>
    <definedName name="ooooiii" localSheetId="23" hidden="1">{"TAB1",#N/A,TRUE,"GENERAL";"TAB2",#N/A,TRUE,"GENERAL";"TAB3",#N/A,TRUE,"GENERAL";"TAB4",#N/A,TRUE,"GENERAL";"TAB5",#N/A,TRUE,"GENERAL"}</definedName>
    <definedName name="ooooiii" hidden="1">{"TAB1",#N/A,TRUE,"GENERAL";"TAB2",#N/A,TRUE,"GENERAL";"TAB3",#N/A,TRUE,"GENERAL";"TAB4",#N/A,TRUE,"GENERAL";"TAB5",#N/A,TRUE,"GENERAL"}</definedName>
    <definedName name="oooos" localSheetId="23" hidden="1">{"via1",#N/A,TRUE,"general";"via2",#N/A,TRUE,"general";"via3",#N/A,TRUE,"general"}</definedName>
    <definedName name="oooos" hidden="1">{"via1",#N/A,TRUE,"general";"via2",#N/A,TRUE,"general";"via3",#N/A,TRUE,"general"}</definedName>
    <definedName name="opciones1">#REF!</definedName>
    <definedName name="os" localSheetId="23">#REF!</definedName>
    <definedName name="os" localSheetId="21">#REF!</definedName>
    <definedName name="os" localSheetId="22">#REF!</definedName>
    <definedName name="os">#REF!</definedName>
    <definedName name="OTRO" localSheetId="23">#REF!</definedName>
    <definedName name="OTRO">#REF!</definedName>
    <definedName name="otrocd" localSheetId="23">#REF!</definedName>
    <definedName name="otrocd" localSheetId="21">#REF!</definedName>
    <definedName name="otrocd" localSheetId="22">#REF!</definedName>
    <definedName name="otrocd">#REF!</definedName>
    <definedName name="otroci" localSheetId="21">#REF!</definedName>
    <definedName name="otroci" localSheetId="22">#REF!</definedName>
    <definedName name="otroci">#REF!</definedName>
    <definedName name="otroimprev" localSheetId="21">#REF!</definedName>
    <definedName name="otroimprev" localSheetId="22">#REF!</definedName>
    <definedName name="otroimprev">#REF!</definedName>
    <definedName name="p0p0" localSheetId="23" hidden="1">{"via1",#N/A,TRUE,"general";"via2",#N/A,TRUE,"general";"via3",#N/A,TRUE,"general"}</definedName>
    <definedName name="p0p0" hidden="1">{"via1",#N/A,TRUE,"general";"via2",#N/A,TRUE,"general";"via3",#N/A,TRUE,"general"}</definedName>
    <definedName name="P150X240" localSheetId="23">#REF!</definedName>
    <definedName name="P150X240">#REF!</definedName>
    <definedName name="P80X200" localSheetId="23">#REF!</definedName>
    <definedName name="P80X200">#REF!</definedName>
    <definedName name="P90X200" localSheetId="23">#REF!</definedName>
    <definedName name="P90X200">#REF!</definedName>
    <definedName name="PA14X">#REF!</definedName>
    <definedName name="paelnque">#REF!</definedName>
    <definedName name="palenque">#REF!</definedName>
    <definedName name="patentesco">#REF!</definedName>
    <definedName name="PATIOS">#REF!</definedName>
    <definedName name="Pay_Date" localSheetId="23">#REF!</definedName>
    <definedName name="Pay_Date" localSheetId="21">#REF!</definedName>
    <definedName name="Pay_Date" localSheetId="22">#REF!</definedName>
    <definedName name="Pay_Date">#REF!</definedName>
    <definedName name="Pay_Num" localSheetId="23">#REF!</definedName>
    <definedName name="Pay_Num" localSheetId="21">#REF!</definedName>
    <definedName name="Pay_Num" localSheetId="22">#REF!</definedName>
    <definedName name="Pay_Num">#REF!</definedName>
    <definedName name="Payment_Date" localSheetId="23">DATE(YEAR('Mayores y Menores 3 ADICION'!Loan_Start),MONTH('Mayores y Menores 3 ADICION'!Loan_Start)+Payment_Number,DAY('Mayores y Menores 3 ADICION'!Loan_Start))</definedName>
    <definedName name="Payment_Date" localSheetId="21">DATE(YEAR('PREST. SOCIALES (2)'!Loan_Start),MONTH('PREST. SOCIALES (2)'!Loan_Start)+Payment_Number,DAY('PREST. SOCIALES (2)'!Loan_Start))</definedName>
    <definedName name="Payment_Date" localSheetId="22">DATE(YEAR('PREST. SOCIALES (3)'!Loan_Start),MONTH('PREST. SOCIALES (3)'!Loan_Start)+Payment_Number,DAY('PREST. SOCIALES (3)'!Loan_Start))</definedName>
    <definedName name="Payment_Date">DATE(YEAR(Loan_Start),MONTH(Loan_Start)+Payment_Number,DAY(Loan_Start))</definedName>
    <definedName name="PAZ" localSheetId="23">#REF!</definedName>
    <definedName name="PAZ" localSheetId="21">#REF!</definedName>
    <definedName name="PAZ" localSheetId="22">#REF!</definedName>
    <definedName name="PAZ">#REF!</definedName>
    <definedName name="PEGCO" localSheetId="23">#REF!</definedName>
    <definedName name="PEGCO">#REF!</definedName>
    <definedName name="PERIODO">#REF!</definedName>
    <definedName name="PERNO" localSheetId="23">#REF!</definedName>
    <definedName name="PERNO">#REF!</definedName>
    <definedName name="Personal">#REF!</definedName>
    <definedName name="PIE4A6">#REF!</definedName>
    <definedName name="PIECR" localSheetId="23">#REF!</definedName>
    <definedName name="PIECR">#REF!</definedName>
    <definedName name="PIEDR">#REF!</definedName>
    <definedName name="PILOTE" localSheetId="23">#REF!</definedName>
    <definedName name="PILOTE" localSheetId="21">#REF!</definedName>
    <definedName name="PILOTE" localSheetId="22">#REF!</definedName>
    <definedName name="PILOTE" localSheetId="19">#REF!</definedName>
    <definedName name="PILOTE">#REF!</definedName>
    <definedName name="PINBAR" localSheetId="23">#REF!</definedName>
    <definedName name="PINBAR">#REF!</definedName>
    <definedName name="PINBLA" localSheetId="23">#REF!</definedName>
    <definedName name="PINBLA">#REF!</definedName>
    <definedName name="PKHK" localSheetId="23" hidden="1">{"TAB1",#N/A,TRUE,"GENERAL";"TAB2",#N/A,TRUE,"GENERAL";"TAB3",#N/A,TRUE,"GENERAL";"TAB4",#N/A,TRUE,"GENERAL";"TAB5",#N/A,TRUE,"GENERAL"}</definedName>
    <definedName name="PKHK" hidden="1">{"TAB1",#N/A,TRUE,"GENERAL";"TAB2",#N/A,TRUE,"GENERAL";"TAB3",#N/A,TRUE,"GENERAL";"TAB4",#N/A,TRUE,"GENERAL";"TAB5",#N/A,TRUE,"GENERAL"}</definedName>
    <definedName name="pkj" localSheetId="23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localSheetId="23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ELE" localSheetId="23">#REF!</definedName>
    <definedName name="PLAELE">#REF!</definedName>
    <definedName name="PLAST" localSheetId="23">#REF!</definedName>
    <definedName name="PLAST">#REF!</definedName>
    <definedName name="PLPLUNN" localSheetId="23" hidden="1">{"TAB1",#N/A,TRUE,"GENERAL";"TAB2",#N/A,TRUE,"GENERAL";"TAB3",#N/A,TRUE,"GENERAL";"TAB4",#N/A,TRUE,"GENERAL";"TAB5",#N/A,TRUE,"GENERAL"}</definedName>
    <definedName name="PLPLUNN" hidden="1">{"TAB1",#N/A,TRUE,"GENERAL";"TAB2",#N/A,TRUE,"GENERAL";"TAB3",#N/A,TRUE,"GENERAL";"TAB4",#N/A,TRUE,"GENERAL";"TAB5",#N/A,TRUE,"GENERAL"}</definedName>
    <definedName name="pñ" localSheetId="23">#REF!</definedName>
    <definedName name="pñ" localSheetId="21">#REF!</definedName>
    <definedName name="pñ" localSheetId="22">#REF!</definedName>
    <definedName name="pñ">#REF!</definedName>
    <definedName name="po" localSheetId="23">#REF!</definedName>
    <definedName name="po" localSheetId="21">#REF!</definedName>
    <definedName name="po" localSheetId="22">#REF!</definedName>
    <definedName name="po">#REF!</definedName>
    <definedName name="poi" localSheetId="23">#REF!</definedName>
    <definedName name="poi" localSheetId="21">#REF!</definedName>
    <definedName name="poi" localSheetId="22">#REF!</definedName>
    <definedName name="poi">#REF!</definedName>
    <definedName name="POIUP" localSheetId="23" hidden="1">{"via1",#N/A,TRUE,"general";"via2",#N/A,TRUE,"general";"via3",#N/A,TRUE,"general"}</definedName>
    <definedName name="POIUP" hidden="1">{"via1",#N/A,TRUE,"general";"via2",#N/A,TRUE,"general";"via3",#N/A,TRUE,"general"}</definedName>
    <definedName name="Polynomial" localSheetId="23">#REF!</definedName>
    <definedName name="Polynomial" localSheetId="21">#REF!</definedName>
    <definedName name="Polynomial" localSheetId="22">#REF!</definedName>
    <definedName name="Polynomial" localSheetId="19">#REF!</definedName>
    <definedName name="Polynomial">#REF!</definedName>
    <definedName name="PoMede" localSheetId="23">#REF!</definedName>
    <definedName name="PoMede">#REF!</definedName>
    <definedName name="POO" localSheetId="23">#REF!</definedName>
    <definedName name="POO" localSheetId="21">#REF!</definedName>
    <definedName name="POO" localSheetId="22">#REF!</definedName>
    <definedName name="POO">#REF!</definedName>
    <definedName name="popop" localSheetId="23" hidden="1">{"via1",#N/A,TRUE,"general";"via2",#N/A,TRUE,"general";"via3",#N/A,TRUE,"general"}</definedName>
    <definedName name="popop" hidden="1">{"via1",#N/A,TRUE,"general";"via2",#N/A,TRUE,"general";"via3",#N/A,TRUE,"general"}</definedName>
    <definedName name="popp" localSheetId="23" hidden="1">{"via1",#N/A,TRUE,"general";"via2",#N/A,TRUE,"general";"via3",#N/A,TRUE,"general"}</definedName>
    <definedName name="popp" hidden="1">{"via1",#N/A,TRUE,"general";"via2",#N/A,TRUE,"general";"via3",#N/A,TRUE,"general"}</definedName>
    <definedName name="popvds" localSheetId="23" hidden="1">{"TAB1",#N/A,TRUE,"GENERAL";"TAB2",#N/A,TRUE,"GENERAL";"TAB3",#N/A,TRUE,"GENERAL";"TAB4",#N/A,TRUE,"GENERAL";"TAB5",#N/A,TRUE,"GENERAL"}</definedName>
    <definedName name="popvds" hidden="1">{"TAB1",#N/A,TRUE,"GENERAL";"TAB2",#N/A,TRUE,"GENERAL";"TAB3",#N/A,TRUE,"GENERAL";"TAB4",#N/A,TRUE,"GENERAL";"TAB5",#N/A,TRUE,"GENERAL"}</definedName>
    <definedName name="pouig" localSheetId="23" hidden="1">{"via1",#N/A,TRUE,"general";"via2",#N/A,TRUE,"general";"via3",#N/A,TRUE,"general"}</definedName>
    <definedName name="pouig" hidden="1">{"via1",#N/A,TRUE,"general";"via2",#N/A,TRUE,"general";"via3",#N/A,TRUE,"general"}</definedName>
    <definedName name="pp" localSheetId="23">#REF!</definedName>
    <definedName name="pp" localSheetId="21">#REF!</definedName>
    <definedName name="pp" localSheetId="22">#REF!</definedName>
    <definedName name="pp">#REF!</definedName>
    <definedName name="ppppp9" localSheetId="23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localSheetId="23" hidden="1">{"TAB1",#N/A,TRUE,"GENERAL";"TAB2",#N/A,TRUE,"GENERAL";"TAB3",#N/A,TRUE,"GENERAL";"TAB4",#N/A,TRUE,"GENERAL";"TAB5",#N/A,TRUE,"GENERAL"}</definedName>
    <definedName name="pppppd" hidden="1">{"TAB1",#N/A,TRUE,"GENERAL";"TAB2",#N/A,TRUE,"GENERAL";"TAB3",#N/A,TRUE,"GENERAL";"TAB4",#N/A,TRUE,"GENERAL";"TAB5",#N/A,TRUE,"GENERAL"}</definedName>
    <definedName name="ppto" localSheetId="23">#REF!</definedName>
    <definedName name="ppto" localSheetId="21">#REF!</definedName>
    <definedName name="ppto" localSheetId="22">#REF!</definedName>
    <definedName name="ppto">#REF!</definedName>
    <definedName name="PPtoNorte" localSheetId="23">#REF!</definedName>
    <definedName name="PPtoNorte">#REF!</definedName>
    <definedName name="pqroj" localSheetId="23" hidden="1">{"via1",#N/A,TRUE,"general";"via2",#N/A,TRUE,"general";"via3",#N/A,TRUE,"general"}</definedName>
    <definedName name="pqroj" hidden="1">{"via1",#N/A,TRUE,"general";"via2",#N/A,TRUE,"general";"via3",#N/A,TRUE,"general"}</definedName>
    <definedName name="PRE" localSheetId="23">#REF!</definedName>
    <definedName name="PRE" localSheetId="21">#REF!</definedName>
    <definedName name="PRE" localSheetId="22">#REF!</definedName>
    <definedName name="PRE">#REF!</definedName>
    <definedName name="PRECIO" localSheetId="23">#REF!</definedName>
    <definedName name="PRECIO" localSheetId="21">#REF!</definedName>
    <definedName name="PRECIO" localSheetId="22">#REF!</definedName>
    <definedName name="PRECIO">#REF!</definedName>
    <definedName name="precio2" localSheetId="23">#REF!</definedName>
    <definedName name="precio2">#REF!</definedName>
    <definedName name="PRECIOS">#REF!</definedName>
    <definedName name="PRESIPISTO" localSheetId="23">#REF!</definedName>
    <definedName name="PRESIPISTO" localSheetId="21">#REF!</definedName>
    <definedName name="PRESIPISTO" localSheetId="22">#REF!</definedName>
    <definedName name="PRESIPISTO" localSheetId="19">#REF!</definedName>
    <definedName name="PRESIPISTO">#REF!</definedName>
    <definedName name="presta">#REF!</definedName>
    <definedName name="prestaciones">#REF!</definedName>
    <definedName name="PresuDerivGuatDef" localSheetId="23" hidden="1">{"via1",#N/A,TRUE,"general";"via2",#N/A,TRUE,"general";"via3",#N/A,TRUE,"general"}</definedName>
    <definedName name="PresuDerivGuatDef" hidden="1">{"via1",#N/A,TRUE,"general";"via2",#N/A,TRUE,"general";"via3",#N/A,TRUE,"general"}</definedName>
    <definedName name="PresuPresaDef" localSheetId="23" hidden="1">{"via1",#N/A,TRUE,"general";"via2",#N/A,TRUE,"general";"via3",#N/A,TRUE,"general"}</definedName>
    <definedName name="PresuPresaDef" hidden="1">{"via1",#N/A,TRUE,"general";"via2",#N/A,TRUE,"general";"via3",#N/A,TRUE,"general"}</definedName>
    <definedName name="PRESUPUESTO">#REF!</definedName>
    <definedName name="primer" localSheetId="23">#REF!</definedName>
    <definedName name="primer" localSheetId="21">#REF!</definedName>
    <definedName name="primer" localSheetId="22">#REF!</definedName>
    <definedName name="primer">#REF!</definedName>
    <definedName name="PRIMET" localSheetId="23" hidden="1">{"TAB1",#N/A,TRUE,"GENERAL";"TAB2",#N/A,TRUE,"GENERAL";"TAB3",#N/A,TRUE,"GENERAL";"TAB4",#N/A,TRUE,"GENERAL";"TAB5",#N/A,TRUE,"GENERAL"}</definedName>
    <definedName name="PRIMET" hidden="1">{"TAB1",#N/A,TRUE,"GENERAL";"TAB2",#N/A,TRUE,"GENERAL";"TAB3",#N/A,TRUE,"GENERAL";"TAB4",#N/A,TRUE,"GENERAL";"TAB5",#N/A,TRUE,"GENERAL"}</definedName>
    <definedName name="Princ" localSheetId="23">#REF!</definedName>
    <definedName name="Princ" localSheetId="21">#REF!</definedName>
    <definedName name="Princ" localSheetId="22">#REF!</definedName>
    <definedName name="Princ">#REF!</definedName>
    <definedName name="principal">#REF!</definedName>
    <definedName name="PRINT_AREA">#N/A</definedName>
    <definedName name="PRINT_AREA_MI" localSheetId="23">#REF!</definedName>
    <definedName name="PRINT_AREA_MI" localSheetId="21">#REF!</definedName>
    <definedName name="PRINT_AREA_MI" localSheetId="22">#REF!</definedName>
    <definedName name="PRINT_AREA_MI" localSheetId="19">#REF!</definedName>
    <definedName name="PRINT_AREA_MI">#REF!</definedName>
    <definedName name="Print_Area_Reset" localSheetId="23">OFFSET('Mayores y Menores 3 ADICION'!Full_Print,0,0,'Mayores y Menores 3 ADICION'!Last_Row)</definedName>
    <definedName name="Print_Area_Reset" localSheetId="21">OFFSET('PREST. SOCIALES (2)'!Full_Print,0,0,'PREST. SOCIALES (2)'!Last_Row)</definedName>
    <definedName name="Print_Area_Reset" localSheetId="22">OFFSET('PREST. SOCIALES (3)'!Full_Print,0,0,'PREST. SOCIALES (3)'!Last_Row)</definedName>
    <definedName name="Print_Area_Reset">OFFSET(Full_Print,0,0,Last_Row)</definedName>
    <definedName name="PRINT_TITLES">#N/A</definedName>
    <definedName name="PRINT_TITLES_MI">#N/A</definedName>
    <definedName name="proddsfdhgasd" localSheetId="23">#REF!</definedName>
    <definedName name="proddsfdhgasd" localSheetId="21">#REF!</definedName>
    <definedName name="proddsfdhgasd" localSheetId="22">#REF!</definedName>
    <definedName name="proddsfdhgasd">#REF!</definedName>
    <definedName name="PROF" localSheetId="23">#REF!</definedName>
    <definedName name="PROF">#REF!</definedName>
    <definedName name="PROG" localSheetId="23" hidden="1">#REF!</definedName>
    <definedName name="PROG" hidden="1">#REF!</definedName>
    <definedName name="Programa">#REF!</definedName>
    <definedName name="Prov" localSheetId="23">#REF!</definedName>
    <definedName name="Prov" localSheetId="21">#REF!</definedName>
    <definedName name="Prov" localSheetId="22">#REF!</definedName>
    <definedName name="Prov">#REF!</definedName>
    <definedName name="PRUEBA" localSheetId="23">#REF!</definedName>
    <definedName name="PRUEBA" localSheetId="21">#REF!</definedName>
    <definedName name="PRUEBA" localSheetId="22">#REF!</definedName>
    <definedName name="PRUEBA">#REF!</definedName>
    <definedName name="PRUEBA2" localSheetId="23">#REF!</definedName>
    <definedName name="PRUEBA2" localSheetId="21">#REF!</definedName>
    <definedName name="PRUEBA2" localSheetId="22">#REF!</definedName>
    <definedName name="PRUEBA2">#REF!</definedName>
    <definedName name="ptope" localSheetId="23" hidden="1">{"TAB1",#N/A,TRUE,"GENERAL";"TAB2",#N/A,TRUE,"GENERAL";"TAB3",#N/A,TRUE,"GENERAL";"TAB4",#N/A,TRUE,"GENERAL";"TAB5",#N/A,TRUE,"GENERAL"}</definedName>
    <definedName name="ptope" hidden="1">{"TAB1",#N/A,TRUE,"GENERAL";"TAB2",#N/A,TRUE,"GENERAL";"TAB3",#N/A,TRUE,"GENERAL";"TAB4",#N/A,TRUE,"GENERAL";"TAB5",#N/A,TRUE,"GENERAL"}</definedName>
    <definedName name="ptopes" localSheetId="23" hidden="1">{"via1",#N/A,TRUE,"general";"via2",#N/A,TRUE,"general";"via3",#N/A,TRUE,"general"}</definedName>
    <definedName name="ptopes" hidden="1">{"via1",#N/A,TRUE,"general";"via2",#N/A,TRUE,"general";"via3",#N/A,TRUE,"general"}</definedName>
    <definedName name="PUNTI" localSheetId="23">#REF!</definedName>
    <definedName name="PUNTI">#REF!</definedName>
    <definedName name="q" localSheetId="23">#REF!</definedName>
    <definedName name="q" localSheetId="21">#REF!</definedName>
    <definedName name="q" localSheetId="22">#REF!</definedName>
    <definedName name="q">#REF!</definedName>
    <definedName name="q1q1q" localSheetId="23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localSheetId="23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localSheetId="23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localSheetId="23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localSheetId="23" hidden="1">{"via1",#N/A,TRUE,"general";"via2",#N/A,TRUE,"general";"via3",#N/A,TRUE,"general"}</definedName>
    <definedName name="qedcd" hidden="1">{"via1",#N/A,TRUE,"general";"via2",#N/A,TRUE,"general";"via3",#N/A,TRUE,"general"}</definedName>
    <definedName name="qeqewe" localSheetId="23" hidden="1">{"TAB1",#N/A,TRUE,"GENERAL";"TAB2",#N/A,TRUE,"GENERAL";"TAB3",#N/A,TRUE,"GENERAL";"TAB4",#N/A,TRUE,"GENERAL";"TAB5",#N/A,TRUE,"GENERAL"}</definedName>
    <definedName name="qeqewe" hidden="1">{"TAB1",#N/A,TRUE,"GENERAL";"TAB2",#N/A,TRUE,"GENERAL";"TAB3",#N/A,TRUE,"GENERAL";"TAB4",#N/A,TRUE,"GENERAL";"TAB5",#N/A,TRUE,"GENERAL"}</definedName>
    <definedName name="qewj" localSheetId="23" hidden="1">{"via1",#N/A,TRUE,"general";"via2",#N/A,TRUE,"general";"via3",#N/A,TRUE,"general"}</definedName>
    <definedName name="qewj" hidden="1">{"via1",#N/A,TRUE,"general";"via2",#N/A,TRUE,"general";"via3",#N/A,TRUE,"general"}</definedName>
    <definedName name="qq" localSheetId="23">#REF!</definedName>
    <definedName name="qq" localSheetId="21">#REF!</definedName>
    <definedName name="qq" localSheetId="22">#REF!</definedName>
    <definedName name="qq">#REF!</definedName>
    <definedName name="qqqqqw" localSheetId="23" hidden="1">{"via1",#N/A,TRUE,"general";"via2",#N/A,TRUE,"general";"via3",#N/A,TRUE,"general"}</definedName>
    <definedName name="qqqqqw" hidden="1">{"via1",#N/A,TRUE,"general";"via2",#N/A,TRUE,"general";"via3",#N/A,TRUE,"general"}</definedName>
    <definedName name="qw" localSheetId="23">#REF!</definedName>
    <definedName name="qw" localSheetId="21">#REF!</definedName>
    <definedName name="qw" localSheetId="22">#REF!</definedName>
    <definedName name="qw">#REF!</definedName>
    <definedName name="qwdas2" localSheetId="23" hidden="1">{"via1",#N/A,TRUE,"general";"via2",#N/A,TRUE,"general";"via3",#N/A,TRUE,"general"}</definedName>
    <definedName name="qwdas2" hidden="1">{"via1",#N/A,TRUE,"general";"via2",#N/A,TRUE,"general";"via3",#N/A,TRUE,"general"}</definedName>
    <definedName name="qweqe" localSheetId="23" hidden="1">{"TAB1",#N/A,TRUE,"GENERAL";"TAB2",#N/A,TRUE,"GENERAL";"TAB3",#N/A,TRUE,"GENERAL";"TAB4",#N/A,TRUE,"GENERAL";"TAB5",#N/A,TRUE,"GENERAL"}</definedName>
    <definedName name="qweqe" hidden="1">{"TAB1",#N/A,TRUE,"GENERAL";"TAB2",#N/A,TRUE,"GENERAL";"TAB3",#N/A,TRUE,"GENERAL";"TAB4",#N/A,TRUE,"GENERAL";"TAB5",#N/A,TRUE,"GENERAL"}</definedName>
    <definedName name="qwqwqwj" localSheetId="23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ds" localSheetId="23">#REF!</definedName>
    <definedName name="rds" localSheetId="21">#REF!</definedName>
    <definedName name="rds" localSheetId="22">#REF!</definedName>
    <definedName name="rds">#REF!</definedName>
    <definedName name="REAJUSTE" localSheetId="23">#REF!</definedName>
    <definedName name="REAJUSTE">#REF!</definedName>
    <definedName name="REAJUSTE2" localSheetId="23">#REF!</definedName>
    <definedName name="REAJUSTE2">#REF!</definedName>
    <definedName name="REAJUSTES">#REF!</definedName>
    <definedName name="REG">#REF!&gt;2.5</definedName>
    <definedName name="rege" localSheetId="23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ional">#REF!</definedName>
    <definedName name="regresd" localSheetId="23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localSheetId="23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GULAR">#REF!&gt;2.5</definedName>
    <definedName name="REGULAR4006" localSheetId="23">#REF!</definedName>
    <definedName name="REGULAR4006" localSheetId="21">#REF!</definedName>
    <definedName name="REGULAR4006" localSheetId="22">#REF!</definedName>
    <definedName name="REGULAR4006">#REF!</definedName>
    <definedName name="REGULAR4006A" localSheetId="23">#REF!</definedName>
    <definedName name="REGULAR4006A" localSheetId="21">#REF!</definedName>
    <definedName name="REGULAR4006A" localSheetId="22">#REF!</definedName>
    <definedName name="REGULAR4006A">#REF!</definedName>
    <definedName name="REGULAR40CN01" localSheetId="23">#REF!</definedName>
    <definedName name="REGULAR40CN01" localSheetId="21">#REF!</definedName>
    <definedName name="REGULAR40CN01" localSheetId="22">#REF!</definedName>
    <definedName name="REGULAR40CN01">#REF!</definedName>
    <definedName name="REGULAR40CNA" localSheetId="21">#REF!</definedName>
    <definedName name="REGULAR40CNA" localSheetId="22">#REF!</definedName>
    <definedName name="REGULAR40CNA">#REF!</definedName>
    <definedName name="REGULAR40CNB" localSheetId="21">#REF!</definedName>
    <definedName name="REGULAR40CNB" localSheetId="22">#REF!</definedName>
    <definedName name="REGULAR40CNB">#REF!</definedName>
    <definedName name="REGULAR55CN01" localSheetId="21">#REF!</definedName>
    <definedName name="REGULAR55CN01" localSheetId="22">#REF!</definedName>
    <definedName name="REGULAR55CN01">#REF!</definedName>
    <definedName name="REGULAR55CN03" localSheetId="21">#REF!</definedName>
    <definedName name="REGULAR55CN03" localSheetId="22">#REF!</definedName>
    <definedName name="REGULAR55CN03">#REF!</definedName>
    <definedName name="REGULAR5607" localSheetId="21">#REF!</definedName>
    <definedName name="REGULAR5607" localSheetId="22">#REF!</definedName>
    <definedName name="REGULAR5607">#REF!</definedName>
    <definedName name="REGULARAFIR5607" localSheetId="21">#REF!</definedName>
    <definedName name="REGULARAFIR5607" localSheetId="22">#REF!</definedName>
    <definedName name="REGULARAFIR5607">#REF!</definedName>
    <definedName name="REJHE" localSheetId="23" hidden="1">{"via1",#N/A,TRUE,"general";"via2",#N/A,TRUE,"general";"via3",#N/A,TRUE,"general"}</definedName>
    <definedName name="REJHE" hidden="1">{"via1",#N/A,TRUE,"general";"via2",#N/A,TRUE,"general";"via3",#N/A,TRUE,"general"}</definedName>
    <definedName name="REJILLA" localSheetId="23">#REF!</definedName>
    <definedName name="REJILLA">#REF!</definedName>
    <definedName name="RELACUION" localSheetId="23">#REF!</definedName>
    <definedName name="RELACUION" localSheetId="21">#REF!</definedName>
    <definedName name="RELACUION" localSheetId="22">#REF!</definedName>
    <definedName name="RELACUION">#REF!</definedName>
    <definedName name="rell" localSheetId="23">#REF!</definedName>
    <definedName name="rell" localSheetId="21">#REF!</definedName>
    <definedName name="rell" localSheetId="22">#REF!</definedName>
    <definedName name="rell">#REF!</definedName>
    <definedName name="RELLG">#REF!</definedName>
    <definedName name="remb">#REF!</definedName>
    <definedName name="rer" localSheetId="23" hidden="1">{"via1",#N/A,TRUE,"general";"via2",#N/A,TRUE,"general";"via3",#N/A,TRUE,"general"}</definedName>
    <definedName name="rer" hidden="1">{"via1",#N/A,TRUE,"general";"via2",#N/A,TRUE,"general";"via3",#N/A,TRUE,"general"}</definedName>
    <definedName name="rererw" localSheetId="23" hidden="1">{"TAB1",#N/A,TRUE,"GENERAL";"TAB2",#N/A,TRUE,"GENERAL";"TAB3",#N/A,TRUE,"GENERAL";"TAB4",#N/A,TRUE,"GENERAL";"TAB5",#N/A,TRUE,"GENERAL"}</definedName>
    <definedName name="rererw" hidden="1">{"TAB1",#N/A,TRUE,"GENERAL";"TAB2",#N/A,TRUE,"GENERAL";"TAB3",#N/A,TRUE,"GENERAL";"TAB4",#N/A,TRUE,"GENERAL";"TAB5",#N/A,TRUE,"GENERAL"}</definedName>
    <definedName name="rerg" localSheetId="23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localSheetId="23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sidente">#REF!</definedName>
    <definedName name="RESU" localSheetId="23">#REF!</definedName>
    <definedName name="RESU">#REF!</definedName>
    <definedName name="resumen" localSheetId="23">#REF!</definedName>
    <definedName name="resumen" localSheetId="21">#REF!</definedName>
    <definedName name="resumen" localSheetId="22">#REF!</definedName>
    <definedName name="resumen" localSheetId="19">#REF!</definedName>
    <definedName name="resumen">#REF!</definedName>
    <definedName name="RETRO">#REF!</definedName>
    <definedName name="RETTRE" localSheetId="23" hidden="1">{"via1",#N/A,TRUE,"general";"via2",#N/A,TRUE,"general";"via3",#N/A,TRUE,"general"}</definedName>
    <definedName name="RETTRE" hidden="1">{"via1",#N/A,TRUE,"general";"via2",#N/A,TRUE,"general";"via3",#N/A,TRUE,"general"}</definedName>
    <definedName name="rety" localSheetId="23" hidden="1">{"TAB1",#N/A,TRUE,"GENERAL";"TAB2",#N/A,TRUE,"GENERAL";"TAB3",#N/A,TRUE,"GENERAL";"TAB4",#N/A,TRUE,"GENERAL";"TAB5",#N/A,TRUE,"GENERAL"}</definedName>
    <definedName name="rety" hidden="1">{"TAB1",#N/A,TRUE,"GENERAL";"TAB2",#N/A,TRUE,"GENERAL";"TAB3",#N/A,TRUE,"GENERAL";"TAB4",#N/A,TRUE,"GENERAL";"TAB5",#N/A,TRUE,"GENERAL"}</definedName>
    <definedName name="rewfreg" localSheetId="23" hidden="1">{"via1",#N/A,TRUE,"general";"via2",#N/A,TRUE,"general";"via3",#N/A,TRUE,"general"}</definedName>
    <definedName name="rewfreg" hidden="1">{"via1",#N/A,TRUE,"general";"via2",#N/A,TRUE,"general";"via3",#N/A,TRUE,"general"}</definedName>
    <definedName name="rewr" localSheetId="23" hidden="1">{"via1",#N/A,TRUE,"general";"via2",#N/A,TRUE,"general";"via3",#N/A,TRUE,"general"}</definedName>
    <definedName name="rewr" hidden="1">{"via1",#N/A,TRUE,"general";"via2",#N/A,TRUE,"general";"via3",#N/A,TRUE,"general"}</definedName>
    <definedName name="REWWER" localSheetId="23" hidden="1">{"TAB1",#N/A,TRUE,"GENERAL";"TAB2",#N/A,TRUE,"GENERAL";"TAB3",#N/A,TRUE,"GENERAL";"TAB4",#N/A,TRUE,"GENERAL";"TAB5",#N/A,TRUE,"GENERAL"}</definedName>
    <definedName name="REWWER" hidden="1">{"TAB1",#N/A,TRUE,"GENERAL";"TAB2",#N/A,TRUE,"GENERAL";"TAB3",#N/A,TRUE,"GENERAL";"TAB4",#N/A,TRUE,"GENERAL";"TAB5",#N/A,TRUE,"GENERAL"}</definedName>
    <definedName name="REY">#REF!</definedName>
    <definedName name="reyepoi" localSheetId="23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localSheetId="23" hidden="1">{"via1",#N/A,TRUE,"general";"via2",#N/A,TRUE,"general";"via3",#N/A,TRUE,"general"}</definedName>
    <definedName name="reyety" hidden="1">{"via1",#N/A,TRUE,"general";"via2",#N/A,TRUE,"general";"via3",#N/A,TRUE,"general"}</definedName>
    <definedName name="reyty" localSheetId="23" hidden="1">{"via1",#N/A,TRUE,"general";"via2",#N/A,TRUE,"general";"via3",#N/A,TRUE,"general"}</definedName>
    <definedName name="reyty" hidden="1">{"via1",#N/A,TRUE,"general";"via2",#N/A,TRUE,"general";"via3",#N/A,TRUE,"general"}</definedName>
    <definedName name="reyyt" localSheetId="23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localSheetId="23" hidden="1">{"TAB1",#N/A,TRUE,"GENERAL";"TAB2",#N/A,TRUE,"GENERAL";"TAB3",#N/A,TRUE,"GENERAL";"TAB4",#N/A,TRUE,"GENERAL";"TAB5",#N/A,TRUE,"GENERAL"}</definedName>
    <definedName name="rfhnhjyu" hidden="1">{"TAB1",#N/A,TRUE,"GENERAL";"TAB2",#N/A,TRUE,"GENERAL";"TAB3",#N/A,TRUE,"GENERAL";"TAB4",#N/A,TRUE,"GENERAL";"TAB5",#N/A,TRUE,"GENERAL"}</definedName>
    <definedName name="rfrf" localSheetId="23" hidden="1">{"via1",#N/A,TRUE,"general";"via2",#N/A,TRUE,"general";"via3",#N/A,TRUE,"general"}</definedName>
    <definedName name="rfrf" hidden="1">{"via1",#N/A,TRUE,"general";"via2",#N/A,TRUE,"general";"via3",#N/A,TRUE,"general"}</definedName>
    <definedName name="rge" localSheetId="23" hidden="1">{"via1",#N/A,TRUE,"general";"via2",#N/A,TRUE,"general";"via3",#N/A,TRUE,"general"}</definedName>
    <definedName name="rge" hidden="1">{"via1",#N/A,TRUE,"general";"via2",#N/A,TRUE,"general";"via3",#N/A,TRUE,"general"}</definedName>
    <definedName name="rgegg" localSheetId="23" hidden="1">{"via1",#N/A,TRUE,"general";"via2",#N/A,TRUE,"general";"via3",#N/A,TRUE,"general"}</definedName>
    <definedName name="rgegg" hidden="1">{"via1",#N/A,TRUE,"general";"via2",#N/A,TRUE,"general";"via3",#N/A,TRUE,"general"}</definedName>
    <definedName name="rhh" localSheetId="23" hidden="1">{"TAB1",#N/A,TRUE,"GENERAL";"TAB2",#N/A,TRUE,"GENERAL";"TAB3",#N/A,TRUE,"GENERAL";"TAB4",#N/A,TRUE,"GENERAL";"TAB5",#N/A,TRUE,"GENERAL"}</definedName>
    <definedName name="rhh" hidden="1">{"TAB1",#N/A,TRUE,"GENERAL";"TAB2",#N/A,TRUE,"GENERAL";"TAB3",#N/A,TRUE,"GENERAL";"TAB4",#N/A,TRUE,"GENERAL";"TAB5",#N/A,TRUE,"GENERAL"}</definedName>
    <definedName name="rhrtd" localSheetId="23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localSheetId="23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ICO" localSheetId="23">IF('Mayores y Menores 3 ADICION'!Loan_Amount*'Mayores y Menores 3 ADICION'!Interest_Rate*Loan_Years*'Mayores y Menores 3 ADICION'!Loan_Start&gt;0,1,0)</definedName>
    <definedName name="RICO" localSheetId="21">IF('PREST. SOCIALES (2)'!Loan_Amount*'PREST. SOCIALES (2)'!Interest_Rate*'PREST. SOCIALES (2)'!Loan_Years*'PREST. SOCIALES (2)'!Loan_Start&gt;0,1,0)</definedName>
    <definedName name="RICO" localSheetId="22">IF('PREST. SOCIALES (3)'!Loan_Amount*'PREST. SOCIALES (3)'!Interest_Rate*'PREST. SOCIALES (3)'!Loan_Years*'PREST. SOCIALES (3)'!Loan_Start&gt;0,1,0)</definedName>
    <definedName name="RICO">IF(Loan_Amount*Interest_Rate*Loan_Years*Loan_Start&gt;0,1,0)</definedName>
    <definedName name="rj" localSheetId="23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localSheetId="23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localSheetId="23" hidden="1">{"via1",#N/A,TRUE,"general";"via2",#N/A,TRUE,"general";"via3",#N/A,TRUE,"general"}</definedName>
    <definedName name="rjy" hidden="1">{"via1",#N/A,TRUE,"general";"via2",#N/A,TRUE,"general";"via3",#N/A,TRUE,"general"}</definedName>
    <definedName name="rkjyk" localSheetId="23" hidden="1">{"TAB1",#N/A,TRUE,"GENERAL";"TAB2",#N/A,TRUE,"GENERAL";"TAB3",#N/A,TRUE,"GENERAL";"TAB4",#N/A,TRUE,"GENERAL";"TAB5",#N/A,TRUE,"GENERAL"}</definedName>
    <definedName name="rkjyk" hidden="1">{"TAB1",#N/A,TRUE,"GENERAL";"TAB2",#N/A,TRUE,"GENERAL";"TAB3",#N/A,TRUE,"GENERAL";"TAB4",#N/A,TRUE,"GENERAL";"TAB5",#N/A,TRUE,"GENERAL"}</definedName>
    <definedName name="rkru" localSheetId="23" hidden="1">{"via1",#N/A,TRUE,"general";"via2",#N/A,TRUE,"general";"via3",#N/A,TRUE,"general"}</definedName>
    <definedName name="rkru" hidden="1">{"via1",#N/A,TRUE,"general";"via2",#N/A,TRUE,"general";"via3",#N/A,TRUE,"general"}</definedName>
    <definedName name="rky" localSheetId="23" hidden="1">{"TAB1",#N/A,TRUE,"GENERAL";"TAB2",#N/A,TRUE,"GENERAL";"TAB3",#N/A,TRUE,"GENERAL";"TAB4",#N/A,TRUE,"GENERAL";"TAB5",#N/A,TRUE,"GENERAL"}</definedName>
    <definedName name="rky" hidden="1">{"TAB1",#N/A,TRUE,"GENERAL";"TAB2",#N/A,TRUE,"GENERAL";"TAB3",#N/A,TRUE,"GENERAL";"TAB4",#N/A,TRUE,"GENERAL";"TAB5",#N/A,TRUE,"GENERAL"}</definedName>
    <definedName name="rl" localSheetId="23">#REF!</definedName>
    <definedName name="rl" localSheetId="21">#REF!</definedName>
    <definedName name="rl" localSheetId="22">#REF!</definedName>
    <definedName name="rl">#REF!</definedName>
    <definedName name="RLIGA" localSheetId="23">#REF!</definedName>
    <definedName name="RLIGA">#REF!</definedName>
    <definedName name="rlo" localSheetId="23">#REF!</definedName>
    <definedName name="rlo" localSheetId="21">#REF!</definedName>
    <definedName name="rlo" localSheetId="22">#REF!</definedName>
    <definedName name="rlo">#REF!</definedName>
    <definedName name="rm" localSheetId="21">#REF!</definedName>
    <definedName name="rm" localSheetId="22">#REF!</definedName>
    <definedName name="rm">#REF!</definedName>
    <definedName name="rñ" localSheetId="21">#REF!</definedName>
    <definedName name="rñ" localSheetId="22">#REF!</definedName>
    <definedName name="rñ">#REF!</definedName>
    <definedName name="rr" localSheetId="21">#REF!</definedName>
    <definedName name="rr" localSheetId="22">#REF!</definedName>
    <definedName name="rr">#REF!</definedName>
    <definedName name="rrr" localSheetId="23" hidden="1">{"via1",#N/A,TRUE,"general";"via2",#N/A,TRUE,"general";"via3",#N/A,TRUE,"general"}</definedName>
    <definedName name="rrr" hidden="1">{"via1",#N/A,TRUE,"general";"via2",#N/A,TRUE,"general";"via3",#N/A,TRUE,"general"}</definedName>
    <definedName name="rrrrrb" localSheetId="23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localSheetId="23" hidden="1">{"TAB1",#N/A,TRUE,"GENERAL";"TAB2",#N/A,TRUE,"GENERAL";"TAB3",#N/A,TRUE,"GENERAL";"TAB4",#N/A,TRUE,"GENERAL";"TAB5",#N/A,TRUE,"GENERAL"}</definedName>
    <definedName name="rrrrrrre" hidden="1">{"TAB1",#N/A,TRUE,"GENERAL";"TAB2",#N/A,TRUE,"GENERAL";"TAB3",#N/A,TRUE,"GENERAL";"TAB4",#N/A,TRUE,"GENERAL";"TAB5",#N/A,TRUE,"GENERAL"}</definedName>
    <definedName name="rrrrt" localSheetId="23" hidden="1">{"via1",#N/A,TRUE,"general";"via2",#N/A,TRUE,"general";"via3",#N/A,TRUE,"general"}</definedName>
    <definedName name="rrrrt" hidden="1">{"via1",#N/A,TRUE,"general";"via2",#N/A,TRUE,"general";"via3",#N/A,TRUE,"general"}</definedName>
    <definedName name="RRRTGTG" localSheetId="23">#REF!</definedName>
    <definedName name="RRRTGTG" localSheetId="21">#REF!</definedName>
    <definedName name="RRRTGTG" localSheetId="22">#REF!</definedName>
    <definedName name="RRRTGTG">#REF!</definedName>
    <definedName name="rsdgsd5" localSheetId="23" hidden="1">{"TAB1",#N/A,TRUE,"GENERAL";"TAB2",#N/A,TRUE,"GENERAL";"TAB3",#N/A,TRUE,"GENERAL";"TAB4",#N/A,TRUE,"GENERAL";"TAB5",#N/A,TRUE,"GENERAL"}</definedName>
    <definedName name="rsdgsd5" hidden="1">{"TAB1",#N/A,TRUE,"GENERAL";"TAB2",#N/A,TRUE,"GENERAL";"TAB3",#N/A,TRUE,"GENERAL";"TAB4",#N/A,TRUE,"GENERAL";"TAB5",#N/A,TRUE,"GENERAL"}</definedName>
    <definedName name="rt" localSheetId="23">#REF!</definedName>
    <definedName name="rt" localSheetId="21">#REF!</definedName>
    <definedName name="rt" localSheetId="22">#REF!</definedName>
    <definedName name="rt">#REF!</definedName>
    <definedName name="rte" localSheetId="23">#REF!</definedName>
    <definedName name="rte" localSheetId="21">#REF!</definedName>
    <definedName name="rte" localSheetId="22">#REF!</definedName>
    <definedName name="rte">#REF!</definedName>
    <definedName name="rteg" localSheetId="23" hidden="1">{"via1",#N/A,TRUE,"general";"via2",#N/A,TRUE,"general";"via3",#N/A,TRUE,"general"}</definedName>
    <definedName name="rteg" hidden="1">{"via1",#N/A,TRUE,"general";"via2",#N/A,TRUE,"general";"via3",#N/A,TRUE,"general"}</definedName>
    <definedName name="rtert" localSheetId="23" hidden="1">{"TAB1",#N/A,TRUE,"GENERAL";"TAB2",#N/A,TRUE,"GENERAL";"TAB3",#N/A,TRUE,"GENERAL";"TAB4",#N/A,TRUE,"GENERAL";"TAB5",#N/A,TRUE,"GENERAL"}</definedName>
    <definedName name="rtert" hidden="1">{"TAB1",#N/A,TRUE,"GENERAL";"TAB2",#N/A,TRUE,"GENERAL";"TAB3",#N/A,TRUE,"GENERAL";"TAB4",#N/A,TRUE,"GENERAL";"TAB5",#N/A,TRUE,"GENERAL"}</definedName>
    <definedName name="rtes" localSheetId="23" hidden="1">{"via1",#N/A,TRUE,"general";"via2",#N/A,TRUE,"general";"via3",#N/A,TRUE,"general"}</definedName>
    <definedName name="rtes" hidden="1">{"via1",#N/A,TRUE,"general";"via2",#N/A,TRUE,"general";"via3",#N/A,TRUE,"general"}</definedName>
    <definedName name="rtewth" localSheetId="23" hidden="1">{"TAB1",#N/A,TRUE,"GENERAL";"TAB2",#N/A,TRUE,"GENERAL";"TAB3",#N/A,TRUE,"GENERAL";"TAB4",#N/A,TRUE,"GENERAL";"TAB5",#N/A,TRUE,"GENERAL"}</definedName>
    <definedName name="rtewth" hidden="1">{"TAB1",#N/A,TRUE,"GENERAL";"TAB2",#N/A,TRUE,"GENERAL";"TAB3",#N/A,TRUE,"GENERAL";"TAB4",#N/A,TRUE,"GENERAL";"TAB5",#N/A,TRUE,"GENERAL"}</definedName>
    <definedName name="rthjtj" localSheetId="23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localSheetId="23" hidden="1">{"via1",#N/A,TRUE,"general";"via2",#N/A,TRUE,"general";"via3",#N/A,TRUE,"general"}</definedName>
    <definedName name="rthrthg" hidden="1">{"via1",#N/A,TRUE,"general";"via2",#N/A,TRUE,"general";"via3",#N/A,TRUE,"general"}</definedName>
    <definedName name="rthtrh" localSheetId="23" hidden="1">{"via1",#N/A,TRUE,"general";"via2",#N/A,TRUE,"general";"via3",#N/A,TRUE,"general"}</definedName>
    <definedName name="rthtrh" hidden="1">{"via1",#N/A,TRUE,"general";"via2",#N/A,TRUE,"general";"via3",#N/A,TRUE,"general"}</definedName>
    <definedName name="rtkk" localSheetId="23" hidden="1">{"via1",#N/A,TRUE,"general";"via2",#N/A,TRUE,"general";"via3",#N/A,TRUE,"general"}</definedName>
    <definedName name="rtkk" hidden="1">{"via1",#N/A,TRUE,"general";"via2",#N/A,TRUE,"general";"via3",#N/A,TRUE,"general"}</definedName>
    <definedName name="rttthy" localSheetId="23" hidden="1">{"via1",#N/A,TRUE,"general";"via2",#N/A,TRUE,"general";"via3",#N/A,TRUE,"general"}</definedName>
    <definedName name="rttthy" hidden="1">{"via1",#N/A,TRUE,"general";"via2",#N/A,TRUE,"general";"via3",#N/A,TRUE,"general"}</definedName>
    <definedName name="rtu" localSheetId="23" hidden="1">{"via1",#N/A,TRUE,"general";"via2",#N/A,TRUE,"general";"via3",#N/A,TRUE,"general"}</definedName>
    <definedName name="rtu" hidden="1">{"via1",#N/A,TRUE,"general";"via2",#N/A,TRUE,"general";"via3",#N/A,TRUE,"general"}</definedName>
    <definedName name="rtug" localSheetId="23" hidden="1">{"TAB1",#N/A,TRUE,"GENERAL";"TAB2",#N/A,TRUE,"GENERAL";"TAB3",#N/A,TRUE,"GENERAL";"TAB4",#N/A,TRUE,"GENERAL";"TAB5",#N/A,TRUE,"GENERAL"}</definedName>
    <definedName name="rtug" hidden="1">{"TAB1",#N/A,TRUE,"GENERAL";"TAB2",#N/A,TRUE,"GENERAL";"TAB3",#N/A,TRUE,"GENERAL";"TAB4",#N/A,TRUE,"GENERAL";"TAB5",#N/A,TRUE,"GENERAL"}</definedName>
    <definedName name="rtugsd" localSheetId="23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localSheetId="23" hidden="1">{"via1",#N/A,TRUE,"general";"via2",#N/A,TRUE,"general";"via3",#N/A,TRUE,"general"}</definedName>
    <definedName name="rturtu" hidden="1">{"via1",#N/A,TRUE,"general";"via2",#N/A,TRUE,"general";"via3",#N/A,TRUE,"general"}</definedName>
    <definedName name="rturu" localSheetId="23" hidden="1">{"via1",#N/A,TRUE,"general";"via2",#N/A,TRUE,"general";"via3",#N/A,TRUE,"general"}</definedName>
    <definedName name="rturu" hidden="1">{"via1",#N/A,TRUE,"general";"via2",#N/A,TRUE,"general";"via3",#N/A,TRUE,"general"}</definedName>
    <definedName name="rtut" localSheetId="23" hidden="1">{"via1",#N/A,TRUE,"general";"via2",#N/A,TRUE,"general";"via3",#N/A,TRUE,"general"}</definedName>
    <definedName name="rtut" hidden="1">{"via1",#N/A,TRUE,"general";"via2",#N/A,TRUE,"general";"via3",#N/A,TRUE,"general"}</definedName>
    <definedName name="rtutru" localSheetId="23" hidden="1">{"via1",#N/A,TRUE,"general";"via2",#N/A,TRUE,"general";"via3",#N/A,TRUE,"general"}</definedName>
    <definedName name="rtutru" hidden="1">{"via1",#N/A,TRUE,"general";"via2",#N/A,TRUE,"general";"via3",#N/A,TRUE,"general"}</definedName>
    <definedName name="rtuy" localSheetId="23" hidden="1">{"via1",#N/A,TRUE,"general";"via2",#N/A,TRUE,"general";"via3",#N/A,TRUE,"general"}</definedName>
    <definedName name="rtuy" hidden="1">{"via1",#N/A,TRUE,"general";"via2",#N/A,TRUE,"general";"via3",#N/A,TRUE,"general"}</definedName>
    <definedName name="rty" localSheetId="23">#REF!</definedName>
    <definedName name="rty" localSheetId="21">#REF!</definedName>
    <definedName name="rty" localSheetId="22">#REF!</definedName>
    <definedName name="rty">#REF!</definedName>
    <definedName name="rtyhr" localSheetId="23" hidden="1">{"TAB1",#N/A,TRUE,"GENERAL";"TAB2",#N/A,TRUE,"GENERAL";"TAB3",#N/A,TRUE,"GENERAL";"TAB4",#N/A,TRUE,"GENERAL";"TAB5",#N/A,TRUE,"GENERAL"}</definedName>
    <definedName name="rtyhr" hidden="1">{"TAB1",#N/A,TRUE,"GENERAL";"TAB2",#N/A,TRUE,"GENERAL";"TAB3",#N/A,TRUE,"GENERAL";"TAB4",#N/A,TRUE,"GENERAL";"TAB5",#N/A,TRUE,"GENERAL"}</definedName>
    <definedName name="rtym" localSheetId="23" hidden="1">{"via1",#N/A,TRUE,"general";"via2",#N/A,TRUE,"general";"via3",#N/A,TRUE,"general"}</definedName>
    <definedName name="rtym" hidden="1">{"via1",#N/A,TRUE,"general";"via2",#N/A,TRUE,"general";"via3",#N/A,TRUE,"general"}</definedName>
    <definedName name="rtyrey" localSheetId="23" hidden="1">{"TAB1",#N/A,TRUE,"GENERAL";"TAB2",#N/A,TRUE,"GENERAL";"TAB3",#N/A,TRUE,"GENERAL";"TAB4",#N/A,TRUE,"GENERAL";"TAB5",#N/A,TRUE,"GENERAL"}</definedName>
    <definedName name="rtyrey" hidden="1">{"TAB1",#N/A,TRUE,"GENERAL";"TAB2",#N/A,TRUE,"GENERAL";"TAB3",#N/A,TRUE,"GENERAL";"TAB4",#N/A,TRUE,"GENERAL";"TAB5",#N/A,TRUE,"GENERAL"}</definedName>
    <definedName name="rtyrh" localSheetId="23" hidden="1">{"via1",#N/A,TRUE,"general";"via2",#N/A,TRUE,"general";"via3",#N/A,TRUE,"general"}</definedName>
    <definedName name="rtyrh" hidden="1">{"via1",#N/A,TRUE,"general";"via2",#N/A,TRUE,"general";"via3",#N/A,TRUE,"general"}</definedName>
    <definedName name="RTYRTY" localSheetId="23" hidden="1">{"via1",#N/A,TRUE,"general";"via2",#N/A,TRUE,"general";"via3",#N/A,TRUE,"general"}</definedName>
    <definedName name="RTYRTY" hidden="1">{"via1",#N/A,TRUE,"general";"via2",#N/A,TRUE,"general";"via3",#N/A,TRUE,"general"}</definedName>
    <definedName name="rtyt" localSheetId="23" hidden="1">{"TAB1",#N/A,TRUE,"GENERAL";"TAB2",#N/A,TRUE,"GENERAL";"TAB3",#N/A,TRUE,"GENERAL";"TAB4",#N/A,TRUE,"GENERAL";"TAB5",#N/A,TRUE,"GENERAL"}</definedName>
    <definedName name="rtyt" hidden="1">{"TAB1",#N/A,TRUE,"GENERAL";"TAB2",#N/A,TRUE,"GENERAL";"TAB3",#N/A,TRUE,"GENERAL";"TAB4",#N/A,TRUE,"GENERAL";"TAB5",#N/A,TRUE,"GENERAL"}</definedName>
    <definedName name="rtytry" localSheetId="23" hidden="1">{"via1",#N/A,TRUE,"general";"via2",#N/A,TRUE,"general";"via3",#N/A,TRUE,"general"}</definedName>
    <definedName name="rtytry" hidden="1">{"via1",#N/A,TRUE,"general";"via2",#N/A,TRUE,"general";"via3",#N/A,TRUE,"general"}</definedName>
    <definedName name="ruru" localSheetId="23" hidden="1">{"TAB1",#N/A,TRUE,"GENERAL";"TAB2",#N/A,TRUE,"GENERAL";"TAB3",#N/A,TRUE,"GENERAL";"TAB4",#N/A,TRUE,"GENERAL";"TAB5",#N/A,TRUE,"GENERAL"}</definedName>
    <definedName name="ruru" hidden="1">{"TAB1",#N/A,TRUE,"GENERAL";"TAB2",#N/A,TRUE,"GENERAL";"TAB3",#N/A,TRUE,"GENERAL";"TAB4",#N/A,TRUE,"GENERAL";"TAB5",#N/A,TRUE,"GENERAL"}</definedName>
    <definedName name="RUTA" localSheetId="23">DATE(YEAR('Mayores y Menores 3 ADICION'!Loan_Start),MONTH('Mayores y Menores 3 ADICION'!Loan_Start)+Payment_Number,DAY('Mayores y Menores 3 ADICION'!Loan_Start))</definedName>
    <definedName name="RUTA" localSheetId="21">DATE(YEAR(#REF!),MONTH(#REF!)+Payment_Number,DAY(#REF!))</definedName>
    <definedName name="RUTA" localSheetId="22">DATE(YEAR(#REF!),MONTH(#REF!)+Payment_Number,DAY(#REF!))</definedName>
    <definedName name="RUTA">DATE(YEAR([0]!Loan_Start),MONTH([0]!Loan_Start)+Payment_Number,DAY([0]!Loan_Start))</definedName>
    <definedName name="rutu" localSheetId="23" hidden="1">{"via1",#N/A,TRUE,"general";"via2",#N/A,TRUE,"general";"via3",#N/A,TRUE,"general"}</definedName>
    <definedName name="rutu" hidden="1">{"via1",#N/A,TRUE,"general";"via2",#N/A,TRUE,"general";"via3",#N/A,TRUE,"general"}</definedName>
    <definedName name="RW">#REF!</definedName>
    <definedName name="rwt" localSheetId="23" hidden="1">{"via1",#N/A,TRUE,"general";"via2",#N/A,TRUE,"general";"via3",#N/A,TRUE,"general"}</definedName>
    <definedName name="rwt" hidden="1">{"via1",#N/A,TRUE,"general";"via2",#N/A,TRUE,"general";"via3",#N/A,TRUE,"general"}</definedName>
    <definedName name="ry" localSheetId="23">#REF!</definedName>
    <definedName name="ry" localSheetId="21">#REF!</definedName>
    <definedName name="ry" localSheetId="22">#REF!</definedName>
    <definedName name="ry">#REF!</definedName>
    <definedName name="ryeryb" localSheetId="23" hidden="1">{"TAB1",#N/A,TRUE,"GENERAL";"TAB2",#N/A,TRUE,"GENERAL";"TAB3",#N/A,TRUE,"GENERAL";"TAB4",#N/A,TRUE,"GENERAL";"TAB5",#N/A,TRUE,"GENERAL"}</definedName>
    <definedName name="ryeryb" hidden="1">{"TAB1",#N/A,TRUE,"GENERAL";"TAB2",#N/A,TRUE,"GENERAL";"TAB3",#N/A,TRUE,"GENERAL";"TAB4",#N/A,TRUE,"GENERAL";"TAB5",#N/A,TRUE,"GENERAL"}</definedName>
    <definedName name="rytrsdg" localSheetId="23" hidden="1">{"via1",#N/A,TRUE,"general";"via2",#N/A,TRUE,"general";"via3",#N/A,TRUE,"general"}</definedName>
    <definedName name="rytrsdg" hidden="1">{"via1",#N/A,TRUE,"general";"via2",#N/A,TRUE,"general";"via3",#N/A,TRUE,"general"}</definedName>
    <definedName name="saa" localSheetId="23" hidden="1">{"via1",#N/A,TRUE,"general";"via2",#N/A,TRUE,"general";"via3",#N/A,TRUE,"general"}</definedName>
    <definedName name="saa" hidden="1">{"via1",#N/A,TRUE,"general";"via2",#N/A,TRUE,"general";"via3",#N/A,TRUE,"general"}</definedName>
    <definedName name="Sabaneta">#REF!</definedName>
    <definedName name="SAD" localSheetId="23" hidden="1">{"via1",#N/A,TRUE,"general";"via2",#N/A,TRUE,"general";"via3",#N/A,TRUE,"general"}</definedName>
    <definedName name="SAD" hidden="1">{"via1",#N/A,TRUE,"general";"via2",#N/A,TRUE,"general";"via3",#N/A,TRUE,"general"}</definedName>
    <definedName name="SADF" localSheetId="23" hidden="1">{"via1",#N/A,TRUE,"general";"via2",#N/A,TRUE,"general";"via3",#N/A,TRUE,"general"}</definedName>
    <definedName name="SADF" hidden="1">{"via1",#N/A,TRUE,"general";"via2",#N/A,TRUE,"general";"via3",#N/A,TRUE,"general"}</definedName>
    <definedName name="sadff" localSheetId="23" hidden="1">{"TAB1",#N/A,TRUE,"GENERAL";"TAB2",#N/A,TRUE,"GENERAL";"TAB3",#N/A,TRUE,"GENERAL";"TAB4",#N/A,TRUE,"GENERAL";"TAB5",#N/A,TRUE,"GENERAL"}</definedName>
    <definedName name="sadff" hidden="1">{"TAB1",#N/A,TRUE,"GENERAL";"TAB2",#N/A,TRUE,"GENERAL";"TAB3",#N/A,TRUE,"GENERAL";"TAB4",#N/A,TRUE,"GENERAL";"TAB5",#N/A,TRUE,"GENERAL"}</definedName>
    <definedName name="sadfo" localSheetId="23" hidden="1">{"via1",#N/A,TRUE,"general";"via2",#N/A,TRUE,"general";"via3",#N/A,TRUE,"general"}</definedName>
    <definedName name="sadfo" hidden="1">{"via1",#N/A,TRUE,"general";"via2",#N/A,TRUE,"general";"via3",#N/A,TRUE,"general"}</definedName>
    <definedName name="safdp" localSheetId="23" hidden="1">{"TAB1",#N/A,TRUE,"GENERAL";"TAB2",#N/A,TRUE,"GENERAL";"TAB3",#N/A,TRUE,"GENERAL";"TAB4",#N/A,TRUE,"GENERAL";"TAB5",#N/A,TRUE,"GENERAL"}</definedName>
    <definedName name="safdp" hidden="1">{"TAB1",#N/A,TRUE,"GENERAL";"TAB2",#N/A,TRUE,"GENERAL";"TAB3",#N/A,TRUE,"GENERAL";"TAB4",#N/A,TRUE,"GENERAL";"TAB5",#N/A,TRUE,"GENERAL"}</definedName>
    <definedName name="SALID1" localSheetId="23">#REF!</definedName>
    <definedName name="SALID1">#REF!</definedName>
    <definedName name="SALID2" localSheetId="23">#REF!</definedName>
    <definedName name="SALID2">#REF!</definedName>
    <definedName name="SAOG7" localSheetId="23">#REF!</definedName>
    <definedName name="SAOG7">#REF!</definedName>
    <definedName name="SAOG7OCTUBRE">#REF!</definedName>
    <definedName name="sbe" localSheetId="21">#REF!</definedName>
    <definedName name="sbe" localSheetId="22">#REF!</definedName>
    <definedName name="sbe">#REF!</definedName>
    <definedName name="sbgfbgdr" localSheetId="23" hidden="1">{"via1",#N/A,TRUE,"general";"via2",#N/A,TRUE,"general";"via3",#N/A,TRUE,"general"}</definedName>
    <definedName name="sbgfbgdr" hidden="1">{"via1",#N/A,TRUE,"general";"via2",#N/A,TRUE,"general";"via3",#N/A,TRUE,"general"}</definedName>
    <definedName name="sc" localSheetId="23">#REF!</definedName>
    <definedName name="sc" localSheetId="21">#REF!</definedName>
    <definedName name="sc" localSheetId="22">#REF!</definedName>
    <definedName name="sc">#REF!</definedName>
    <definedName name="Sched_Pay" localSheetId="23">#REF!</definedName>
    <definedName name="Sched_Pay" localSheetId="21">#REF!</definedName>
    <definedName name="Sched_Pay" localSheetId="22">#REF!</definedName>
    <definedName name="Sched_Pay">#REF!</definedName>
    <definedName name="Scheduled_Extra_Payments" localSheetId="23">#REF!</definedName>
    <definedName name="Scheduled_Extra_Payments" localSheetId="21">#REF!</definedName>
    <definedName name="Scheduled_Extra_Payments" localSheetId="22">#REF!</definedName>
    <definedName name="Scheduled_Extra_Payments">#REF!</definedName>
    <definedName name="Scheduled_Interest_Rate" localSheetId="21">#REF!</definedName>
    <definedName name="Scheduled_Interest_Rate" localSheetId="22">#REF!</definedName>
    <definedName name="Scheduled_Interest_Rate">#REF!</definedName>
    <definedName name="Scheduled_Monthly_Payment" localSheetId="21">#REF!</definedName>
    <definedName name="Scheduled_Monthly_Payment" localSheetId="22">#REF!</definedName>
    <definedName name="Scheduled_Monthly_Payment">#REF!</definedName>
    <definedName name="sd" localSheetId="21">#REF!</definedName>
    <definedName name="sd" localSheetId="22">#REF!</definedName>
    <definedName name="sd">#REF!</definedName>
    <definedName name="sdaf" localSheetId="23" hidden="1">{"via1",#N/A,TRUE,"general";"via2",#N/A,TRUE,"general";"via3",#N/A,TRUE,"general"}</definedName>
    <definedName name="sdaf" hidden="1">{"via1",#N/A,TRUE,"general";"via2",#N/A,TRUE,"general";"via3",#N/A,TRUE,"general"}</definedName>
    <definedName name="sdas" localSheetId="23" hidden="1">{"via1",#N/A,TRUE,"general";"via2",#N/A,TRUE,"general";"via3",#N/A,TRUE,"general"}</definedName>
    <definedName name="sdas" hidden="1">{"via1",#N/A,TRUE,"general";"via2",#N/A,TRUE,"general";"via3",#N/A,TRUE,"general"}</definedName>
    <definedName name="sdasdf" localSheetId="23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localSheetId="23" hidden="1">{"TAB1",#N/A,TRUE,"GENERAL";"TAB2",#N/A,TRUE,"GENERAL";"TAB3",#N/A,TRUE,"GENERAL";"TAB4",#N/A,TRUE,"GENERAL";"TAB5",#N/A,TRUE,"GENERAL"}</definedName>
    <definedName name="SDCDSCT" hidden="1">{"TAB1",#N/A,TRUE,"GENERAL";"TAB2",#N/A,TRUE,"GENERAL";"TAB3",#N/A,TRUE,"GENERAL";"TAB4",#N/A,TRUE,"GENERAL";"TAB5",#N/A,TRUE,"GENERAL"}</definedName>
    <definedName name="SDE" localSheetId="23">#REF!</definedName>
    <definedName name="SDE" localSheetId="21">#REF!</definedName>
    <definedName name="SDE" localSheetId="22">#REF!</definedName>
    <definedName name="SDE">#REF!</definedName>
    <definedName name="SDFCE" localSheetId="23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localSheetId="23" hidden="1">{"via1",#N/A,TRUE,"general";"via2",#N/A,TRUE,"general";"via3",#N/A,TRUE,"general"}</definedName>
    <definedName name="sdfd" hidden="1">{"via1",#N/A,TRUE,"general";"via2",#N/A,TRUE,"general";"via3",#N/A,TRUE,"general"}</definedName>
    <definedName name="sdfds" localSheetId="23" hidden="1">{"via1",#N/A,TRUE,"general";"via2",#N/A,TRUE,"general";"via3",#N/A,TRUE,"general"}</definedName>
    <definedName name="sdfds" hidden="1">{"via1",#N/A,TRUE,"general";"via2",#N/A,TRUE,"general";"via3",#N/A,TRUE,"general"}</definedName>
    <definedName name="SDFDSO" localSheetId="23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localSheetId="23" hidden="1">{"TAB1",#N/A,TRUE,"GENERAL";"TAB2",#N/A,TRUE,"GENERAL";"TAB3",#N/A,TRUE,"GENERAL";"TAB4",#N/A,TRUE,"GENERAL";"TAB5",#N/A,TRUE,"GENERAL"}</definedName>
    <definedName name="sdfdstp" hidden="1">{"TAB1",#N/A,TRUE,"GENERAL";"TAB2",#N/A,TRUE,"GENERAL";"TAB3",#N/A,TRUE,"GENERAL";"TAB4",#N/A,TRUE,"GENERAL";"TAB5",#N/A,TRUE,"GENERAL"}</definedName>
    <definedName name="SDFEO" localSheetId="23" hidden="1">{"via1",#N/A,TRUE,"general";"via2",#N/A,TRUE,"general";"via3",#N/A,TRUE,"general"}</definedName>
    <definedName name="SDFEO" hidden="1">{"via1",#N/A,TRUE,"general";"via2",#N/A,TRUE,"general";"via3",#N/A,TRUE,"general"}</definedName>
    <definedName name="SDFG">#REF!</definedName>
    <definedName name="sdfgdsfk" localSheetId="23" hidden="1">{"via1",#N/A,TRUE,"general";"via2",#N/A,TRUE,"general";"via3",#N/A,TRUE,"general"}</definedName>
    <definedName name="sdfgdsfk" hidden="1">{"via1",#N/A,TRUE,"general";"via2",#N/A,TRUE,"general";"via3",#N/A,TRUE,"general"}</definedName>
    <definedName name="sdfgsg" localSheetId="23" hidden="1">{"via1",#N/A,TRUE,"general";"via2",#N/A,TRUE,"general";"via3",#N/A,TRUE,"general"}</definedName>
    <definedName name="sdfgsg" hidden="1">{"via1",#N/A,TRUE,"general";"via2",#N/A,TRUE,"general";"via3",#N/A,TRUE,"general"}</definedName>
    <definedName name="sdfhjfasdfjasj" localSheetId="23">#REF!</definedName>
    <definedName name="sdfhjfasdfjasj" localSheetId="21">#REF!</definedName>
    <definedName name="sdfhjfasdfjasj" localSheetId="22">#REF!</definedName>
    <definedName name="sdfhjfasdfjasj">#REF!</definedName>
    <definedName name="SDFLJK" localSheetId="23" hidden="1">{"TAB1",#N/A,TRUE,"GENERAL";"TAB2",#N/A,TRUE,"GENERAL";"TAB3",#N/A,TRUE,"GENERAL";"TAB4",#N/A,TRUE,"GENERAL";"TAB5",#N/A,TRUE,"GENERAL"}</definedName>
    <definedName name="SDFLJK" hidden="1">{"TAB1",#N/A,TRUE,"GENERAL";"TAB2",#N/A,TRUE,"GENERAL";"TAB3",#N/A,TRUE,"GENERAL";"TAB4",#N/A,TRUE,"GENERAL";"TAB5",#N/A,TRUE,"GENERAL"}</definedName>
    <definedName name="sdfsd4" localSheetId="23" hidden="1">{"via1",#N/A,TRUE,"general";"via2",#N/A,TRUE,"general";"via3",#N/A,TRUE,"general"}</definedName>
    <definedName name="sdfsd4" hidden="1">{"via1",#N/A,TRUE,"general";"via2",#N/A,TRUE,"general";"via3",#N/A,TRUE,"general"}</definedName>
    <definedName name="SDFSDF" localSheetId="23" hidden="1">{"TAB1",#N/A,TRUE,"GENERAL";"TAB2",#N/A,TRUE,"GENERAL";"TAB3",#N/A,TRUE,"GENERAL";"TAB4",#N/A,TRUE,"GENERAL";"TAB5",#N/A,TRUE,"GENERAL"}</definedName>
    <definedName name="SDFSDF" hidden="1">{"TAB1",#N/A,TRUE,"GENERAL";"TAB2",#N/A,TRUE,"GENERAL";"TAB3",#N/A,TRUE,"GENERAL";"TAB4",#N/A,TRUE,"GENERAL";"TAB5",#N/A,TRUE,"GENERAL"}</definedName>
    <definedName name="sdfsdfb" localSheetId="23" hidden="1">{"via1",#N/A,TRUE,"general";"via2",#N/A,TRUE,"general";"via3",#N/A,TRUE,"general"}</definedName>
    <definedName name="sdfsdfb" hidden="1">{"via1",#N/A,TRUE,"general";"via2",#N/A,TRUE,"general";"via3",#N/A,TRUE,"general"}</definedName>
    <definedName name="SDFSF" localSheetId="23" hidden="1">{"TAB1",#N/A,TRUE,"GENERAL";"TAB2",#N/A,TRUE,"GENERAL";"TAB3",#N/A,TRUE,"GENERAL";"TAB4",#N/A,TRUE,"GENERAL";"TAB5",#N/A,TRUE,"GENERAL"}</definedName>
    <definedName name="SDFSF" hidden="1">{"TAB1",#N/A,TRUE,"GENERAL";"TAB2",#N/A,TRUE,"GENERAL";"TAB3",#N/A,TRUE,"GENERAL";"TAB4",#N/A,TRUE,"GENERAL";"TAB5",#N/A,TRUE,"GENERAL"}</definedName>
    <definedName name="sdfsv" localSheetId="23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localSheetId="23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localSheetId="23" hidden="1">{"via1",#N/A,TRUE,"general";"via2",#N/A,TRUE,"general";"via3",#N/A,TRUE,"general"}</definedName>
    <definedName name="sdgfgp" hidden="1">{"via1",#N/A,TRUE,"general";"via2",#N/A,TRUE,"general";"via3",#N/A,TRUE,"general"}</definedName>
    <definedName name="sdgfiu" localSheetId="23" hidden="1">{"via1",#N/A,TRUE,"general";"via2",#N/A,TRUE,"general";"via3",#N/A,TRUE,"general"}</definedName>
    <definedName name="sdgfiu" hidden="1">{"via1",#N/A,TRUE,"general";"via2",#N/A,TRUE,"general";"via3",#N/A,TRUE,"general"}</definedName>
    <definedName name="sdgsd" localSheetId="23" hidden="1">{"TAB1",#N/A,TRUE,"GENERAL";"TAB2",#N/A,TRUE,"GENERAL";"TAB3",#N/A,TRUE,"GENERAL";"TAB4",#N/A,TRUE,"GENERAL";"TAB5",#N/A,TRUE,"GENERAL"}</definedName>
    <definedName name="sdgsd" hidden="1">{"TAB1",#N/A,TRUE,"GENERAL";"TAB2",#N/A,TRUE,"GENERAL";"TAB3",#N/A,TRUE,"GENERAL";"TAB4",#N/A,TRUE,"GENERAL";"TAB5",#N/A,TRUE,"GENERAL"}</definedName>
    <definedName name="sdgsg" localSheetId="23" hidden="1">{"via1",#N/A,TRUE,"general";"via2",#N/A,TRUE,"general";"via3",#N/A,TRUE,"general"}</definedName>
    <definedName name="sdgsg" hidden="1">{"via1",#N/A,TRUE,"general";"via2",#N/A,TRUE,"general";"via3",#N/A,TRUE,"general"}</definedName>
    <definedName name="SDIKOM" localSheetId="23" hidden="1">{"TAB1",#N/A,TRUE,"GENERAL";"TAB2",#N/A,TRUE,"GENERAL";"TAB3",#N/A,TRUE,"GENERAL";"TAB4",#N/A,TRUE,"GENERAL";"TAB5",#N/A,TRUE,"GENERAL"}</definedName>
    <definedName name="SDIKOM" hidden="1">{"TAB1",#N/A,TRUE,"GENERAL";"TAB2",#N/A,TRUE,"GENERAL";"TAB3",#N/A,TRUE,"GENERAL";"TAB4",#N/A,TRUE,"GENERAL";"TAB5",#N/A,TRUE,"GENERAL"}</definedName>
    <definedName name="sdsdfh" localSheetId="23" hidden="1">{"via1",#N/A,TRUE,"general";"via2",#N/A,TRUE,"general";"via3",#N/A,TRUE,"general"}</definedName>
    <definedName name="sdsdfh" hidden="1">{"via1",#N/A,TRUE,"general";"via2",#N/A,TRUE,"general";"via3",#N/A,TRUE,"general"}</definedName>
    <definedName name="SE">#REF!</definedName>
    <definedName name="segundo" localSheetId="23">#REF!</definedName>
    <definedName name="segundo" localSheetId="21">#REF!</definedName>
    <definedName name="segundo" localSheetId="22">#REF!</definedName>
    <definedName name="segundo">#REF!</definedName>
    <definedName name="SepOct">#REF!</definedName>
    <definedName name="SepOct_C">#REF!</definedName>
    <definedName name="septico" localSheetId="23">#REF!</definedName>
    <definedName name="septico">#REF!</definedName>
    <definedName name="setrj" localSheetId="23" hidden="1">{"via1",#N/A,TRUE,"general";"via2",#N/A,TRUE,"general";"via3",#N/A,TRUE,"general"}</definedName>
    <definedName name="setrj" hidden="1">{"via1",#N/A,TRUE,"general";"via2",#N/A,TRUE,"general";"via3",#N/A,TRUE,"general"}</definedName>
    <definedName name="sett" localSheetId="23" hidden="1">{"via1",#N/A,TRUE,"general";"via2",#N/A,TRUE,"general";"via3",#N/A,TRUE,"general"}</definedName>
    <definedName name="sett" hidden="1">{"via1",#N/A,TRUE,"general";"via2",#N/A,TRUE,"general";"via3",#N/A,TRUE,"general"}</definedName>
    <definedName name="sfasf" localSheetId="23" hidden="1">{"TAB1",#N/A,TRUE,"GENERAL";"TAB2",#N/A,TRUE,"GENERAL";"TAB3",#N/A,TRUE,"GENERAL";"TAB4",#N/A,TRUE,"GENERAL";"TAB5",#N/A,TRUE,"GENERAL"}</definedName>
    <definedName name="sfasf" hidden="1">{"TAB1",#N/A,TRUE,"GENERAL";"TAB2",#N/A,TRUE,"GENERAL";"TAB3",#N/A,TRUE,"GENERAL";"TAB4",#N/A,TRUE,"GENERAL";"TAB5",#N/A,TRUE,"GENERAL"}</definedName>
    <definedName name="SFHSGFH" localSheetId="23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localSheetId="23" hidden="1">{"via1",#N/A,TRUE,"general";"via2",#N/A,TRUE,"general";"via3",#N/A,TRUE,"general"}</definedName>
    <definedName name="sfsd" hidden="1">{"via1",#N/A,TRUE,"general";"via2",#N/A,TRUE,"general";"via3",#N/A,TRUE,"general"}</definedName>
    <definedName name="sfsdf" localSheetId="23" hidden="1">{"TAB1",#N/A,TRUE,"GENERAL";"TAB2",#N/A,TRUE,"GENERAL";"TAB3",#N/A,TRUE,"GENERAL";"TAB4",#N/A,TRUE,"GENERAL";"TAB5",#N/A,TRUE,"GENERAL"}</definedName>
    <definedName name="sfsdf" hidden="1">{"TAB1",#N/A,TRUE,"GENERAL";"TAB2",#N/A,TRUE,"GENERAL";"TAB3",#N/A,TRUE,"GENERAL";"TAB4",#N/A,TRUE,"GENERAL";"TAB5",#N/A,TRUE,"GENERAL"}</definedName>
    <definedName name="sfsdferg" localSheetId="23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localSheetId="23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HARED_FORMULA_21">#N/A</definedName>
    <definedName name="si" localSheetId="23">#REF!</definedName>
    <definedName name="si" localSheetId="21">#REF!</definedName>
    <definedName name="si" localSheetId="22">#REF!</definedName>
    <definedName name="si">#REF!</definedName>
    <definedName name="SIKAD" localSheetId="23">#REF!</definedName>
    <definedName name="SIKAD">#REF!</definedName>
    <definedName name="sin_nombre_2" localSheetId="23">#REF!</definedName>
    <definedName name="sin_nombre_2" localSheetId="21">#REF!</definedName>
    <definedName name="sin_nombre_2" localSheetId="22">#REF!</definedName>
    <definedName name="sin_nombre_2">#REF!</definedName>
    <definedName name="sk" localSheetId="21">#REF!</definedName>
    <definedName name="sk" localSheetId="22">#REF!</definedName>
    <definedName name="sk">#REF!</definedName>
    <definedName name="SLPVC">#REF!</definedName>
    <definedName name="sm" localSheetId="21">#REF!</definedName>
    <definedName name="sm" localSheetId="22">#REF!</definedName>
    <definedName name="sm">#REF!</definedName>
    <definedName name="SMMLV">#REF!</definedName>
    <definedName name="sn" localSheetId="23">#REF!</definedName>
    <definedName name="sn" localSheetId="21">#REF!</definedName>
    <definedName name="sn" localSheetId="22">#REF!</definedName>
    <definedName name="sn">#REF!</definedName>
    <definedName name="snw" localSheetId="23">#REF!</definedName>
    <definedName name="snw" localSheetId="21">#REF!</definedName>
    <definedName name="snw" localSheetId="22">#REF!</definedName>
    <definedName name="snw">#REF!</definedName>
    <definedName name="sñ" localSheetId="23">#REF!</definedName>
    <definedName name="sñ" localSheetId="21">#REF!</definedName>
    <definedName name="sñ" localSheetId="22">#REF!</definedName>
    <definedName name="sñ">#REF!</definedName>
    <definedName name="so" localSheetId="21">#REF!</definedName>
    <definedName name="so" localSheetId="22">#REF!</definedName>
    <definedName name="so">#REF!</definedName>
    <definedName name="SOLDA">#REF!</definedName>
    <definedName name="SOLPVC">#REF!</definedName>
    <definedName name="sq" localSheetId="21" hidden="1">#REF!</definedName>
    <definedName name="sq" localSheetId="22" hidden="1">#REF!</definedName>
    <definedName name="sq" hidden="1">#REF!</definedName>
    <definedName name="sr" localSheetId="21">#REF!</definedName>
    <definedName name="sr" localSheetId="22">#REF!</definedName>
    <definedName name="sr">#REF!</definedName>
    <definedName name="srwrwr" localSheetId="23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 localSheetId="23">#REF!</definedName>
    <definedName name="ss" localSheetId="21">#REF!</definedName>
    <definedName name="ss" localSheetId="22">#REF!</definedName>
    <definedName name="ss">#REF!</definedName>
    <definedName name="sss" localSheetId="23">#REF!</definedName>
    <definedName name="sss" localSheetId="21">#REF!</definedName>
    <definedName name="sss" localSheetId="22">#REF!</definedName>
    <definedName name="sss" localSheetId="19">#REF!</definedName>
    <definedName name="sss">#REF!</definedName>
    <definedName name="sssss7" localSheetId="23" hidden="1">{"via1",#N/A,TRUE,"general";"via2",#N/A,TRUE,"general";"via3",#N/A,TRUE,"general"}</definedName>
    <definedName name="sssss7" hidden="1">{"via1",#N/A,TRUE,"general";"via2",#N/A,TRUE,"general";"via3",#N/A,TRUE,"general"}</definedName>
    <definedName name="sssssa" localSheetId="23" hidden="1">{"TAB1",#N/A,TRUE,"GENERAL";"TAB2",#N/A,TRUE,"GENERAL";"TAB3",#N/A,TRUE,"GENERAL";"TAB4",#N/A,TRUE,"GENERAL";"TAB5",#N/A,TRUE,"GENERAL"}</definedName>
    <definedName name="sssssa" hidden="1">{"TAB1",#N/A,TRUE,"GENERAL";"TAB2",#N/A,TRUE,"GENERAL";"TAB3",#N/A,TRUE,"GENERAL";"TAB4",#N/A,TRUE,"GENERAL";"TAB5",#N/A,TRUE,"GENERAL"}</definedName>
    <definedName name="SSSSSSS" localSheetId="23">IF('Mayores y Menores 3 ADICION'!Loan_Amount*'Mayores y Menores 3 ADICION'!Interest_Rate*Loan_Years*'Mayores y Menores 3 ADICION'!Loan_Start&gt;0,1,0)</definedName>
    <definedName name="SSSSSSS" localSheetId="21">IF('PREST. SOCIALES (2)'!Loan_Amount*'PREST. SOCIALES (2)'!Interest_Rate*'PREST. SOCIALES (2)'!Loan_Years*'PREST. SOCIALES (2)'!Loan_Start&gt;0,1,0)</definedName>
    <definedName name="SSSSSSS" localSheetId="22">IF('PREST. SOCIALES (3)'!Loan_Amount*'PREST. SOCIALES (3)'!Interest_Rate*'PREST. SOCIALES (3)'!Loan_Years*'PREST. SOCIALES (3)'!Loan_Start&gt;0,1,0)</definedName>
    <definedName name="SSSSSSS">IF(Loan_Amount*Interest_Rate*Loan_Years*Loan_Start&gt;0,1,0)</definedName>
    <definedName name="sssssy" localSheetId="23" hidden="1">{"via1",#N/A,TRUE,"general";"via2",#N/A,TRUE,"general";"via3",#N/A,TRUE,"general"}</definedName>
    <definedName name="sssssy" hidden="1">{"via1",#N/A,TRUE,"general";"via2",#N/A,TRUE,"general";"via3",#N/A,TRUE,"general"}</definedName>
    <definedName name="stt" localSheetId="23" hidden="1">{"via1",#N/A,TRUE,"general";"via2",#N/A,TRUE,"general";"via3",#N/A,TRUE,"general"}</definedName>
    <definedName name="stt" hidden="1">{"via1",#N/A,TRUE,"general";"via2",#N/A,TRUE,"general";"via3",#N/A,TRUE,"general"}</definedName>
    <definedName name="SUBA" localSheetId="19">#REF!</definedName>
    <definedName name="SUBA">#REF!</definedName>
    <definedName name="Subprograma">#REF!</definedName>
    <definedName name="Subprograma1">#REF!</definedName>
    <definedName name="Subprograma2">#REF!</definedName>
    <definedName name="Subprograma3">#REF!</definedName>
    <definedName name="SUELLEN" localSheetId="23">#REF!</definedName>
    <definedName name="SUELLEN">#REF!</definedName>
    <definedName name="sum" localSheetId="23">#REF!</definedName>
    <definedName name="sum">#REF!</definedName>
    <definedName name="suma">#REF!</definedName>
    <definedName name="SUMIN" localSheetId="23">#REF!</definedName>
    <definedName name="SUMIN">#REF!</definedName>
    <definedName name="swsw" localSheetId="23" hidden="1">{"via1",#N/A,TRUE,"general";"via2",#N/A,TRUE,"general";"via3",#N/A,TRUE,"general"}</definedName>
    <definedName name="swsw" hidden="1">{"via1",#N/A,TRUE,"general";"via2",#N/A,TRUE,"general";"via3",#N/A,TRUE,"general"}</definedName>
    <definedName name="swsw3" localSheetId="23" hidden="1">{"TAB1",#N/A,TRUE,"GENERAL";"TAB2",#N/A,TRUE,"GENERAL";"TAB3",#N/A,TRUE,"GENERAL";"TAB4",#N/A,TRUE,"GENERAL";"TAB5",#N/A,TRUE,"GENERAL"}</definedName>
    <definedName name="swsw3" hidden="1">{"TAB1",#N/A,TRUE,"GENERAL";"TAB2",#N/A,TRUE,"GENERAL";"TAB3",#N/A,TRUE,"GENERAL";"TAB4",#N/A,TRUE,"GENERAL";"TAB5",#N/A,TRUE,"GENERAL"}</definedName>
    <definedName name="t" localSheetId="23">#REF!</definedName>
    <definedName name="t" localSheetId="21">#REF!</definedName>
    <definedName name="t" localSheetId="22">#REF!</definedName>
    <definedName name="t">#REF!</definedName>
    <definedName name="T22JH" localSheetId="23">#REF!</definedName>
    <definedName name="T22JH">#REF!</definedName>
    <definedName name="T32JH" localSheetId="23">#REF!</definedName>
    <definedName name="T32JH">#REF!</definedName>
    <definedName name="T33JH" localSheetId="23">#REF!</definedName>
    <definedName name="T33JH">#REF!</definedName>
    <definedName name="T42JH">#REF!</definedName>
    <definedName name="T43JH">#REF!</definedName>
    <definedName name="T44JH">#REF!</definedName>
    <definedName name="t5t5" localSheetId="23" hidden="1">{"TAB1",#N/A,TRUE,"GENERAL";"TAB2",#N/A,TRUE,"GENERAL";"TAB3",#N/A,TRUE,"GENERAL";"TAB4",#N/A,TRUE,"GENERAL";"TAB5",#N/A,TRUE,"GENERAL"}</definedName>
    <definedName name="t5t5" hidden="1">{"TAB1",#N/A,TRUE,"GENERAL";"TAB2",#N/A,TRUE,"GENERAL";"TAB3",#N/A,TRUE,"GENERAL";"TAB4",#N/A,TRUE,"GENERAL";"TAB5",#N/A,TRUE,"GENERAL"}</definedName>
    <definedName name="T62JH" localSheetId="23">#REF!</definedName>
    <definedName name="T62JH">#REF!</definedName>
    <definedName name="T63JH" localSheetId="23">#REF!</definedName>
    <definedName name="T63JH">#REF!</definedName>
    <definedName name="T64JH" localSheetId="23">#REF!</definedName>
    <definedName name="T64JH">#REF!</definedName>
    <definedName name="T66JH">#REF!</definedName>
    <definedName name="T82JH">#REF!</definedName>
    <definedName name="T83JH">#REF!</definedName>
    <definedName name="T84JH">#REF!</definedName>
    <definedName name="T88EB">#REF!</definedName>
    <definedName name="T88EL">#REF!</definedName>
    <definedName name="TA">#REF!</definedName>
    <definedName name="TAB" localSheetId="23">#REF!</definedName>
    <definedName name="TAB" localSheetId="21">#REF!</definedName>
    <definedName name="TAB" localSheetId="22">#REF!</definedName>
    <definedName name="TAB">#REF!</definedName>
    <definedName name="TABLA" localSheetId="23">#REF!</definedName>
    <definedName name="TABLA" localSheetId="21">#REF!</definedName>
    <definedName name="TABLA" localSheetId="22">#REF!</definedName>
    <definedName name="TABLA">#REF!</definedName>
    <definedName name="TABLILLA">#REF!</definedName>
    <definedName name="TACOM" localSheetId="23">#REF!</definedName>
    <definedName name="TACOM">#REF!</definedName>
    <definedName name="TACOM1">#REF!</definedName>
    <definedName name="TACOR">#REF!</definedName>
    <definedName name="TAPAM" localSheetId="23">#REF!</definedName>
    <definedName name="TAPAM">#REF!</definedName>
    <definedName name="TASP1" localSheetId="23">#REF!</definedName>
    <definedName name="TASP1">#REF!</definedName>
    <definedName name="TASP2" localSheetId="23">#REF!</definedName>
    <definedName name="TASP2">#REF!</definedName>
    <definedName name="TASP3">#REF!</definedName>
    <definedName name="TASP4">#REF!</definedName>
    <definedName name="TASR4">#REF!</definedName>
    <definedName name="tb" localSheetId="21">#REF!</definedName>
    <definedName name="tb" localSheetId="22">#REF!</definedName>
    <definedName name="tb">#REF!</definedName>
    <definedName name="tdy" localSheetId="23" hidden="1">{"TAB1",#N/A,TRUE,"GENERAL";"TAB2",#N/A,TRUE,"GENERAL";"TAB3",#N/A,TRUE,"GENERAL";"TAB4",#N/A,TRUE,"GENERAL";"TAB5",#N/A,TRUE,"GENERAL"}</definedName>
    <definedName name="tdy" hidden="1">{"TAB1",#N/A,TRUE,"GENERAL";"TAB2",#N/A,TRUE,"GENERAL";"TAB3",#N/A,TRUE,"GENERAL";"TAB4",#N/A,TRUE,"GENERAL";"TAB5",#N/A,TRUE,"GENERAL"}</definedName>
    <definedName name="TECN" localSheetId="23">DATE(YEAR('Mayores y Menores 3 ADICION'!Loan_Start),MONTH('Mayores y Menores 3 ADICION'!Loan_Start)+Payment_Number,DAY('Mayores y Menores 3 ADICION'!Loan_Start))</definedName>
    <definedName name="TECN" localSheetId="21">DATE(YEAR('PREST. SOCIALES (2)'!Loan_Start),MONTH('PREST. SOCIALES (2)'!Loan_Start)+Payment_Number,DAY('PREST. SOCIALES (2)'!Loan_Start))</definedName>
    <definedName name="TECN" localSheetId="22">DATE(YEAR('PREST. SOCIALES (3)'!Loan_Start),MONTH('PREST. SOCIALES (3)'!Loan_Start)+Payment_Number,DAY('PREST. SOCIALES (3)'!Loan_Start))</definedName>
    <definedName name="TECN">DATE(YEAR(Loan_Start),MONTH(Loan_Start)+Payment_Number,DAY(Loan_Start))</definedName>
    <definedName name="TEJAB" localSheetId="23">#REF!</definedName>
    <definedName name="TEJAB">#REF!</definedName>
    <definedName name="TEJAJ" localSheetId="23">#REF!</definedName>
    <definedName name="TEJAJ">#REF!</definedName>
    <definedName name="TEJBAR" localSheetId="23">#REF!</definedName>
    <definedName name="TEJBAR">#REF!</definedName>
    <definedName name="TELEP" localSheetId="23">#REF!</definedName>
    <definedName name="TELEP">#REF!</definedName>
    <definedName name="TERM" localSheetId="23">#REF!</definedName>
    <definedName name="TERM">#REF!</definedName>
    <definedName name="tewst" localSheetId="23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localSheetId="23" hidden="1">{"via1",#N/A,TRUE,"general";"via2",#N/A,TRUE,"general";"via3",#N/A,TRUE,"general"}</definedName>
    <definedName name="teytrh" hidden="1">{"via1",#N/A,TRUE,"general";"via2",#N/A,TRUE,"general";"via3",#N/A,TRUE,"general"}</definedName>
    <definedName name="TGALV" localSheetId="23">#REF!</definedName>
    <definedName name="TGALV">#REF!</definedName>
    <definedName name="th" localSheetId="23">#REF!</definedName>
    <definedName name="th" localSheetId="21">#REF!</definedName>
    <definedName name="th" localSheetId="22">#REF!</definedName>
    <definedName name="th">#REF!</definedName>
    <definedName name="TH10J" localSheetId="23">#REF!</definedName>
    <definedName name="TH10J">#REF!</definedName>
    <definedName name="thdh" localSheetId="23" hidden="1">{"TAB1",#N/A,TRUE,"GENERAL";"TAB2",#N/A,TRUE,"GENERAL";"TAB3",#N/A,TRUE,"GENERAL";"TAB4",#N/A,TRUE,"GENERAL";"TAB5",#N/A,TRUE,"GENERAL"}</definedName>
    <definedName name="thdh" hidden="1">{"TAB1",#N/A,TRUE,"GENERAL";"TAB2",#N/A,TRUE,"GENERAL";"TAB3",#N/A,TRUE,"GENERAL";"TAB4",#N/A,TRUE,"GENERAL";"TAB5",#N/A,TRUE,"GENERAL"}</definedName>
    <definedName name="THF6JH" localSheetId="23">#REF!</definedName>
    <definedName name="THF6JH">#REF!</definedName>
    <definedName name="THF6RO" localSheetId="23">#REF!</definedName>
    <definedName name="THF6RO">#REF!</definedName>
    <definedName name="THF8JH" localSheetId="23">#REF!</definedName>
    <definedName name="THF8JH">#REF!</definedName>
    <definedName name="thtj" localSheetId="23" hidden="1">{"via1",#N/A,TRUE,"general";"via2",#N/A,TRUE,"general";"via3",#N/A,TRUE,"general"}</definedName>
    <definedName name="thtj" hidden="1">{"via1",#N/A,TRUE,"general";"via2",#N/A,TRUE,"general";"via3",#N/A,TRUE,"general"}</definedName>
    <definedName name="tipo">#REF!</definedName>
    <definedName name="Tipoconst">#REF!</definedName>
    <definedName name="tipov" localSheetId="23">#REF!</definedName>
    <definedName name="tipov" localSheetId="21">#REF!</definedName>
    <definedName name="tipov" localSheetId="22">#REF!</definedName>
    <definedName name="tipov">#REF!</definedName>
    <definedName name="TIT" localSheetId="23">#REF!</definedName>
    <definedName name="TIT" localSheetId="21">#REF!</definedName>
    <definedName name="TIT" localSheetId="22">#REF!</definedName>
    <definedName name="TIT">#REF!</definedName>
    <definedName name="titi" localSheetId="23">IF('Mayores y Menores 3 ADICION'!Loan_Amount*'Mayores y Menores 3 ADICION'!Interest_Rate*Loan_Years*'Mayores y Menores 3 ADICION'!Loan_Start&gt;0,1,0)</definedName>
    <definedName name="titi" localSheetId="21">IF('PREST. SOCIALES (2)'!Loan_Amount*'PREST. SOCIALES (2)'!Interest_Rate*'PREST. SOCIALES (2)'!Loan_Years*'PREST. SOCIALES (2)'!Loan_Start&gt;0,1,0)</definedName>
    <definedName name="titi" localSheetId="22">IF('PREST. SOCIALES (3)'!Loan_Amount*'PREST. SOCIALES (3)'!Interest_Rate*'PREST. SOCIALES (3)'!Loan_Years*'PREST. SOCIALES (3)'!Loan_Start&gt;0,1,0)</definedName>
    <definedName name="titi">IF(Loan_Amount*Interest_Rate*Loan_Years*Loan_Start&gt;0,1,0)</definedName>
    <definedName name="TITO" localSheetId="23">IF('Mayores y Menores 3 ADICION'!RICO,Header_Row+'Mayores y Menores 3 ADICION'!TUPI,Header_Row)</definedName>
    <definedName name="TITO" localSheetId="21">#N/A</definedName>
    <definedName name="TITO" localSheetId="22">#N/A</definedName>
    <definedName name="TITO">IF(RICO,Header_Row+[0]!TUPI,Header_Row)</definedName>
    <definedName name="TITOF" localSheetId="23">IF('Mayores y Menores 3 ADICION'!RICO,Header_Row+'Mayores y Menores 3 ADICION'!TUPI,Header_Row)</definedName>
    <definedName name="TITOF" localSheetId="21">#N/A</definedName>
    <definedName name="TITOF" localSheetId="22">#N/A</definedName>
    <definedName name="TITOF">IF(RICO,Header_Row+[0]!TUPI,Header_Row)</definedName>
    <definedName name="titu" localSheetId="23">#REF!</definedName>
    <definedName name="titu">#REF!</definedName>
    <definedName name="titu2" localSheetId="23">#REF!</definedName>
    <definedName name="titu2">#REF!</definedName>
    <definedName name="TITULO" localSheetId="23">#REF!</definedName>
    <definedName name="TITULO" localSheetId="21">#REF!</definedName>
    <definedName name="TITULO" localSheetId="22">#REF!</definedName>
    <definedName name="TITULO">#REF!</definedName>
    <definedName name="_xlnm.Print_Titles" localSheetId="23">'Mayores y Menores 3 ADICION'!$1:$11</definedName>
    <definedName name="_xlnm.Print_Titles" localSheetId="20">'PREST. SOCIALES (1)'!$1:$8</definedName>
    <definedName name="_xlnm.Print_Titles" localSheetId="21">'PREST. SOCIALES (2)'!$1:$8</definedName>
    <definedName name="_xlnm.Print_Titles" localSheetId="22">'PREST. SOCIALES (3)'!$1:$8</definedName>
    <definedName name="_xlnm.Print_Titles" localSheetId="19">'SALARIOS YONDO 2024'!$1:$6</definedName>
    <definedName name="_xlnm.Print_Titles">#N/A</definedName>
    <definedName name="Títulos_a_imprimir_IM" localSheetId="23">#REF!</definedName>
    <definedName name="Títulos_a_imprimir_IM">#REF!</definedName>
    <definedName name="tj" localSheetId="23">#REF!</definedName>
    <definedName name="tj" localSheetId="21">#REF!</definedName>
    <definedName name="tj" localSheetId="22">#REF!</definedName>
    <definedName name="tj">#REF!</definedName>
    <definedName name="tl" localSheetId="23">#REF!</definedName>
    <definedName name="tl" localSheetId="21">#REF!</definedName>
    <definedName name="tl" localSheetId="22">#REF!</definedName>
    <definedName name="tl">#REF!</definedName>
    <definedName name="tn" localSheetId="21">#REF!</definedName>
    <definedName name="tn" localSheetId="22">#REF!</definedName>
    <definedName name="tn">#REF!</definedName>
    <definedName name="TNOV10">#REF!</definedName>
    <definedName name="TNOV12">#REF!</definedName>
    <definedName name="TNOV16">#REF!</definedName>
    <definedName name="TNOV18">#REF!</definedName>
    <definedName name="TNOV20">#REF!</definedName>
    <definedName name="TNOV6">#REF!</definedName>
    <definedName name="TNOV8">#REF!</definedName>
    <definedName name="TORNI" localSheetId="23">#REF!</definedName>
    <definedName name="TORNI">#REF!</definedName>
    <definedName name="tortas" localSheetId="23" hidden="1">{"TAB1",#N/A,TRUE,"GENERAL";"TAB2",#N/A,TRUE,"GENERAL";"TAB3",#N/A,TRUE,"GENERAL";"TAB4",#N/A,TRUE,"GENERAL";"TAB5",#N/A,TRUE,"GENERAL"}</definedName>
    <definedName name="tortas" hidden="1">{"TAB1",#N/A,TRUE,"GENERAL";"TAB2",#N/A,TRUE,"GENERAL";"TAB3",#N/A,TRUE,"GENERAL";"TAB4",#N/A,TRUE,"GENERAL";"TAB5",#N/A,TRUE,"GENERAL"}</definedName>
    <definedName name="tortas2" localSheetId="23" hidden="1">{"via1",#N/A,TRUE,"general";"via2",#N/A,TRUE,"general";"via3",#N/A,TRUE,"general"}</definedName>
    <definedName name="tortas2" hidden="1">{"via1",#N/A,TRUE,"general";"via2",#N/A,TRUE,"general";"via3",#N/A,TRUE,"general"}</definedName>
    <definedName name="Tot_Act01" localSheetId="23">#REF!</definedName>
    <definedName name="Tot_Act01">#REF!</definedName>
    <definedName name="Tot_Act02" localSheetId="23">#REF!</definedName>
    <definedName name="Tot_Act02">#REF!</definedName>
    <definedName name="Tot_Act03" localSheetId="23">#REF!</definedName>
    <definedName name="Tot_Act03">#REF!</definedName>
    <definedName name="TOTAL" localSheetId="21">#REF!</definedName>
    <definedName name="TOTAL" localSheetId="22">#REF!</definedName>
    <definedName name="TOTAL">#REF!</definedName>
    <definedName name="Total_Interest" localSheetId="21">#REF!</definedName>
    <definedName name="Total_Interest" localSheetId="22">#REF!</definedName>
    <definedName name="Total_Interest">#REF!</definedName>
    <definedName name="Total_Pay" localSheetId="21">#REF!</definedName>
    <definedName name="Total_Pay" localSheetId="22">#REF!</definedName>
    <definedName name="Total_Pay">#REF!</definedName>
    <definedName name="Total_Payment" localSheetId="23">Scheduled_Payment+Extra_Payment</definedName>
    <definedName name="Total_Payment" localSheetId="21">Scheduled_Payment+Extra_Payment</definedName>
    <definedName name="Total_Payment" localSheetId="22">Scheduled_Payment+Extra_Payment</definedName>
    <definedName name="Total_Payment">Scheduled_Payment+Extra_Payment</definedName>
    <definedName name="TOTALAFIR4006" localSheetId="23">#REF!</definedName>
    <definedName name="TOTALAFIR4006" localSheetId="21">#REF!</definedName>
    <definedName name="TOTALAFIR4006" localSheetId="22">#REF!</definedName>
    <definedName name="TOTALAFIR4006">#REF!</definedName>
    <definedName name="TOTALAFIR4006A" localSheetId="23">#REF!</definedName>
    <definedName name="TOTALAFIR4006A" localSheetId="21">#REF!</definedName>
    <definedName name="TOTALAFIR4006A" localSheetId="22">#REF!</definedName>
    <definedName name="TOTALAFIR4006A">#REF!</definedName>
    <definedName name="TOTALAFIR40CN01" localSheetId="23">#REF!</definedName>
    <definedName name="TOTALAFIR40CN01" localSheetId="21">#REF!</definedName>
    <definedName name="TOTALAFIR40CN01" localSheetId="22">#REF!</definedName>
    <definedName name="TOTALAFIR40CN01">#REF!</definedName>
    <definedName name="TOTALAFIR55CN01" localSheetId="21">#REF!</definedName>
    <definedName name="TOTALAFIR55CN01" localSheetId="22">#REF!</definedName>
    <definedName name="TOTALAFIR55CN01">#REF!</definedName>
    <definedName name="TOTALAFIR55CN03" localSheetId="21">#REF!</definedName>
    <definedName name="TOTALAFIR55CN03" localSheetId="22">#REF!</definedName>
    <definedName name="TOTALAFIR55CN03">#REF!</definedName>
    <definedName name="TOTALAFIR5607" localSheetId="21">#REF!</definedName>
    <definedName name="TOTALAFIR5607" localSheetId="22">#REF!</definedName>
    <definedName name="TOTALAFIR5607">#REF!</definedName>
    <definedName name="TotalOpti">#REF!</definedName>
    <definedName name="TOTALOPTIM">#REF!</definedName>
    <definedName name="TOTALOPTIMIZACION">#REF!</definedName>
    <definedName name="TOTALPAV4006" localSheetId="23">#REF!</definedName>
    <definedName name="TOTALPAV4006" localSheetId="21">#REF!</definedName>
    <definedName name="TOTALPAV4006" localSheetId="22">#REF!</definedName>
    <definedName name="TOTALPAV4006">#REF!</definedName>
    <definedName name="TOTALPAV4006A" localSheetId="23">#REF!</definedName>
    <definedName name="TOTALPAV4006A" localSheetId="21">#REF!</definedName>
    <definedName name="TOTALPAV4006A" localSheetId="22">#REF!</definedName>
    <definedName name="TOTALPAV4006A">#REF!</definedName>
    <definedName name="TOTALPAV40CN01" localSheetId="23">#REF!</definedName>
    <definedName name="TOTALPAV40CN01" localSheetId="21">#REF!</definedName>
    <definedName name="TOTALPAV40CN01" localSheetId="22">#REF!</definedName>
    <definedName name="TOTALPAV40CN01">#REF!</definedName>
    <definedName name="TOTALPAV40CNA" localSheetId="21">#REF!</definedName>
    <definedName name="TOTALPAV40CNA" localSheetId="22">#REF!</definedName>
    <definedName name="TOTALPAV40CNA">#REF!</definedName>
    <definedName name="TOTALPAV40CNB" localSheetId="21">#REF!</definedName>
    <definedName name="TOTALPAV40CNB" localSheetId="22">#REF!</definedName>
    <definedName name="TOTALPAV40CNB">#REF!</definedName>
    <definedName name="TOTALPAV55CN01" localSheetId="21">#REF!</definedName>
    <definedName name="TOTALPAV55CN01" localSheetId="22">#REF!</definedName>
    <definedName name="TOTALPAV55CN01">#REF!</definedName>
    <definedName name="TOTALPAV55CN03" localSheetId="21">#REF!</definedName>
    <definedName name="TOTALPAV55CN03" localSheetId="22">#REF!</definedName>
    <definedName name="TOTALPAV55CN03">#REF!</definedName>
    <definedName name="TOTALPAV55CNO3" localSheetId="21">#REF!</definedName>
    <definedName name="TOTALPAV55CNO3" localSheetId="22">#REF!</definedName>
    <definedName name="TOTALPAV55CNO3">#REF!</definedName>
    <definedName name="TOTALPAV5607" localSheetId="21">#REF!</definedName>
    <definedName name="TOTALPAV5607" localSheetId="22">#REF!</definedName>
    <definedName name="TOTALPAV5607">#REF!</definedName>
    <definedName name="TOTALREPOS">#REF!</definedName>
    <definedName name="TOTALREPOSICION">#REF!</definedName>
    <definedName name="TPVCME" localSheetId="23">#REF!</definedName>
    <definedName name="TPVCME">#REF!</definedName>
    <definedName name="TPVCP1" localSheetId="23">#REF!</definedName>
    <definedName name="TPVCP1">#REF!</definedName>
    <definedName name="TPVCS3" localSheetId="23">#REF!</definedName>
    <definedName name="TPVCS3">#REF!</definedName>
    <definedName name="TPVCS4" localSheetId="23">#REF!</definedName>
    <definedName name="TPVCS4">#REF!</definedName>
    <definedName name="tr" localSheetId="23" hidden="1">{"TAB1",#N/A,TRUE,"GENERAL";"TAB2",#N/A,TRUE,"GENERAL";"TAB3",#N/A,TRUE,"GENERAL";"TAB4",#N/A,TRUE,"GENERAL";"TAB5",#N/A,TRUE,"GENERAL"}</definedName>
    <definedName name="tr" hidden="1">{"TAB1",#N/A,TRUE,"GENERAL";"TAB2",#N/A,TRUE,"GENERAL";"TAB3",#N/A,TRUE,"GENERAL";"TAB4",#N/A,TRUE,"GENERAL";"TAB5",#N/A,TRUE,"GENERAL"}</definedName>
    <definedName name="TRANA">#REF!</definedName>
    <definedName name="TRANAG">#REF!</definedName>
    <definedName name="TRANAR">#REF!</definedName>
    <definedName name="TRANS">#REF!</definedName>
    <definedName name="TRAT">#REF!</definedName>
    <definedName name="tres" localSheetId="23">#REF!</definedName>
    <definedName name="tres">#REF!</definedName>
    <definedName name="trest" localSheetId="23" hidden="1">{"TAB1",#N/A,TRUE,"GENERAL";"TAB2",#N/A,TRUE,"GENERAL";"TAB3",#N/A,TRUE,"GENERAL";"TAB4",#N/A,TRUE,"GENERAL";"TAB5",#N/A,TRUE,"GENERAL"}</definedName>
    <definedName name="trest" hidden="1">{"TAB1",#N/A,TRUE,"GENERAL";"TAB2",#N/A,TRUE,"GENERAL";"TAB3",#N/A,TRUE,"GENERAL";"TAB4",#N/A,TRUE,"GENERAL";"TAB5",#N/A,TRUE,"GENERAL"}</definedName>
    <definedName name="tret" localSheetId="23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localSheetId="23" hidden="1">{"via1",#N/A,TRUE,"general";"via2",#N/A,TRUE,"general";"via3",#N/A,TRUE,"general"}</definedName>
    <definedName name="trh" hidden="1">{"via1",#N/A,TRUE,"general";"via2",#N/A,TRUE,"general";"via3",#N/A,TRUE,"general"}</definedName>
    <definedName name="trhfh" localSheetId="23" hidden="1">{"via1",#N/A,TRUE,"general";"via2",#N/A,TRUE,"general";"via3",#N/A,TRUE,"general"}</definedName>
    <definedName name="trhfh" hidden="1">{"via1",#N/A,TRUE,"general";"via2",#N/A,TRUE,"general";"via3",#N/A,TRUE,"general"}</definedName>
    <definedName name="trimestre1">#REF!</definedName>
    <definedName name="TRITM" localSheetId="23">#REF!</definedName>
    <definedName name="TRITM">#REF!</definedName>
    <definedName name="TRITU">#REF!</definedName>
    <definedName name="trjfgjh" localSheetId="23" hidden="1">{"via1",#N/A,TRUE,"general";"via2",#N/A,TRUE,"general";"via3",#N/A,TRUE,"general"}</definedName>
    <definedName name="trjfgjh" hidden="1">{"via1",#N/A,TRUE,"general";"via2",#N/A,TRUE,"general";"via3",#N/A,TRUE,"general"}</definedName>
    <definedName name="tru" localSheetId="23" hidden="1">{"via1",#N/A,TRUE,"general";"via2",#N/A,TRUE,"general";"via3",#N/A,TRUE,"general"}</definedName>
    <definedName name="tru" hidden="1">{"via1",#N/A,TRUE,"general";"via2",#N/A,TRUE,"general";"via3",#N/A,TRUE,"general"}</definedName>
    <definedName name="truds" localSheetId="23" hidden="1">{"via1",#N/A,TRUE,"general";"via2",#N/A,TRUE,"general";"via3",#N/A,TRUE,"general"}</definedName>
    <definedName name="truds" hidden="1">{"via1",#N/A,TRUE,"general";"via2",#N/A,TRUE,"general";"via3",#N/A,TRUE,"general"}</definedName>
    <definedName name="trutu" localSheetId="23" hidden="1">{"via1",#N/A,TRUE,"general";"via2",#N/A,TRUE,"general";"via3",#N/A,TRUE,"general"}</definedName>
    <definedName name="trutu" hidden="1">{"via1",#N/A,TRUE,"general";"via2",#N/A,TRUE,"general";"via3",#N/A,TRUE,"general"}</definedName>
    <definedName name="trydfg" localSheetId="23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localSheetId="23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localSheetId="23" hidden="1">{"TAB1",#N/A,TRUE,"GENERAL";"TAB2",#N/A,TRUE,"GENERAL";"TAB3",#N/A,TRUE,"GENERAL";"TAB4",#N/A,TRUE,"GENERAL";"TAB5",#N/A,TRUE,"GENERAL"}</definedName>
    <definedName name="tryery" hidden="1">{"TAB1",#N/A,TRUE,"GENERAL";"TAB2",#N/A,TRUE,"GENERAL";"TAB3",#N/A,TRUE,"GENERAL";"TAB4",#N/A,TRUE,"GENERAL";"TAB5",#N/A,TRUE,"GENERAL"}</definedName>
    <definedName name="tryi6" localSheetId="23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localSheetId="23" hidden="1">{"via1",#N/A,TRUE,"general";"via2",#N/A,TRUE,"general";"via3",#N/A,TRUE,"general"}</definedName>
    <definedName name="tryrth" hidden="1">{"via1",#N/A,TRUE,"general";"via2",#N/A,TRUE,"general";"via3",#N/A,TRUE,"general"}</definedName>
    <definedName name="tsert" localSheetId="23" hidden="1">{"TAB1",#N/A,TRUE,"GENERAL";"TAB2",#N/A,TRUE,"GENERAL";"TAB3",#N/A,TRUE,"GENERAL";"TAB4",#N/A,TRUE,"GENERAL";"TAB5",#N/A,TRUE,"GENERAL"}</definedName>
    <definedName name="tsert" hidden="1">{"TAB1",#N/A,TRUE,"GENERAL";"TAB2",#N/A,TRUE,"GENERAL";"TAB3",#N/A,TRUE,"GENERAL";"TAB4",#N/A,TRUE,"GENERAL";"TAB5",#N/A,TRUE,"GENERAL"}</definedName>
    <definedName name="tt" localSheetId="23">#REF!</definedName>
    <definedName name="tt" localSheetId="21">#REF!</definedName>
    <definedName name="tt" localSheetId="22">#REF!</definedName>
    <definedName name="tt">#REF!</definedName>
    <definedName name="TtlCD">#REF!</definedName>
    <definedName name="TTR" localSheetId="23" hidden="1">{"via1",#N/A,TRUE,"general";"via2",#N/A,TRUE,"general";"via3",#N/A,TRUE,"general"}</definedName>
    <definedName name="TTR" hidden="1">{"via1",#N/A,TRUE,"general";"via2",#N/A,TRUE,"general";"via3",#N/A,TRUE,"general"}</definedName>
    <definedName name="ttrff" localSheetId="23" hidden="1">{"via1",#N/A,TRUE,"general";"via2",#N/A,TRUE,"general";"via3",#N/A,TRUE,"general"}</definedName>
    <definedName name="ttrff" hidden="1">{"via1",#N/A,TRUE,"general";"via2",#N/A,TRUE,"general";"via3",#N/A,TRUE,"general"}</definedName>
    <definedName name="ttt" localSheetId="23" hidden="1">{"TAB1",#N/A,TRUE,"GENERAL";"TAB2",#N/A,TRUE,"GENERAL";"TAB3",#N/A,TRUE,"GENERAL";"TAB4",#N/A,TRUE,"GENERAL";"TAB5",#N/A,TRUE,"GENERAL"}</definedName>
    <definedName name="ttt" hidden="1">{"TAB1",#N/A,TRUE,"GENERAL";"TAB2",#N/A,TRUE,"GENERAL";"TAB3",#N/A,TRUE,"GENERAL";"TAB4",#N/A,TRUE,"GENERAL";"TAB5",#N/A,TRUE,"GENERAL"}</definedName>
    <definedName name="tttt7" localSheetId="23" hidden="1">{"via1",#N/A,TRUE,"general";"via2",#N/A,TRUE,"general";"via3",#N/A,TRUE,"general"}</definedName>
    <definedName name="tttt7" hidden="1">{"via1",#N/A,TRUE,"general";"via2",#N/A,TRUE,"general";"via3",#N/A,TRUE,"general"}</definedName>
    <definedName name="tttthy" localSheetId="23" hidden="1">{"TAB1",#N/A,TRUE,"GENERAL";"TAB2",#N/A,TRUE,"GENERAL";"TAB3",#N/A,TRUE,"GENERAL";"TAB4",#N/A,TRUE,"GENERAL";"TAB5",#N/A,TRUE,"GENERAL"}</definedName>
    <definedName name="tttthy" hidden="1">{"TAB1",#N/A,TRUE,"GENERAL";"TAB2",#N/A,TRUE,"GENERAL";"TAB3",#N/A,TRUE,"GENERAL";"TAB4",#N/A,TRUE,"GENERAL";"TAB5",#N/A,TRUE,"GENERAL"}</definedName>
    <definedName name="ttttr" localSheetId="23" hidden="1">{"via1",#N/A,TRUE,"general";"via2",#N/A,TRUE,"general";"via3",#N/A,TRUE,"general"}</definedName>
    <definedName name="ttttr" hidden="1">{"via1",#N/A,TRUE,"general";"via2",#N/A,TRUE,"general";"via3",#N/A,TRUE,"general"}</definedName>
    <definedName name="ttttt" localSheetId="23" hidden="1">{"TAB1",#N/A,TRUE,"GENERAL";"TAB2",#N/A,TRUE,"GENERAL";"TAB3",#N/A,TRUE,"GENERAL";"TAB4",#N/A,TRUE,"GENERAL";"TAB5",#N/A,TRUE,"GENERAL"}</definedName>
    <definedName name="ttttt" hidden="1">{"TAB1",#N/A,TRUE,"GENERAL";"TAB2",#N/A,TRUE,"GENERAL";"TAB3",#N/A,TRUE,"GENERAL";"TAB4",#N/A,TRUE,"GENERAL";"TAB5",#N/A,TRUE,"GENERAL"}</definedName>
    <definedName name="tu" localSheetId="23" hidden="1">{"via1",#N/A,TRUE,"general";"via2",#N/A,TRUE,"general";"via3",#N/A,TRUE,"general"}</definedName>
    <definedName name="tu" hidden="1">{"via1",#N/A,TRUE,"general";"via2",#N/A,TRUE,"general";"via3",#N/A,TRUE,"general"}</definedName>
    <definedName name="TUAC12" localSheetId="23">#REF!</definedName>
    <definedName name="TUAC12">#REF!</definedName>
    <definedName name="TUB8AC" localSheetId="23">#REF!</definedName>
    <definedName name="TUB8AC">#REF!</definedName>
    <definedName name="TUBNE" localSheetId="23">#REF!</definedName>
    <definedName name="TUBNE">#REF!</definedName>
    <definedName name="TUBS2">#REF!</definedName>
    <definedName name="TUBS3">#REF!</definedName>
    <definedName name="TUBS4">#REF!</definedName>
    <definedName name="TUBS6">#REF!</definedName>
    <definedName name="TUPI" localSheetId="23">MATCH(0.01,'Mayores y Menores 3 ADICION'!End_Bal,-1)+1</definedName>
    <definedName name="TUPI" localSheetId="21">MATCH(0.01,'PREST. SOCIALES (2)'!End_Bal,-1)+1</definedName>
    <definedName name="TUPI" localSheetId="22">MATCH(0.01,'PREST. SOCIALES (3)'!End_Bal,-1)+1</definedName>
    <definedName name="TUPI">MATCH(0.01,End_Bal,-1)+1</definedName>
    <definedName name="tur" localSheetId="23" hidden="1">{"TAB1",#N/A,TRUE,"GENERAL";"TAB2",#N/A,TRUE,"GENERAL";"TAB3",#N/A,TRUE,"GENERAL";"TAB4",#N/A,TRUE,"GENERAL";"TAB5",#N/A,TRUE,"GENERAL"}</definedName>
    <definedName name="tur" hidden="1">{"TAB1",#N/A,TRUE,"GENERAL";"TAB2",#N/A,TRUE,"GENERAL";"TAB3",#N/A,TRUE,"GENERAL";"TAB4",#N/A,TRUE,"GENERAL";"TAB5",#N/A,TRUE,"GENERAL"}</definedName>
    <definedName name="turu" localSheetId="23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localSheetId="23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localSheetId="23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localSheetId="23">#REF!</definedName>
    <definedName name="ty" localSheetId="21">#REF!</definedName>
    <definedName name="ty" localSheetId="22">#REF!</definedName>
    <definedName name="ty">#REF!</definedName>
    <definedName name="tyery" localSheetId="23" hidden="1">{"via1",#N/A,TRUE,"general";"via2",#N/A,TRUE,"general";"via3",#N/A,TRUE,"general"}</definedName>
    <definedName name="tyery" hidden="1">{"via1",#N/A,TRUE,"general";"via2",#N/A,TRUE,"general";"via3",#N/A,TRUE,"general"}</definedName>
    <definedName name="tyj" localSheetId="23" hidden="1">{"TAB1",#N/A,TRUE,"GENERAL";"TAB2",#N/A,TRUE,"GENERAL";"TAB3",#N/A,TRUE,"GENERAL";"TAB4",#N/A,TRUE,"GENERAL";"TAB5",#N/A,TRUE,"GENERAL"}</definedName>
    <definedName name="tyj" hidden="1">{"TAB1",#N/A,TRUE,"GENERAL";"TAB2",#N/A,TRUE,"GENERAL";"TAB3",#N/A,TRUE,"GENERAL";"TAB4",#N/A,TRUE,"GENERAL";"TAB5",#N/A,TRUE,"GENERAL"}</definedName>
    <definedName name="tyjtyj" localSheetId="23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localSheetId="23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localSheetId="23" hidden="1">{"via1",#N/A,TRUE,"general";"via2",#N/A,TRUE,"general";"via3",#N/A,TRUE,"general"}</definedName>
    <definedName name="tyk" hidden="1">{"via1",#N/A,TRUE,"general";"via2",#N/A,TRUE,"general";"via3",#N/A,TRUE,"general"}</definedName>
    <definedName name="tym" localSheetId="23" hidden="1">{"via1",#N/A,TRUE,"general";"via2",#N/A,TRUE,"general";"via3",#N/A,TRUE,"general"}</definedName>
    <definedName name="tym" hidden="1">{"via1",#N/A,TRUE,"general";"via2",#N/A,TRUE,"general";"via3",#N/A,TRUE,"general"}</definedName>
    <definedName name="tyr" localSheetId="23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localSheetId="23" hidden="1">{"TAB1",#N/A,TRUE,"GENERAL";"TAB2",#N/A,TRUE,"GENERAL";"TAB3",#N/A,TRUE,"GENERAL";"TAB4",#N/A,TRUE,"GENERAL";"TAB5",#N/A,TRUE,"GENERAL"}</definedName>
    <definedName name="tytgfhgfh" hidden="1">{"TAB1",#N/A,TRUE,"GENERAL";"TAB2",#N/A,TRUE,"GENERAL";"TAB3",#N/A,TRUE,"GENERAL";"TAB4",#N/A,TRUE,"GENERAL";"TAB5",#N/A,TRUE,"GENERAL"}</definedName>
    <definedName name="tyty" localSheetId="23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" localSheetId="23">#REF!</definedName>
    <definedName name="tyu" localSheetId="21">#REF!</definedName>
    <definedName name="tyu" localSheetId="22">#REF!</definedName>
    <definedName name="tyu">#REF!</definedName>
    <definedName name="TYUIYI" localSheetId="23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localSheetId="23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localSheetId="23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localSheetId="23" hidden="1">{"via1",#N/A,TRUE,"general";"via2",#N/A,TRUE,"general";"via3",#N/A,TRUE,"general"}</definedName>
    <definedName name="tyutyu" hidden="1">{"via1",#N/A,TRUE,"general";"via2",#N/A,TRUE,"general";"via3",#N/A,TRUE,"general"}</definedName>
    <definedName name="tyxg" localSheetId="23" hidden="1">{"via1",#N/A,TRUE,"general";"via2",#N/A,TRUE,"general";"via3",#N/A,TRUE,"general"}</definedName>
    <definedName name="tyxg" hidden="1">{"via1",#N/A,TRUE,"general";"via2",#N/A,TRUE,"general";"via3",#N/A,TRUE,"general"}</definedName>
    <definedName name="U" localSheetId="23">#REF!</definedName>
    <definedName name="U" localSheetId="21">#REF!</definedName>
    <definedName name="U" localSheetId="22">#REF!</definedName>
    <definedName name="U">#REF!</definedName>
    <definedName name="u3u" localSheetId="23" hidden="1">{"TAB1",#N/A,TRUE,"GENERAL";"TAB2",#N/A,TRUE,"GENERAL";"TAB3",#N/A,TRUE,"GENERAL";"TAB4",#N/A,TRUE,"GENERAL";"TAB5",#N/A,TRUE,"GENERAL"}</definedName>
    <definedName name="u3u" hidden="1">{"TAB1",#N/A,TRUE,"GENERAL";"TAB2",#N/A,TRUE,"GENERAL";"TAB3",#N/A,TRUE,"GENERAL";"TAB4",#N/A,TRUE,"GENERAL";"TAB5",#N/A,TRUE,"GENERAL"}</definedName>
    <definedName name="u7u7" localSheetId="23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ALU" localSheetId="23">#REF!</definedName>
    <definedName name="UALU">#REF!</definedName>
    <definedName name="ui" localSheetId="23">#REF!</definedName>
    <definedName name="ui" localSheetId="21">#REF!</definedName>
    <definedName name="ui" localSheetId="22">#REF!</definedName>
    <definedName name="ui">#REF!</definedName>
    <definedName name="uijhj" localSheetId="23" hidden="1">{"via1",#N/A,TRUE,"general";"via2",#N/A,TRUE,"general";"via3",#N/A,TRUE,"general"}</definedName>
    <definedName name="uijhj" hidden="1">{"via1",#N/A,TRUE,"general";"via2",#N/A,TRUE,"general";"via3",#N/A,TRUE,"general"}</definedName>
    <definedName name="uio" localSheetId="23" hidden="1">{"TAB1",#N/A,TRUE,"GENERAL";"TAB2",#N/A,TRUE,"GENERAL";"TAB3",#N/A,TRUE,"GENERAL";"TAB4",#N/A,TRUE,"GENERAL";"TAB5",#N/A,TRUE,"GENERAL"}</definedName>
    <definedName name="uio" hidden="1">{"TAB1",#N/A,TRUE,"GENERAL";"TAB2",#N/A,TRUE,"GENERAL";"TAB3",#N/A,TRUE,"GENERAL";"TAB4",#N/A,TRUE,"GENERAL";"TAB5",#N/A,TRUE,"GENERAL"}</definedName>
    <definedName name="uiou" localSheetId="23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localSheetId="23" hidden="1">{"via1",#N/A,TRUE,"general";"via2",#N/A,TRUE,"general";"via3",#N/A,TRUE,"general"}</definedName>
    <definedName name="uir" hidden="1">{"via1",#N/A,TRUE,"general";"via2",#N/A,TRUE,"general";"via3",#N/A,TRUE,"general"}</definedName>
    <definedName name="uituii" localSheetId="23" hidden="1">{"TAB1",#N/A,TRUE,"GENERAL";"TAB2",#N/A,TRUE,"GENERAL";"TAB3",#N/A,TRUE,"GENERAL";"TAB4",#N/A,TRUE,"GENERAL";"TAB5",#N/A,TRUE,"GENERAL"}</definedName>
    <definedName name="uituii" hidden="1">{"TAB1",#N/A,TRUE,"GENERAL";"TAB2",#N/A,TRUE,"GENERAL";"TAB3",#N/A,TRUE,"GENERAL";"TAB4",#N/A,TRUE,"GENERAL";"TAB5",#N/A,TRUE,"GENERAL"}</definedName>
    <definedName name="uityjj" localSheetId="23" hidden="1">{"via1",#N/A,TRUE,"general";"via2",#N/A,TRUE,"general";"via3",#N/A,TRUE,"general"}</definedName>
    <definedName name="uityjj" hidden="1">{"via1",#N/A,TRUE,"general";"via2",#N/A,TRUE,"general";"via3",#N/A,TRUE,"general"}</definedName>
    <definedName name="uiufgj" localSheetId="23" hidden="1">{"TAB1",#N/A,TRUE,"GENERAL";"TAB2",#N/A,TRUE,"GENERAL";"TAB3",#N/A,TRUE,"GENERAL";"TAB4",#N/A,TRUE,"GENERAL";"TAB5",#N/A,TRUE,"GENERAL"}</definedName>
    <definedName name="uiufgj" hidden="1">{"TAB1",#N/A,TRUE,"GENERAL";"TAB2",#N/A,TRUE,"GENERAL";"TAB3",#N/A,TRUE,"GENERAL";"TAB4",#N/A,TRUE,"GENERAL";"TAB5",#N/A,TRUE,"GENERAL"}</definedName>
    <definedName name="UIUYI" localSheetId="23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N" localSheetId="23">#REF!</definedName>
    <definedName name="UN" localSheetId="21">#REF!</definedName>
    <definedName name="UN" localSheetId="22">#REF!</definedName>
    <definedName name="UN">#REF!</definedName>
    <definedName name="unidades_reales">#REF!</definedName>
    <definedName name="UOUIV" localSheetId="23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AP10" localSheetId="23">#REF!</definedName>
    <definedName name="URAP10">#REF!</definedName>
    <definedName name="URAP2" localSheetId="23">#REF!</definedName>
    <definedName name="URAP2">#REF!</definedName>
    <definedName name="URAP3" localSheetId="23">#REF!</definedName>
    <definedName name="URAP3">#REF!</definedName>
    <definedName name="URAP4">#REF!</definedName>
    <definedName name="URAP6">#REF!</definedName>
    <definedName name="URAP8">#REF!</definedName>
    <definedName name="UREP12">#REF!</definedName>
    <definedName name="UREP2">#REF!</definedName>
    <definedName name="UREP3">#REF!</definedName>
    <definedName name="UREP4">#REF!</definedName>
    <definedName name="UREP6">#REF!</definedName>
    <definedName name="UREP8">#REF!</definedName>
    <definedName name="uryur" localSheetId="23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t" localSheetId="23">#REF!</definedName>
    <definedName name="ut" localSheetId="21">#REF!</definedName>
    <definedName name="ut" localSheetId="22">#REF!</definedName>
    <definedName name="ut">#REF!</definedName>
    <definedName name="utilidad">#REF!</definedName>
    <definedName name="UTILIDADES" localSheetId="23">#REF!</definedName>
    <definedName name="UTILIDADES" localSheetId="21">#REF!</definedName>
    <definedName name="UTILIDADES" localSheetId="22">#REF!</definedName>
    <definedName name="UTILIDADES">#REF!</definedName>
    <definedName name="uu" localSheetId="23">#REF!</definedName>
    <definedName name="uu" localSheetId="21">#REF!</definedName>
    <definedName name="uu" localSheetId="22">#REF!</definedName>
    <definedName name="uu">#REF!</definedName>
    <definedName name="uuu" localSheetId="23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localSheetId="23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localSheetId="23" hidden="1">{"via1",#N/A,TRUE,"general";"via2",#N/A,TRUE,"general";"via3",#N/A,TRUE,"general"}</definedName>
    <definedName name="uuuuuj" hidden="1">{"via1",#N/A,TRUE,"general";"via2",#N/A,TRUE,"general";"via3",#N/A,TRUE,"general"}</definedName>
    <definedName name="uwkap" localSheetId="23" hidden="1">{"TAB1",#N/A,TRUE,"GENERAL";"TAB2",#N/A,TRUE,"GENERAL";"TAB3",#N/A,TRUE,"GENERAL";"TAB4",#N/A,TRUE,"GENERAL";"TAB5",#N/A,TRUE,"GENERAL"}</definedName>
    <definedName name="uwkap" hidden="1">{"TAB1",#N/A,TRUE,"GENERAL";"TAB2",#N/A,TRUE,"GENERAL";"TAB3",#N/A,TRUE,"GENERAL";"TAB4",#N/A,TRUE,"GENERAL";"TAB5",#N/A,TRUE,"GENERAL"}</definedName>
    <definedName name="uxd" localSheetId="23">#REF!</definedName>
    <definedName name="uxd" localSheetId="21">#REF!</definedName>
    <definedName name="uxd" localSheetId="22">#REF!</definedName>
    <definedName name="uxd">#REF!</definedName>
    <definedName name="uy" localSheetId="23">#REF!</definedName>
    <definedName name="uy" localSheetId="21">#REF!</definedName>
    <definedName name="uy" localSheetId="22">#REF!</definedName>
    <definedName name="uy">#REF!</definedName>
    <definedName name="uyiyiy" localSheetId="23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localSheetId="23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localSheetId="23" hidden="1">{"via1",#N/A,TRUE,"general";"via2",#N/A,TRUE,"general";"via3",#N/A,TRUE,"general"}</definedName>
    <definedName name="uyur" hidden="1">{"via1",#N/A,TRUE,"general";"via2",#N/A,TRUE,"general";"via3",#N/A,TRUE,"general"}</definedName>
    <definedName name="v" localSheetId="23" hidden="1">{"TAB1",#N/A,TRUE,"GENERAL";"TAB2",#N/A,TRUE,"GENERAL";"TAB3",#N/A,TRUE,"GENERAL";"TAB4",#N/A,TRUE,"GENERAL";"TAB5",#N/A,TRUE,"GENERAL"}</definedName>
    <definedName name="v" hidden="1">{"TAB1",#N/A,TRUE,"GENERAL";"TAB2",#N/A,TRUE,"GENERAL";"TAB3",#N/A,TRUE,"GENERAL";"TAB4",#N/A,TRUE,"GENERAL";"TAB5",#N/A,TRUE,"GENERAL"}</definedName>
    <definedName name="vacio" localSheetId="23">#REF!</definedName>
    <definedName name="vacio">#REF!</definedName>
    <definedName name="VACIOS" localSheetId="23">#REF!</definedName>
    <definedName name="VACIOS">#REF!</definedName>
    <definedName name="VALDES" localSheetId="23">#REF!</definedName>
    <definedName name="VALDES" localSheetId="21">#REF!</definedName>
    <definedName name="VALDES" localSheetId="22">#REF!</definedName>
    <definedName name="VALDES">#REF!</definedName>
    <definedName name="VALMA3" localSheetId="23">#REF!</definedName>
    <definedName name="VALMA3">#REF!</definedName>
    <definedName name="VALMA4" localSheetId="23">#REF!</definedName>
    <definedName name="VALMA4">#REF!</definedName>
    <definedName name="valor_total" localSheetId="21">#REF!</definedName>
    <definedName name="valor_total" localSheetId="22">#REF!</definedName>
    <definedName name="valor_total">#REF!</definedName>
    <definedName name="valor1" localSheetId="21">#REF!</definedName>
    <definedName name="valor1" localSheetId="22">#REF!</definedName>
    <definedName name="valor1">#REF!</definedName>
    <definedName name="valor2" localSheetId="21">#REF!</definedName>
    <definedName name="valor2" localSheetId="22">#REF!</definedName>
    <definedName name="valor2">#REF!</definedName>
    <definedName name="VALOR3" localSheetId="21">#REF!</definedName>
    <definedName name="VALOR3" localSheetId="22">#REF!</definedName>
    <definedName name="VALOR3">#REF!</definedName>
    <definedName name="Values_Entered" localSheetId="23">IF('Mayores y Menores 3 ADICION'!Loan_Amount*'Mayores y Menores 3 ADICION'!Interest_Rate*Loan_Years*'Mayores y Menores 3 ADICION'!Loan_Start&gt;0,1,0)</definedName>
    <definedName name="Values_Entered" localSheetId="21">IF('PREST. SOCIALES (2)'!Loan_Amount*'PREST. SOCIALES (2)'!Interest_Rate*'PREST. SOCIALES (2)'!Loan_Years*'PREST. SOCIALES (2)'!Loan_Start&gt;0,1,0)</definedName>
    <definedName name="Values_Entered" localSheetId="22">IF('PREST. SOCIALES (3)'!Loan_Amount*'PREST. SOCIALES (3)'!Interest_Rate*'PREST. SOCIALES (3)'!Loan_Years*'PREST. SOCIALES (3)'!Loan_Start&gt;0,1,0)</definedName>
    <definedName name="Values_Entered">IF(Loan_Amount*Interest_Rate*Loan_Years*Loan_Start&gt;0,1,0)</definedName>
    <definedName name="vaquita" localSheetId="23" hidden="1">{"PRES REHAB ARM-PER POR ITEMS  KM A KM",#N/A,TRUE,"Rehabilitacion Arm-Per"}</definedName>
    <definedName name="vaquita" hidden="1">{"PRES REHAB ARM-PER POR ITEMS  KM A KM",#N/A,TRUE,"Rehabilitacion Arm-Per"}</definedName>
    <definedName name="Var">#REF!</definedName>
    <definedName name="Varios" localSheetId="23">#REF!</definedName>
    <definedName name="Varios" localSheetId="21">#REF!</definedName>
    <definedName name="Varios" localSheetId="22">#REF!</definedName>
    <definedName name="Varios">#REF!</definedName>
    <definedName name="Varios2" localSheetId="23">#REF!</definedName>
    <definedName name="Varios2" localSheetId="21">#REF!</definedName>
    <definedName name="Varios2" localSheetId="22">#REF!</definedName>
    <definedName name="Varios2">#REF!</definedName>
    <definedName name="vas" localSheetId="23">#REF!</definedName>
    <definedName name="vas">#REF!</definedName>
    <definedName name="vb" localSheetId="21">#REF!</definedName>
    <definedName name="vb" localSheetId="22">#REF!</definedName>
    <definedName name="vb">#REF!</definedName>
    <definedName name="vbvbvbvb" localSheetId="23" hidden="1">{"TAB1",#N/A,TRUE,"GENERAL";"TAB2",#N/A,TRUE,"GENERAL";"TAB3",#N/A,TRUE,"GENERAL";"TAB4",#N/A,TRUE,"GENERAL";"TAB5",#N/A,TRUE,"GENERAL"}</definedName>
    <definedName name="vbvbvbvb" hidden="1">{"TAB1",#N/A,TRUE,"GENERAL";"TAB2",#N/A,TRUE,"GENERAL";"TAB3",#N/A,TRUE,"GENERAL";"TAB4",#N/A,TRUE,"GENERAL";"TAB5",#N/A,TRUE,"GENERAL"}</definedName>
    <definedName name="vc" localSheetId="23">#REF!</definedName>
    <definedName name="vc" localSheetId="21">#REF!</definedName>
    <definedName name="vc" localSheetId="22">#REF!</definedName>
    <definedName name="vc">#REF!</definedName>
    <definedName name="VCBB8" localSheetId="23">#REF!</definedName>
    <definedName name="VCBB8">#REF!</definedName>
    <definedName name="VCEL1" localSheetId="23">#REF!</definedName>
    <definedName name="VCEL1">#REF!</definedName>
    <definedName name="VCEL2">#REF!</definedName>
    <definedName name="VCEL3">#REF!</definedName>
    <definedName name="VCEL4">#REF!</definedName>
    <definedName name="VCEL6">#REF!</definedName>
    <definedName name="VCEL8">#REF!</definedName>
    <definedName name="VCELA2" localSheetId="23">#REF!</definedName>
    <definedName name="VCELA2">#REF!</definedName>
    <definedName name="VCELA3" localSheetId="23">#REF!</definedName>
    <definedName name="VCELA3">#REF!</definedName>
    <definedName name="VCELA4" localSheetId="23">#REF!</definedName>
    <definedName name="VCELA4">#REF!</definedName>
    <definedName name="VCELA6">#REF!</definedName>
    <definedName name="vck" localSheetId="21">#REF!</definedName>
    <definedName name="vck" localSheetId="22">#REF!</definedName>
    <definedName name="vck">#REF!</definedName>
    <definedName name="vd" localSheetId="21">#REF!</definedName>
    <definedName name="vd" localSheetId="22">#REF!</definedName>
    <definedName name="vd">#REF!</definedName>
    <definedName name="vdfvuio" localSheetId="23" hidden="1">{"via1",#N/A,TRUE,"general";"via2",#N/A,TRUE,"general";"via3",#N/A,TRUE,"general"}</definedName>
    <definedName name="vdfvuio" hidden="1">{"via1",#N/A,TRUE,"general";"via2",#N/A,TRUE,"general";"via3",#N/A,TRUE,"general"}</definedName>
    <definedName name="vdsvnj" localSheetId="23" hidden="1">{"via1",#N/A,TRUE,"general";"via2",#N/A,TRUE,"general";"via3",#N/A,TRUE,"general"}</definedName>
    <definedName name="vdsvnj" hidden="1">{"via1",#N/A,TRUE,"general";"via2",#N/A,TRUE,"general";"via3",#N/A,TRUE,"general"}</definedName>
    <definedName name="VENTI" localSheetId="23">#REF!</definedName>
    <definedName name="VENTI">#REF!</definedName>
    <definedName name="vfbgnhyt" localSheetId="23" hidden="1">{"via1",#N/A,TRUE,"general";"via2",#N/A,TRUE,"general";"via3",#N/A,TRUE,"general"}</definedName>
    <definedName name="vfbgnhyt" hidden="1">{"via1",#N/A,TRUE,"general";"via2",#N/A,TRUE,"general";"via3",#N/A,TRUE,"general"}</definedName>
    <definedName name="vfn" localSheetId="23">#REF!</definedName>
    <definedName name="vfn" localSheetId="21">#REF!</definedName>
    <definedName name="vfn" localSheetId="22">#REF!</definedName>
    <definedName name="vfn">#REF!</definedName>
    <definedName name="vfvdv" localSheetId="23" hidden="1">{"TAB1",#N/A,TRUE,"GENERAL";"TAB2",#N/A,TRUE,"GENERAL";"TAB3",#N/A,TRUE,"GENERAL";"TAB4",#N/A,TRUE,"GENERAL";"TAB5",#N/A,TRUE,"GENERAL"}</definedName>
    <definedName name="vfvdv" hidden="1">{"TAB1",#N/A,TRUE,"GENERAL";"TAB2",#N/A,TRUE,"GENERAL";"TAB3",#N/A,TRUE,"GENERAL";"TAB4",#N/A,TRUE,"GENERAL";"TAB5",#N/A,TRUE,"GENERAL"}</definedName>
    <definedName name="vfvf" localSheetId="23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g" localSheetId="23">#REF!</definedName>
    <definedName name="vg" localSheetId="21">#REF!</definedName>
    <definedName name="vg" localSheetId="22">#REF!</definedName>
    <definedName name="vg">#REF!</definedName>
    <definedName name="VIAJE">#REF!</definedName>
    <definedName name="vias">#REF!</definedName>
    <definedName name="VIBGA">#REF!</definedName>
    <definedName name="VIBRCOM" localSheetId="23">#REF!</definedName>
    <definedName name="VIBRCOM">#REF!</definedName>
    <definedName name="VIBRE">#REF!</definedName>
    <definedName name="VIDRI" localSheetId="23">#REF!</definedName>
    <definedName name="VIDRI">#REF!</definedName>
    <definedName name="viscosidad" localSheetId="23">#REF!</definedName>
    <definedName name="viscosidad" localSheetId="21">#REF!</definedName>
    <definedName name="viscosidad" localSheetId="22">#REF!</definedName>
    <definedName name="viscosidad" localSheetId="19">#REF!</definedName>
    <definedName name="viscosidad">#REF!</definedName>
    <definedName name="vk" localSheetId="23" hidden="1">{"via1",#N/A,TRUE,"general";"via2",#N/A,TRUE,"general";"via3",#N/A,TRUE,"general"}</definedName>
    <definedName name="vk" hidden="1">{"via1",#N/A,TRUE,"general";"via2",#N/A,TRUE,"general";"via3",#N/A,TRUE,"general"}</definedName>
    <definedName name="vm" localSheetId="23">#REF!</definedName>
    <definedName name="vm" localSheetId="21">#REF!</definedName>
    <definedName name="vm" localSheetId="22">#REF!</definedName>
    <definedName name="vm">#REF!</definedName>
    <definedName name="vnbvxb" localSheetId="23" hidden="1">{"via1",#N/A,TRUE,"general";"via2",#N/A,TRUE,"general";"via3",#N/A,TRUE,"general"}</definedName>
    <definedName name="vnbvxb" hidden="1">{"via1",#N/A,TRUE,"general";"via2",#N/A,TRUE,"general";"via3",#N/A,TRUE,"general"}</definedName>
    <definedName name="VNVBN" localSheetId="23" hidden="1">{"TAB1",#N/A,TRUE,"GENERAL";"TAB2",#N/A,TRUE,"GENERAL";"TAB3",#N/A,TRUE,"GENERAL";"TAB4",#N/A,TRUE,"GENERAL";"TAB5",#N/A,TRUE,"GENERAL"}</definedName>
    <definedName name="VNVBN" hidden="1">{"TAB1",#N/A,TRUE,"GENERAL";"TAB2",#N/A,TRUE,"GENERAL";"TAB3",#N/A,TRUE,"GENERAL";"TAB4",#N/A,TRUE,"GENERAL";"TAB5",#N/A,TRUE,"GENERAL"}</definedName>
    <definedName name="VOLQUET">#REF!</definedName>
    <definedName name="VPVC2" localSheetId="23">#REF!</definedName>
    <definedName name="VPVC2">#REF!</definedName>
    <definedName name="vsdfj" localSheetId="23" hidden="1">{"via1",#N/A,TRUE,"general";"via2",#N/A,TRUE,"general";"via3",#N/A,TRUE,"general"}</definedName>
    <definedName name="vsdfj" hidden="1">{"via1",#N/A,TRUE,"general";"via2",#N/A,TRUE,"general";"via3",#N/A,TRUE,"general"}</definedName>
    <definedName name="vt" localSheetId="23" hidden="1">{"via1",#N/A,TRUE,"general";"via2",#N/A,TRUE,"general";"via3",#N/A,TRUE,"general"}</definedName>
    <definedName name="vt" hidden="1">{"via1",#N/A,TRUE,"general";"via2",#N/A,TRUE,"general";"via3",#N/A,TRUE,"general"}</definedName>
    <definedName name="vv" localSheetId="23">#REF!</definedName>
    <definedName name="vv" localSheetId="21">#REF!</definedName>
    <definedName name="vv" localSheetId="22">#REF!</definedName>
    <definedName name="vv">#REF!</definedName>
    <definedName name="vvcxv" localSheetId="23" hidden="1">{"TAB1",#N/A,TRUE,"GENERAL";"TAB2",#N/A,TRUE,"GENERAL";"TAB3",#N/A,TRUE,"GENERAL";"TAB4",#N/A,TRUE,"GENERAL";"TAB5",#N/A,TRUE,"GENERAL"}</definedName>
    <definedName name="vvcxv" hidden="1">{"TAB1",#N/A,TRUE,"GENERAL";"TAB2",#N/A,TRUE,"GENERAL";"TAB3",#N/A,TRUE,"GENERAL";"TAB4",#N/A,TRUE,"GENERAL";"TAB5",#N/A,TRUE,"GENERAL"}</definedName>
    <definedName name="VVV" localSheetId="23">#REF!</definedName>
    <definedName name="VVV" localSheetId="21">#REF!</definedName>
    <definedName name="VVV" localSheetId="22">#REF!</definedName>
    <definedName name="VVV">#REF!</definedName>
    <definedName name="vvvvt" localSheetId="23" hidden="1">{"via1",#N/A,TRUE,"general";"via2",#N/A,TRUE,"general";"via3",#N/A,TRUE,"general"}</definedName>
    <definedName name="vvvvt" hidden="1">{"via1",#N/A,TRUE,"general";"via2",#N/A,TRUE,"general";"via3",#N/A,TRUE,"general"}</definedName>
    <definedName name="vvvvvvf" localSheetId="23" hidden="1">{"via1",#N/A,TRUE,"general";"via2",#N/A,TRUE,"general";"via3",#N/A,TRUE,"general"}</definedName>
    <definedName name="vvvvvvf" hidden="1">{"via1",#N/A,TRUE,"general";"via2",#N/A,TRUE,"general";"via3",#N/A,TRUE,"general"}</definedName>
    <definedName name="vy" localSheetId="23" hidden="1">{"TAB1",#N/A,TRUE,"GENERAL";"TAB2",#N/A,TRUE,"GENERAL";"TAB3",#N/A,TRUE,"GENERAL";"TAB4",#N/A,TRUE,"GENERAL";"TAB5",#N/A,TRUE,"GENERAL"}</definedName>
    <definedName name="vy" hidden="1">{"TAB1",#N/A,TRUE,"GENERAL";"TAB2",#N/A,TRUE,"GENERAL";"TAB3",#N/A,TRUE,"GENERAL";"TAB4",#N/A,TRUE,"GENERAL";"TAB5",#N/A,TRUE,"GENERAL"}</definedName>
    <definedName name="w" localSheetId="23">Scheduled_Payment+Extra_Payment</definedName>
    <definedName name="w" localSheetId="21">Scheduled_Payment+Extra_Payment</definedName>
    <definedName name="w" localSheetId="22">Scheduled_Payment+Extra_Payment</definedName>
    <definedName name="w">Scheduled_Payment+Extra_Payment</definedName>
    <definedName name="w2w2w" localSheetId="23" hidden="1">{"via1",#N/A,TRUE,"general";"via2",#N/A,TRUE,"general";"via3",#N/A,TRUE,"general"}</definedName>
    <definedName name="w2w2w" hidden="1">{"via1",#N/A,TRUE,"general";"via2",#N/A,TRUE,"general";"via3",#N/A,TRUE,"general"}</definedName>
    <definedName name="we" localSheetId="23">#REF!</definedName>
    <definedName name="we" localSheetId="21">#REF!</definedName>
    <definedName name="we" localSheetId="22">#REF!</definedName>
    <definedName name="we">#REF!</definedName>
    <definedName name="WER">#REF!</definedName>
    <definedName name="werew" localSheetId="23" hidden="1">{"TAB1",#N/A,TRUE,"GENERAL";"TAB2",#N/A,TRUE,"GENERAL";"TAB3",#N/A,TRUE,"GENERAL";"TAB4",#N/A,TRUE,"GENERAL";"TAB5",#N/A,TRUE,"GENERAL"}</definedName>
    <definedName name="werew" hidden="1">{"TAB1",#N/A,TRUE,"GENERAL";"TAB2",#N/A,TRUE,"GENERAL";"TAB3",#N/A,TRUE,"GENERAL";"TAB4",#N/A,TRUE,"GENERAL";"TAB5",#N/A,TRUE,"GENERAL"}</definedName>
    <definedName name="WEREWR" localSheetId="23" hidden="1">{"via1",#N/A,TRUE,"general";"via2",#N/A,TRUE,"general";"via3",#N/A,TRUE,"general"}</definedName>
    <definedName name="WEREWR" hidden="1">{"via1",#N/A,TRUE,"general";"via2",#N/A,TRUE,"general";"via3",#N/A,TRUE,"general"}</definedName>
    <definedName name="werfdsf" localSheetId="23" hidden="1">{"TAB1",#N/A,TRUE,"GENERAL";"TAB2",#N/A,TRUE,"GENERAL";"TAB3",#N/A,TRUE,"GENERAL";"TAB4",#N/A,TRUE,"GENERAL";"TAB5",#N/A,TRUE,"GENERAL"}</definedName>
    <definedName name="werfdsf" hidden="1">{"TAB1",#N/A,TRUE,"GENERAL";"TAB2",#N/A,TRUE,"GENERAL";"TAB3",#N/A,TRUE,"GENERAL";"TAB4",#N/A,TRUE,"GENERAL";"TAB5",#N/A,TRUE,"GENERAL"}</definedName>
    <definedName name="werh" localSheetId="23" hidden="1">{"via1",#N/A,TRUE,"general";"via2",#N/A,TRUE,"general";"via3",#N/A,TRUE,"general"}</definedName>
    <definedName name="werh" hidden="1">{"via1",#N/A,TRUE,"general";"via2",#N/A,TRUE,"general";"via3",#N/A,TRUE,"general"}</definedName>
    <definedName name="wersfdfrguyo" localSheetId="23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localSheetId="23" hidden="1">{"via1",#N/A,TRUE,"general";"via2",#N/A,TRUE,"general";"via3",#N/A,TRUE,"general"}</definedName>
    <definedName name="werwr" hidden="1">{"via1",#N/A,TRUE,"general";"via2",#N/A,TRUE,"general";"via3",#N/A,TRUE,"general"}</definedName>
    <definedName name="WERWVN" localSheetId="23" hidden="1">{"TAB1",#N/A,TRUE,"GENERAL";"TAB2",#N/A,TRUE,"GENERAL";"TAB3",#N/A,TRUE,"GENERAL";"TAB4",#N/A,TRUE,"GENERAL";"TAB5",#N/A,TRUE,"GENERAL"}</definedName>
    <definedName name="WERWVN" hidden="1">{"TAB1",#N/A,TRUE,"GENERAL";"TAB2",#N/A,TRUE,"GENERAL";"TAB3",#N/A,TRUE,"GENERAL";"TAB4",#N/A,TRUE,"GENERAL";"TAB5",#N/A,TRUE,"GENERAL"}</definedName>
    <definedName name="wetrew" localSheetId="23" hidden="1">{"via1",#N/A,TRUE,"general";"via2",#N/A,TRUE,"general";"via3",#N/A,TRUE,"general"}</definedName>
    <definedName name="wetrew" hidden="1">{"via1",#N/A,TRUE,"general";"via2",#N/A,TRUE,"general";"via3",#N/A,TRUE,"general"}</definedName>
    <definedName name="wettt" localSheetId="23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localSheetId="23" hidden="1">{"via1",#N/A,TRUE,"general";"via2",#N/A,TRUE,"general";"via3",#N/A,TRUE,"general"}</definedName>
    <definedName name="wetwretd" hidden="1">{"via1",#N/A,TRUE,"general";"via2",#N/A,TRUE,"general";"via3",#N/A,TRUE,"general"}</definedName>
    <definedName name="wew" localSheetId="23" hidden="1">{"via1",#N/A,TRUE,"general";"via2",#N/A,TRUE,"general";"via3",#N/A,TRUE,"general"}</definedName>
    <definedName name="wew" hidden="1">{"via1",#N/A,TRUE,"general";"via2",#N/A,TRUE,"general";"via3",#N/A,TRUE,"general"}</definedName>
    <definedName name="wffag" localSheetId="23" hidden="1">{"via1",#N/A,TRUE,"general";"via2",#N/A,TRUE,"general";"via3",#N/A,TRUE,"general"}</definedName>
    <definedName name="wffag" hidden="1">{"via1",#N/A,TRUE,"general";"via2",#N/A,TRUE,"general";"via3",#N/A,TRUE,"general"}</definedName>
    <definedName name="WILSON">#REF!</definedName>
    <definedName name="wj" localSheetId="23">#REF!</definedName>
    <definedName name="wj" localSheetId="21">#REF!</definedName>
    <definedName name="wj" localSheetId="22">#REF!</definedName>
    <definedName name="wj">#REF!</definedName>
    <definedName name="wl" localSheetId="23">#REF!</definedName>
    <definedName name="wl" localSheetId="21">#REF!</definedName>
    <definedName name="wl" localSheetId="22">#REF!</definedName>
    <definedName name="wl">#REF!</definedName>
    <definedName name="WQEEWQ" localSheetId="23" hidden="1">{"TAB1",#N/A,TRUE,"GENERAL";"TAB2",#N/A,TRUE,"GENERAL";"TAB3",#N/A,TRUE,"GENERAL";"TAB4",#N/A,TRUE,"GENERAL";"TAB5",#N/A,TRUE,"GENERAL"}</definedName>
    <definedName name="WQEEWQ" hidden="1">{"TAB1",#N/A,TRUE,"GENERAL";"TAB2",#N/A,TRUE,"GENERAL";"TAB3",#N/A,TRUE,"GENERAL";"TAB4",#N/A,TRUE,"GENERAL";"TAB5",#N/A,TRUE,"GENERAL"}</definedName>
    <definedName name="wrn.ESTADO._.REHABILITACION." localSheetId="23" hidden="1">{"PRES REHAB ARM-PER POR ITEMS  KM A KM",#N/A,TRUE,"Rehabilitacion Arm-Per"}</definedName>
    <definedName name="wrn.ESTADO._.REHABILITACION." hidden="1">{"PRES REHAB ARM-PER POR ITEMS  KM A KM",#N/A,TRUE,"Rehabilitacion Arm-Per"}</definedName>
    <definedName name="wrn.formu." localSheetId="23" hidden="1">{"VIA1",#N/A,TRUE,"formul";"VIA2",#N/A,TRUE,"formul";"VIA3",#N/A,TRUE,"formul"}</definedName>
    <definedName name="wrn.formu." hidden="1">{"VIA1",#N/A,TRUE,"formul";"VIA2",#N/A,TRUE,"formul";"VIA3",#N/A,TRUE,"formul"}</definedName>
    <definedName name="wrn.general." localSheetId="23" hidden="1">{#N/A,#N/A,TRUE,"0001";#N/A,#N/A,TRUE,"0002";#N/A,#N/A,TRUE,"0003";#N/A,#N/A,TRUE,"0004";#N/A,#N/A,TRUE,"0005";#N/A,#N/A,TRUE,"0006";#N/A,#N/A,TRUE,"0007";#N/A,#N/A,TRUE,"0008";#N/A,#N/A,TRUE,"0009";#N/A,#N/A,TRUE,"0010"}</definedName>
    <definedName name="wrn.general." hidden="1">{#N/A,#N/A,TRUE,"0001";#N/A,#N/A,TRUE,"0002";#N/A,#N/A,TRUE,"0003";#N/A,#N/A,TRUE,"0004";#N/A,#N/A,TRUE,"0005";#N/A,#N/A,TRUE,"0006";#N/A,#N/A,TRUE,"0007";#N/A,#N/A,TRUE,"0008";#N/A,#N/A,TRUE,"0009";#N/A,#N/A,TRUE,"0010"}</definedName>
    <definedName name="wrn.OBRASC." localSheetId="23" hidden="1">{"AURES1",#N/A,FALSE,"GENERAL";"AURES2",#N/A,FALSE,"GENERAL";"AURES3",#N/A,FALSE,"GENERAL";"AURES4",#N/A,FALSE,"GENERAL";"AURES5",#N/A,FALSE,"GENERAL";"AURES6",#N/A,FALSE,"GENERAL";"AURES7",#N/A,FALSE,"GENERAL"}</definedName>
    <definedName name="wrn.OBRASC." hidden="1">{"AURES1",#N/A,FALSE,"GENERAL";"AURES2",#N/A,FALSE,"GENERAL";"AURES3",#N/A,FALSE,"GENERAL";"AURES4",#N/A,FALSE,"GENERAL";"AURES5",#N/A,FALSE,"GENERAL";"AURES6",#N/A,FALSE,"GENERAL";"AURES7",#N/A,FALSE,"GENERAL"}</definedName>
    <definedName name="wrn.via" localSheetId="23" hidden="1">{"via1",#N/A,TRUE,"general";"via2",#N/A,TRUE,"general";"via3",#N/A,TRUE,"general"}</definedName>
    <definedName name="wrn.via" hidden="1">{"via1",#N/A,TRUE,"general";"via2",#N/A,TRUE,"general";"via3",#N/A,TRUE,"general"}</definedName>
    <definedName name="wrn.via." localSheetId="23" hidden="1">{"via1",#N/A,TRUE,"general";"via2",#N/A,TRUE,"general";"via3",#N/A,TRUE,"general"}</definedName>
    <definedName name="wrn.via." hidden="1">{"via1",#N/A,TRUE,"general";"via2",#N/A,TRUE,"general";"via3",#N/A,TRUE,"general"}</definedName>
    <definedName name="ws" localSheetId="23">#REF!</definedName>
    <definedName name="ws" localSheetId="21">#REF!</definedName>
    <definedName name="ws" localSheetId="22">#REF!</definedName>
    <definedName name="ws">#REF!</definedName>
    <definedName name="wsnhed" localSheetId="23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localSheetId="23" hidden="1">{"via1",#N/A,TRUE,"general";"via2",#N/A,TRUE,"general";"via3",#N/A,TRUE,"general"}</definedName>
    <definedName name="wswswsqa" hidden="1">{"via1",#N/A,TRUE,"general";"via2",#N/A,TRUE,"general";"via3",#N/A,TRUE,"general"}</definedName>
    <definedName name="wtt" localSheetId="23" hidden="1">{"TAB1",#N/A,TRUE,"GENERAL";"TAB2",#N/A,TRUE,"GENERAL";"TAB3",#N/A,TRUE,"GENERAL";"TAB4",#N/A,TRUE,"GENERAL";"TAB5",#N/A,TRUE,"GENERAL"}</definedName>
    <definedName name="wtt" hidden="1">{"TAB1",#N/A,TRUE,"GENERAL";"TAB2",#N/A,TRUE,"GENERAL";"TAB3",#N/A,TRUE,"GENERAL";"TAB4",#N/A,TRUE,"GENERAL";"TAB5",#N/A,TRUE,"GENERAL"}</definedName>
    <definedName name="ww" localSheetId="23">#REF!</definedName>
    <definedName name="ww" localSheetId="21">#REF!</definedName>
    <definedName name="ww" localSheetId="22">#REF!</definedName>
    <definedName name="ww">#REF!</definedName>
    <definedName name="wwded3" localSheetId="23" hidden="1">{"via1",#N/A,TRUE,"general";"via2",#N/A,TRUE,"general";"via3",#N/A,TRUE,"general"}</definedName>
    <definedName name="wwded3" hidden="1">{"via1",#N/A,TRUE,"general";"via2",#N/A,TRUE,"general";"via3",#N/A,TRUE,"general"}</definedName>
    <definedName name="WWW" localSheetId="23">#REF!</definedName>
    <definedName name="WWW" localSheetId="21">#REF!</definedName>
    <definedName name="WWW" localSheetId="22">#REF!</definedName>
    <definedName name="WWW">#REF!</definedName>
    <definedName name="wwwwe" localSheetId="23" hidden="1">{"TAB1",#N/A,TRUE,"GENERAL";"TAB2",#N/A,TRUE,"GENERAL";"TAB3",#N/A,TRUE,"GENERAL";"TAB4",#N/A,TRUE,"GENERAL";"TAB5",#N/A,TRUE,"GENERAL"}</definedName>
    <definedName name="wwwwe" hidden="1">{"TAB1",#N/A,TRUE,"GENERAL";"TAB2",#N/A,TRUE,"GENERAL";"TAB3",#N/A,TRUE,"GENERAL";"TAB4",#N/A,TRUE,"GENERAL";"TAB5",#N/A,TRUE,"GENERAL"}</definedName>
    <definedName name="wwwww" localSheetId="23">#REF!</definedName>
    <definedName name="wwwww">#REF!</definedName>
    <definedName name="wyty" localSheetId="23" hidden="1">{"via1",#N/A,TRUE,"general";"via2",#N/A,TRUE,"general";"via3",#N/A,TRUE,"general"}</definedName>
    <definedName name="wyty" hidden="1">{"via1",#N/A,TRUE,"general";"via2",#N/A,TRUE,"general";"via3",#N/A,TRUE,"general"}</definedName>
    <definedName name="x" localSheetId="23">#REF!</definedName>
    <definedName name="x" localSheetId="21">#REF!</definedName>
    <definedName name="x" localSheetId="22">#REF!</definedName>
    <definedName name="x">#REF!</definedName>
    <definedName name="xb" localSheetId="23">#REF!</definedName>
    <definedName name="xb" localSheetId="21">#REF!</definedName>
    <definedName name="xb" localSheetId="22">#REF!</definedName>
    <definedName name="xb">#REF!</definedName>
    <definedName name="xcbvbs" localSheetId="23" hidden="1">{"TAB1",#N/A,TRUE,"GENERAL";"TAB2",#N/A,TRUE,"GENERAL";"TAB3",#N/A,TRUE,"GENERAL";"TAB4",#N/A,TRUE,"GENERAL";"TAB5",#N/A,TRUE,"GENERAL"}</definedName>
    <definedName name="xcbvbs" hidden="1">{"TAB1",#N/A,TRUE,"GENERAL";"TAB2",#N/A,TRUE,"GENERAL";"TAB3",#N/A,TRUE,"GENERAL";"TAB4",#N/A,TRUE,"GENERAL";"TAB5",#N/A,TRUE,"GENERAL"}</definedName>
    <definedName name="xfgf" localSheetId="23">#REF!</definedName>
    <definedName name="xfgf" localSheetId="21">#REF!</definedName>
    <definedName name="xfgf" localSheetId="22">#REF!</definedName>
    <definedName name="xfgf">#REF!</definedName>
    <definedName name="xo" localSheetId="23">#REF!</definedName>
    <definedName name="xo" localSheetId="21">#REF!</definedName>
    <definedName name="xo" localSheetId="22">#REF!</definedName>
    <definedName name="xo">#REF!</definedName>
    <definedName name="xsxs" localSheetId="23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Vwearf23" localSheetId="23">#REF!</definedName>
    <definedName name="XVwearf23" localSheetId="21">#REF!</definedName>
    <definedName name="XVwearf23" localSheetId="22">#REF!</definedName>
    <definedName name="XVwearf23">#REF!</definedName>
    <definedName name="xx" localSheetId="23">#REF!</definedName>
    <definedName name="xx" localSheetId="21">#REF!</definedName>
    <definedName name="xx" localSheetId="22">#REF!</definedName>
    <definedName name="xx">#REF!</definedName>
    <definedName name="xxfg" localSheetId="23" hidden="1">{"via1",#N/A,TRUE,"general";"via2",#N/A,TRUE,"general";"via3",#N/A,TRUE,"general"}</definedName>
    <definedName name="xxfg" hidden="1">{"via1",#N/A,TRUE,"general";"via2",#N/A,TRUE,"general";"via3",#N/A,TRUE,"general"}</definedName>
    <definedName name="XXX" localSheetId="23">#REF!</definedName>
    <definedName name="XXX" localSheetId="21">#REF!</definedName>
    <definedName name="XXX" localSheetId="22">#REF!</definedName>
    <definedName name="XXX" localSheetId="19">#REF!</definedName>
    <definedName name="XXX">#REF!</definedName>
    <definedName name="xxxxxds" localSheetId="23" hidden="1">{"via1",#N/A,TRUE,"general";"via2",#N/A,TRUE,"general";"via3",#N/A,TRUE,"general"}</definedName>
    <definedName name="xxxxxds" hidden="1">{"via1",#N/A,TRUE,"general";"via2",#N/A,TRUE,"general";"via3",#N/A,TRUE,"general"}</definedName>
    <definedName name="xxxxxxcxxxx" hidden="1">"C:\C-314\VOLUMENES\volfin4.mdb"</definedName>
    <definedName name="XXXXXXXXXX" localSheetId="23">#REF!</definedName>
    <definedName name="XXXXXXXXXX" localSheetId="21">#REF!</definedName>
    <definedName name="XXXXXXXXXX" localSheetId="22">#REF!</definedName>
    <definedName name="XXXXXXXXXX">#REF!</definedName>
    <definedName name="xxxxxxxxxx29" localSheetId="23" hidden="1">{"via1",#N/A,TRUE,"general";"via2",#N/A,TRUE,"general";"via3",#N/A,TRUE,"general"}</definedName>
    <definedName name="xxxxxxxxxx29" hidden="1">{"via1",#N/A,TRUE,"general";"via2",#N/A,TRUE,"general";"via3",#N/A,TRUE,"general"}</definedName>
    <definedName name="XXXXXXXXXXXX" localSheetId="23">#REF!</definedName>
    <definedName name="XXXXXXXXXXXX" localSheetId="21">#REF!</definedName>
    <definedName name="XXXXXXXXXXXX" localSheetId="22">#REF!</definedName>
    <definedName name="XXXXXXXXXXXX">#REF!</definedName>
    <definedName name="XZXZV" localSheetId="23" hidden="1">{"via1",#N/A,TRUE,"general";"via2",#N/A,TRUE,"general";"via3",#N/A,TRUE,"general"}</definedName>
    <definedName name="XZXZV" hidden="1">{"via1",#N/A,TRUE,"general";"via2",#N/A,TRUE,"general";"via3",#N/A,TRUE,"general"}</definedName>
    <definedName name="Y22EL" localSheetId="23">#REF!</definedName>
    <definedName name="Y22EL">#REF!</definedName>
    <definedName name="Y22JH" localSheetId="23">#REF!</definedName>
    <definedName name="Y22JH">#REF!</definedName>
    <definedName name="Y32JH" localSheetId="23">#REF!</definedName>
    <definedName name="Y32JH">#REF!</definedName>
    <definedName name="Y33JH">#REF!</definedName>
    <definedName name="Y42JH">#REF!</definedName>
    <definedName name="Y43JH">#REF!</definedName>
    <definedName name="Y44EL">#REF!</definedName>
    <definedName name="Y44JH">#REF!</definedName>
    <definedName name="y6y6" localSheetId="23" hidden="1">{"via1",#N/A,TRUE,"general";"via2",#N/A,TRUE,"general";"via3",#N/A,TRUE,"general"}</definedName>
    <definedName name="y6y6" hidden="1">{"via1",#N/A,TRUE,"general";"via2",#N/A,TRUE,"general";"via3",#N/A,TRUE,"general"}</definedName>
    <definedName name="yery" localSheetId="23" hidden="1">{"via1",#N/A,TRUE,"general";"via2",#N/A,TRUE,"general";"via3",#N/A,TRUE,"general"}</definedName>
    <definedName name="yery" hidden="1">{"via1",#N/A,TRUE,"general";"via2",#N/A,TRUE,"general";"via3",#N/A,TRUE,"general"}</definedName>
    <definedName name="yhy" localSheetId="23" hidden="1">{"TAB1",#N/A,TRUE,"GENERAL";"TAB2",#N/A,TRUE,"GENERAL";"TAB3",#N/A,TRUE,"GENERAL";"TAB4",#N/A,TRUE,"GENERAL";"TAB5",#N/A,TRUE,"GENERAL"}</definedName>
    <definedName name="yhy" hidden="1">{"TAB1",#N/A,TRUE,"GENERAL";"TAB2",#N/A,TRUE,"GENERAL";"TAB3",#N/A,TRUE,"GENERAL";"TAB4",#N/A,TRUE,"GENERAL";"TAB5",#N/A,TRUE,"GENERAL"}</definedName>
    <definedName name="yjyj" localSheetId="23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n" localSheetId="23">#REF!</definedName>
    <definedName name="yn" localSheetId="21">#REF!</definedName>
    <definedName name="yn" localSheetId="22">#REF!</definedName>
    <definedName name="yn">#REF!</definedName>
    <definedName name="yrey" localSheetId="23" hidden="1">{"via1",#N/A,TRUE,"general";"via2",#N/A,TRUE,"general";"via3",#N/A,TRUE,"general"}</definedName>
    <definedName name="yrey" hidden="1">{"via1",#N/A,TRUE,"general";"via2",#N/A,TRUE,"general";"via3",#N/A,TRUE,"general"}</definedName>
    <definedName name="yry" localSheetId="23" hidden="1">{"via1",#N/A,TRUE,"general";"via2",#N/A,TRUE,"general";"via3",#N/A,TRUE,"general"}</definedName>
    <definedName name="yry" hidden="1">{"via1",#N/A,TRUE,"general";"via2",#N/A,TRUE,"general";"via3",#N/A,TRUE,"general"}</definedName>
    <definedName name="ytj" localSheetId="23" hidden="1">{"TAB1",#N/A,TRUE,"GENERAL";"TAB2",#N/A,TRUE,"GENERAL";"TAB3",#N/A,TRUE,"GENERAL";"TAB4",#N/A,TRUE,"GENERAL";"TAB5",#N/A,TRUE,"GENERAL"}</definedName>
    <definedName name="ytj" hidden="1">{"TAB1",#N/A,TRUE,"GENERAL";"TAB2",#N/A,TRUE,"GENERAL";"TAB3",#N/A,TRUE,"GENERAL";"TAB4",#N/A,TRUE,"GENERAL";"TAB5",#N/A,TRUE,"GENERAL"}</definedName>
    <definedName name="ytjt6" localSheetId="23" hidden="1">{"via1",#N/A,TRUE,"general";"via2",#N/A,TRUE,"general";"via3",#N/A,TRUE,"general"}</definedName>
    <definedName name="ytjt6" hidden="1">{"via1",#N/A,TRUE,"general";"via2",#N/A,TRUE,"general";"via3",#N/A,TRUE,"general"}</definedName>
    <definedName name="ytrwyr" localSheetId="23" hidden="1">{"TAB1",#N/A,TRUE,"GENERAL";"TAB2",#N/A,TRUE,"GENERAL";"TAB3",#N/A,TRUE,"GENERAL";"TAB4",#N/A,TRUE,"GENERAL";"TAB5",#N/A,TRUE,"GENERAL"}</definedName>
    <definedName name="ytrwyr" hidden="1">{"TAB1",#N/A,TRUE,"GENERAL";"TAB2",#N/A,TRUE,"GENERAL";"TAB3",#N/A,TRUE,"GENERAL";"TAB4",#N/A,TRUE,"GENERAL";"TAB5",#N/A,TRUE,"GENERAL"}</definedName>
    <definedName name="ytry" localSheetId="23" hidden="1">{"via1",#N/A,TRUE,"general";"via2",#N/A,TRUE,"general";"via3",#N/A,TRUE,"general"}</definedName>
    <definedName name="ytry" hidden="1">{"via1",#N/A,TRUE,"general";"via2",#N/A,TRUE,"general";"via3",#N/A,TRUE,"general"}</definedName>
    <definedName name="ytryrty" localSheetId="23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localSheetId="23" hidden="1">{"TAB1",#N/A,TRUE,"GENERAL";"TAB2",#N/A,TRUE,"GENERAL";"TAB3",#N/A,TRUE,"GENERAL";"TAB4",#N/A,TRUE,"GENERAL";"TAB5",#N/A,TRUE,"GENERAL"}</definedName>
    <definedName name="YTRYUYT" hidden="1">{"TAB1",#N/A,TRUE,"GENERAL";"TAB2",#N/A,TRUE,"GENERAL";"TAB3",#N/A,TRUE,"GENERAL";"TAB4",#N/A,TRUE,"GENERAL";"TAB5",#N/A,TRUE,"GENERAL"}</definedName>
    <definedName name="ytudfgd" localSheetId="23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localSheetId="23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localSheetId="23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localSheetId="23" hidden="1">{"via1",#N/A,TRUE,"general";"via2",#N/A,TRUE,"general";"via3",#N/A,TRUE,"general"}</definedName>
    <definedName name="ytuytfgh" hidden="1">{"via1",#N/A,TRUE,"general";"via2",#N/A,TRUE,"general";"via3",#N/A,TRUE,"general"}</definedName>
    <definedName name="yty" localSheetId="23" hidden="1">{"TAB1",#N/A,TRUE,"GENERAL";"TAB2",#N/A,TRUE,"GENERAL";"TAB3",#N/A,TRUE,"GENERAL";"TAB4",#N/A,TRUE,"GENERAL";"TAB5",#N/A,TRUE,"GENERAL"}</definedName>
    <definedName name="yty" hidden="1">{"TAB1",#N/A,TRUE,"GENERAL";"TAB2",#N/A,TRUE,"GENERAL";"TAB3",#N/A,TRUE,"GENERAL";"TAB4",#N/A,TRUE,"GENERAL";"TAB5",#N/A,TRUE,"GENERAL"}</definedName>
    <definedName name="ytyyh" localSheetId="23" hidden="1">{"via1",#N/A,TRUE,"general";"via2",#N/A,TRUE,"general";"via3",#N/A,TRUE,"general"}</definedName>
    <definedName name="ytyyh" hidden="1">{"via1",#N/A,TRUE,"general";"via2",#N/A,TRUE,"general";"via3",#N/A,TRUE,"general"}</definedName>
    <definedName name="ytzacdfg" localSheetId="23" hidden="1">{"TAB1",#N/A,TRUE,"GENERAL";"TAB2",#N/A,TRUE,"GENERAL";"TAB3",#N/A,TRUE,"GENERAL";"TAB4",#N/A,TRUE,"GENERAL";"TAB5",#N/A,TRUE,"GENERAL"}</definedName>
    <definedName name="ytzacdfg" hidden="1">{"TAB1",#N/A,TRUE,"GENERAL";"TAB2",#N/A,TRUE,"GENERAL";"TAB3",#N/A,TRUE,"GENERAL";"TAB4",#N/A,TRUE,"GENERAL";"TAB5",#N/A,TRUE,"GENERAL"}</definedName>
    <definedName name="yu" localSheetId="23">#REF!</definedName>
    <definedName name="yu" localSheetId="21">#REF!</definedName>
    <definedName name="yu" localSheetId="22">#REF!</definedName>
    <definedName name="yu">#REF!</definedName>
    <definedName name="yudre54" localSheetId="23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f" localSheetId="23" hidden="1">{"TAB1",#N/A,TRUE,"GENERAL";"TAB2",#N/A,TRUE,"GENERAL";"TAB3",#N/A,TRUE,"GENERAL";"TAB4",#N/A,TRUE,"GENERAL";"TAB5",#N/A,TRUE,"GENERAL"}</definedName>
    <definedName name="yuf" hidden="1">{"TAB1",#N/A,TRUE,"GENERAL";"TAB2",#N/A,TRUE,"GENERAL";"TAB3",#N/A,TRUE,"GENERAL";"TAB4",#N/A,TRUE,"GENERAL";"TAB5",#N/A,TRUE,"GENERAL"}</definedName>
    <definedName name="yuhgh" localSheetId="23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i" localSheetId="23">#REF!</definedName>
    <definedName name="yui" localSheetId="21">#REF!</definedName>
    <definedName name="yui" localSheetId="22">#REF!</definedName>
    <definedName name="yui">#REF!</definedName>
    <definedName name="yutu" localSheetId="23" hidden="1">{"via1",#N/A,TRUE,"general";"via2",#N/A,TRUE,"general";"via3",#N/A,TRUE,"general"}</definedName>
    <definedName name="yutu" hidden="1">{"via1",#N/A,TRUE,"general";"via2",#N/A,TRUE,"general";"via3",#N/A,TRUE,"general"}</definedName>
    <definedName name="yuuiiy" localSheetId="23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localSheetId="23" hidden="1">{"via1",#N/A,TRUE,"general";"via2",#N/A,TRUE,"general";"via3",#N/A,TRUE,"general"}</definedName>
    <definedName name="yuuuuuu" hidden="1">{"via1",#N/A,TRUE,"general";"via2",#N/A,TRUE,"general";"via3",#N/A,TRUE,"general"}</definedName>
    <definedName name="yy" localSheetId="23">#REF!</definedName>
    <definedName name="yy" localSheetId="21">#REF!</definedName>
    <definedName name="yy" localSheetId="22">#REF!</definedName>
    <definedName name="yy">#REF!</definedName>
    <definedName name="YYY" localSheetId="23">#REF!</definedName>
    <definedName name="YYY" localSheetId="21">#REF!</definedName>
    <definedName name="YYY" localSheetId="22">#REF!</definedName>
    <definedName name="YYY" localSheetId="19">#REF!</definedName>
    <definedName name="YYY">#REF!</definedName>
    <definedName name="yyyuh" localSheetId="23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localSheetId="23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localSheetId="23" hidden="1">{"via1",#N/A,TRUE,"general";"via2",#N/A,TRUE,"general";"via3",#N/A,TRUE,"general"}</definedName>
    <definedName name="yyyyyf" hidden="1">{"via1",#N/A,TRUE,"general";"via2",#N/A,TRUE,"general";"via3",#N/A,TRUE,"general"}</definedName>
    <definedName name="zc" localSheetId="23">#REF!</definedName>
    <definedName name="zc" localSheetId="21">#REF!</definedName>
    <definedName name="zc" localSheetId="22">#REF!</definedName>
    <definedName name="zc">#REF!</definedName>
    <definedName name="zd" localSheetId="23">#REF!</definedName>
    <definedName name="zd" localSheetId="21">#REF!</definedName>
    <definedName name="zd" localSheetId="22">#REF!</definedName>
    <definedName name="zd">#REF!</definedName>
    <definedName name="zdervr" localSheetId="23" hidden="1">{"via1",#N/A,TRUE,"general";"via2",#N/A,TRUE,"general";"via3",#N/A,TRUE,"general"}</definedName>
    <definedName name="zdervr" hidden="1">{"via1",#N/A,TRUE,"general";"via2",#N/A,TRUE,"general";"via3",#N/A,TRUE,"general"}</definedName>
    <definedName name="zdr" localSheetId="23">#REF!</definedName>
    <definedName name="zdr" localSheetId="21">#REF!</definedName>
    <definedName name="zdr" localSheetId="22">#REF!</definedName>
    <definedName name="zdr">#REF!</definedName>
    <definedName name="zx" localSheetId="23">#REF!</definedName>
    <definedName name="zx" localSheetId="21">#REF!</definedName>
    <definedName name="zx" localSheetId="22">#REF!</definedName>
    <definedName name="zx">#REF!</definedName>
    <definedName name="zxczds" localSheetId="23" hidden="1">{"TAB1",#N/A,TRUE,"GENERAL";"TAB2",#N/A,TRUE,"GENERAL";"TAB3",#N/A,TRUE,"GENERAL";"TAB4",#N/A,TRUE,"GENERAL";"TAB5",#N/A,TRUE,"GENERAL"}</definedName>
    <definedName name="zxczds" hidden="1">{"TAB1",#N/A,TRUE,"GENERAL";"TAB2",#N/A,TRUE,"GENERAL";"TAB3",#N/A,TRUE,"GENERAL";"TAB4",#N/A,TRUE,"GENERAL";"TAB5",#N/A,TRUE,"GENERAL"}</definedName>
    <definedName name="zxsdftyu" localSheetId="23" hidden="1">{"via1",#N/A,TRUE,"general";"via2",#N/A,TRUE,"general";"via3",#N/A,TRUE,"general"}</definedName>
    <definedName name="zxsdftyu" hidden="1">{"via1",#N/A,TRUE,"general";"via2",#N/A,TRUE,"general";"via3",#N/A,TRUE,"general"}</definedName>
    <definedName name="zxvxczv" localSheetId="23" hidden="1">{"via1",#N/A,TRUE,"general";"via2",#N/A,TRUE,"general";"via3",#N/A,TRUE,"general"}</definedName>
    <definedName name="zxvxczv" hidden="1">{"via1",#N/A,TRUE,"general";"via2",#N/A,TRUE,"general";"via3",#N/A,TRUE,"general"}</definedName>
    <definedName name="zz" localSheetId="23">#REF!</definedName>
    <definedName name="zz" localSheetId="21">#REF!</definedName>
    <definedName name="zz" localSheetId="22">#REF!</definedName>
    <definedName name="zz">#REF!</definedName>
    <definedName name="ZZZZZZZZZZZ" localSheetId="23">#REF!</definedName>
    <definedName name="ZZZZZZZZZZZ" localSheetId="21">#REF!</definedName>
    <definedName name="ZZZZZZZZZZZ" localSheetId="22">#REF!</definedName>
    <definedName name="ZZZZZZZZ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9" i="27" l="1"/>
  <c r="C208" i="27"/>
  <c r="C207" i="27"/>
  <c r="C206" i="27"/>
  <c r="F205" i="27"/>
  <c r="C205" i="27"/>
  <c r="C204" i="27"/>
  <c r="H5" i="21" s="1"/>
  <c r="C203" i="27"/>
  <c r="C202" i="27"/>
  <c r="C201" i="27"/>
  <c r="C200" i="27"/>
  <c r="C199" i="27"/>
  <c r="C198" i="27"/>
  <c r="C197" i="27"/>
  <c r="C196" i="27"/>
  <c r="C195" i="27"/>
  <c r="C194" i="27"/>
  <c r="C193" i="27"/>
  <c r="C192" i="27"/>
  <c r="C191" i="27"/>
  <c r="B209" i="27"/>
  <c r="D6" i="26" s="1"/>
  <c r="B208" i="27"/>
  <c r="D6" i="25" s="1"/>
  <c r="B207" i="27"/>
  <c r="B206" i="27"/>
  <c r="B205" i="27"/>
  <c r="B204" i="27"/>
  <c r="B203" i="27"/>
  <c r="D6" i="20" s="1"/>
  <c r="B202" i="27"/>
  <c r="D6" i="19" s="1"/>
  <c r="B201" i="27"/>
  <c r="D6" i="18" s="1"/>
  <c r="B200" i="27"/>
  <c r="D6" i="17" s="1"/>
  <c r="B199" i="27"/>
  <c r="D6" i="16" s="1"/>
  <c r="B198" i="27"/>
  <c r="B197" i="27"/>
  <c r="B196" i="27"/>
  <c r="B195" i="27"/>
  <c r="B194" i="27"/>
  <c r="B193" i="27"/>
  <c r="B192" i="27"/>
  <c r="B191" i="27"/>
  <c r="D6" i="5" s="1"/>
  <c r="D6" i="23"/>
  <c r="D6" i="21"/>
  <c r="G45" i="20" l="1"/>
  <c r="G32" i="20"/>
  <c r="D17" i="28"/>
  <c r="D21" i="28"/>
  <c r="H54" i="26" l="1"/>
  <c r="H53" i="26"/>
  <c r="E48" i="25"/>
  <c r="H48" i="25" s="1"/>
  <c r="F48" i="25"/>
  <c r="E47" i="25"/>
  <c r="E46" i="22"/>
  <c r="D16" i="28"/>
  <c r="F46" i="19"/>
  <c r="E46" i="19"/>
  <c r="G27" i="19"/>
  <c r="D18" i="28"/>
  <c r="D22" i="28"/>
  <c r="D19" i="28"/>
  <c r="D14" i="28"/>
  <c r="E14" i="28"/>
  <c r="E50" i="17"/>
  <c r="F15" i="17"/>
  <c r="E46" i="16"/>
  <c r="E46" i="11"/>
  <c r="G22" i="11"/>
  <c r="E46" i="10" l="1"/>
  <c r="E46" i="8"/>
  <c r="E46" i="6"/>
  <c r="E46" i="7"/>
  <c r="D15" i="28"/>
  <c r="G22" i="5" l="1"/>
  <c r="F15" i="5"/>
  <c r="G37" i="5"/>
  <c r="H15" i="5"/>
  <c r="G38" i="5"/>
  <c r="C35" i="28" l="1"/>
  <c r="H3" i="19" l="1"/>
  <c r="E5" i="28" s="1"/>
  <c r="G6" i="29" s="1"/>
  <c r="G6" i="30" s="1"/>
  <c r="G6" i="31" s="1"/>
  <c r="H3" i="18"/>
  <c r="H3" i="17"/>
  <c r="H3" i="16"/>
  <c r="H3" i="26" s="1"/>
  <c r="H3" i="12"/>
  <c r="H3" i="25" s="1"/>
  <c r="H3" i="11"/>
  <c r="H3" i="24" s="1"/>
  <c r="H3" i="10"/>
  <c r="H3" i="9"/>
  <c r="H3" i="23" s="1"/>
  <c r="H3" i="8"/>
  <c r="H3" i="22" s="1"/>
  <c r="H3" i="7"/>
  <c r="H3" i="21" s="1"/>
  <c r="H3" i="6"/>
  <c r="H3" i="20" s="1"/>
  <c r="U206" i="27" l="1"/>
  <c r="U205" i="27"/>
  <c r="U204" i="27"/>
  <c r="U197" i="27"/>
  <c r="Q208" i="27"/>
  <c r="U208" i="27" s="1"/>
  <c r="Q207" i="27"/>
  <c r="U207" i="27" s="1"/>
  <c r="Q206" i="27"/>
  <c r="Q205" i="27"/>
  <c r="Q204" i="27"/>
  <c r="Q203" i="27"/>
  <c r="U203" i="27" s="1"/>
  <c r="Q201" i="27"/>
  <c r="U201" i="27" s="1"/>
  <c r="Q200" i="27"/>
  <c r="U200" i="27" s="1"/>
  <c r="Q199" i="27"/>
  <c r="U199" i="27" s="1"/>
  <c r="Q198" i="27"/>
  <c r="U198" i="27" s="1"/>
  <c r="Q197" i="27"/>
  <c r="Q196" i="27"/>
  <c r="U196" i="27" s="1"/>
  <c r="Q195" i="27"/>
  <c r="U195" i="27" s="1"/>
  <c r="Q194" i="27"/>
  <c r="U194" i="27" s="1"/>
  <c r="Q191" i="27"/>
  <c r="U191" i="27" s="1"/>
  <c r="F46" i="16"/>
  <c r="E13" i="28"/>
  <c r="G26" i="19"/>
  <c r="G22" i="19" l="1"/>
  <c r="G15" i="17" l="1"/>
  <c r="G14" i="17"/>
  <c r="G16" i="17" s="1"/>
  <c r="H16" i="17" s="1"/>
  <c r="H45" i="20" l="1"/>
  <c r="H34" i="20"/>
  <c r="H33" i="20"/>
  <c r="H32" i="20"/>
  <c r="H24" i="20"/>
  <c r="H31" i="20"/>
  <c r="H30" i="20"/>
  <c r="H29" i="20"/>
  <c r="H26" i="20"/>
  <c r="H28" i="20"/>
  <c r="H25" i="20"/>
  <c r="E49" i="21" l="1"/>
  <c r="H26" i="21"/>
  <c r="F24" i="21"/>
  <c r="H23" i="21"/>
  <c r="H24" i="21" l="1"/>
  <c r="E49" i="17"/>
  <c r="H50" i="17"/>
  <c r="H27" i="17"/>
  <c r="H25" i="21" l="1"/>
  <c r="H26" i="17"/>
  <c r="H25" i="17"/>
  <c r="H24" i="17"/>
  <c r="H23" i="17"/>
  <c r="H28" i="17"/>
  <c r="H31" i="17" l="1"/>
  <c r="H15" i="17"/>
  <c r="H14" i="17"/>
  <c r="H27" i="19" l="1"/>
  <c r="H26" i="19"/>
  <c r="H28" i="19"/>
  <c r="H24" i="19"/>
  <c r="H25" i="19"/>
  <c r="D202" i="27" l="1"/>
  <c r="Q202" i="27" s="1"/>
  <c r="U202" i="27" s="1"/>
  <c r="H23" i="23" l="1"/>
  <c r="F46" i="22" l="1"/>
  <c r="H30" i="21"/>
  <c r="H29" i="21"/>
  <c r="H28" i="21"/>
  <c r="H27" i="21"/>
  <c r="H13" i="21"/>
  <c r="H33" i="21" l="1"/>
  <c r="F24" i="22"/>
  <c r="G24" i="22"/>
  <c r="F23" i="22"/>
  <c r="H46" i="22"/>
  <c r="E46" i="18"/>
  <c r="H23" i="16"/>
  <c r="H22" i="16"/>
  <c r="H46" i="16"/>
  <c r="H24" i="22" l="1"/>
  <c r="H24" i="16"/>
  <c r="F23" i="12" l="1"/>
  <c r="F46" i="12"/>
  <c r="F46" i="11"/>
  <c r="H46" i="11"/>
  <c r="F46" i="10"/>
  <c r="F24" i="10"/>
  <c r="F23" i="10"/>
  <c r="G24" i="10"/>
  <c r="F24" i="9"/>
  <c r="G24" i="9"/>
  <c r="F24" i="6"/>
  <c r="F23" i="6"/>
  <c r="F24" i="7"/>
  <c r="F23" i="7"/>
  <c r="F46" i="9"/>
  <c r="E46" i="9"/>
  <c r="H46" i="9" s="1"/>
  <c r="F23" i="9"/>
  <c r="F46" i="8"/>
  <c r="F46" i="7"/>
  <c r="F46" i="6"/>
  <c r="H46" i="10" l="1"/>
  <c r="E46" i="12"/>
  <c r="H46" i="12" s="1"/>
  <c r="H24" i="10"/>
  <c r="H24" i="9"/>
  <c r="G24" i="8" l="1"/>
  <c r="F24" i="8"/>
  <c r="F23" i="8"/>
  <c r="H14" i="5"/>
  <c r="H55" i="26"/>
  <c r="H5" i="26"/>
  <c r="D5" i="26"/>
  <c r="H6" i="25"/>
  <c r="H5" i="25"/>
  <c r="D5" i="25"/>
  <c r="H6" i="24"/>
  <c r="H5" i="24"/>
  <c r="D6" i="24"/>
  <c r="D5" i="24"/>
  <c r="H6" i="23"/>
  <c r="H5" i="23"/>
  <c r="D5" i="23"/>
  <c r="H6" i="22"/>
  <c r="H5" i="22"/>
  <c r="D6" i="22"/>
  <c r="D5" i="22"/>
  <c r="H6" i="21"/>
  <c r="D5" i="21"/>
  <c r="H6" i="20"/>
  <c r="H5" i="20"/>
  <c r="D5" i="20"/>
  <c r="H6" i="19"/>
  <c r="H5" i="19"/>
  <c r="D5" i="19"/>
  <c r="H6" i="18"/>
  <c r="H5" i="18"/>
  <c r="D5" i="18"/>
  <c r="H6" i="17"/>
  <c r="H5" i="17"/>
  <c r="D5" i="17"/>
  <c r="H6" i="16"/>
  <c r="H5" i="16"/>
  <c r="D5" i="16"/>
  <c r="H6" i="12"/>
  <c r="H5" i="12"/>
  <c r="D6" i="12"/>
  <c r="D5" i="12"/>
  <c r="H6" i="11"/>
  <c r="H5" i="11"/>
  <c r="D6" i="11"/>
  <c r="D5" i="11"/>
  <c r="H6" i="10"/>
  <c r="H5" i="10"/>
  <c r="D6" i="10"/>
  <c r="D5" i="10"/>
  <c r="H6" i="9"/>
  <c r="H5" i="9"/>
  <c r="D6" i="9"/>
  <c r="D5" i="9"/>
  <c r="H6" i="8"/>
  <c r="H5" i="8"/>
  <c r="D6" i="8"/>
  <c r="D5" i="8"/>
  <c r="H5" i="7"/>
  <c r="D6" i="7"/>
  <c r="D5" i="7"/>
  <c r="H5" i="6"/>
  <c r="D6" i="6"/>
  <c r="D5" i="6"/>
  <c r="J24" i="20" l="1"/>
  <c r="J29" i="20"/>
  <c r="J33" i="20"/>
  <c r="J38" i="20"/>
  <c r="J42" i="20"/>
  <c r="J23" i="20"/>
  <c r="J25" i="20"/>
  <c r="J30" i="20"/>
  <c r="J34" i="20"/>
  <c r="J39" i="20"/>
  <c r="J43" i="20"/>
  <c r="J26" i="20"/>
  <c r="J31" i="20"/>
  <c r="J36" i="20"/>
  <c r="J40" i="20"/>
  <c r="J44" i="20"/>
  <c r="J28" i="20"/>
  <c r="J32" i="20"/>
  <c r="J37" i="20"/>
  <c r="J41" i="20"/>
  <c r="J45" i="20"/>
  <c r="J27" i="19"/>
  <c r="J28" i="19"/>
  <c r="J23" i="19"/>
  <c r="J22" i="19"/>
  <c r="J24" i="19"/>
  <c r="H46" i="8"/>
  <c r="H46" i="7"/>
  <c r="H24" i="7"/>
  <c r="H5" i="5"/>
  <c r="H6" i="5"/>
  <c r="D5" i="5"/>
  <c r="I34" i="31"/>
  <c r="I33" i="31"/>
  <c r="I32" i="31"/>
  <c r="I31" i="31"/>
  <c r="I30" i="31"/>
  <c r="G11" i="31"/>
  <c r="I11" i="31" s="1"/>
  <c r="E10" i="31"/>
  <c r="I34" i="30"/>
  <c r="I33" i="30"/>
  <c r="I32" i="30"/>
  <c r="I31" i="30"/>
  <c r="I30" i="30"/>
  <c r="E11" i="30"/>
  <c r="G11" i="30" s="1"/>
  <c r="I11" i="30" s="1"/>
  <c r="E10" i="30"/>
  <c r="I34" i="29"/>
  <c r="I33" i="29"/>
  <c r="I32" i="29"/>
  <c r="I31" i="29"/>
  <c r="I30" i="29"/>
  <c r="E12" i="29"/>
  <c r="G11" i="29"/>
  <c r="I11" i="29" s="1"/>
  <c r="G10" i="29"/>
  <c r="D57" i="28"/>
  <c r="F57" i="28" s="1"/>
  <c r="C54" i="28"/>
  <c r="D54" i="28" s="1"/>
  <c r="D51" i="28"/>
  <c r="F51" i="28" s="1"/>
  <c r="G51" i="28" s="1"/>
  <c r="D50" i="28"/>
  <c r="F50" i="28" s="1"/>
  <c r="D49" i="28"/>
  <c r="D48" i="28"/>
  <c r="F48" i="28" s="1"/>
  <c r="D47" i="28"/>
  <c r="F47" i="28" s="1"/>
  <c r="G47" i="28" s="1"/>
  <c r="C46" i="28"/>
  <c r="D46" i="28" s="1"/>
  <c r="F46" i="28" s="1"/>
  <c r="D45" i="28"/>
  <c r="F45" i="28" s="1"/>
  <c r="C43" i="28"/>
  <c r="D43" i="28" s="1"/>
  <c r="C42" i="28"/>
  <c r="D42" i="28" s="1"/>
  <c r="C41" i="28"/>
  <c r="C44" i="28" s="1"/>
  <c r="D44" i="28" s="1"/>
  <c r="J40" i="28"/>
  <c r="D40" i="28"/>
  <c r="C12" i="28"/>
  <c r="E12" i="28"/>
  <c r="E27" i="28" s="1"/>
  <c r="E10" i="28"/>
  <c r="E15" i="28" s="1"/>
  <c r="E16" i="28" s="1"/>
  <c r="D10" i="28"/>
  <c r="D9" i="28"/>
  <c r="D8" i="28"/>
  <c r="F8" i="28" s="1"/>
  <c r="G8" i="28" s="1"/>
  <c r="Y225" i="27"/>
  <c r="Y224" i="27"/>
  <c r="I211" i="27"/>
  <c r="D209" i="27"/>
  <c r="X208" i="27"/>
  <c r="X207" i="27"/>
  <c r="X206" i="27"/>
  <c r="X205" i="27"/>
  <c r="X204" i="27"/>
  <c r="X203" i="27"/>
  <c r="X202" i="27"/>
  <c r="X201" i="27"/>
  <c r="X200" i="27"/>
  <c r="X199" i="27"/>
  <c r="X198" i="27"/>
  <c r="X197" i="27"/>
  <c r="X196" i="27"/>
  <c r="X195" i="27"/>
  <c r="X194" i="27"/>
  <c r="D193" i="27"/>
  <c r="D192" i="27"/>
  <c r="X191" i="27"/>
  <c r="X188" i="27"/>
  <c r="I188" i="27"/>
  <c r="T188" i="27"/>
  <c r="X187" i="27"/>
  <c r="Y187" i="27" s="1"/>
  <c r="V187" i="27"/>
  <c r="T187" i="27"/>
  <c r="S187" i="27"/>
  <c r="P187" i="27"/>
  <c r="M187" i="27"/>
  <c r="L187" i="27"/>
  <c r="I187" i="27"/>
  <c r="F187" i="27"/>
  <c r="X186" i="27"/>
  <c r="I186" i="27"/>
  <c r="M186" i="27"/>
  <c r="Y182" i="27"/>
  <c r="Y181" i="27"/>
  <c r="V172" i="27"/>
  <c r="T172" i="27"/>
  <c r="S172" i="27"/>
  <c r="O172" i="27"/>
  <c r="N172" i="27"/>
  <c r="U172" i="27" s="1"/>
  <c r="M172" i="27"/>
  <c r="L172" i="27"/>
  <c r="I172" i="27"/>
  <c r="F172" i="27"/>
  <c r="V171" i="27"/>
  <c r="T171" i="27"/>
  <c r="S171" i="27"/>
  <c r="O171" i="27"/>
  <c r="N171" i="27"/>
  <c r="X171" i="27" s="1"/>
  <c r="Y171" i="27" s="1"/>
  <c r="M171" i="27"/>
  <c r="L171" i="27"/>
  <c r="I171" i="27"/>
  <c r="F171" i="27"/>
  <c r="V170" i="27"/>
  <c r="T170" i="27"/>
  <c r="S170" i="27"/>
  <c r="O170" i="27"/>
  <c r="N170" i="27"/>
  <c r="X170" i="27" s="1"/>
  <c r="Y170" i="27" s="1"/>
  <c r="M170" i="27"/>
  <c r="L170" i="27"/>
  <c r="I170" i="27"/>
  <c r="F170" i="27"/>
  <c r="V169" i="27"/>
  <c r="T169" i="27"/>
  <c r="S169" i="27"/>
  <c r="O169" i="27"/>
  <c r="N169" i="27"/>
  <c r="X169" i="27" s="1"/>
  <c r="Y169" i="27" s="1"/>
  <c r="M169" i="27"/>
  <c r="L169" i="27"/>
  <c r="I169" i="27"/>
  <c r="F169" i="27"/>
  <c r="V168" i="27"/>
  <c r="T168" i="27"/>
  <c r="S168" i="27"/>
  <c r="O168" i="27"/>
  <c r="N168" i="27"/>
  <c r="U168" i="27" s="1"/>
  <c r="M168" i="27"/>
  <c r="L168" i="27"/>
  <c r="I168" i="27"/>
  <c r="F168" i="27"/>
  <c r="V167" i="27"/>
  <c r="T167" i="27"/>
  <c r="S167" i="27"/>
  <c r="O167" i="27"/>
  <c r="N167" i="27"/>
  <c r="X167" i="27" s="1"/>
  <c r="Y167" i="27" s="1"/>
  <c r="M167" i="27"/>
  <c r="L167" i="27"/>
  <c r="I167" i="27"/>
  <c r="F167" i="27"/>
  <c r="Y166" i="27"/>
  <c r="V166" i="27"/>
  <c r="T166" i="27"/>
  <c r="S166" i="27"/>
  <c r="O166" i="27"/>
  <c r="N166" i="27"/>
  <c r="X166" i="27" s="1"/>
  <c r="M166" i="27"/>
  <c r="L166" i="27"/>
  <c r="I166" i="27"/>
  <c r="F166" i="27"/>
  <c r="X165" i="27"/>
  <c r="Y165" i="27" s="1"/>
  <c r="V165" i="27"/>
  <c r="T165" i="27"/>
  <c r="S165" i="27"/>
  <c r="O165" i="27"/>
  <c r="N165" i="27"/>
  <c r="M165" i="27"/>
  <c r="L165" i="27"/>
  <c r="I165" i="27"/>
  <c r="F165" i="27"/>
  <c r="V164" i="27"/>
  <c r="T164" i="27"/>
  <c r="S164" i="27"/>
  <c r="O164" i="27"/>
  <c r="N164" i="27"/>
  <c r="U164" i="27" s="1"/>
  <c r="M164" i="27"/>
  <c r="L164" i="27"/>
  <c r="I164" i="27"/>
  <c r="F164" i="27"/>
  <c r="V163" i="27"/>
  <c r="T163" i="27"/>
  <c r="S163" i="27"/>
  <c r="O163" i="27"/>
  <c r="N163" i="27"/>
  <c r="M163" i="27"/>
  <c r="L163" i="27"/>
  <c r="I163" i="27"/>
  <c r="F163" i="27"/>
  <c r="V162" i="27"/>
  <c r="T162" i="27"/>
  <c r="S162" i="27"/>
  <c r="O162" i="27"/>
  <c r="N162" i="27"/>
  <c r="P162" i="27" s="1"/>
  <c r="M162" i="27"/>
  <c r="L162" i="27"/>
  <c r="I162" i="27"/>
  <c r="F162" i="27"/>
  <c r="V161" i="27"/>
  <c r="T161" i="27"/>
  <c r="S161" i="27"/>
  <c r="O161" i="27"/>
  <c r="N161" i="27"/>
  <c r="P161" i="27" s="1"/>
  <c r="M161" i="27"/>
  <c r="L161" i="27"/>
  <c r="I161" i="27"/>
  <c r="F161" i="27"/>
  <c r="V158" i="27"/>
  <c r="T158" i="27"/>
  <c r="S158" i="27"/>
  <c r="O158" i="27"/>
  <c r="N158" i="27"/>
  <c r="U158" i="27" s="1"/>
  <c r="M158" i="27"/>
  <c r="M159" i="27" s="1"/>
  <c r="L158" i="27"/>
  <c r="I158" i="27"/>
  <c r="F158" i="27"/>
  <c r="V157" i="27"/>
  <c r="T157" i="27"/>
  <c r="S157" i="27"/>
  <c r="O157" i="27"/>
  <c r="N157" i="27"/>
  <c r="X157" i="27" s="1"/>
  <c r="Y157" i="27" s="1"/>
  <c r="M157" i="27"/>
  <c r="L157" i="27"/>
  <c r="I157" i="27"/>
  <c r="F157" i="27"/>
  <c r="V156" i="27"/>
  <c r="T156" i="27"/>
  <c r="T159" i="27" s="1"/>
  <c r="S156" i="27"/>
  <c r="O156" i="27"/>
  <c r="N156" i="27"/>
  <c r="X156" i="27" s="1"/>
  <c r="Y156" i="27" s="1"/>
  <c r="M156" i="27"/>
  <c r="L156" i="27"/>
  <c r="I156" i="27"/>
  <c r="I159" i="27" s="1"/>
  <c r="F156" i="27"/>
  <c r="X153" i="27"/>
  <c r="Y153" i="27" s="1"/>
  <c r="V153" i="27"/>
  <c r="U153" i="27"/>
  <c r="T153" i="27"/>
  <c r="S153" i="27"/>
  <c r="O153" i="27"/>
  <c r="N153" i="27"/>
  <c r="P153" i="27" s="1"/>
  <c r="M153" i="27"/>
  <c r="L153" i="27"/>
  <c r="I153" i="27"/>
  <c r="F153" i="27"/>
  <c r="V152" i="27"/>
  <c r="T152" i="27"/>
  <c r="S152" i="27"/>
  <c r="O152" i="27"/>
  <c r="N152" i="27"/>
  <c r="U152" i="27" s="1"/>
  <c r="M152" i="27"/>
  <c r="L152" i="27"/>
  <c r="I152" i="27"/>
  <c r="F152" i="27"/>
  <c r="V151" i="27"/>
  <c r="T151" i="27"/>
  <c r="S151" i="27"/>
  <c r="O151" i="27"/>
  <c r="N151" i="27"/>
  <c r="M151" i="27"/>
  <c r="L151" i="27"/>
  <c r="I151" i="27"/>
  <c r="F151" i="27"/>
  <c r="V150" i="27"/>
  <c r="T150" i="27"/>
  <c r="Q150" i="27"/>
  <c r="O150" i="27"/>
  <c r="N150" i="27"/>
  <c r="P150" i="27" s="1"/>
  <c r="M150" i="27"/>
  <c r="L150" i="27"/>
  <c r="I150" i="27"/>
  <c r="F150" i="27"/>
  <c r="V147" i="27"/>
  <c r="T147" i="27"/>
  <c r="S147" i="27"/>
  <c r="O147" i="27"/>
  <c r="N147" i="27"/>
  <c r="U147" i="27" s="1"/>
  <c r="M147" i="27"/>
  <c r="L147" i="27"/>
  <c r="I147" i="27"/>
  <c r="F147" i="27"/>
  <c r="X146" i="27"/>
  <c r="Y146" i="27" s="1"/>
  <c r="V146" i="27"/>
  <c r="T146" i="27"/>
  <c r="S146" i="27"/>
  <c r="S148" i="27" s="1"/>
  <c r="O146" i="27"/>
  <c r="N146" i="27"/>
  <c r="M146" i="27"/>
  <c r="L146" i="27"/>
  <c r="L148" i="27" s="1"/>
  <c r="I146" i="27"/>
  <c r="F146" i="27"/>
  <c r="F144" i="27"/>
  <c r="V143" i="27"/>
  <c r="T143" i="27"/>
  <c r="S143" i="27"/>
  <c r="P143" i="27"/>
  <c r="O143" i="27"/>
  <c r="N143" i="27"/>
  <c r="M143" i="27"/>
  <c r="L143" i="27"/>
  <c r="I143" i="27"/>
  <c r="F143" i="27"/>
  <c r="V142" i="27"/>
  <c r="T142" i="27"/>
  <c r="T144" i="27" s="1"/>
  <c r="S142" i="27"/>
  <c r="S144" i="27" s="1"/>
  <c r="P142" i="27"/>
  <c r="P144" i="27" s="1"/>
  <c r="O142" i="27"/>
  <c r="N142" i="27"/>
  <c r="X142" i="27" s="1"/>
  <c r="Y142" i="27" s="1"/>
  <c r="M142" i="27"/>
  <c r="M144" i="27" s="1"/>
  <c r="L142" i="27"/>
  <c r="L144" i="27" s="1"/>
  <c r="I142" i="27"/>
  <c r="I144" i="27" s="1"/>
  <c r="F142" i="27"/>
  <c r="V137" i="27"/>
  <c r="T137" i="27"/>
  <c r="S137" i="27"/>
  <c r="O137" i="27"/>
  <c r="N137" i="27"/>
  <c r="U137" i="27" s="1"/>
  <c r="M137" i="27"/>
  <c r="L137" i="27"/>
  <c r="I137" i="27"/>
  <c r="F137" i="27"/>
  <c r="V136" i="27"/>
  <c r="T136" i="27"/>
  <c r="S136" i="27"/>
  <c r="O136" i="27"/>
  <c r="N136" i="27"/>
  <c r="P136" i="27" s="1"/>
  <c r="M136" i="27"/>
  <c r="L136" i="27"/>
  <c r="I136" i="27"/>
  <c r="F136" i="27"/>
  <c r="V135" i="27"/>
  <c r="T135" i="27"/>
  <c r="S135" i="27"/>
  <c r="O135" i="27"/>
  <c r="N135" i="27"/>
  <c r="P135" i="27" s="1"/>
  <c r="M135" i="27"/>
  <c r="L135" i="27"/>
  <c r="I135" i="27"/>
  <c r="F135" i="27"/>
  <c r="X134" i="27"/>
  <c r="Y134" i="27" s="1"/>
  <c r="V134" i="27"/>
  <c r="T134" i="27"/>
  <c r="S134" i="27"/>
  <c r="O134" i="27"/>
  <c r="P134" i="27" s="1"/>
  <c r="N134" i="27"/>
  <c r="U134" i="27" s="1"/>
  <c r="M134" i="27"/>
  <c r="L134" i="27"/>
  <c r="I134" i="27"/>
  <c r="F134" i="27"/>
  <c r="X133" i="27"/>
  <c r="Y133" i="27" s="1"/>
  <c r="V133" i="27"/>
  <c r="T133" i="27"/>
  <c r="S133" i="27"/>
  <c r="O133" i="27"/>
  <c r="P133" i="27" s="1"/>
  <c r="N133" i="27"/>
  <c r="U133" i="27" s="1"/>
  <c r="M133" i="27"/>
  <c r="L133" i="27"/>
  <c r="I133" i="27"/>
  <c r="F133" i="27"/>
  <c r="V132" i="27"/>
  <c r="T132" i="27"/>
  <c r="S132" i="27"/>
  <c r="O132" i="27"/>
  <c r="N132" i="27"/>
  <c r="P132" i="27" s="1"/>
  <c r="M132" i="27"/>
  <c r="L132" i="27"/>
  <c r="I132" i="27"/>
  <c r="F132" i="27"/>
  <c r="V131" i="27"/>
  <c r="T131" i="27"/>
  <c r="S131" i="27"/>
  <c r="O131" i="27"/>
  <c r="N131" i="27"/>
  <c r="M131" i="27"/>
  <c r="L131" i="27"/>
  <c r="I131" i="27"/>
  <c r="F131" i="27"/>
  <c r="V130" i="27"/>
  <c r="T130" i="27"/>
  <c r="S130" i="27"/>
  <c r="O130" i="27"/>
  <c r="N130" i="27"/>
  <c r="X130" i="27" s="1"/>
  <c r="Y130" i="27" s="1"/>
  <c r="M130" i="27"/>
  <c r="L130" i="27"/>
  <c r="I130" i="27"/>
  <c r="F130" i="27"/>
  <c r="V129" i="27"/>
  <c r="T129" i="27"/>
  <c r="S129" i="27"/>
  <c r="O129" i="27"/>
  <c r="N129" i="27"/>
  <c r="U129" i="27" s="1"/>
  <c r="M129" i="27"/>
  <c r="L129" i="27"/>
  <c r="I129" i="27"/>
  <c r="F129" i="27"/>
  <c r="V128" i="27"/>
  <c r="T128" i="27"/>
  <c r="S128" i="27"/>
  <c r="O128" i="27"/>
  <c r="N128" i="27"/>
  <c r="M128" i="27"/>
  <c r="L128" i="27"/>
  <c r="I128" i="27"/>
  <c r="F128" i="27"/>
  <c r="V125" i="27"/>
  <c r="T125" i="27"/>
  <c r="S125" i="27"/>
  <c r="O125" i="27"/>
  <c r="N125" i="27"/>
  <c r="X125" i="27" s="1"/>
  <c r="Y125" i="27" s="1"/>
  <c r="M125" i="27"/>
  <c r="L125" i="27"/>
  <c r="I125" i="27"/>
  <c r="F125" i="27"/>
  <c r="V124" i="27"/>
  <c r="T124" i="27"/>
  <c r="S124" i="27"/>
  <c r="O124" i="27"/>
  <c r="N124" i="27"/>
  <c r="X124" i="27" s="1"/>
  <c r="Y124" i="27" s="1"/>
  <c r="M124" i="27"/>
  <c r="L124" i="27"/>
  <c r="I124" i="27"/>
  <c r="F124" i="27"/>
  <c r="V123" i="27"/>
  <c r="T123" i="27"/>
  <c r="S123" i="27"/>
  <c r="O123" i="27"/>
  <c r="N123" i="27"/>
  <c r="U123" i="27" s="1"/>
  <c r="M123" i="27"/>
  <c r="L123" i="27"/>
  <c r="I123" i="27"/>
  <c r="F123" i="27"/>
  <c r="V122" i="27"/>
  <c r="T122" i="27"/>
  <c r="S122" i="27"/>
  <c r="O122" i="27"/>
  <c r="N122" i="27"/>
  <c r="M122" i="27"/>
  <c r="L122" i="27"/>
  <c r="I122" i="27"/>
  <c r="F122" i="27"/>
  <c r="V121" i="27"/>
  <c r="T121" i="27"/>
  <c r="S121" i="27"/>
  <c r="O121" i="27"/>
  <c r="N121" i="27"/>
  <c r="X121" i="27" s="1"/>
  <c r="Y121" i="27" s="1"/>
  <c r="M121" i="27"/>
  <c r="L121" i="27"/>
  <c r="I121" i="27"/>
  <c r="F121" i="27"/>
  <c r="V120" i="27"/>
  <c r="T120" i="27"/>
  <c r="S120" i="27"/>
  <c r="O120" i="27"/>
  <c r="N120" i="27"/>
  <c r="X120" i="27" s="1"/>
  <c r="Y120" i="27" s="1"/>
  <c r="M120" i="27"/>
  <c r="L120" i="27"/>
  <c r="I120" i="27"/>
  <c r="F120" i="27"/>
  <c r="V119" i="27"/>
  <c r="T119" i="27"/>
  <c r="S119" i="27"/>
  <c r="O119" i="27"/>
  <c r="N119" i="27"/>
  <c r="U119" i="27" s="1"/>
  <c r="M119" i="27"/>
  <c r="L119" i="27"/>
  <c r="I119" i="27"/>
  <c r="F119" i="27"/>
  <c r="V118" i="27"/>
  <c r="T118" i="27"/>
  <c r="S118" i="27"/>
  <c r="O118" i="27"/>
  <c r="N118" i="27"/>
  <c r="M118" i="27"/>
  <c r="L118" i="27"/>
  <c r="I118" i="27"/>
  <c r="F118" i="27"/>
  <c r="V117" i="27"/>
  <c r="T117" i="27"/>
  <c r="S117" i="27"/>
  <c r="O117" i="27"/>
  <c r="N117" i="27"/>
  <c r="X117" i="27" s="1"/>
  <c r="Y117" i="27" s="1"/>
  <c r="M117" i="27"/>
  <c r="L117" i="27"/>
  <c r="I117" i="27"/>
  <c r="F117" i="27"/>
  <c r="X116" i="27"/>
  <c r="Y116" i="27" s="1"/>
  <c r="V116" i="27"/>
  <c r="T116" i="27"/>
  <c r="S116" i="27"/>
  <c r="O116" i="27"/>
  <c r="N116" i="27"/>
  <c r="M116" i="27"/>
  <c r="L116" i="27"/>
  <c r="I116" i="27"/>
  <c r="F116" i="27"/>
  <c r="V115" i="27"/>
  <c r="T115" i="27"/>
  <c r="S115" i="27"/>
  <c r="O115" i="27"/>
  <c r="N115" i="27"/>
  <c r="U115" i="27" s="1"/>
  <c r="M115" i="27"/>
  <c r="L115" i="27"/>
  <c r="I115" i="27"/>
  <c r="F115" i="27"/>
  <c r="V114" i="27"/>
  <c r="T114" i="27"/>
  <c r="S114" i="27"/>
  <c r="O114" i="27"/>
  <c r="N114" i="27"/>
  <c r="M114" i="27"/>
  <c r="L114" i="27"/>
  <c r="I114" i="27"/>
  <c r="F114" i="27"/>
  <c r="V113" i="27"/>
  <c r="T113" i="27"/>
  <c r="S113" i="27"/>
  <c r="O113" i="27"/>
  <c r="N113" i="27"/>
  <c r="X113" i="27" s="1"/>
  <c r="Y113" i="27" s="1"/>
  <c r="M113" i="27"/>
  <c r="L113" i="27"/>
  <c r="I113" i="27"/>
  <c r="F113" i="27"/>
  <c r="V112" i="27"/>
  <c r="T112" i="27"/>
  <c r="S112" i="27"/>
  <c r="O112" i="27"/>
  <c r="N112" i="27"/>
  <c r="X112" i="27" s="1"/>
  <c r="Y112" i="27" s="1"/>
  <c r="M112" i="27"/>
  <c r="M126" i="27" s="1"/>
  <c r="L112" i="27"/>
  <c r="I112" i="27"/>
  <c r="F112" i="27"/>
  <c r="V109" i="27"/>
  <c r="T109" i="27"/>
  <c r="S109" i="27"/>
  <c r="Q109" i="27"/>
  <c r="O109" i="27"/>
  <c r="N109" i="27"/>
  <c r="M109" i="27"/>
  <c r="L109" i="27"/>
  <c r="I109" i="27"/>
  <c r="F109" i="27"/>
  <c r="V108" i="27"/>
  <c r="T108" i="27"/>
  <c r="S108" i="27"/>
  <c r="O108" i="27"/>
  <c r="N108" i="27"/>
  <c r="M108" i="27"/>
  <c r="L108" i="27"/>
  <c r="I108" i="27"/>
  <c r="F108" i="27"/>
  <c r="V107" i="27"/>
  <c r="T107" i="27"/>
  <c r="S107" i="27"/>
  <c r="O107" i="27"/>
  <c r="N107" i="27"/>
  <c r="X107" i="27" s="1"/>
  <c r="Y107" i="27" s="1"/>
  <c r="M107" i="27"/>
  <c r="L107" i="27"/>
  <c r="I107" i="27"/>
  <c r="F107" i="27"/>
  <c r="V106" i="27"/>
  <c r="T106" i="27"/>
  <c r="S106" i="27"/>
  <c r="O106" i="27"/>
  <c r="N106" i="27"/>
  <c r="U106" i="27" s="1"/>
  <c r="M106" i="27"/>
  <c r="L106" i="27"/>
  <c r="I106" i="27"/>
  <c r="F106" i="27"/>
  <c r="X105" i="27"/>
  <c r="Y105" i="27" s="1"/>
  <c r="V105" i="27"/>
  <c r="T105" i="27"/>
  <c r="S105" i="27"/>
  <c r="O105" i="27"/>
  <c r="N105" i="27"/>
  <c r="M105" i="27"/>
  <c r="L105" i="27"/>
  <c r="I105" i="27"/>
  <c r="F105" i="27"/>
  <c r="S103" i="27"/>
  <c r="V102" i="27"/>
  <c r="T102" i="27"/>
  <c r="S102" i="27"/>
  <c r="O102" i="27"/>
  <c r="P102" i="27" s="1"/>
  <c r="N102" i="27"/>
  <c r="X102" i="27" s="1"/>
  <c r="Y102" i="27" s="1"/>
  <c r="M102" i="27"/>
  <c r="L102" i="27"/>
  <c r="I102" i="27"/>
  <c r="F102" i="27"/>
  <c r="V101" i="27"/>
  <c r="T101" i="27"/>
  <c r="T103" i="27" s="1"/>
  <c r="S101" i="27"/>
  <c r="O101" i="27"/>
  <c r="N101" i="27"/>
  <c r="X101" i="27" s="1"/>
  <c r="Y101" i="27" s="1"/>
  <c r="Y103" i="27" s="1"/>
  <c r="M101" i="27"/>
  <c r="M103" i="27" s="1"/>
  <c r="L101" i="27"/>
  <c r="L103" i="27" s="1"/>
  <c r="I101" i="27"/>
  <c r="F101" i="27"/>
  <c r="F103" i="27" s="1"/>
  <c r="V98" i="27"/>
  <c r="T98" i="27"/>
  <c r="S98" i="27"/>
  <c r="O98" i="27"/>
  <c r="N98" i="27"/>
  <c r="U98" i="27" s="1"/>
  <c r="M98" i="27"/>
  <c r="L98" i="27"/>
  <c r="I98" i="27"/>
  <c r="F98" i="27"/>
  <c r="V97" i="27"/>
  <c r="T97" i="27"/>
  <c r="T99" i="27" s="1"/>
  <c r="S97" i="27"/>
  <c r="O97" i="27"/>
  <c r="N97" i="27"/>
  <c r="M97" i="27"/>
  <c r="M99" i="27" s="1"/>
  <c r="L97" i="27"/>
  <c r="I97" i="27"/>
  <c r="I99" i="27" s="1"/>
  <c r="F97" i="27"/>
  <c r="V92" i="27"/>
  <c r="T92" i="27"/>
  <c r="S92" i="27"/>
  <c r="O92" i="27"/>
  <c r="N92" i="27"/>
  <c r="P92" i="27" s="1"/>
  <c r="M92" i="27"/>
  <c r="L92" i="27"/>
  <c r="I92" i="27"/>
  <c r="F92" i="27"/>
  <c r="V91" i="27"/>
  <c r="T91" i="27"/>
  <c r="S91" i="27"/>
  <c r="O91" i="27"/>
  <c r="N91" i="27"/>
  <c r="X91" i="27" s="1"/>
  <c r="Y91" i="27" s="1"/>
  <c r="M91" i="27"/>
  <c r="L91" i="27"/>
  <c r="I91" i="27"/>
  <c r="F91" i="27"/>
  <c r="V90" i="27"/>
  <c r="T90" i="27"/>
  <c r="S90" i="27"/>
  <c r="O90" i="27"/>
  <c r="N90" i="27"/>
  <c r="U90" i="27" s="1"/>
  <c r="M90" i="27"/>
  <c r="L90" i="27"/>
  <c r="I90" i="27"/>
  <c r="F90" i="27"/>
  <c r="V89" i="27"/>
  <c r="T89" i="27"/>
  <c r="S89" i="27"/>
  <c r="O89" i="27"/>
  <c r="N89" i="27"/>
  <c r="U89" i="27" s="1"/>
  <c r="I89" i="27"/>
  <c r="V88" i="27"/>
  <c r="T88" i="27"/>
  <c r="S88" i="27"/>
  <c r="O88" i="27"/>
  <c r="P88" i="27" s="1"/>
  <c r="N88" i="27"/>
  <c r="M88" i="27"/>
  <c r="L88" i="27"/>
  <c r="I88" i="27"/>
  <c r="F88" i="27"/>
  <c r="X87" i="27"/>
  <c r="Y87" i="27" s="1"/>
  <c r="V87" i="27"/>
  <c r="U87" i="27"/>
  <c r="T87" i="27"/>
  <c r="S87" i="27"/>
  <c r="O87" i="27"/>
  <c r="N87" i="27"/>
  <c r="P87" i="27" s="1"/>
  <c r="M87" i="27"/>
  <c r="L87" i="27"/>
  <c r="I87" i="27"/>
  <c r="F87" i="27"/>
  <c r="X86" i="27"/>
  <c r="V86" i="27"/>
  <c r="U86" i="27"/>
  <c r="T86" i="27"/>
  <c r="S86" i="27"/>
  <c r="V85" i="27"/>
  <c r="T85" i="27"/>
  <c r="S85" i="27"/>
  <c r="O85" i="27"/>
  <c r="N85" i="27"/>
  <c r="M85" i="27"/>
  <c r="L85" i="27"/>
  <c r="I85" i="27"/>
  <c r="F85" i="27"/>
  <c r="V84" i="27"/>
  <c r="T84" i="27"/>
  <c r="S84" i="27"/>
  <c r="O84" i="27"/>
  <c r="N84" i="27"/>
  <c r="U84" i="27" s="1"/>
  <c r="M84" i="27"/>
  <c r="L84" i="27"/>
  <c r="I84" i="27"/>
  <c r="F84" i="27"/>
  <c r="V83" i="27"/>
  <c r="T83" i="27"/>
  <c r="S83" i="27"/>
  <c r="O83" i="27"/>
  <c r="N83" i="27"/>
  <c r="U83" i="27" s="1"/>
  <c r="M83" i="27"/>
  <c r="L83" i="27"/>
  <c r="I83" i="27"/>
  <c r="F83" i="27"/>
  <c r="X82" i="27"/>
  <c r="V82" i="27"/>
  <c r="U82" i="27"/>
  <c r="T82" i="27"/>
  <c r="S82" i="27"/>
  <c r="V81" i="27"/>
  <c r="T81" i="27"/>
  <c r="S81" i="27"/>
  <c r="O81" i="27"/>
  <c r="N81" i="27"/>
  <c r="M81" i="27"/>
  <c r="L81" i="27"/>
  <c r="I81" i="27"/>
  <c r="F81" i="27"/>
  <c r="V80" i="27"/>
  <c r="T80" i="27"/>
  <c r="S80" i="27"/>
  <c r="O80" i="27"/>
  <c r="N80" i="27"/>
  <c r="X80" i="27" s="1"/>
  <c r="Y80" i="27" s="1"/>
  <c r="M80" i="27"/>
  <c r="L80" i="27"/>
  <c r="I80" i="27"/>
  <c r="F80" i="27"/>
  <c r="V79" i="27"/>
  <c r="T79" i="27"/>
  <c r="S79" i="27"/>
  <c r="O79" i="27"/>
  <c r="N79" i="27"/>
  <c r="U79" i="27" s="1"/>
  <c r="I79" i="27"/>
  <c r="V78" i="27"/>
  <c r="T78" i="27"/>
  <c r="S78" i="27"/>
  <c r="O78" i="27"/>
  <c r="N78" i="27"/>
  <c r="U78" i="27" s="1"/>
  <c r="M78" i="27"/>
  <c r="L78" i="27"/>
  <c r="I78" i="27"/>
  <c r="F78" i="27"/>
  <c r="V77" i="27"/>
  <c r="T77" i="27"/>
  <c r="S77" i="27"/>
  <c r="O77" i="27"/>
  <c r="N77" i="27"/>
  <c r="I77" i="27"/>
  <c r="V76" i="27"/>
  <c r="T76" i="27"/>
  <c r="S76" i="27"/>
  <c r="O76" i="27"/>
  <c r="N76" i="27"/>
  <c r="X76" i="27" s="1"/>
  <c r="Y76" i="27" s="1"/>
  <c r="M76" i="27"/>
  <c r="L76" i="27"/>
  <c r="I76" i="27"/>
  <c r="F76" i="27"/>
  <c r="V75" i="27"/>
  <c r="T75" i="27"/>
  <c r="S75" i="27"/>
  <c r="O75" i="27"/>
  <c r="N75" i="27"/>
  <c r="X75" i="27" s="1"/>
  <c r="Y75" i="27" s="1"/>
  <c r="M75" i="27"/>
  <c r="L75" i="27"/>
  <c r="I75" i="27"/>
  <c r="F75" i="27"/>
  <c r="X74" i="27"/>
  <c r="N74" i="27"/>
  <c r="V73" i="27"/>
  <c r="T73" i="27"/>
  <c r="S73" i="27"/>
  <c r="O73" i="27"/>
  <c r="N73" i="27"/>
  <c r="X73" i="27" s="1"/>
  <c r="Y73" i="27" s="1"/>
  <c r="M73" i="27"/>
  <c r="L73" i="27"/>
  <c r="I73" i="27"/>
  <c r="F73" i="27"/>
  <c r="V72" i="27"/>
  <c r="T72" i="27"/>
  <c r="S72" i="27"/>
  <c r="O72" i="27"/>
  <c r="N72" i="27"/>
  <c r="U72" i="27" s="1"/>
  <c r="M72" i="27"/>
  <c r="L72" i="27"/>
  <c r="I72" i="27"/>
  <c r="F72" i="27"/>
  <c r="X71" i="27"/>
  <c r="V71" i="27"/>
  <c r="U71" i="27"/>
  <c r="T71" i="27"/>
  <c r="S71" i="27"/>
  <c r="V68" i="27"/>
  <c r="T68" i="27"/>
  <c r="S68" i="27"/>
  <c r="O68" i="27"/>
  <c r="N68" i="27"/>
  <c r="M68" i="27"/>
  <c r="L68" i="27"/>
  <c r="I68" i="27"/>
  <c r="F68" i="27"/>
  <c r="V67" i="27"/>
  <c r="T67" i="27"/>
  <c r="S67" i="27"/>
  <c r="O67" i="27"/>
  <c r="N67" i="27"/>
  <c r="X67" i="27" s="1"/>
  <c r="Y67" i="27" s="1"/>
  <c r="M67" i="27"/>
  <c r="L67" i="27"/>
  <c r="I67" i="27"/>
  <c r="F67" i="27"/>
  <c r="X66" i="27"/>
  <c r="Y66" i="27" s="1"/>
  <c r="V66" i="27"/>
  <c r="T66" i="27"/>
  <c r="S66" i="27"/>
  <c r="O66" i="27"/>
  <c r="P66" i="27" s="1"/>
  <c r="N66" i="27"/>
  <c r="U66" i="27" s="1"/>
  <c r="M66" i="27"/>
  <c r="L66" i="27"/>
  <c r="I66" i="27"/>
  <c r="F66" i="27"/>
  <c r="V65" i="27"/>
  <c r="T65" i="27"/>
  <c r="S65" i="27"/>
  <c r="O65" i="27"/>
  <c r="N65" i="27"/>
  <c r="U65" i="27" s="1"/>
  <c r="M65" i="27"/>
  <c r="L65" i="27"/>
  <c r="I65" i="27"/>
  <c r="F65" i="27"/>
  <c r="V64" i="27"/>
  <c r="T64" i="27"/>
  <c r="S64" i="27"/>
  <c r="O64" i="27"/>
  <c r="N64" i="27"/>
  <c r="M64" i="27"/>
  <c r="L64" i="27"/>
  <c r="I64" i="27"/>
  <c r="F64" i="27"/>
  <c r="Y63" i="27"/>
  <c r="V63" i="27"/>
  <c r="T63" i="27"/>
  <c r="S63" i="27"/>
  <c r="O63" i="27"/>
  <c r="N63" i="27"/>
  <c r="X63" i="27" s="1"/>
  <c r="M63" i="27"/>
  <c r="L63" i="27"/>
  <c r="I63" i="27"/>
  <c r="F63" i="27"/>
  <c r="V62" i="27"/>
  <c r="T62" i="27"/>
  <c r="S62" i="27"/>
  <c r="O62" i="27"/>
  <c r="N62" i="27"/>
  <c r="U62" i="27" s="1"/>
  <c r="M62" i="27"/>
  <c r="L62" i="27"/>
  <c r="I62" i="27"/>
  <c r="F62" i="27"/>
  <c r="V59" i="27"/>
  <c r="T59" i="27"/>
  <c r="S59" i="27"/>
  <c r="O59" i="27"/>
  <c r="P59" i="27" s="1"/>
  <c r="N59" i="27"/>
  <c r="U59" i="27" s="1"/>
  <c r="M59" i="27"/>
  <c r="L59" i="27"/>
  <c r="I59" i="27"/>
  <c r="F59" i="27"/>
  <c r="V58" i="27"/>
  <c r="T58" i="27"/>
  <c r="S58" i="27"/>
  <c r="O58" i="27"/>
  <c r="N58" i="27"/>
  <c r="X58" i="27" s="1"/>
  <c r="Y58" i="27" s="1"/>
  <c r="M58" i="27"/>
  <c r="L58" i="27"/>
  <c r="I58" i="27"/>
  <c r="F58" i="27"/>
  <c r="V57" i="27"/>
  <c r="T57" i="27"/>
  <c r="S57" i="27"/>
  <c r="O57" i="27"/>
  <c r="N57" i="27"/>
  <c r="X57" i="27" s="1"/>
  <c r="Y57" i="27" s="1"/>
  <c r="M57" i="27"/>
  <c r="L57" i="27"/>
  <c r="I57" i="27"/>
  <c r="F57" i="27"/>
  <c r="X56" i="27"/>
  <c r="Y56" i="27" s="1"/>
  <c r="V56" i="27"/>
  <c r="T56" i="27"/>
  <c r="S56" i="27"/>
  <c r="O56" i="27"/>
  <c r="P56" i="27" s="1"/>
  <c r="N56" i="27"/>
  <c r="U56" i="27" s="1"/>
  <c r="M56" i="27"/>
  <c r="L56" i="27"/>
  <c r="I56" i="27"/>
  <c r="F56" i="27"/>
  <c r="X55" i="27"/>
  <c r="Y55" i="27" s="1"/>
  <c r="V55" i="27"/>
  <c r="T55" i="27"/>
  <c r="S55" i="27"/>
  <c r="O55" i="27"/>
  <c r="P55" i="27" s="1"/>
  <c r="N55" i="27"/>
  <c r="U55" i="27" s="1"/>
  <c r="M55" i="27"/>
  <c r="L55" i="27"/>
  <c r="I55" i="27"/>
  <c r="F55" i="27"/>
  <c r="V54" i="27"/>
  <c r="T54" i="27"/>
  <c r="S54" i="27"/>
  <c r="O54" i="27"/>
  <c r="N54" i="27"/>
  <c r="X54" i="27" s="1"/>
  <c r="Y54" i="27" s="1"/>
  <c r="M54" i="27"/>
  <c r="L54" i="27"/>
  <c r="L60" i="27" s="1"/>
  <c r="I54" i="27"/>
  <c r="F54" i="27"/>
  <c r="V51" i="27"/>
  <c r="T51" i="27"/>
  <c r="S51" i="27"/>
  <c r="O51" i="27"/>
  <c r="N51" i="27"/>
  <c r="X51" i="27" s="1"/>
  <c r="Y51" i="27" s="1"/>
  <c r="M51" i="27"/>
  <c r="L51" i="27"/>
  <c r="I51" i="27"/>
  <c r="F51" i="27"/>
  <c r="V50" i="27"/>
  <c r="T50" i="27"/>
  <c r="S50" i="27"/>
  <c r="O50" i="27"/>
  <c r="N50" i="27"/>
  <c r="U50" i="27" s="1"/>
  <c r="M50" i="27"/>
  <c r="L50" i="27"/>
  <c r="I50" i="27"/>
  <c r="F50" i="27"/>
  <c r="V49" i="27"/>
  <c r="T49" i="27"/>
  <c r="S49" i="27"/>
  <c r="O49" i="27"/>
  <c r="N49" i="27"/>
  <c r="U49" i="27" s="1"/>
  <c r="M49" i="27"/>
  <c r="L49" i="27"/>
  <c r="I49" i="27"/>
  <c r="F49" i="27"/>
  <c r="V48" i="27"/>
  <c r="T48" i="27"/>
  <c r="S48" i="27"/>
  <c r="O48" i="27"/>
  <c r="N48" i="27"/>
  <c r="M48" i="27"/>
  <c r="L48" i="27"/>
  <c r="I48" i="27"/>
  <c r="F48" i="27"/>
  <c r="V47" i="27"/>
  <c r="T47" i="27"/>
  <c r="S47" i="27"/>
  <c r="O47" i="27"/>
  <c r="N47" i="27"/>
  <c r="X47" i="27" s="1"/>
  <c r="Y47" i="27" s="1"/>
  <c r="M47" i="27"/>
  <c r="L47" i="27"/>
  <c r="I47" i="27"/>
  <c r="F47" i="27"/>
  <c r="V46" i="27"/>
  <c r="T46" i="27"/>
  <c r="S46" i="27"/>
  <c r="O46" i="27"/>
  <c r="N46" i="27"/>
  <c r="X46" i="27" s="1"/>
  <c r="Y46" i="27" s="1"/>
  <c r="M46" i="27"/>
  <c r="L46" i="27"/>
  <c r="I46" i="27"/>
  <c r="F46" i="27"/>
  <c r="V45" i="27"/>
  <c r="T45" i="27"/>
  <c r="S45" i="27"/>
  <c r="O45" i="27"/>
  <c r="N45" i="27"/>
  <c r="U45" i="27" s="1"/>
  <c r="M45" i="27"/>
  <c r="L45" i="27"/>
  <c r="I45" i="27"/>
  <c r="F45" i="27"/>
  <c r="V44" i="27"/>
  <c r="T44" i="27"/>
  <c r="S44" i="27"/>
  <c r="O44" i="27"/>
  <c r="N44" i="27"/>
  <c r="M44" i="27"/>
  <c r="L44" i="27"/>
  <c r="I44" i="27"/>
  <c r="F44" i="27"/>
  <c r="V41" i="27"/>
  <c r="T41" i="27"/>
  <c r="S41" i="27"/>
  <c r="O41" i="27"/>
  <c r="N41" i="27"/>
  <c r="X41" i="27" s="1"/>
  <c r="Y41" i="27" s="1"/>
  <c r="M41" i="27"/>
  <c r="L41" i="27"/>
  <c r="I41" i="27"/>
  <c r="F41" i="27"/>
  <c r="V40" i="27"/>
  <c r="T40" i="27"/>
  <c r="S40" i="27"/>
  <c r="O40" i="27"/>
  <c r="N40" i="27"/>
  <c r="U40" i="27" s="1"/>
  <c r="M40" i="27"/>
  <c r="L40" i="27"/>
  <c r="I40" i="27"/>
  <c r="F40" i="27"/>
  <c r="V39" i="27"/>
  <c r="T39" i="27"/>
  <c r="Q39" i="27"/>
  <c r="O39" i="27"/>
  <c r="N39" i="27"/>
  <c r="M39" i="27"/>
  <c r="L39" i="27"/>
  <c r="I39" i="27"/>
  <c r="F39" i="27"/>
  <c r="Y38" i="27"/>
  <c r="V38" i="27"/>
  <c r="T38" i="27"/>
  <c r="S38" i="27"/>
  <c r="O38" i="27"/>
  <c r="N38" i="27"/>
  <c r="X38" i="27" s="1"/>
  <c r="M38" i="27"/>
  <c r="L38" i="27"/>
  <c r="I38" i="27"/>
  <c r="F38" i="27"/>
  <c r="X37" i="27"/>
  <c r="Y37" i="27" s="1"/>
  <c r="V37" i="27"/>
  <c r="T37" i="27"/>
  <c r="S37" i="27"/>
  <c r="O37" i="27"/>
  <c r="P37" i="27" s="1"/>
  <c r="N37" i="27"/>
  <c r="U37" i="27" s="1"/>
  <c r="M37" i="27"/>
  <c r="L37" i="27"/>
  <c r="I37" i="27"/>
  <c r="F37" i="27"/>
  <c r="V36" i="27"/>
  <c r="T36" i="27"/>
  <c r="S36" i="27"/>
  <c r="O36" i="27"/>
  <c r="N36" i="27"/>
  <c r="U36" i="27" s="1"/>
  <c r="M36" i="27"/>
  <c r="L36" i="27"/>
  <c r="I36" i="27"/>
  <c r="F36" i="27"/>
  <c r="V35" i="27"/>
  <c r="T35" i="27"/>
  <c r="Q35" i="27"/>
  <c r="S35" i="27" s="1"/>
  <c r="O35" i="27"/>
  <c r="N35" i="27"/>
  <c r="U35" i="27" s="1"/>
  <c r="M35" i="27"/>
  <c r="L35" i="27"/>
  <c r="I35" i="27"/>
  <c r="F35" i="27"/>
  <c r="V34" i="27"/>
  <c r="T34" i="27"/>
  <c r="S34" i="27"/>
  <c r="O34" i="27"/>
  <c r="N34" i="27"/>
  <c r="X34" i="27" s="1"/>
  <c r="Y34" i="27" s="1"/>
  <c r="M34" i="27"/>
  <c r="L34" i="27"/>
  <c r="I34" i="27"/>
  <c r="F34" i="27"/>
  <c r="X31" i="27"/>
  <c r="Y31" i="27" s="1"/>
  <c r="V31" i="27"/>
  <c r="U31" i="27"/>
  <c r="T31" i="27"/>
  <c r="S31" i="27"/>
  <c r="O31" i="27"/>
  <c r="P31" i="27" s="1"/>
  <c r="M31" i="27"/>
  <c r="L31" i="27"/>
  <c r="I31" i="27"/>
  <c r="F31" i="27"/>
  <c r="V30" i="27"/>
  <c r="T30" i="27"/>
  <c r="S30" i="27"/>
  <c r="S32" i="27" s="1"/>
  <c r="O30" i="27"/>
  <c r="N30" i="27"/>
  <c r="U30" i="27" s="1"/>
  <c r="M30" i="27"/>
  <c r="L30" i="27"/>
  <c r="I30" i="27"/>
  <c r="F30" i="27"/>
  <c r="V27" i="27"/>
  <c r="T27" i="27"/>
  <c r="S27" i="27"/>
  <c r="O27" i="27"/>
  <c r="N27" i="27"/>
  <c r="U27" i="27" s="1"/>
  <c r="M27" i="27"/>
  <c r="L27" i="27"/>
  <c r="I27" i="27"/>
  <c r="F27" i="27"/>
  <c r="V26" i="27"/>
  <c r="T26" i="27"/>
  <c r="S26" i="27"/>
  <c r="S28" i="27" s="1"/>
  <c r="O26" i="27"/>
  <c r="N26" i="27"/>
  <c r="P26" i="27" s="1"/>
  <c r="M26" i="27"/>
  <c r="L26" i="27"/>
  <c r="I26" i="27"/>
  <c r="F26" i="27"/>
  <c r="F28" i="27" s="1"/>
  <c r="V21" i="27"/>
  <c r="T21" i="27"/>
  <c r="S21" i="27"/>
  <c r="O21" i="27"/>
  <c r="N21" i="27"/>
  <c r="U21" i="27" s="1"/>
  <c r="M21" i="27"/>
  <c r="L21" i="27"/>
  <c r="I21" i="27"/>
  <c r="F21" i="27"/>
  <c r="V20" i="27"/>
  <c r="T20" i="27"/>
  <c r="S20" i="27"/>
  <c r="O20" i="27"/>
  <c r="N20" i="27"/>
  <c r="P20" i="27" s="1"/>
  <c r="M20" i="27"/>
  <c r="J20" i="27"/>
  <c r="L20" i="27" s="1"/>
  <c r="I20" i="27"/>
  <c r="F20" i="27"/>
  <c r="V19" i="27"/>
  <c r="T19" i="27"/>
  <c r="S19" i="27"/>
  <c r="O19" i="27"/>
  <c r="N19" i="27"/>
  <c r="X19" i="27" s="1"/>
  <c r="M19" i="27"/>
  <c r="L19" i="27"/>
  <c r="I19" i="27"/>
  <c r="F19" i="27"/>
  <c r="V18" i="27"/>
  <c r="T18" i="27"/>
  <c r="S18" i="27"/>
  <c r="O18" i="27"/>
  <c r="N18" i="27"/>
  <c r="U18" i="27" s="1"/>
  <c r="M18" i="27"/>
  <c r="L18" i="27"/>
  <c r="I18" i="27"/>
  <c r="F18" i="27"/>
  <c r="V17" i="27"/>
  <c r="T17" i="27"/>
  <c r="S17" i="27"/>
  <c r="O17" i="27"/>
  <c r="N17" i="27"/>
  <c r="M17" i="27"/>
  <c r="L17" i="27"/>
  <c r="I17" i="27"/>
  <c r="F17" i="27"/>
  <c r="V16" i="27"/>
  <c r="T16" i="27"/>
  <c r="S16" i="27"/>
  <c r="O16" i="27"/>
  <c r="N16" i="27"/>
  <c r="X16" i="27" s="1"/>
  <c r="M16" i="27"/>
  <c r="L16" i="27"/>
  <c r="I16" i="27"/>
  <c r="F16" i="27"/>
  <c r="V15" i="27"/>
  <c r="T15" i="27"/>
  <c r="S15" i="27"/>
  <c r="O15" i="27"/>
  <c r="N15" i="27"/>
  <c r="X15" i="27" s="1"/>
  <c r="M15" i="27"/>
  <c r="L15" i="27"/>
  <c r="I15" i="27"/>
  <c r="F15" i="27"/>
  <c r="V14" i="27"/>
  <c r="T14" i="27"/>
  <c r="S14" i="27"/>
  <c r="O14" i="27"/>
  <c r="N14" i="27"/>
  <c r="U14" i="27" s="1"/>
  <c r="M14" i="27"/>
  <c r="L14" i="27"/>
  <c r="I14" i="27"/>
  <c r="F14" i="27"/>
  <c r="V13" i="27"/>
  <c r="T13" i="27"/>
  <c r="S13" i="27"/>
  <c r="O13" i="27"/>
  <c r="N13" i="27"/>
  <c r="X13" i="27" s="1"/>
  <c r="Y13" i="27" s="1"/>
  <c r="M13" i="27"/>
  <c r="L13" i="27"/>
  <c r="I13" i="27"/>
  <c r="F13" i="27"/>
  <c r="X12" i="27"/>
  <c r="Y12" i="27" s="1"/>
  <c r="F12" i="27"/>
  <c r="P18" i="27" l="1"/>
  <c r="X18" i="27"/>
  <c r="Y18" i="27" s="1"/>
  <c r="I52" i="27"/>
  <c r="P89" i="27"/>
  <c r="X89" i="27"/>
  <c r="I103" i="27"/>
  <c r="I110" i="27"/>
  <c r="T110" i="27"/>
  <c r="F126" i="27"/>
  <c r="P115" i="27"/>
  <c r="X115" i="27"/>
  <c r="Y115" i="27" s="1"/>
  <c r="I148" i="27"/>
  <c r="M148" i="27"/>
  <c r="T148" i="27"/>
  <c r="L154" i="27"/>
  <c r="L173" i="27"/>
  <c r="L174" i="27" s="1"/>
  <c r="S173" i="27"/>
  <c r="E17" i="28"/>
  <c r="E18" i="28" s="1"/>
  <c r="E19" i="28" s="1"/>
  <c r="E20" i="28" s="1"/>
  <c r="P17" i="27"/>
  <c r="Y19" i="27"/>
  <c r="P21" i="27"/>
  <c r="X21" i="27"/>
  <c r="Y21" i="27" s="1"/>
  <c r="M28" i="27"/>
  <c r="T28" i="27"/>
  <c r="I32" i="27"/>
  <c r="P30" i="27"/>
  <c r="P32" i="27" s="1"/>
  <c r="X40" i="27"/>
  <c r="Y40" i="27" s="1"/>
  <c r="X59" i="27"/>
  <c r="Y59" i="27" s="1"/>
  <c r="L69" i="27"/>
  <c r="P64" i="27"/>
  <c r="P72" i="27"/>
  <c r="X72" i="27"/>
  <c r="Y72" i="27" s="1"/>
  <c r="F99" i="27"/>
  <c r="P97" i="27"/>
  <c r="S110" i="27"/>
  <c r="P108" i="27"/>
  <c r="P114" i="27"/>
  <c r="P116" i="27"/>
  <c r="I138" i="27"/>
  <c r="U142" i="27"/>
  <c r="M154" i="27"/>
  <c r="P158" i="27"/>
  <c r="X158" i="27"/>
  <c r="Y158" i="27" s="1"/>
  <c r="Y159" i="27" s="1"/>
  <c r="U91" i="27"/>
  <c r="U107" i="27"/>
  <c r="Y15" i="27"/>
  <c r="I28" i="27"/>
  <c r="T32" i="27"/>
  <c r="M60" i="27"/>
  <c r="T60" i="27"/>
  <c r="I69" i="27"/>
  <c r="P62" i="27"/>
  <c r="S99" i="27"/>
  <c r="U101" i="27"/>
  <c r="P107" i="27"/>
  <c r="P137" i="27"/>
  <c r="X137" i="27"/>
  <c r="Y137" i="27" s="1"/>
  <c r="X161" i="27"/>
  <c r="Y161" i="27" s="1"/>
  <c r="P165" i="27"/>
  <c r="P170" i="27"/>
  <c r="F16" i="28"/>
  <c r="G16" i="28" s="1"/>
  <c r="F55" i="20" s="1"/>
  <c r="F18" i="28"/>
  <c r="G18" i="28" s="1"/>
  <c r="F39" i="17" s="1"/>
  <c r="F15" i="28"/>
  <c r="G15" i="28" s="1"/>
  <c r="F38" i="16" s="1"/>
  <c r="F38" i="11"/>
  <c r="F38" i="7"/>
  <c r="G48" i="28"/>
  <c r="Y60" i="27"/>
  <c r="U41" i="27"/>
  <c r="U121" i="27"/>
  <c r="S22" i="27"/>
  <c r="I22" i="27"/>
  <c r="P15" i="27"/>
  <c r="X17" i="27"/>
  <c r="Y17" i="27" s="1"/>
  <c r="U19" i="27"/>
  <c r="X20" i="27"/>
  <c r="Y20" i="27" s="1"/>
  <c r="L28" i="27"/>
  <c r="P27" i="27"/>
  <c r="P28" i="27" s="1"/>
  <c r="X27" i="27"/>
  <c r="Y27" i="27" s="1"/>
  <c r="L32" i="27"/>
  <c r="X30" i="27"/>
  <c r="Y30" i="27" s="1"/>
  <c r="Y32" i="27" s="1"/>
  <c r="T42" i="27"/>
  <c r="I42" i="27"/>
  <c r="P36" i="27"/>
  <c r="X36" i="27"/>
  <c r="Y36" i="27" s="1"/>
  <c r="U38" i="27"/>
  <c r="P41" i="27"/>
  <c r="L52" i="27"/>
  <c r="U46" i="27"/>
  <c r="P50" i="27"/>
  <c r="F60" i="27"/>
  <c r="U57" i="27"/>
  <c r="S69" i="27"/>
  <c r="X62" i="27"/>
  <c r="Y62" i="27" s="1"/>
  <c r="T69" i="27"/>
  <c r="F93" i="27"/>
  <c r="U75" i="27"/>
  <c r="P83" i="27"/>
  <c r="P91" i="27"/>
  <c r="L99" i="27"/>
  <c r="P98" i="27"/>
  <c r="X98" i="27"/>
  <c r="Y98" i="27" s="1"/>
  <c r="P101" i="27"/>
  <c r="P103" i="27" s="1"/>
  <c r="M110" i="27"/>
  <c r="U112" i="27"/>
  <c r="U120" i="27"/>
  <c r="P121" i="27"/>
  <c r="U124" i="27"/>
  <c r="M138" i="27"/>
  <c r="U130" i="27"/>
  <c r="X136" i="27"/>
  <c r="Y136" i="27" s="1"/>
  <c r="L159" i="27"/>
  <c r="U169" i="27"/>
  <c r="Q209" i="27"/>
  <c r="H6" i="26"/>
  <c r="U15" i="27"/>
  <c r="M22" i="27"/>
  <c r="T22" i="27"/>
  <c r="P19" i="27"/>
  <c r="X26" i="27"/>
  <c r="Y26" i="27" s="1"/>
  <c r="M32" i="27"/>
  <c r="F32" i="27"/>
  <c r="F42" i="27"/>
  <c r="M42" i="27"/>
  <c r="P38" i="27"/>
  <c r="X39" i="27"/>
  <c r="Y39" i="27" s="1"/>
  <c r="P40" i="27"/>
  <c r="M52" i="27"/>
  <c r="T52" i="27"/>
  <c r="S52" i="27"/>
  <c r="P46" i="27"/>
  <c r="P48" i="27"/>
  <c r="X50" i="27"/>
  <c r="Y50" i="27" s="1"/>
  <c r="I60" i="27"/>
  <c r="P57" i="27"/>
  <c r="M69" i="27"/>
  <c r="F69" i="27"/>
  <c r="T93" i="27"/>
  <c r="P75" i="27"/>
  <c r="P76" i="27"/>
  <c r="P80" i="27"/>
  <c r="P81" i="27"/>
  <c r="X83" i="27"/>
  <c r="Y83" i="27" s="1"/>
  <c r="P90" i="27"/>
  <c r="X90" i="27"/>
  <c r="Y90" i="27" s="1"/>
  <c r="X97" i="27"/>
  <c r="Y97" i="27" s="1"/>
  <c r="Y99" i="27" s="1"/>
  <c r="P105" i="27"/>
  <c r="P110" i="27" s="1"/>
  <c r="L110" i="27"/>
  <c r="P106" i="27"/>
  <c r="X106" i="27"/>
  <c r="Y106" i="27" s="1"/>
  <c r="P112" i="27"/>
  <c r="U116" i="27"/>
  <c r="I126" i="27"/>
  <c r="P120" i="27"/>
  <c r="P122" i="27"/>
  <c r="P124" i="27"/>
  <c r="F138" i="27"/>
  <c r="P128" i="27"/>
  <c r="T138" i="27"/>
  <c r="P130" i="27"/>
  <c r="X132" i="27"/>
  <c r="Y132" i="27" s="1"/>
  <c r="S138" i="27"/>
  <c r="I154" i="27"/>
  <c r="S159" i="27"/>
  <c r="P169" i="27"/>
  <c r="Q192" i="27"/>
  <c r="H6" i="6"/>
  <c r="F22" i="27"/>
  <c r="P13" i="27"/>
  <c r="P14" i="27"/>
  <c r="X14" i="27"/>
  <c r="Y14" i="27" s="1"/>
  <c r="Y16" i="27"/>
  <c r="F52" i="27"/>
  <c r="P44" i="27"/>
  <c r="S60" i="27"/>
  <c r="P68" i="27"/>
  <c r="M93" i="27"/>
  <c r="S93" i="27"/>
  <c r="S126" i="27"/>
  <c r="P117" i="27"/>
  <c r="P118" i="27"/>
  <c r="X122" i="27"/>
  <c r="Y122" i="27" s="1"/>
  <c r="P146" i="27"/>
  <c r="F154" i="27"/>
  <c r="P151" i="27"/>
  <c r="U151" i="27"/>
  <c r="F159" i="27"/>
  <c r="U161" i="27"/>
  <c r="T173" i="27"/>
  <c r="U165" i="27"/>
  <c r="U166" i="27"/>
  <c r="P168" i="27"/>
  <c r="X168" i="27"/>
  <c r="Y168" i="27" s="1"/>
  <c r="P172" i="27"/>
  <c r="X172" i="27"/>
  <c r="Y172" i="27" s="1"/>
  <c r="P163" i="27"/>
  <c r="P166" i="27"/>
  <c r="U170" i="27"/>
  <c r="Q193" i="27"/>
  <c r="H6" i="7"/>
  <c r="E12" i="30"/>
  <c r="D41" i="28"/>
  <c r="F41" i="28" s="1"/>
  <c r="G41" i="28" s="1"/>
  <c r="D20" i="28"/>
  <c r="C13" i="28"/>
  <c r="D13" i="28" s="1"/>
  <c r="G57" i="28"/>
  <c r="F14" i="28"/>
  <c r="G14" i="28" s="1"/>
  <c r="F38" i="18" s="1"/>
  <c r="F54" i="28"/>
  <c r="G54" i="28" s="1"/>
  <c r="L186" i="27"/>
  <c r="Y186" i="27"/>
  <c r="V188" i="27"/>
  <c r="T186" i="27"/>
  <c r="O188" i="27"/>
  <c r="P188" i="27" s="1"/>
  <c r="F188" i="27"/>
  <c r="S188" i="27"/>
  <c r="L188" i="27"/>
  <c r="Y188" i="27"/>
  <c r="F42" i="28"/>
  <c r="G42" i="28" s="1"/>
  <c r="F44" i="28"/>
  <c r="G44" i="28" s="1"/>
  <c r="F43" i="28"/>
  <c r="G43" i="28" s="1"/>
  <c r="G12" i="29"/>
  <c r="I10" i="29"/>
  <c r="J33" i="29" s="1"/>
  <c r="C27" i="28"/>
  <c r="C30" i="28"/>
  <c r="E29" i="28"/>
  <c r="E30" i="28" s="1"/>
  <c r="E31" i="28" s="1"/>
  <c r="E33" i="28" s="1"/>
  <c r="E34" i="28" s="1"/>
  <c r="E35" i="28" s="1"/>
  <c r="E36" i="28" s="1"/>
  <c r="E28" i="28"/>
  <c r="F40" i="28"/>
  <c r="G40" i="28" s="1"/>
  <c r="F49" i="28"/>
  <c r="G49" i="28" s="1"/>
  <c r="I17" i="29"/>
  <c r="J31" i="29"/>
  <c r="E12" i="31"/>
  <c r="G10" i="31"/>
  <c r="F9" i="28"/>
  <c r="G9" i="28" s="1"/>
  <c r="D12" i="28"/>
  <c r="G46" i="28"/>
  <c r="G50" i="28"/>
  <c r="G10" i="30"/>
  <c r="F10" i="28"/>
  <c r="G10" i="28" s="1"/>
  <c r="G45" i="28"/>
  <c r="L22" i="27"/>
  <c r="M139" i="27"/>
  <c r="X131" i="27"/>
  <c r="Y131" i="27" s="1"/>
  <c r="U131" i="27"/>
  <c r="S150" i="27"/>
  <c r="S154" i="27" s="1"/>
  <c r="S174" i="27" s="1"/>
  <c r="U150" i="27"/>
  <c r="U16" i="27"/>
  <c r="X35" i="27"/>
  <c r="Y35" i="27" s="1"/>
  <c r="U48" i="27"/>
  <c r="I93" i="27"/>
  <c r="U125" i="27"/>
  <c r="T154" i="27"/>
  <c r="T174" i="27" s="1"/>
  <c r="M173" i="27"/>
  <c r="M174" i="27" s="1"/>
  <c r="U163" i="27"/>
  <c r="U128" i="27"/>
  <c r="U44" i="27"/>
  <c r="U64" i="27"/>
  <c r="U68" i="27"/>
  <c r="U81" i="27"/>
  <c r="U109" i="27"/>
  <c r="P109" i="27"/>
  <c r="X150" i="27"/>
  <c r="Y150" i="27" s="1"/>
  <c r="U156" i="27"/>
  <c r="U13" i="27"/>
  <c r="U17" i="27"/>
  <c r="U20" i="27"/>
  <c r="U26" i="27"/>
  <c r="L42" i="27"/>
  <c r="P34" i="27"/>
  <c r="S39" i="27"/>
  <c r="S42" i="27" s="1"/>
  <c r="U47" i="27"/>
  <c r="U51" i="27"/>
  <c r="U63" i="27"/>
  <c r="U67" i="27"/>
  <c r="L93" i="27"/>
  <c r="P73" i="27"/>
  <c r="P78" i="27"/>
  <c r="X78" i="27"/>
  <c r="Y78" i="27" s="1"/>
  <c r="X92" i="27"/>
  <c r="Y92" i="27" s="1"/>
  <c r="U92" i="27"/>
  <c r="U97" i="27"/>
  <c r="F110" i="27"/>
  <c r="F139" i="27" s="1"/>
  <c r="U105" i="27"/>
  <c r="X108" i="27"/>
  <c r="Y108" i="27" s="1"/>
  <c r="U108" i="27"/>
  <c r="U113" i="27"/>
  <c r="X114" i="27"/>
  <c r="Y114" i="27" s="1"/>
  <c r="Y126" i="27" s="1"/>
  <c r="P119" i="27"/>
  <c r="X119" i="27"/>
  <c r="Y119" i="27" s="1"/>
  <c r="U122" i="27"/>
  <c r="P125" i="27"/>
  <c r="X128" i="27"/>
  <c r="Y128" i="27" s="1"/>
  <c r="L138" i="27"/>
  <c r="P129" i="27"/>
  <c r="X129" i="27"/>
  <c r="Y129" i="27" s="1"/>
  <c r="P131" i="27"/>
  <c r="U136" i="27"/>
  <c r="F148" i="27"/>
  <c r="U146" i="27"/>
  <c r="X151" i="27"/>
  <c r="Y151" i="27" s="1"/>
  <c r="P152" i="27"/>
  <c r="P154" i="27" s="1"/>
  <c r="X152" i="27"/>
  <c r="Y152" i="27" s="1"/>
  <c r="P156" i="27"/>
  <c r="X162" i="27"/>
  <c r="Y162" i="27" s="1"/>
  <c r="U162" i="27"/>
  <c r="X79" i="27"/>
  <c r="P79" i="27"/>
  <c r="X84" i="27"/>
  <c r="Y84" i="27" s="1"/>
  <c r="P84" i="27"/>
  <c r="U114" i="27"/>
  <c r="U34" i="27"/>
  <c r="U73" i="27"/>
  <c r="T126" i="27"/>
  <c r="U118" i="27"/>
  <c r="P16" i="27"/>
  <c r="P35" i="27"/>
  <c r="U39" i="27"/>
  <c r="P39" i="27"/>
  <c r="X44" i="27"/>
  <c r="Y44" i="27" s="1"/>
  <c r="P45" i="27"/>
  <c r="X45" i="27"/>
  <c r="Y45" i="27" s="1"/>
  <c r="P47" i="27"/>
  <c r="X48" i="27"/>
  <c r="Y48" i="27" s="1"/>
  <c r="P49" i="27"/>
  <c r="X49" i="27"/>
  <c r="Y49" i="27" s="1"/>
  <c r="P51" i="27"/>
  <c r="P54" i="27"/>
  <c r="P60" i="27" s="1"/>
  <c r="U54" i="27"/>
  <c r="P58" i="27"/>
  <c r="U58" i="27"/>
  <c r="P63" i="27"/>
  <c r="X64" i="27"/>
  <c r="Y64" i="27" s="1"/>
  <c r="P65" i="27"/>
  <c r="X65" i="27"/>
  <c r="Y65" i="27" s="1"/>
  <c r="P67" i="27"/>
  <c r="X68" i="27"/>
  <c r="Y68" i="27" s="1"/>
  <c r="U76" i="27"/>
  <c r="U77" i="27"/>
  <c r="X77" i="27"/>
  <c r="P77" i="27"/>
  <c r="U80" i="27"/>
  <c r="X81" i="27"/>
  <c r="Y81" i="27" s="1"/>
  <c r="P85" i="27"/>
  <c r="X85" i="27"/>
  <c r="Y85" i="27" s="1"/>
  <c r="U85" i="27"/>
  <c r="X88" i="27"/>
  <c r="Y88" i="27" s="1"/>
  <c r="U88" i="27"/>
  <c r="U102" i="27"/>
  <c r="X109" i="27"/>
  <c r="Y109" i="27" s="1"/>
  <c r="L126" i="27"/>
  <c r="P113" i="27"/>
  <c r="U117" i="27"/>
  <c r="X118" i="27"/>
  <c r="Y118" i="27" s="1"/>
  <c r="P123" i="27"/>
  <c r="X123" i="27"/>
  <c r="Y123" i="27" s="1"/>
  <c r="U132" i="27"/>
  <c r="X135" i="27"/>
  <c r="Y135" i="27" s="1"/>
  <c r="U135" i="27"/>
  <c r="X143" i="27"/>
  <c r="Y143" i="27" s="1"/>
  <c r="Y144" i="27" s="1"/>
  <c r="U143" i="27"/>
  <c r="P147" i="27"/>
  <c r="X147" i="27"/>
  <c r="Y147" i="27" s="1"/>
  <c r="Y148" i="27" s="1"/>
  <c r="P157" i="27"/>
  <c r="U157" i="27"/>
  <c r="X163" i="27"/>
  <c r="Y163" i="27" s="1"/>
  <c r="P164" i="27"/>
  <c r="X164" i="27"/>
  <c r="Y164" i="27" s="1"/>
  <c r="I173" i="27"/>
  <c r="I189" i="27"/>
  <c r="F173" i="27"/>
  <c r="P167" i="27"/>
  <c r="U167" i="27"/>
  <c r="P171" i="27"/>
  <c r="U171" i="27"/>
  <c r="V186" i="27"/>
  <c r="O186" i="27"/>
  <c r="P186" i="27" s="1"/>
  <c r="F186" i="27"/>
  <c r="S186" i="27"/>
  <c r="M188" i="27"/>
  <c r="M212" i="27" s="1"/>
  <c r="F174" i="27" l="1"/>
  <c r="S139" i="27"/>
  <c r="F94" i="27"/>
  <c r="Y69" i="27"/>
  <c r="T139" i="27"/>
  <c r="P138" i="27"/>
  <c r="J17" i="29"/>
  <c r="M94" i="27"/>
  <c r="M176" i="27" s="1"/>
  <c r="I139" i="27"/>
  <c r="P99" i="27"/>
  <c r="F17" i="28"/>
  <c r="G17" i="28" s="1"/>
  <c r="F38" i="19" s="1"/>
  <c r="Y42" i="27"/>
  <c r="T94" i="27"/>
  <c r="Y22" i="27"/>
  <c r="P148" i="27"/>
  <c r="I174" i="27"/>
  <c r="Y28" i="27"/>
  <c r="E21" i="28"/>
  <c r="E22" i="28" s="1"/>
  <c r="E23" i="28" s="1"/>
  <c r="F41" i="21"/>
  <c r="F38" i="12"/>
  <c r="F38" i="22"/>
  <c r="F38" i="8"/>
  <c r="F38" i="10"/>
  <c r="F38" i="9"/>
  <c r="F38" i="6"/>
  <c r="F19" i="28"/>
  <c r="G19" i="28" s="1"/>
  <c r="F42" i="17" s="1"/>
  <c r="U209" i="27"/>
  <c r="X209" i="27"/>
  <c r="P69" i="27"/>
  <c r="Y52" i="27"/>
  <c r="Y173" i="27"/>
  <c r="P173" i="27"/>
  <c r="Y93" i="27"/>
  <c r="P159" i="27"/>
  <c r="Y110" i="27"/>
  <c r="S94" i="27"/>
  <c r="S176" i="27" s="1"/>
  <c r="I94" i="27"/>
  <c r="I219" i="27" s="1"/>
  <c r="U193" i="27"/>
  <c r="X193" i="27"/>
  <c r="P93" i="27"/>
  <c r="U192" i="27"/>
  <c r="X192" i="27"/>
  <c r="P126" i="27"/>
  <c r="P139" i="27" s="1"/>
  <c r="P22" i="27"/>
  <c r="M23" i="27"/>
  <c r="F13" i="28"/>
  <c r="G13" i="28" s="1"/>
  <c r="F40" i="17" s="1"/>
  <c r="D23" i="28"/>
  <c r="C28" i="28"/>
  <c r="C37" i="28"/>
  <c r="D37" i="28" s="1"/>
  <c r="F37" i="28" s="1"/>
  <c r="G37" i="28" s="1"/>
  <c r="Y189" i="27"/>
  <c r="P189" i="27"/>
  <c r="L212" i="27"/>
  <c r="F12" i="28"/>
  <c r="G12" i="28" s="1"/>
  <c r="I16" i="29"/>
  <c r="J16" i="29" s="1"/>
  <c r="I14" i="29"/>
  <c r="I10" i="31"/>
  <c r="I17" i="31"/>
  <c r="G12" i="31"/>
  <c r="C31" i="28"/>
  <c r="D31" i="28" s="1"/>
  <c r="C34" i="28"/>
  <c r="D34" i="28" s="1"/>
  <c r="D28" i="28"/>
  <c r="C29" i="28"/>
  <c r="D29" i="28" s="1"/>
  <c r="D27" i="28"/>
  <c r="I10" i="30"/>
  <c r="I17" i="30"/>
  <c r="G12" i="30"/>
  <c r="D30" i="28"/>
  <c r="C33" i="28"/>
  <c r="I26" i="29"/>
  <c r="J26" i="29" s="1"/>
  <c r="I21" i="29"/>
  <c r="J21" i="29" s="1"/>
  <c r="J32" i="29"/>
  <c r="I25" i="29"/>
  <c r="J25" i="29" s="1"/>
  <c r="I20" i="29"/>
  <c r="J11" i="29"/>
  <c r="K12" i="29" s="1"/>
  <c r="J34" i="29"/>
  <c r="I27" i="29"/>
  <c r="J27" i="29" s="1"/>
  <c r="I22" i="29"/>
  <c r="J22" i="29" s="1"/>
  <c r="I12" i="29"/>
  <c r="J30" i="29"/>
  <c r="K35" i="29" s="1"/>
  <c r="P23" i="27"/>
  <c r="M214" i="27"/>
  <c r="M215" i="27"/>
  <c r="M216" i="27"/>
  <c r="F176" i="27"/>
  <c r="L139" i="27"/>
  <c r="L94" i="27"/>
  <c r="Y154" i="27"/>
  <c r="Y138" i="27"/>
  <c r="Y139" i="27" s="1"/>
  <c r="P52" i="27"/>
  <c r="P42" i="27"/>
  <c r="T176" i="27"/>
  <c r="T178" i="27" l="1"/>
  <c r="T180" i="27"/>
  <c r="M178" i="27"/>
  <c r="M177" i="27" s="1"/>
  <c r="M183" i="27" s="1"/>
  <c r="T179" i="27"/>
  <c r="T177" i="27" s="1"/>
  <c r="T183" i="27" s="1"/>
  <c r="M180" i="27"/>
  <c r="M219" i="27"/>
  <c r="M221" i="27" s="1"/>
  <c r="M179" i="27"/>
  <c r="I223" i="27"/>
  <c r="I222" i="27"/>
  <c r="I221" i="27"/>
  <c r="Y174" i="27"/>
  <c r="Y176" i="27" s="1"/>
  <c r="Y179" i="27" s="1"/>
  <c r="L176" i="27"/>
  <c r="S178" i="27" s="1"/>
  <c r="Y94" i="27"/>
  <c r="P174" i="27"/>
  <c r="F21" i="28"/>
  <c r="G21" i="28" s="1"/>
  <c r="F37" i="19" s="1"/>
  <c r="F39" i="18"/>
  <c r="F39" i="25"/>
  <c r="F38" i="24"/>
  <c r="F20" i="28"/>
  <c r="G20" i="28" s="1"/>
  <c r="P94" i="27"/>
  <c r="P219" i="27" s="1"/>
  <c r="P223" i="27" s="1"/>
  <c r="J17" i="30"/>
  <c r="D24" i="28"/>
  <c r="D25" i="28"/>
  <c r="J17" i="31"/>
  <c r="F39" i="26"/>
  <c r="L215" i="27"/>
  <c r="L216" i="27"/>
  <c r="L214" i="27"/>
  <c r="I23" i="29"/>
  <c r="J20" i="29"/>
  <c r="K23" i="29" s="1"/>
  <c r="F27" i="28"/>
  <c r="G27" i="28" s="1"/>
  <c r="F31" i="28"/>
  <c r="G31" i="28" s="1"/>
  <c r="J14" i="29"/>
  <c r="I15" i="29"/>
  <c r="J15" i="29" s="1"/>
  <c r="K28" i="29"/>
  <c r="D33" i="28"/>
  <c r="I26" i="30"/>
  <c r="J26" i="30" s="1"/>
  <c r="I21" i="30"/>
  <c r="J21" i="30" s="1"/>
  <c r="J34" i="30"/>
  <c r="I27" i="30"/>
  <c r="J27" i="30" s="1"/>
  <c r="I22" i="30"/>
  <c r="J22" i="30" s="1"/>
  <c r="I12" i="30"/>
  <c r="I25" i="30"/>
  <c r="J25" i="30" s="1"/>
  <c r="I20" i="30"/>
  <c r="J32" i="30"/>
  <c r="J11" i="30"/>
  <c r="K12" i="30" s="1"/>
  <c r="J30" i="30"/>
  <c r="J33" i="30"/>
  <c r="J31" i="30"/>
  <c r="F29" i="28"/>
  <c r="G29" i="28" s="1"/>
  <c r="F56" i="20" s="1"/>
  <c r="I16" i="31"/>
  <c r="J16" i="31" s="1"/>
  <c r="I14" i="31"/>
  <c r="F30" i="28"/>
  <c r="G30" i="28" s="1"/>
  <c r="F28" i="28"/>
  <c r="G28" i="28" s="1"/>
  <c r="I16" i="30"/>
  <c r="J16" i="30" s="1"/>
  <c r="I14" i="30"/>
  <c r="F34" i="28"/>
  <c r="G34" i="28" s="1"/>
  <c r="I26" i="31"/>
  <c r="J26" i="31" s="1"/>
  <c r="I21" i="31"/>
  <c r="J21" i="31" s="1"/>
  <c r="I27" i="31"/>
  <c r="J27" i="31" s="1"/>
  <c r="I25" i="31"/>
  <c r="J25" i="31" s="1"/>
  <c r="I22" i="31"/>
  <c r="J22" i="31" s="1"/>
  <c r="I20" i="31"/>
  <c r="I12" i="31"/>
  <c r="J32" i="31"/>
  <c r="J34" i="31"/>
  <c r="J31" i="31"/>
  <c r="J33" i="31"/>
  <c r="J11" i="31"/>
  <c r="K12" i="31" s="1"/>
  <c r="J30" i="31"/>
  <c r="Y180" i="27"/>
  <c r="F180" i="27"/>
  <c r="F178" i="27"/>
  <c r="F179" i="27"/>
  <c r="L179" i="27"/>
  <c r="L178" i="27"/>
  <c r="T223" i="27"/>
  <c r="M222" i="27"/>
  <c r="T222" i="27"/>
  <c r="M223" i="27"/>
  <c r="T221" i="27"/>
  <c r="M213" i="27"/>
  <c r="M217" i="27" s="1"/>
  <c r="S179" i="27" l="1"/>
  <c r="S180" i="27"/>
  <c r="L180" i="27"/>
  <c r="Y178" i="27"/>
  <c r="Y177" i="27" s="1"/>
  <c r="Y183" i="27" s="1"/>
  <c r="L219" i="27"/>
  <c r="F177" i="27"/>
  <c r="F183" i="27" s="1"/>
  <c r="F38" i="25"/>
  <c r="F37" i="24"/>
  <c r="F42" i="21"/>
  <c r="F38" i="23"/>
  <c r="F39" i="22"/>
  <c r="F38" i="26"/>
  <c r="F37" i="18"/>
  <c r="F22" i="28"/>
  <c r="G22" i="28" s="1"/>
  <c r="F38" i="17"/>
  <c r="F39" i="19"/>
  <c r="F41" i="17"/>
  <c r="F39" i="12"/>
  <c r="F39" i="16"/>
  <c r="F39" i="9"/>
  <c r="F39" i="8"/>
  <c r="F39" i="7"/>
  <c r="F39" i="10"/>
  <c r="F39" i="6"/>
  <c r="F39" i="11"/>
  <c r="K28" i="31"/>
  <c r="P222" i="27"/>
  <c r="L213" i="27"/>
  <c r="L217" i="27" s="1"/>
  <c r="P221" i="27"/>
  <c r="I23" i="31"/>
  <c r="J20" i="31"/>
  <c r="K23" i="31" s="1"/>
  <c r="I15" i="30"/>
  <c r="J15" i="30" s="1"/>
  <c r="J14" i="30"/>
  <c r="I23" i="30"/>
  <c r="J20" i="30"/>
  <c r="K23" i="30" s="1"/>
  <c r="F33" i="28"/>
  <c r="G33" i="28" s="1"/>
  <c r="I18" i="29"/>
  <c r="K35" i="31"/>
  <c r="K35" i="30"/>
  <c r="K28" i="30"/>
  <c r="C36" i="28"/>
  <c r="D36" i="28" s="1"/>
  <c r="D35" i="28"/>
  <c r="K18" i="29"/>
  <c r="K36" i="29" s="1"/>
  <c r="I15" i="31"/>
  <c r="J15" i="31" s="1"/>
  <c r="J14" i="31"/>
  <c r="S177" i="27"/>
  <c r="S183" i="27" s="1"/>
  <c r="M220" i="27"/>
  <c r="M227" i="27" s="1"/>
  <c r="L223" i="27"/>
  <c r="L222" i="27"/>
  <c r="L221" i="27"/>
  <c r="L177" i="27"/>
  <c r="L183" i="27" s="1"/>
  <c r="T220" i="27"/>
  <c r="P220" i="27" l="1"/>
  <c r="P227" i="27" s="1"/>
  <c r="E24" i="28"/>
  <c r="F23" i="28"/>
  <c r="G23" i="28" s="1"/>
  <c r="F37" i="5" s="1"/>
  <c r="I18" i="31"/>
  <c r="F35" i="28"/>
  <c r="G35" i="28" s="1"/>
  <c r="F38" i="5" s="1"/>
  <c r="I18" i="30"/>
  <c r="F36" i="28"/>
  <c r="G36" i="28" s="1"/>
  <c r="K18" i="31"/>
  <c r="K36" i="31" s="1"/>
  <c r="K18" i="30"/>
  <c r="K36" i="30" s="1"/>
  <c r="L220" i="27"/>
  <c r="L227" i="27" s="1"/>
  <c r="M228" i="27" s="1"/>
  <c r="E25" i="28" l="1"/>
  <c r="F25" i="28" s="1"/>
  <c r="G25" i="28" s="1"/>
  <c r="F54" i="20" s="1"/>
  <c r="F24" i="28"/>
  <c r="G24" i="28" s="1"/>
  <c r="H48" i="26"/>
  <c r="H47" i="26"/>
  <c r="G39" i="26"/>
  <c r="H39" i="26" s="1"/>
  <c r="H38" i="26"/>
  <c r="H29" i="26"/>
  <c r="H28" i="26"/>
  <c r="H27" i="26"/>
  <c r="H26" i="26"/>
  <c r="H25" i="26"/>
  <c r="H24" i="26"/>
  <c r="H23" i="26"/>
  <c r="H22" i="26"/>
  <c r="H16" i="26"/>
  <c r="H15" i="26"/>
  <c r="H14" i="26"/>
  <c r="H13" i="26"/>
  <c r="H47" i="25"/>
  <c r="G39" i="25"/>
  <c r="H39" i="25" s="1"/>
  <c r="H38" i="25"/>
  <c r="H29" i="25"/>
  <c r="H28" i="25"/>
  <c r="H27" i="25"/>
  <c r="H26" i="25"/>
  <c r="H25" i="25"/>
  <c r="H24" i="25"/>
  <c r="H23" i="25"/>
  <c r="H22" i="25"/>
  <c r="H47" i="24"/>
  <c r="H46" i="24"/>
  <c r="G38" i="24"/>
  <c r="H38" i="24" s="1"/>
  <c r="H37" i="24"/>
  <c r="H24" i="24"/>
  <c r="H23" i="24"/>
  <c r="H22" i="24"/>
  <c r="H13" i="24"/>
  <c r="H47" i="23"/>
  <c r="H46" i="23"/>
  <c r="G38" i="23"/>
  <c r="H38" i="23" s="1"/>
  <c r="H22" i="23"/>
  <c r="H47" i="22"/>
  <c r="H49" i="22"/>
  <c r="G38" i="22"/>
  <c r="H38" i="22" s="1"/>
  <c r="H23" i="22"/>
  <c r="H30" i="22" s="1"/>
  <c r="H22" i="22"/>
  <c r="H50" i="21"/>
  <c r="H49" i="21"/>
  <c r="G41" i="21"/>
  <c r="H31" i="21"/>
  <c r="H22" i="21"/>
  <c r="H64" i="20"/>
  <c r="H63" i="20"/>
  <c r="G55" i="20"/>
  <c r="H44" i="20"/>
  <c r="H43" i="20"/>
  <c r="H42" i="20"/>
  <c r="H23" i="20"/>
  <c r="H41" i="20"/>
  <c r="H40" i="20"/>
  <c r="H39" i="20"/>
  <c r="H38" i="20"/>
  <c r="H37" i="20"/>
  <c r="H36" i="20"/>
  <c r="H47" i="19"/>
  <c r="H46" i="19"/>
  <c r="G38" i="19"/>
  <c r="G39" i="19" s="1"/>
  <c r="H39" i="19" s="1"/>
  <c r="H37" i="19"/>
  <c r="H23" i="19"/>
  <c r="H22" i="19"/>
  <c r="H13" i="19"/>
  <c r="H46" i="18"/>
  <c r="G38" i="18"/>
  <c r="G39" i="18" s="1"/>
  <c r="H39" i="18" s="1"/>
  <c r="H37" i="18"/>
  <c r="H28" i="18"/>
  <c r="H27" i="18"/>
  <c r="H26" i="18"/>
  <c r="H25" i="18"/>
  <c r="H24" i="18"/>
  <c r="H23" i="18"/>
  <c r="H22" i="18"/>
  <c r="H14" i="18"/>
  <c r="H13" i="18"/>
  <c r="H49" i="17"/>
  <c r="G39" i="17"/>
  <c r="G40" i="17" s="1"/>
  <c r="G41" i="17" s="1"/>
  <c r="G42" i="17" s="1"/>
  <c r="H38" i="17"/>
  <c r="H29" i="17"/>
  <c r="H30" i="17" s="1"/>
  <c r="H13" i="17"/>
  <c r="H47" i="16"/>
  <c r="H49" i="16" s="1"/>
  <c r="G38" i="16"/>
  <c r="H47" i="12"/>
  <c r="H49" i="12" s="1"/>
  <c r="G38" i="12"/>
  <c r="H38" i="12" s="1"/>
  <c r="H23" i="12"/>
  <c r="H30" i="12" s="1"/>
  <c r="H22" i="12"/>
  <c r="H13" i="12"/>
  <c r="H47" i="11"/>
  <c r="G38" i="11"/>
  <c r="H38" i="11" s="1"/>
  <c r="H13" i="11"/>
  <c r="H47" i="10"/>
  <c r="H49" i="10" s="1"/>
  <c r="G38" i="10"/>
  <c r="H23" i="10"/>
  <c r="H30" i="10" s="1"/>
  <c r="H22" i="10"/>
  <c r="H47" i="9"/>
  <c r="G38" i="9"/>
  <c r="H38" i="9" s="1"/>
  <c r="H23" i="9"/>
  <c r="H30" i="9" s="1"/>
  <c r="H22" i="9"/>
  <c r="H47" i="8"/>
  <c r="G38" i="8"/>
  <c r="H38" i="8" s="1"/>
  <c r="H24" i="8"/>
  <c r="H23" i="8"/>
  <c r="H22" i="8"/>
  <c r="H47" i="7"/>
  <c r="H49" i="7" s="1"/>
  <c r="G38" i="7"/>
  <c r="H23" i="7"/>
  <c r="H30" i="7" s="1"/>
  <c r="H22" i="7"/>
  <c r="H47" i="6"/>
  <c r="H46" i="6"/>
  <c r="G38" i="6"/>
  <c r="H38" i="6" s="1"/>
  <c r="H23" i="6"/>
  <c r="H22" i="6"/>
  <c r="H46" i="5"/>
  <c r="H38" i="5"/>
  <c r="H37" i="5"/>
  <c r="H22" i="5"/>
  <c r="H29" i="5" s="1"/>
  <c r="H30" i="5" s="1"/>
  <c r="H13" i="5"/>
  <c r="G39" i="6" l="1"/>
  <c r="H39" i="6" s="1"/>
  <c r="H30" i="8"/>
  <c r="H30" i="18"/>
  <c r="H47" i="20"/>
  <c r="F37" i="22"/>
  <c r="H37" i="22" s="1"/>
  <c r="F37" i="23"/>
  <c r="H37" i="23" s="1"/>
  <c r="H54" i="20"/>
  <c r="F40" i="21"/>
  <c r="H40" i="21" s="1"/>
  <c r="H30" i="26"/>
  <c r="H31" i="25"/>
  <c r="F37" i="8"/>
  <c r="H37" i="8" s="1"/>
  <c r="F37" i="7"/>
  <c r="H37" i="7" s="1"/>
  <c r="F37" i="16"/>
  <c r="H37" i="16" s="1"/>
  <c r="F37" i="6"/>
  <c r="H37" i="6" s="1"/>
  <c r="H41" i="6" s="1"/>
  <c r="H12" i="6" s="1"/>
  <c r="H17" i="6" s="1"/>
  <c r="F37" i="9"/>
  <c r="H37" i="9" s="1"/>
  <c r="F37" i="10"/>
  <c r="H37" i="10" s="1"/>
  <c r="F37" i="11"/>
  <c r="H37" i="11" s="1"/>
  <c r="F37" i="12"/>
  <c r="H37" i="12" s="1"/>
  <c r="G39" i="22"/>
  <c r="H39" i="22" s="1"/>
  <c r="H49" i="19"/>
  <c r="H50" i="26"/>
  <c r="H46" i="20"/>
  <c r="H66" i="20"/>
  <c r="J66" i="20" s="1"/>
  <c r="H52" i="21"/>
  <c r="H32" i="21"/>
  <c r="H52" i="17"/>
  <c r="H41" i="24"/>
  <c r="H12" i="24" s="1"/>
  <c r="H17" i="24" s="1"/>
  <c r="H49" i="18"/>
  <c r="H29" i="9"/>
  <c r="H24" i="6"/>
  <c r="H30" i="6" s="1"/>
  <c r="H42" i="26"/>
  <c r="H12" i="26" s="1"/>
  <c r="H17" i="26" s="1"/>
  <c r="H50" i="25"/>
  <c r="H30" i="25"/>
  <c r="H32" i="25" s="1"/>
  <c r="H49" i="24"/>
  <c r="H29" i="23"/>
  <c r="H30" i="23" s="1"/>
  <c r="H31" i="23" s="1"/>
  <c r="H49" i="23"/>
  <c r="H38" i="19"/>
  <c r="H41" i="19" s="1"/>
  <c r="H12" i="19" s="1"/>
  <c r="H17" i="19" s="1"/>
  <c r="H29" i="19"/>
  <c r="H29" i="18"/>
  <c r="H31" i="18" s="1"/>
  <c r="H38" i="18"/>
  <c r="H41" i="18" s="1"/>
  <c r="H12" i="18" s="1"/>
  <c r="H17" i="18" s="1"/>
  <c r="H32" i="17"/>
  <c r="H29" i="16"/>
  <c r="H30" i="16" s="1"/>
  <c r="H31" i="16" s="1"/>
  <c r="G39" i="12"/>
  <c r="H39" i="12" s="1"/>
  <c r="H49" i="11"/>
  <c r="G39" i="11"/>
  <c r="H39" i="11" s="1"/>
  <c r="H29" i="10"/>
  <c r="H49" i="9"/>
  <c r="G39" i="9"/>
  <c r="H39" i="9" s="1"/>
  <c r="H41" i="9" s="1"/>
  <c r="H12" i="9" s="1"/>
  <c r="H17" i="9" s="1"/>
  <c r="G39" i="8"/>
  <c r="H39" i="8" s="1"/>
  <c r="H29" i="7"/>
  <c r="H31" i="7" s="1"/>
  <c r="H49" i="5"/>
  <c r="H41" i="5"/>
  <c r="H31" i="26"/>
  <c r="H32" i="26" s="1"/>
  <c r="H39" i="17"/>
  <c r="G42" i="21"/>
  <c r="H42" i="21" s="1"/>
  <c r="H41" i="21"/>
  <c r="H31" i="5"/>
  <c r="H49" i="6"/>
  <c r="H29" i="8"/>
  <c r="G39" i="10"/>
  <c r="H39" i="10" s="1"/>
  <c r="H38" i="10"/>
  <c r="H29" i="12"/>
  <c r="H29" i="22"/>
  <c r="H41" i="23"/>
  <c r="H12" i="23" s="1"/>
  <c r="H17" i="23" s="1"/>
  <c r="H29" i="24"/>
  <c r="G39" i="7"/>
  <c r="H39" i="7" s="1"/>
  <c r="H38" i="7"/>
  <c r="H49" i="8"/>
  <c r="G39" i="16"/>
  <c r="H39" i="16" s="1"/>
  <c r="H38" i="16"/>
  <c r="H42" i="25"/>
  <c r="H12" i="25" s="1"/>
  <c r="H17" i="25" s="1"/>
  <c r="G56" i="20"/>
  <c r="H56" i="20" s="1"/>
  <c r="H55" i="20"/>
  <c r="H41" i="22" l="1"/>
  <c r="H12" i="22" s="1"/>
  <c r="H17" i="22" s="1"/>
  <c r="H41" i="12"/>
  <c r="H12" i="12" s="1"/>
  <c r="H17" i="12" s="1"/>
  <c r="H29" i="6"/>
  <c r="H31" i="6" s="1"/>
  <c r="H41" i="8"/>
  <c r="H12" i="8" s="1"/>
  <c r="H17" i="8" s="1"/>
  <c r="H41" i="11"/>
  <c r="H12" i="11" s="1"/>
  <c r="H17" i="11" s="1"/>
  <c r="H41" i="7"/>
  <c r="H12" i="7" s="1"/>
  <c r="H17" i="7" s="1"/>
  <c r="H51" i="7" s="1"/>
  <c r="H40" i="17"/>
  <c r="H30" i="19"/>
  <c r="H31" i="19" s="1"/>
  <c r="H51" i="19" s="1"/>
  <c r="H56" i="26"/>
  <c r="E209" i="27"/>
  <c r="H41" i="16"/>
  <c r="H12" i="16" s="1"/>
  <c r="H17" i="16" s="1"/>
  <c r="H51" i="16" s="1"/>
  <c r="H58" i="20"/>
  <c r="J58" i="20" s="1"/>
  <c r="H34" i="21"/>
  <c r="H44" i="21"/>
  <c r="H12" i="21" s="1"/>
  <c r="H17" i="21" s="1"/>
  <c r="H51" i="18"/>
  <c r="H31" i="9"/>
  <c r="H51" i="9" s="1"/>
  <c r="H12" i="5"/>
  <c r="H17" i="5" s="1"/>
  <c r="H51" i="5" s="1"/>
  <c r="H52" i="25"/>
  <c r="H51" i="23"/>
  <c r="H53" i="23" s="1"/>
  <c r="H48" i="20"/>
  <c r="H31" i="10"/>
  <c r="H31" i="12"/>
  <c r="H30" i="24"/>
  <c r="H31" i="24" s="1"/>
  <c r="H51" i="24" s="1"/>
  <c r="H31" i="22"/>
  <c r="H51" i="22" s="1"/>
  <c r="H31" i="8"/>
  <c r="H41" i="10"/>
  <c r="H12" i="10" s="1"/>
  <c r="H17" i="10" s="1"/>
  <c r="H12" i="20" l="1"/>
  <c r="H17" i="20" s="1"/>
  <c r="H68" i="20" s="1"/>
  <c r="J68" i="20" s="1"/>
  <c r="K68" i="20" s="1"/>
  <c r="H51" i="8"/>
  <c r="H51" i="12"/>
  <c r="E198" i="27" s="1"/>
  <c r="T198" i="27" s="1"/>
  <c r="H53" i="25"/>
  <c r="H54" i="25"/>
  <c r="E205" i="27"/>
  <c r="T205" i="27" s="1"/>
  <c r="E201" i="27"/>
  <c r="F201" i="27" s="1"/>
  <c r="H41" i="17"/>
  <c r="H42" i="17"/>
  <c r="H52" i="9"/>
  <c r="E194" i="27"/>
  <c r="S194" i="27" s="1"/>
  <c r="H51" i="6"/>
  <c r="E207" i="27"/>
  <c r="V207" i="27" s="1"/>
  <c r="W207" i="27" s="1"/>
  <c r="H53" i="24"/>
  <c r="H52" i="24"/>
  <c r="Y209" i="27"/>
  <c r="F209" i="27"/>
  <c r="S209" i="27"/>
  <c r="V209" i="27"/>
  <c r="W209" i="27" s="1"/>
  <c r="T209" i="27"/>
  <c r="H54" i="21"/>
  <c r="H52" i="19"/>
  <c r="E202" i="27"/>
  <c r="H52" i="18"/>
  <c r="H53" i="18"/>
  <c r="H53" i="16"/>
  <c r="E195" i="27"/>
  <c r="S195" i="27" s="1"/>
  <c r="H53" i="9"/>
  <c r="H52" i="7"/>
  <c r="E193" i="27"/>
  <c r="H52" i="5"/>
  <c r="H53" i="5"/>
  <c r="E191" i="27"/>
  <c r="E208" i="27"/>
  <c r="H52" i="23"/>
  <c r="H54" i="23" s="1"/>
  <c r="H55" i="23" s="1"/>
  <c r="E206" i="27"/>
  <c r="H53" i="22"/>
  <c r="H52" i="22"/>
  <c r="H53" i="19"/>
  <c r="H52" i="16"/>
  <c r="H53" i="12"/>
  <c r="H51" i="10"/>
  <c r="H53" i="8"/>
  <c r="H52" i="8"/>
  <c r="H53" i="7"/>
  <c r="H52" i="12" l="1"/>
  <c r="E204" i="27"/>
  <c r="Y204" i="27" s="1"/>
  <c r="J54" i="21"/>
  <c r="K54" i="21" s="1"/>
  <c r="H55" i="25"/>
  <c r="H56" i="25" s="1"/>
  <c r="F207" i="27"/>
  <c r="S205" i="27"/>
  <c r="Y205" i="27"/>
  <c r="V205" i="27"/>
  <c r="W205" i="27" s="1"/>
  <c r="Y194" i="27"/>
  <c r="F194" i="27"/>
  <c r="Y198" i="27"/>
  <c r="V194" i="27"/>
  <c r="W194" i="27" s="1"/>
  <c r="S201" i="27"/>
  <c r="Y201" i="27"/>
  <c r="T201" i="27"/>
  <c r="V201" i="27"/>
  <c r="W201" i="27" s="1"/>
  <c r="H44" i="17"/>
  <c r="H12" i="17"/>
  <c r="H18" i="17" s="1"/>
  <c r="H54" i="17" s="1"/>
  <c r="Y207" i="27"/>
  <c r="H54" i="9"/>
  <c r="H55" i="9" s="1"/>
  <c r="H54" i="24"/>
  <c r="H55" i="24" s="1"/>
  <c r="T194" i="27"/>
  <c r="F198" i="27"/>
  <c r="S207" i="27"/>
  <c r="T207" i="27"/>
  <c r="V198" i="27"/>
  <c r="W198" i="27" s="1"/>
  <c r="S198" i="27"/>
  <c r="E196" i="27"/>
  <c r="Y196" i="27" s="1"/>
  <c r="H54" i="8"/>
  <c r="H55" i="8" s="1"/>
  <c r="E192" i="27"/>
  <c r="T192" i="27" s="1"/>
  <c r="H52" i="6"/>
  <c r="H53" i="6"/>
  <c r="H70" i="20"/>
  <c r="E203" i="27"/>
  <c r="Y203" i="27" s="1"/>
  <c r="H69" i="20"/>
  <c r="H55" i="21"/>
  <c r="H56" i="21"/>
  <c r="T204" i="27"/>
  <c r="H54" i="22"/>
  <c r="H55" i="22" s="1"/>
  <c r="H54" i="19"/>
  <c r="H55" i="19" s="1"/>
  <c r="F202" i="27"/>
  <c r="T202" i="27"/>
  <c r="S202" i="27"/>
  <c r="V202" i="27"/>
  <c r="W202" i="27" s="1"/>
  <c r="Y202" i="27"/>
  <c r="H54" i="18"/>
  <c r="H55" i="18" s="1"/>
  <c r="H54" i="16"/>
  <c r="H55" i="16" s="1"/>
  <c r="V199" i="27"/>
  <c r="W199" i="27" s="1"/>
  <c r="Y199" i="27"/>
  <c r="T199" i="27"/>
  <c r="S199" i="27"/>
  <c r="F199" i="27"/>
  <c r="H54" i="12"/>
  <c r="H55" i="12" s="1"/>
  <c r="H53" i="10"/>
  <c r="H52" i="10"/>
  <c r="T195" i="27"/>
  <c r="V195" i="27"/>
  <c r="W195" i="27" s="1"/>
  <c r="F195" i="27"/>
  <c r="Y195" i="27"/>
  <c r="H54" i="7"/>
  <c r="H55" i="7" s="1"/>
  <c r="S193" i="27"/>
  <c r="V193" i="27"/>
  <c r="W193" i="27" s="1"/>
  <c r="F193" i="27"/>
  <c r="T193" i="27"/>
  <c r="Y193" i="27"/>
  <c r="H54" i="5"/>
  <c r="H55" i="5" s="1"/>
  <c r="F191" i="27"/>
  <c r="V191" i="27"/>
  <c r="W191" i="27" s="1"/>
  <c r="S191" i="27"/>
  <c r="T191" i="27"/>
  <c r="Y191" i="27"/>
  <c r="V208" i="27"/>
  <c r="W208" i="27" s="1"/>
  <c r="F208" i="27"/>
  <c r="T208" i="27"/>
  <c r="S208" i="27"/>
  <c r="Y208" i="27"/>
  <c r="F206" i="27"/>
  <c r="Y206" i="27"/>
  <c r="T206" i="27"/>
  <c r="S206" i="27"/>
  <c r="V206" i="27"/>
  <c r="W206" i="27" s="1"/>
  <c r="S204" i="27" l="1"/>
  <c r="F204" i="27"/>
  <c r="V204" i="27"/>
  <c r="W204" i="27" s="1"/>
  <c r="H56" i="17"/>
  <c r="E200" i="27"/>
  <c r="F200" i="27" s="1"/>
  <c r="H55" i="17"/>
  <c r="S196" i="27"/>
  <c r="V196" i="27"/>
  <c r="W196" i="27" s="1"/>
  <c r="T196" i="27"/>
  <c r="F196" i="27"/>
  <c r="Y192" i="27"/>
  <c r="V192" i="27"/>
  <c r="W192" i="27" s="1"/>
  <c r="S192" i="27"/>
  <c r="F192" i="27"/>
  <c r="H54" i="6"/>
  <c r="H55" i="6" s="1"/>
  <c r="H71" i="20"/>
  <c r="H72" i="20" s="1"/>
  <c r="F203" i="27"/>
  <c r="S203" i="27"/>
  <c r="V203" i="27"/>
  <c r="W203" i="27" s="1"/>
  <c r="T203" i="27"/>
  <c r="H57" i="21"/>
  <c r="H58" i="21" s="1"/>
  <c r="H54" i="10"/>
  <c r="H55" i="10" s="1"/>
  <c r="H22" i="11"/>
  <c r="H29" i="11" s="1"/>
  <c r="H30" i="11" s="1"/>
  <c r="H57" i="17" l="1"/>
  <c r="H58" i="17" s="1"/>
  <c r="V200" i="27"/>
  <c r="W200" i="27" s="1"/>
  <c r="Y200" i="27"/>
  <c r="S200" i="27"/>
  <c r="T200" i="27"/>
  <c r="H31" i="11"/>
  <c r="H51" i="11" s="1"/>
  <c r="H53" i="11" l="1"/>
  <c r="H52" i="11"/>
  <c r="E197" i="27"/>
  <c r="Y197" i="27" l="1"/>
  <c r="Y211" i="27" s="1"/>
  <c r="Y219" i="27" s="1"/>
  <c r="V197" i="27"/>
  <c r="W197" i="27" s="1"/>
  <c r="W211" i="27" s="1"/>
  <c r="T197" i="27"/>
  <c r="T212" i="27" s="1"/>
  <c r="S197" i="27"/>
  <c r="F197" i="27"/>
  <c r="H54" i="11"/>
  <c r="H55" i="11" s="1"/>
  <c r="S212" i="27" l="1"/>
  <c r="S215" i="27" s="1"/>
  <c r="S211" i="27"/>
  <c r="F212" i="27"/>
  <c r="W219" i="27"/>
  <c r="W221" i="27" s="1"/>
  <c r="Y221" i="27"/>
  <c r="Y223" i="27"/>
  <c r="Y222" i="27"/>
  <c r="T219" i="27"/>
  <c r="T227" i="27" s="1"/>
  <c r="T215" i="27"/>
  <c r="T214" i="27"/>
  <c r="T216" i="27"/>
  <c r="S219" i="27" l="1"/>
  <c r="S222" i="27" s="1"/>
  <c r="S216" i="27"/>
  <c r="S214" i="27"/>
  <c r="F214" i="27"/>
  <c r="F216" i="27"/>
  <c r="F215" i="27"/>
  <c r="F219" i="27"/>
  <c r="W223" i="27"/>
  <c r="W222" i="27"/>
  <c r="T213" i="27"/>
  <c r="T217" i="27" s="1"/>
  <c r="Y220" i="27"/>
  <c r="Y227" i="27" s="1"/>
  <c r="S223" i="27" l="1"/>
  <c r="S221" i="27"/>
  <c r="S213" i="27"/>
  <c r="S217" i="27" s="1"/>
  <c r="F223" i="27"/>
  <c r="F222" i="27"/>
  <c r="F221" i="27"/>
  <c r="F213" i="27"/>
  <c r="F217" i="27" s="1"/>
  <c r="W220" i="27"/>
  <c r="W227" i="27" s="1"/>
  <c r="S220" i="27" l="1"/>
  <c r="S227" i="27" s="1"/>
  <c r="T228" i="27" s="1"/>
  <c r="I220" i="27"/>
  <c r="I227" i="27" s="1"/>
  <c r="Y229" i="27" s="1"/>
  <c r="F220" i="27"/>
  <c r="F227" i="27" s="1"/>
  <c r="I228" i="27" s="1"/>
  <c r="P228" i="27" l="1"/>
</calcChain>
</file>

<file path=xl/sharedStrings.xml><?xml version="1.0" encoding="utf-8"?>
<sst xmlns="http://schemas.openxmlformats.org/spreadsheetml/2006/main" count="2508" uniqueCount="625">
  <si>
    <t>CONSTRUCCIÓN DE ACUEDUCTO Y ALCANTARILLADO, OBRAS DE ADECUACIÓN PARA LA DOTACIÓN DE SERVICIOS PÚBLICOS Y DESARROLLO URBANÍSTICO EN EL BARRIO JOSÉ DOMINGO OLIVEROS DEL MUNICIPIO DE YONDÓ</t>
  </si>
  <si>
    <t>ÍTEM</t>
  </si>
  <si>
    <t>VALOR UNITARIO</t>
  </si>
  <si>
    <t>OBRAS PRELIMINARES, CONTROL DE MITIGACIÓN TERRAPLENES</t>
  </si>
  <si>
    <t>LOCALIZACIÓN, TRAZADO Y REPLANTEO TOPOGRÁFICO, INCLUYE COMISIÓN Y EQUIPO DE TOPOGRAFÍA, ENTREGA DE MEMORIAS, CÁLCULOS Y PLANOS RECORD DEL PROYECTO EN MEDIO MAGNÉTICO</t>
  </si>
  <si>
    <t>DIA</t>
  </si>
  <si>
    <t>EXCAVACIÓN EN MATERIAL COMÚN DE LA EXPLANACIÓN Y CANALES - DESCAPOTE A MÁQUINA e=0,20M.</t>
  </si>
  <si>
    <t>M2</t>
  </si>
  <si>
    <t>Excavación mecánica de material heterogéneo de 0-2 m, bajo cualquier grado de humedad. Incluye: roca descompuesta, bolas de roca de volúmen inferior a 0.35 m³., el cargue, transporte interno y externo y botada de material proveniente de las excavaciones en los sitios donde lo indique la interventoría y su medida será en el sitio.</t>
  </si>
  <si>
    <t>M3</t>
  </si>
  <si>
    <t>Excavación mecánica de material heterogéneo mayor a 2 m, bajo cualquier grado de humedad. Incluye: roca descompuesta, bolas de roca de volúmen inferior a 0.35 m³., el cargue, transporte interno y externo y botada de material proveniente de las excavaciones en los sitios donde lo indique la interventoría y su medida será en el sitio. No incluye entibado.</t>
  </si>
  <si>
    <t>DEMOLICIÓN DE ESTRUCTURAS EN CONCRETO REFORZADO EXISTENTES</t>
  </si>
  <si>
    <t>SUMINISTRO, TRANSPORTE Y COLOCACIÓN DE PROTECCIÓN DE TALUDES CON HIDROSIEMBRA CONTROLADA - JARILLÓN</t>
  </si>
  <si>
    <t>SUMINISTRO, TRANSPORTE Y CONSTRUCCIÓN DE PEDRAPLÉN COMPACTO - OBRAS DE MITIGACIÓN RIESGO INUNDACIONES - JARILLÓN, INCLUYE GEOTEXTIL Y GEOMALLA BIAXIAL</t>
  </si>
  <si>
    <t>SUMINISTRO, TRANSPORTE Y CONSTRUCCIÓN DE TERRAPLENES - OBRAS DE CONFORMACIÓN TERRENO SEGÚN ESTUDIO DE SUELOS, INCLUYE GEOTEXTIL Y GEOMALLA BIAXIAL</t>
  </si>
  <si>
    <t>SUMINISTRO, TRANSPORTE Y CONSTRUCCIÓN DE FILTRO CON MATERIAL GRANULAR DE 1" A 2" PARA UN ESPESOR HASTA 0,30M, INCLUYE GEOTEXTIL NO TEJIDO NT-2500, TUBERÍA PERFORADA PVC Ø=4" CORRUGADA Y LAS RESPECTIVAS CONEXIONES, TRITURADO SEGÚN DISEÑO. NO INCLUYE EXCAVACIÓN.</t>
  </si>
  <si>
    <t>ML</t>
  </si>
  <si>
    <t>SUBTOTAL OBRAS PRELIMINARES, CONTROL DE MITIGACIÓN TERRAPLENES</t>
  </si>
  <si>
    <t>REDES HIDROSANITARIAS</t>
  </si>
  <si>
    <t>TRAMO COLECTOR AGUAS RESIDUALES</t>
  </si>
  <si>
    <t>2.1.1</t>
  </si>
  <si>
    <t>ACTIVIDADES PRELIMINARES</t>
  </si>
  <si>
    <t>2.1.1.1</t>
  </si>
  <si>
    <t>LOCALIZACIÓN, TRAZADO Y REPLANTEO TOPOGRÁFICO DE REDES ACUEDUCTO, INCLUYE COMISIÓN Y EQUIPO DE TOPOGRAFÍA, ENTREGA DE MEMORIAS, CÁLCULOS Y PLANOS RECORD DEL PROYECTO EN MEDIO MAGNÉTICO</t>
  </si>
  <si>
    <t>2.1.1.2</t>
  </si>
  <si>
    <t>EXCAVACIÓN EN MATERIAL COMÚN DE LA EXPLANACIÓN Y CANALES - DESCAPOTE A MÁQUINA e=0,40M.</t>
  </si>
  <si>
    <t>SUBTOTAL ACTIVIDADES PRELIMINARES</t>
  </si>
  <si>
    <t>2.1.2</t>
  </si>
  <si>
    <t>DEMOLICIONES</t>
  </si>
  <si>
    <t>2.1.2.1</t>
  </si>
  <si>
    <t>DEMOLICIÓN DE ESTRUCTURAS EN CONCRETO REFORZADO</t>
  </si>
  <si>
    <t>2.1.2.2</t>
  </si>
  <si>
    <t>CORTE Y ROTURA DE ANDENES Y PAVIMENTO HASTA e=15cm</t>
  </si>
  <si>
    <t>SUBTOTAL DEMOLICIONES</t>
  </si>
  <si>
    <t>2.1.3</t>
  </si>
  <si>
    <t>EXCAVACIONES Y LLENOS</t>
  </si>
  <si>
    <t>2.1.3.1</t>
  </si>
  <si>
    <t>Excavación MANUAL de 0‐2m de material heterogéneo bajo cualquier grado de humedad, incluye roca descompuesta y bolas de roca hasta de 0,35m3. Medida en sitio</t>
  </si>
  <si>
    <t>m3</t>
  </si>
  <si>
    <t>2.1.3.2</t>
  </si>
  <si>
    <t>Excavación MECANICA de 0‐2m de material heterogéneo bajo cualquier grado de humedad, incluye roca descompuesta y bolas de roca hasta de 0,35m3. Medida en sitio</t>
  </si>
  <si>
    <t>2.1.3.3</t>
  </si>
  <si>
    <t>Excavación MANUAL CON BOMBEO de 0‐2m de material HUMEDO, incluye movimiento de roca hasta de 0,35m3. Medida en sitio</t>
  </si>
  <si>
    <t>2.1.3.4</t>
  </si>
  <si>
    <t>Cargue, retiro y botada de material proveniente de la excavación a cualquier distancia, medida en sitio. Incluye mano de obra con 2 ayudantes</t>
  </si>
  <si>
    <t>2.1.3.5</t>
  </si>
  <si>
    <t>Entibado temporal (formaleta METALICA)</t>
  </si>
  <si>
    <t>m2</t>
  </si>
  <si>
    <t>2.1.3.6</t>
  </si>
  <si>
    <t>Llenos en material proveniente DE LA EXCAVACION, compactados mecánicamente hasta obtener una densidad del 95% de la máxima obtenida en el ensayo del Proctor Modificado.</t>
  </si>
  <si>
    <t>2.1.3.7</t>
  </si>
  <si>
    <t>Llenos con material de préstamo en LIMO / ARENILLA, compactados mecánicamente hasta obtener una densidad del 100% de la máxima obtenida en el ensayo del Próctor modificado.</t>
  </si>
  <si>
    <t>2.1.3.8</t>
  </si>
  <si>
    <t>Suministro, transporte, colocación de Entresuelo en triturado de 3/4" para cimentación de tubería</t>
  </si>
  <si>
    <t>SUBTOTAL EXCAVACIONES Y LLENOS</t>
  </si>
  <si>
    <t>2.1.4</t>
  </si>
  <si>
    <t>OBRAS EN CONCRETO Y ACERO</t>
  </si>
  <si>
    <t>2.1.4.1</t>
  </si>
  <si>
    <t>S.T.C en concreto SOLADO de f`c = 140 kg/cm2 para apoyo, e = 5 cm</t>
  </si>
  <si>
    <t>2.1.4.2</t>
  </si>
  <si>
    <t>S.T.C. ATRAQUES de Concreto f'c=140kg/cm2, para tubería y accesorios</t>
  </si>
  <si>
    <t>2.1.4.3</t>
  </si>
  <si>
    <t>Suministro, transporte, instalación. Juego de ANILLO + CUELLO + TAPA PREFABRICADO, para cámara de inspección DN=1200mm</t>
  </si>
  <si>
    <t>Juego</t>
  </si>
  <si>
    <t>2.1.4.4</t>
  </si>
  <si>
    <t>Suministro, transporte, instalación. CONO PREFABRICADO, para cámara de inspección DN=1200mm</t>
  </si>
  <si>
    <t>un</t>
  </si>
  <si>
    <t>2.1.4.5</t>
  </si>
  <si>
    <t>Suministro, transporte, instalación. CILINDRO PREFABRICADO, para cámara de inspección DN=1200mm ‐ H=1.0m</t>
  </si>
  <si>
    <t>Un</t>
  </si>
  <si>
    <t>2.1.4.6</t>
  </si>
  <si>
    <t>Suministro, transporte, instalación. CILINDRO PREFABRICADO, para cámara de inspección DN=1200mm‐H=0.5m</t>
  </si>
  <si>
    <t>2.1.4.7</t>
  </si>
  <si>
    <t>Suministro, transporte, instalación. BASE PREFABRICADA, para cámara de inspección</t>
  </si>
  <si>
    <t>2.1.4.8</t>
  </si>
  <si>
    <t>Suministro, transporte, instalación. CAJA DE INSPECCION 60X60cm incluye tapa y herrajes</t>
  </si>
  <si>
    <t>SUBTOTAL OBRAS EN CONCRETO Y ACERO</t>
  </si>
  <si>
    <t>2.1.5</t>
  </si>
  <si>
    <t>SUMINISTRO E INSTALACION DE TUBERIAS VALVULAS Y ACCESORIOS</t>
  </si>
  <si>
    <t>2.1.5.1</t>
  </si>
  <si>
    <t>S.T.I. de Tubería PVC‐S de Ø4" (110 mm)</t>
  </si>
  <si>
    <t>ml</t>
  </si>
  <si>
    <t>2.1.5.2</t>
  </si>
  <si>
    <t>S.T.I. de Tubería PVC‐S (NOVAFORT) de Ø6" (160 mm)</t>
  </si>
  <si>
    <t>2.1.5.3</t>
  </si>
  <si>
    <t>S.T.I. de Tubería PVC‐S (NOVAFORT) de Ø8" (200 mm)</t>
  </si>
  <si>
    <t>2.1.5.4</t>
  </si>
  <si>
    <t>S.T.I. de Tubería PVC‐S (NOVAFORT) de Ø10" (250 mm)</t>
  </si>
  <si>
    <t>2.1.5.5</t>
  </si>
  <si>
    <t>S.T.I. de SEMICODO PVC‐S de Ø4"X45</t>
  </si>
  <si>
    <t>Unidad</t>
  </si>
  <si>
    <t>2.1.5.6</t>
  </si>
  <si>
    <t>S.T.I. de CODO PVC‐S de Ø4"X90</t>
  </si>
  <si>
    <t>SUBTOTAL SUMINISTRO E INSTALACION DE TUBERIAS VALVULAS Y ACCESORIOS</t>
  </si>
  <si>
    <t>2.1.6</t>
  </si>
  <si>
    <t>ESTACION BOMBEO</t>
  </si>
  <si>
    <t>2.1.6.1</t>
  </si>
  <si>
    <t>SUMINISTRO E INSTALACION DE BOMBA GRUNDFOS Características: Diámetro Recorte del impulsor 50""/ Diámetro de conexiones succión 3"" 125lb ANSI y Descarga 3" 250lb ANSI / Rotación CW. Materiales: Cuerpo hidráulico en Hierro Fundido / Impulsor en Silicon Bronce / Sello Mecánico 21 caras en carbón vs. Cerámica - elastómeros en Buna. Ensamble: Bomba y motor ensamblados mediante acople flexible, guarda acople y base común en hierro. Datos eléctricos: Acoplada a motor de 3600 RPM / 2.0 HP / 3 x 220 V ‐ 60Hz / TEFC (IP55) / Eficiencia Premium IE3</t>
  </si>
  <si>
    <t>UN</t>
  </si>
  <si>
    <t>2.1.6.2</t>
  </si>
  <si>
    <t>SUMINISTRO E INSTALACION DE TABLEROS DE CONTROL DE BOMBAS</t>
  </si>
  <si>
    <t>2.1.6.3</t>
  </si>
  <si>
    <t>2.1.6.4</t>
  </si>
  <si>
    <t>S.T.C. de Concreto PILOTES DE APOYO f'c=28 Mpa Ø25mm, hasta 5 m de profundidad</t>
  </si>
  <si>
    <t>2.1.6.5</t>
  </si>
  <si>
    <t>Suministro, transporte, armado y vaciado de LOSA DE PISO en concreto reforzado PARA POZO ESTACION DE BOMBEO</t>
  </si>
  <si>
    <t>2.1.6.6</t>
  </si>
  <si>
    <t>Suministro, transporte, armado y vaciado de MUROS Y LOSA SUPERIOR en concreto reforzado PARA POZO ESTACION DE BOMBEO</t>
  </si>
  <si>
    <t>2.1.6.7</t>
  </si>
  <si>
    <t>Suministro, transporte, corte, figuración y colocación de ACERO de refuerzo fy = 420 MPa‐60000 PSI, corrugado. (Incluye figuración)</t>
  </si>
  <si>
    <t>Kg</t>
  </si>
  <si>
    <t>SUBTOTAL ESTACION BOMBEO</t>
  </si>
  <si>
    <t>2.1.7</t>
  </si>
  <si>
    <t>TANQUE DE SUCCIÓN PARA EL SISTEMA DE BOMBEO</t>
  </si>
  <si>
    <t>2.1.7.1</t>
  </si>
  <si>
    <t>2.1.7.1.1</t>
  </si>
  <si>
    <t>2.1.7.1.2</t>
  </si>
  <si>
    <t>Instalación de CAMPAMENTO CONTENEDOR EN ALQUILER</t>
  </si>
  <si>
    <t>MES</t>
  </si>
  <si>
    <t>2.1.7.2</t>
  </si>
  <si>
    <t>EXCAVACIONES ZANJA ABIERTA</t>
  </si>
  <si>
    <t>2.1.7.2.1</t>
  </si>
  <si>
    <t>2.1.7.2.2</t>
  </si>
  <si>
    <t>2.1.7.3</t>
  </si>
  <si>
    <t>LLENOS</t>
  </si>
  <si>
    <t>2.1.7.3.1</t>
  </si>
  <si>
    <t>2.1.7.4</t>
  </si>
  <si>
    <t xml:space="preserve">ESTRUCTURAS EN CONCRETO VACIADO </t>
  </si>
  <si>
    <t>2.1.7.4.1</t>
  </si>
  <si>
    <t>2.1.7.4.2</t>
  </si>
  <si>
    <t>KG</t>
  </si>
  <si>
    <t>2.1.7.5</t>
  </si>
  <si>
    <t xml:space="preserve">TUBERIAS Y ACCESORIOS </t>
  </si>
  <si>
    <t>2.1.7.5.1</t>
  </si>
  <si>
    <t xml:space="preserve">VALVULA DE 12"-ACERO INOX-COMPUERTA TIPO GUILLOTINA BIDIRECCIONAL  TIPO WAFER CON VOLANTE (SEGUN MEDIDAS). Comprende el suministro, transporte, almacenamiento, manejo y colocación del elemento. con los alineamientos, cotas y pendientes mostrados en los planos del proyecto, las libretas de topografía o los ordenados por la Interventoría. Incluye el suministro del material y la instalación del accesorio a la tubería.  Incluye los equipos, herramientas, mano de obra y uniones o elementos de unión necesarios </t>
  </si>
  <si>
    <t>2.1.7.5.2</t>
  </si>
  <si>
    <t>PASAMURO 10"X70cm AC. Comprende el suministro, transporte, almacenamiento, manejo y colocación del elemento. con los alineamientos, cotas y pendientes mostrados en los planos del proyecto, las libretas de topografía o los ordenados por la Interventoría. Incluye el suministro del material y la instalación del accesorio a la tubería.  Incluye los equipos, herramientas, mano de obra y uniones o elementos de unión necesarios para su normal funcionamiento. La nivelación de todos los elementos instalados será revisado con comisiones de topografía, dejando registro de los levantamientos realizados.</t>
  </si>
  <si>
    <t>2.1.7.5.3</t>
  </si>
  <si>
    <t>SUMINISTRO ADAPTADOR BRIDA UNIVERSAL PARA PVC 10". Comprende el suministro, transporte, almacenamiento, manejo y colocación del elemento. con los alineamientos, cotas y pendientes mostrados en los planos del proyecto, las libretas de topografía o los ordenados por la Interventoría. Incluye el suministro del material y la instalación del accesorio a la tubería.  Incluye los equipos, herramientas, mano de obra y uniones o elementos de unión necesarios para su normal funcionamiento. La nivelación de todos los elementos instalados será revisado con comisiones de topografía, dejando registro de los levantamientos realizados.</t>
  </si>
  <si>
    <t>2.1.7.6</t>
  </si>
  <si>
    <t>OBRAS VARIAS</t>
  </si>
  <si>
    <t>2.1.7.6.1</t>
  </si>
  <si>
    <t>IMPERMEABILIZACIÓN  INTERNA CON POLIUREA  o SIKAPLAN según ficha técnica</t>
  </si>
  <si>
    <t>2.1.7.6.2</t>
  </si>
  <si>
    <t>Suministro e instalación de filtros, incluye tubería PVC perforada de 4", geotextil no tejido 1600, triturado de 1/2", 3/4", 1".</t>
  </si>
  <si>
    <t>2.1.7.7</t>
  </si>
  <si>
    <t>OBRAS COMPLEMENTARIAS</t>
  </si>
  <si>
    <t>2.1.7.7.1</t>
  </si>
  <si>
    <t>SUMINISTRO E INSTALACION DE Cinta PVC-O30, tipo central-ancho 30cm, se incluyen accesorios esquineros pieza en 90 y pieza en Tee</t>
  </si>
  <si>
    <t>2.1.7.7.2</t>
  </si>
  <si>
    <t>Suministro de Marco en acero galvanizado Angulo de 3" incluye instalación</t>
  </si>
  <si>
    <t>2.1.7.7.3</t>
  </si>
  <si>
    <t>Suministro  de Tapas tipo reja en Polipropileno 80x70cm</t>
  </si>
  <si>
    <t>SUBTOTAL TANQUE DE SUCCIÓN PARA EL SISTEMA DE BOMBEO</t>
  </si>
  <si>
    <t>SUBTOTAL TRAMO COLECTOR AGUAS RESIDUALES</t>
  </si>
  <si>
    <t>2.2</t>
  </si>
  <si>
    <t>TRAMO COLECTOR AGUAS LLUVIAS</t>
  </si>
  <si>
    <t>2.2.1</t>
  </si>
  <si>
    <t>2.2.1.1</t>
  </si>
  <si>
    <t>2.2.1.2</t>
  </si>
  <si>
    <t>2.2.2</t>
  </si>
  <si>
    <t>2.2.2.1</t>
  </si>
  <si>
    <t>2.2.2.2</t>
  </si>
  <si>
    <t>2.2.3</t>
  </si>
  <si>
    <t>2.2.3.1</t>
  </si>
  <si>
    <t>2.2.3.2</t>
  </si>
  <si>
    <t>2.2.3.3</t>
  </si>
  <si>
    <t>2.2.3.4</t>
  </si>
  <si>
    <t>Llenos con material de préstamo en LIMO/ARENILLA, compactados mecánicamente hasta obtener una densidad del 100% de la máxima obtenida en el ensayo del Próctor modificado.</t>
  </si>
  <si>
    <t>2.2.3.5</t>
  </si>
  <si>
    <t>2.2.4</t>
  </si>
  <si>
    <t>2.2.4.1</t>
  </si>
  <si>
    <t>2.2.4.2</t>
  </si>
  <si>
    <t>2.2.4.3</t>
  </si>
  <si>
    <t>2.2.4.4</t>
  </si>
  <si>
    <t>2.2.4.5</t>
  </si>
  <si>
    <t>2.2.4.6</t>
  </si>
  <si>
    <t>2.2.4.7</t>
  </si>
  <si>
    <t>2.2.4.8</t>
  </si>
  <si>
    <t>2.2.4.9</t>
  </si>
  <si>
    <t>2.2.4.10</t>
  </si>
  <si>
    <t>2.2.4.11</t>
  </si>
  <si>
    <t>Suministro, transporte, instalación. CAJA DE INSPECCION 1.5X1.5m incluye tapa y herrajes</t>
  </si>
  <si>
    <t>2.2.4.12</t>
  </si>
  <si>
    <t>Suministro, transporte, armado y vaciado de CABEZOTE DE DESCARGA en concreto reforzado para Tubería DN‐315mm</t>
  </si>
  <si>
    <t>2.2.4.13</t>
  </si>
  <si>
    <t>Suministro, transporte, armado y vaciado de CABEZOTE DE DESCARGA en concreto reforzado para Tubería DN‐900mm</t>
  </si>
  <si>
    <t>2.2.4.14</t>
  </si>
  <si>
    <t xml:space="preserve">Suministro, transporte, armado y vaciado de SUMIDERO </t>
  </si>
  <si>
    <t>2.2.5</t>
  </si>
  <si>
    <t>2.2.5.1</t>
  </si>
  <si>
    <t>2.2.5.2</t>
  </si>
  <si>
    <t>2.2.5.3</t>
  </si>
  <si>
    <t>S.T.I. de Tubería PVC‐S (NOVAFORT) de Ø12" (315 mm)</t>
  </si>
  <si>
    <t>2.2.5.4</t>
  </si>
  <si>
    <t>S.T.I. de Tubería PVC‐S (NOVAFORT) de Ø16" (400 mm)</t>
  </si>
  <si>
    <t>2.2.5.5</t>
  </si>
  <si>
    <t>S.T.I. de Tubería PVC‐S (NOVAFORT) de Ø20" (500 mm)</t>
  </si>
  <si>
    <t>2.2.5.6</t>
  </si>
  <si>
    <t>S.T.I. de Tubería PVC‐S (NOVAFORT) de Ø24" (600 mm)</t>
  </si>
  <si>
    <t>2.2.5.7</t>
  </si>
  <si>
    <t>S.T.I. de Tubería PVC‐S (NOVAFORT) de Ø30" (760 mm)</t>
  </si>
  <si>
    <t>2.2.5.8</t>
  </si>
  <si>
    <t>S.T.I. de Tubería PVC‐S (NOVAFORT) de Ø36" (900 mm)</t>
  </si>
  <si>
    <t>2.2.5.9</t>
  </si>
  <si>
    <t>2.2.5.10</t>
  </si>
  <si>
    <t>SUBTOTAL TRAMO COLECTOR AGUAS LLUVIAS</t>
  </si>
  <si>
    <t>2.3</t>
  </si>
  <si>
    <t>RED MATRIZ DE ACUEDUCTO TRAMO CIRCUITO CENTRO</t>
  </si>
  <si>
    <t>2.3.1</t>
  </si>
  <si>
    <t>2.3.1.1</t>
  </si>
  <si>
    <t>2.3.1.2</t>
  </si>
  <si>
    <t>2.3.2</t>
  </si>
  <si>
    <t>2.3.2.1</t>
  </si>
  <si>
    <t>2.3.2.2</t>
  </si>
  <si>
    <t>2.3.3</t>
  </si>
  <si>
    <t>2.3.3.1</t>
  </si>
  <si>
    <t>2.3.3.2</t>
  </si>
  <si>
    <t>2.3.3.3</t>
  </si>
  <si>
    <t>2.3.3.4</t>
  </si>
  <si>
    <t>2.3.4</t>
  </si>
  <si>
    <t>2.3.4.1</t>
  </si>
  <si>
    <t>2.3.4.2</t>
  </si>
  <si>
    <t>2.3.4.3</t>
  </si>
  <si>
    <t>2.3.5</t>
  </si>
  <si>
    <t>2.3.5.1</t>
  </si>
  <si>
    <t>S.T.I. ACOMETIDA DOMICILIAR 1/2"</t>
  </si>
  <si>
    <t>2.3.5.2</t>
  </si>
  <si>
    <t>S.T.I. de Tubería PEAD‐PN16‐RDE11 de Ø3" (90 mm)</t>
  </si>
  <si>
    <t>2.3.5.3</t>
  </si>
  <si>
    <t>S.T.I. de Tubería PEAD‐PN10‐RDE17 de Ø4" (110 mm)</t>
  </si>
  <si>
    <t>2.3.5.4</t>
  </si>
  <si>
    <t>S.T.I. de CODO 45 PEAD‐PN16(Ø3"‐90mm)X45</t>
  </si>
  <si>
    <t>2.3.5.5</t>
  </si>
  <si>
    <t>S.T.I. de CODO 90 PEAD‐PN16(Ø3"‐90mm)X90</t>
  </si>
  <si>
    <t>2.3.5.6</t>
  </si>
  <si>
    <t>S.T.I. de TEE PEAD‐PN16(Ø3"‐90mm)</t>
  </si>
  <si>
    <t>2.3.5.7</t>
  </si>
  <si>
    <t>S.T.I. de TEE PEAD‐PN16(Ø4"‐110mm)</t>
  </si>
  <si>
    <t>2.3.5.8</t>
  </si>
  <si>
    <t>S.T.I. de REDUCCION PEAD‐PN16(Ø4"X3"‐110mmX90mm)</t>
  </si>
  <si>
    <t>2.3.5.9</t>
  </si>
  <si>
    <t>S.T.I. de FLANCHE UNIVERSAL PEAD‐PN16(Ø4"‐110mm)</t>
  </si>
  <si>
    <t>2.3.5.10</t>
  </si>
  <si>
    <t>S.T.I. de VALVULA COMPUERTA HD EXTREMO BRIDA ‐Ø3"</t>
  </si>
  <si>
    <t>2.3.5.11</t>
  </si>
  <si>
    <t>S.T.I. de VALVULA COMPUERTA HD EXTREMO BRIDA ‐Ø4"</t>
  </si>
  <si>
    <t>2.3.5.12</t>
  </si>
  <si>
    <t>S.T.I. de HIDRANTE TIPO MILAN + KIT DE NIVELACION ‐Ø3"</t>
  </si>
  <si>
    <t>SUBTOTAL RED MATRIZ DE ACUEDUCTO TRAMO CIRCUITO CENTRO</t>
  </si>
  <si>
    <t>ADMINISTRACIÓN</t>
  </si>
  <si>
    <t>IMPREVISTOS</t>
  </si>
  <si>
    <t>PMT (SEGÚN PRESUPUESTO)</t>
  </si>
  <si>
    <t>PMA (PGIO) (SEGÚN PRESUPUESTO)</t>
  </si>
  <si>
    <t>GESTIONES Y PROYECTOS 99 S.A.S ZOMAC</t>
  </si>
  <si>
    <t>OBJETO:</t>
  </si>
  <si>
    <t>DESCRIPCIÓN 
(Corresponde a los ítems o productos contratados)</t>
  </si>
  <si>
    <t>CONTRATO</t>
  </si>
  <si>
    <t>CANTIDADES</t>
  </si>
  <si>
    <t>VALORES</t>
  </si>
  <si>
    <t>CANTIDAD FINAL</t>
  </si>
  <si>
    <t>VALOR TOTAL</t>
  </si>
  <si>
    <t>MAYORES (+)</t>
  </si>
  <si>
    <t>MENORES (-)</t>
  </si>
  <si>
    <t>COSTOS DIRECTOS</t>
  </si>
  <si>
    <t>COSTOS INDIRECTOS</t>
  </si>
  <si>
    <t>UTILIDAD</t>
  </si>
  <si>
    <t>COSTOS DIRECTOS E INDIRECTOS</t>
  </si>
  <si>
    <t>ITEMS NO PREVISTOS</t>
  </si>
  <si>
    <t>COSTOS DIRECTOS E INDIRECTOS ITEMS NO PREVISTOS</t>
  </si>
  <si>
    <t>VALOR TOTAL COSTOS DIRECTOS</t>
  </si>
  <si>
    <t>VALOR TOTAL COSTOS INDIRECTOS</t>
  </si>
  <si>
    <t>VALOR TOTAL COSTOS DIRECTOS E INDIRECTOS</t>
  </si>
  <si>
    <t>DIFERENCIA CONTRATO INICIAL VS. CONDICIONES ACTUALIZADAS</t>
  </si>
  <si>
    <t>Firma:</t>
  </si>
  <si>
    <t>Nombre:</t>
  </si>
  <si>
    <t>CONTRATISTA</t>
  </si>
  <si>
    <t>INTERVENTOR</t>
  </si>
  <si>
    <t>Vo.Bo.  GERENTE</t>
  </si>
  <si>
    <t>Nota:</t>
  </si>
  <si>
    <t>En los contratos a precio global, la segunda casilla se diligencia con los capítulos correspondientes.</t>
  </si>
  <si>
    <t>Todas las cantidades de obra estarán aproximadas al entero por exceso o por defecto.</t>
  </si>
  <si>
    <t>Todos los valores estarán expresados en pesos aproximando los centavos por exceso o por defecto.</t>
  </si>
  <si>
    <t>ESTUDIO URBANO AQUITECTURA + URBANISMO S.A.S</t>
  </si>
  <si>
    <t>AGUAS &amp; ASEO DE YONDO S.A.S E.S.P</t>
  </si>
  <si>
    <t>JOSE FERNANDO ALZATE MOLINA</t>
  </si>
  <si>
    <t>JOSE DIEGO MUÑOZ RESTREPO</t>
  </si>
  <si>
    <t>Para constancia de lo anterior, firman la presente acta de recibo parcial de obra los que en ella intervinieron.</t>
  </si>
  <si>
    <t>ACTA DE MAYORES Y MENORES CANTIDADES E ITEMS NO PREVISTOS
DEL CONTRATO DE OBRA  No. 116-2023</t>
  </si>
  <si>
    <t>VALOR:</t>
  </si>
  <si>
    <t xml:space="preserve">SON: </t>
  </si>
  <si>
    <r>
      <t>CONTRATISTA :</t>
    </r>
    <r>
      <rPr>
        <sz val="10"/>
        <rFont val="Arial Nova Cond"/>
        <family val="2"/>
      </rPr>
      <t xml:space="preserve"> </t>
    </r>
  </si>
  <si>
    <r>
      <t>INTERVENTOR:</t>
    </r>
    <r>
      <rPr>
        <sz val="10"/>
        <rFont val="Arial Nova Cond"/>
        <family val="2"/>
      </rPr>
      <t xml:space="preserve"> </t>
    </r>
  </si>
  <si>
    <r>
      <t>SUPERVISOR:</t>
    </r>
    <r>
      <rPr>
        <sz val="10"/>
        <color indexed="8"/>
        <rFont val="Arial Nova Cond"/>
        <family val="2"/>
      </rPr>
      <t xml:space="preserve"> </t>
    </r>
  </si>
  <si>
    <t>Cerramiento provisional en lona de polipropileno</t>
  </si>
  <si>
    <t>OE3</t>
  </si>
  <si>
    <t>OE2</t>
  </si>
  <si>
    <t>OE1</t>
  </si>
  <si>
    <t>CONDICIONES SEGÚN MODIFICATORIA No. 01 DEL 3 DE NOVIEMBRE 2023</t>
  </si>
  <si>
    <t>CANTIDAD mod 2</t>
  </si>
  <si>
    <t>CONDICIONES SEGÚN MODIFICATORIA No. 02 DEL16 DE FEEBRERO 2024</t>
  </si>
  <si>
    <t>EVARISTO ANTONIO FLOREZ</t>
  </si>
  <si>
    <t>NUEVE MIL MILLONES TRESCIENTOS CINCUENTA Y TRES MILLONES OCHOCIENTOS SETENTA Y NUEVE MIL CIENTO SETENTA Y OCHO PESOS CON DIEZ CENTAVOS M/CTE</t>
  </si>
  <si>
    <t>NIT</t>
  </si>
  <si>
    <t xml:space="preserve">NIT </t>
  </si>
  <si>
    <t>UND</t>
  </si>
  <si>
    <t>CANT</t>
  </si>
  <si>
    <t>CANT. mod 1</t>
  </si>
  <si>
    <t>ACTA DE MODIFICACIÓN No. 3</t>
  </si>
  <si>
    <t>CONDICIONES SEGÚN MODIFICATORIA No. 03 DEL 6 DE MARZO 2024 (ADICION)</t>
  </si>
  <si>
    <t>ITEMS NO PREVISTOS (OBRA Extra Acta de Mayores y Menores 03 - ADICION)</t>
  </si>
  <si>
    <t>OE4</t>
  </si>
  <si>
    <t>OE5</t>
  </si>
  <si>
    <t>OE6</t>
  </si>
  <si>
    <t>OE7</t>
  </si>
  <si>
    <t>OE8</t>
  </si>
  <si>
    <t>OE9</t>
  </si>
  <si>
    <t>OE10</t>
  </si>
  <si>
    <t>OE11</t>
  </si>
  <si>
    <t>OE12</t>
  </si>
  <si>
    <t>OE13</t>
  </si>
  <si>
    <t>OE14</t>
  </si>
  <si>
    <t>OE15</t>
  </si>
  <si>
    <t>OE16</t>
  </si>
  <si>
    <t>OE17</t>
  </si>
  <si>
    <t>OE18</t>
  </si>
  <si>
    <t>OE19</t>
  </si>
  <si>
    <t>OE20</t>
  </si>
  <si>
    <t>OE21</t>
  </si>
  <si>
    <t>OE22</t>
  </si>
  <si>
    <r>
      <t xml:space="preserve">ITEMS NO PREVISTOS </t>
    </r>
    <r>
      <rPr>
        <sz val="12"/>
        <color rgb="FF000000"/>
        <rFont val="Arial Nova Cond"/>
        <family val="2"/>
      </rPr>
      <t>(OBRA Extra Acta de Mayores y Menores 01)</t>
    </r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</si>
  <si>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</si>
  <si>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</si>
  <si>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</si>
  <si>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</si>
  <si>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</si>
  <si>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</si>
  <si>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</si>
  <si>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</si>
  <si>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</si>
  <si>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</si>
  <si>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Tala de arboles diámetro DAP entre 0,61-1,2 mts</t>
  </si>
  <si>
    <t>Tala de arboles diámetro DAP mayor 1,21 mts</t>
  </si>
  <si>
    <t>ANALISIS DE PRECIOS UNITARIOS</t>
  </si>
  <si>
    <t>Pagina 1 de 1</t>
  </si>
  <si>
    <t>PROYECTO:</t>
  </si>
  <si>
    <t>FECHA</t>
  </si>
  <si>
    <t>CAPITULO:</t>
  </si>
  <si>
    <t>OBRAS EXTRAS</t>
  </si>
  <si>
    <t>UNIDAD</t>
  </si>
  <si>
    <t>1. EQUIPO Y HERRAMIENTAS</t>
  </si>
  <si>
    <t>DESCRIPCION</t>
  </si>
  <si>
    <t>CANTIDAD</t>
  </si>
  <si>
    <t>RENDIMIENTO</t>
  </si>
  <si>
    <t>VR PARCIAL</t>
  </si>
  <si>
    <t>(a)</t>
  </si>
  <si>
    <t>1 equipo</t>
  </si>
  <si>
    <t>unidad/dia</t>
  </si>
  <si>
    <t>(axb)/(c)</t>
  </si>
  <si>
    <t>(b)</t>
  </si>
  <si>
    <t>(c)</t>
  </si>
  <si>
    <t>HERRAMIENTA MENOR 5% M. O.</t>
  </si>
  <si>
    <t>Buldozer, potencia al volante de 140 HP, motor de 2200 RPM, longitud de hoja 4,80m</t>
  </si>
  <si>
    <t>Equipo Especial Para Perforación Horizontal y complementarios</t>
  </si>
  <si>
    <t>SUBTOTAL</t>
  </si>
  <si>
    <t>2. MATERIALES</t>
  </si>
  <si>
    <t>VR UNITARIO</t>
  </si>
  <si>
    <t>(d)</t>
  </si>
  <si>
    <t>(e)</t>
  </si>
  <si>
    <t>(dxe)</t>
  </si>
  <si>
    <t>Bentonita y Polímeros (Mezcla de Lodos)</t>
  </si>
  <si>
    <t>PARCIAL</t>
  </si>
  <si>
    <t>% DESPERDICIO</t>
  </si>
  <si>
    <t>3. MANO DE OBRA</t>
  </si>
  <si>
    <t>JORNAL</t>
  </si>
  <si>
    <t>(f)</t>
  </si>
  <si>
    <t>integral/dia</t>
  </si>
  <si>
    <t>(fxg)/(h)</t>
  </si>
  <si>
    <t>(g)</t>
  </si>
  <si>
    <t>(h)</t>
  </si>
  <si>
    <t>AYUDANTE - TRABAJADOR RASO (2024)</t>
  </si>
  <si>
    <t>4. VARIOS</t>
  </si>
  <si>
    <t>TARIFA</t>
  </si>
  <si>
    <t>(i)</t>
  </si>
  <si>
    <t>(j)</t>
  </si>
  <si>
    <t>(k)</t>
  </si>
  <si>
    <t>(ixjxk)</t>
  </si>
  <si>
    <t>Transporte de material de excavaciones y demoliciones</t>
  </si>
  <si>
    <t xml:space="preserve">NOMBRE: </t>
  </si>
  <si>
    <t>JOSÉ FDO. ALZATE MOLINA</t>
  </si>
  <si>
    <t>PRECIO UNITARIO TOTAL:</t>
  </si>
  <si>
    <t>CARGO:</t>
  </si>
  <si>
    <t>DIRECTOR DE OBRA</t>
  </si>
  <si>
    <t>CODO PVC‐S de Ø6"</t>
  </si>
  <si>
    <t>LIMPIADOR 1/4 GAL</t>
  </si>
  <si>
    <t>SOLDADURA 1/4 GAL</t>
  </si>
  <si>
    <t>SEMICODO PVC‐S de Ø6"</t>
  </si>
  <si>
    <t>KIT SILLA-YEE PVC-S de Ø315X160mm</t>
  </si>
  <si>
    <t>KIT SILLA-YEE PVC-S de Ø500X160mm</t>
  </si>
  <si>
    <t>EQUIPO TERMOFUSION MARCA RITMO D. D. 315</t>
  </si>
  <si>
    <t>Tubería PEAD‐PN16‐RDE11 de Ø3" (75 mm)</t>
  </si>
  <si>
    <t>CODO 45 PEAD‐PN16(Ø4"‐110mm)X45</t>
  </si>
  <si>
    <t>Mezcladora de concreto tipo trompo</t>
  </si>
  <si>
    <t>Vibrador de concreto, potencia aproximada de 3 hp, mangueras de 4 a 6 metros</t>
  </si>
  <si>
    <t>PLANTA ELECTRICA A GASOLINA DE 5 Y 10 KVA</t>
  </si>
  <si>
    <t>CLAVO COMÚN DE 1 1/2" A 3 1/2"</t>
  </si>
  <si>
    <t>LIBRA</t>
  </si>
  <si>
    <t>Agua</t>
  </si>
  <si>
    <t>LITRO</t>
  </si>
  <si>
    <t>Arena de trituración y/o arena natural</t>
  </si>
  <si>
    <t>Triturado tamaño 3/4''</t>
  </si>
  <si>
    <t>Cemento portland ASTM C150 tipo I</t>
  </si>
  <si>
    <t>SACO</t>
  </si>
  <si>
    <t>Formaleta 18mm 183x244cm</t>
  </si>
  <si>
    <t>Transporte de agregados</t>
  </si>
  <si>
    <t>TUBERÍA NEGRA REDONDA DE 2" DE 1,5MM</t>
  </si>
  <si>
    <t>TUBERÍA NEGRA REDONDA DE 1" DE 1,5MM</t>
  </si>
  <si>
    <t>PINTURA 3 EN 1</t>
  </si>
  <si>
    <t>GALON</t>
  </si>
  <si>
    <t>m</t>
  </si>
  <si>
    <t>Suministro de gabinete de medida semidirecta (incluye pedestal)</t>
  </si>
  <si>
    <t>Suministro de tubería galvanizada de 4"x6m</t>
  </si>
  <si>
    <t>Suministro de tubería PVC 4" para acometida ppal.</t>
  </si>
  <si>
    <t>KIT SILLA-YEE PVC-S de Ø200X160mm</t>
  </si>
  <si>
    <t>MEDIDOR DE 1/2" VOLUMÉTRICO V40P (R400 V15 G3/4X7/8 F115)</t>
  </si>
  <si>
    <t>Geotextil NT1600 - Pavco o equivalente</t>
  </si>
  <si>
    <t>Piedra seleccionada entre 2" y 3"</t>
  </si>
  <si>
    <t>Tubería PVC perforada (filtro) de Ø=100mm - Pavco o equivalente.</t>
  </si>
  <si>
    <t>Union PVC-Filtro 100 mm. - Pavco o equivalente</t>
  </si>
  <si>
    <t>Tapón PVC-Filtro 100 mm. - Pavco o equivalente</t>
  </si>
  <si>
    <t>Estopa</t>
  </si>
  <si>
    <t>Transporte de material de filtro</t>
  </si>
  <si>
    <t>Carrotanque de agua(1000 Galones)</t>
  </si>
  <si>
    <t>Motoniveladora potencia 215 HP, ancho de cuchilla 4,27 m, peso 18 ton</t>
  </si>
  <si>
    <t>Vibrocompactador, potencia 153 HP, peso 10 ton</t>
  </si>
  <si>
    <t>Material de recebo para relleno</t>
  </si>
  <si>
    <t xml:space="preserve">Geotextil tejido de alto modulo con resistencia mínima a la rotura método Grab de 1400 N (MD) y 1500 N (TD) </t>
  </si>
  <si>
    <t>Transporte de material de relleno</t>
  </si>
  <si>
    <t>TABLA DE SALARIOS GESTIONES Y PROYECTOS 99 SAS ZOMAC - SEGÚN SMLMV 2024</t>
  </si>
  <si>
    <r>
      <rPr>
        <b/>
        <sz val="12"/>
        <color theme="1"/>
        <rFont val="Arial Narrow"/>
        <family val="2"/>
      </rPr>
      <t xml:space="preserve">PROYECTO: </t>
    </r>
    <r>
      <rPr>
        <sz val="12"/>
        <color theme="1"/>
        <rFont val="Arial Narrow"/>
        <family val="2"/>
      </rPr>
      <t>CONSTRUCCIÓN DE ACUEDUCTO Y ALCANTARILLADO, OBRAS DE ADECUACIÓN PARA LA DOTACIÓN DE SERVICIOS PÚBLICOS Y DESARROLLO URBANÍSTICO EN EL BARRIO JOSÉ DOMINGO OLIVEROS DEL MUNICIPIO DE YONDÓ</t>
    </r>
  </si>
  <si>
    <t>FECHA:</t>
  </si>
  <si>
    <t>TRABAJADOR</t>
  </si>
  <si>
    <t>VALOR MES</t>
  </si>
  <si>
    <t>VALOR DÍA</t>
  </si>
  <si>
    <t>% PRESTACIONES SOCIALES</t>
  </si>
  <si>
    <t>VALOR PRESTACIONES SOCIALES</t>
  </si>
  <si>
    <t>VALOR FINAL SALARIO</t>
  </si>
  <si>
    <t>TOPÓGRAFO INSPECTOR - SEGÚN RESOLUCIÓN 0000748 DE 1998 MINTRANSPORTE</t>
  </si>
  <si>
    <t>CADENERO 1 - SEGÚN RESOLUCIÓN 0000748 DE 1998 MINTRANSPORTE</t>
  </si>
  <si>
    <t>CADENERO 2 - SEGÚN RESOLUCIÓN 0000748 DE 1998 MINTRANSPORTE</t>
  </si>
  <si>
    <t>PROFESIONAL</t>
  </si>
  <si>
    <t>ARQUITECTO - DIRECTOR DE OBRA - CATEGORÍA 3</t>
  </si>
  <si>
    <t>INGENIERO CIVIL - DIRECTOR DE OBRA - CATEGORÍA 3</t>
  </si>
  <si>
    <t>INGENIERO CIVIL - HIDROSANITARIO - DIRECTOR DE OBRA - CATEGORÍA 3</t>
  </si>
  <si>
    <t>INGENIERO ELÉCTRICO - DIRECTOR DE OBRA - CATEGORÍA 3</t>
  </si>
  <si>
    <t>INGENIERO GEOFÍSICO - DIRECTOR DE OBRA - CATEGORÍA 3</t>
  </si>
  <si>
    <t>INGENIERO CIVIL, ARQUITECTO O ARQUITECTO CONSTRUCTOR - RESIDENTE DE OBRA - CATEGORÍA 8</t>
  </si>
  <si>
    <t>ESPECIALISTA SST - CATEGORÍA 8</t>
  </si>
  <si>
    <t>TECNÓLOGO EN ÁREAS DE INGENIERÍA - ASISTENTE SUPERVISOR DE OBRA</t>
  </si>
  <si>
    <t>TECNÓLOGO EN ÁREAS DE INGENIERÍA - AUXILIAR RESIDENTE DE OBRA</t>
  </si>
  <si>
    <t>TÉCNICO ELÉCTRICO</t>
  </si>
  <si>
    <t>LABORATORISTA</t>
  </si>
  <si>
    <t>TECNÓLOGO SST - AUXILIAR SST</t>
  </si>
  <si>
    <t>SECRETARIA 1</t>
  </si>
  <si>
    <t>ALQUILER DE EQUIPO</t>
  </si>
  <si>
    <t>% IVA</t>
  </si>
  <si>
    <t>VALOR IVA</t>
  </si>
  <si>
    <t>VALOR FINAL ALQUILER</t>
  </si>
  <si>
    <t>EQUIPO DE TOPOGRAFÍA - SEGÚN RESOLUCIÓN 0000748 DE 1998 MINTRANSPORTE</t>
  </si>
  <si>
    <r>
      <t xml:space="preserve">NOTA: </t>
    </r>
    <r>
      <rPr>
        <sz val="11"/>
        <rFont val="Arial Narrow"/>
        <family val="2"/>
      </rPr>
      <t>EL FACTOR MULTIPLICADOR Y PRESTACIONAL DEL PRESUPUESTO DE OBRA E INTERVENTORÍA CONSIDERA LOS APORTES A SENA. ICBF Y SALUD, A LA LUZ DE LA LEY 1819 DE 2016 ARTICULO 64, LOS QUE SERÁN OBJETO DE VERIFICACIÓN EN LA ETAPA DE SELECCIÓN PUBLICA</t>
    </r>
  </si>
  <si>
    <t>NIT. 901.164.628-7</t>
  </si>
  <si>
    <t>JOSÉ FERNANDO ALZATE MOLINA</t>
  </si>
  <si>
    <t>C.C 71.682.952 de Medellín</t>
  </si>
  <si>
    <t>Representante Legal</t>
  </si>
  <si>
    <t>CARRERA 41 No. 38-38, Zaragoza - Antioquia</t>
  </si>
  <si>
    <t>EMAIL: gestionesyproyectos99sas@gmail.com</t>
  </si>
  <si>
    <t>CALCULO DE SALARIO Y PRESTACIONES SOCIALES GESTIONES Y PROYECTOS 99 SAS ZOMAC AÑO 2024 - PARA TRABAJADORES CON INGRESO DE UN (1) SALARIO MÍNIMO</t>
  </si>
  <si>
    <t>CONCEPTO</t>
  </si>
  <si>
    <t>CALCULO</t>
  </si>
  <si>
    <t>CÓDIGO O CANTIDAD</t>
  </si>
  <si>
    <t>VALOR MENSUAL ($)</t>
  </si>
  <si>
    <t>VALOR DIARIO ($)</t>
  </si>
  <si>
    <t>VALOR AÑO ($)</t>
  </si>
  <si>
    <t>PORCENTAJE PARCIAL</t>
  </si>
  <si>
    <t>PORCENTAJE TOTAL</t>
  </si>
  <si>
    <t>SALARIO</t>
  </si>
  <si>
    <t>SUELDO</t>
  </si>
  <si>
    <t>A</t>
  </si>
  <si>
    <t>D</t>
  </si>
  <si>
    <t>G</t>
  </si>
  <si>
    <t>AUXILIO DE TRANSPORTE</t>
  </si>
  <si>
    <t>B</t>
  </si>
  <si>
    <t>E</t>
  </si>
  <si>
    <t>H</t>
  </si>
  <si>
    <t>C</t>
  </si>
  <si>
    <t>F</t>
  </si>
  <si>
    <t>I</t>
  </si>
  <si>
    <t>PRESTACIONES SOCIALES</t>
  </si>
  <si>
    <t>CESANTÍAS</t>
  </si>
  <si>
    <t>Fx12x3</t>
  </si>
  <si>
    <t>J</t>
  </si>
  <si>
    <t>INTERESES A LAS CESANTÍAS</t>
  </si>
  <si>
    <t>Jx12,00%</t>
  </si>
  <si>
    <t>PRIMA DE SERVICIOS</t>
  </si>
  <si>
    <t>Fx30</t>
  </si>
  <si>
    <t>VACACIONES</t>
  </si>
  <si>
    <t>Dx18</t>
  </si>
  <si>
    <t>SEGURIDAD SOCIAL</t>
  </si>
  <si>
    <t>E. G. y M</t>
  </si>
  <si>
    <t>Gx8,50%</t>
  </si>
  <si>
    <t>P. V. I. y M.</t>
  </si>
  <si>
    <t>Gx12,00%</t>
  </si>
  <si>
    <t>E. P. y A. T.</t>
  </si>
  <si>
    <t>Gx6,96%</t>
  </si>
  <si>
    <t>APORTES PARAFISCALES</t>
  </si>
  <si>
    <t>CAJA DE COMPENSACIÓN</t>
  </si>
  <si>
    <t>Gx4,00%</t>
  </si>
  <si>
    <t>ICBF</t>
  </si>
  <si>
    <t>Gx3,00%</t>
  </si>
  <si>
    <t>La Ley 1607 de 2012 exonera a los aportantes del pago a salud por parte del empleador y parafiscales (SENA e ICBF).</t>
  </si>
  <si>
    <t>SENA</t>
  </si>
  <si>
    <t>Gx2,00%</t>
  </si>
  <si>
    <t>DOTACIÓN</t>
  </si>
  <si>
    <t>CASCO</t>
  </si>
  <si>
    <t>BOTAS</t>
  </si>
  <si>
    <t>CAMISA</t>
  </si>
  <si>
    <t>PANTALÓN</t>
  </si>
  <si>
    <t>GUANTES TIPO INGENIERO</t>
  </si>
  <si>
    <t>TOTAL SALARIO Y PRESTACIONES SOCIALES</t>
  </si>
  <si>
    <r>
      <t xml:space="preserve">NOTA: </t>
    </r>
    <r>
      <rPr>
        <sz val="12"/>
        <rFont val="Arial Narrow"/>
        <family val="2"/>
      </rPr>
      <t>EL FACTOR MULTIPLICADOR Y PRESTACIONAL DEL PRESUPUESTO DE OBRA E INTERVENTORÍA CONSIDERA LOS APORTES A SENA. ICBF Y SALUD, A LA LUZ DE LA LEY 1819 DE 2016 ARTICULO 64, LOS QUE SERÁN OBJETO DE VERIFICACIÓN EN LA ETAPA DE SELECCIÓN PUBLICA</t>
    </r>
  </si>
  <si>
    <t>CALCULO DE SALARIO Y PRESTACIONES SOCIALES GESTIONES Y PROYECTOS 99 SAS ZOMAC AÑO 2024 - PARA TRABAJADORES CON INGRESO DE DOS (2) SALARIOS MÍNIMOS</t>
  </si>
  <si>
    <t>CALCULO DE SALARIO Y PRESTACIONES SOCIALES GESTIONES Y PROYECTOS 99 SAS ZOMAC AÑO 2024 - PARA PROFESIONALES CON INGRESO DE MÁS DE DOS (2) SALARIOS MÍNIMOS</t>
  </si>
  <si>
    <t>SUELDO PROMEDIO PROFESIONALES SEGÚN RESOLUCIÓN 0000748 DE 1998</t>
  </si>
  <si>
    <t>ÍTEM:</t>
  </si>
  <si>
    <t>DESCRIPCION:</t>
  </si>
  <si>
    <t>UNIDAD:</t>
  </si>
  <si>
    <t>CANTIDAD:</t>
  </si>
  <si>
    <t>ADMINISTRACION (A)</t>
  </si>
  <si>
    <t>UTILIDAD (U)</t>
  </si>
  <si>
    <t>TOTAL COSTO INDIRECTO: (A + U)</t>
  </si>
  <si>
    <t>TOTAL COSTO DIRECTO: (1 + 2 + 3 + 4)</t>
  </si>
  <si>
    <t>JOSÉ D. MUÑOZ RESTREPO</t>
  </si>
  <si>
    <t>DIRECTOR DE INTERVENTORÍA</t>
  </si>
  <si>
    <t>900.748.652-8</t>
  </si>
  <si>
    <t>901.164.628-7</t>
  </si>
  <si>
    <t>811.021.151-6</t>
  </si>
  <si>
    <t>TARIFA HORA</t>
  </si>
  <si>
    <t>ADHESIVO EPÓXICO NOVAFORT 1/4 GAL</t>
  </si>
  <si>
    <t>Transporte de tubería y accesorios PVC</t>
  </si>
  <si>
    <t>DISTANCIA</t>
  </si>
  <si>
    <t>KIT SILLA-YEE PVC-S de Ø400X160mm</t>
  </si>
  <si>
    <t>VALVULA VENTOSA HIERRO DÚCTIL (ASTM A-536) BRIDA (Ø1/2")</t>
  </si>
  <si>
    <t>BRIDA AJUSTABLE HIERRO DÚCTIL (ASTM A-536) (Ø1/2")</t>
  </si>
  <si>
    <t>ACOPLE AJUSTABLE HIERRO DÚCTIL (ASTM A-536) (Ø1/2")</t>
  </si>
  <si>
    <t>integral/día</t>
  </si>
  <si>
    <t>unidad/día</t>
  </si>
  <si>
    <t>Camión grúa capacidad 5 toneladas, para izaje</t>
  </si>
  <si>
    <t>Equipo de soldadura 400 AMP</t>
  </si>
  <si>
    <t>TAPA ANTI FRAUDE EN HD 34 X 21 CON CAJA REGISTRO AGUA EN CONCRETO DE 0,40x0,30 M.</t>
  </si>
  <si>
    <t>TUBERÍA NEGRA REDONDA DE 2 1/2" DE 1,5MM</t>
  </si>
  <si>
    <t>PERNOS DE ANCLAJE DE 1.27x9.52 CM.</t>
  </si>
  <si>
    <t>PLATINAS DE SOPORTE DE 10x10 CM. E=1/4"</t>
  </si>
  <si>
    <t>UNIDAD/ML</t>
  </si>
  <si>
    <t>Perfil tubular con rosca, para armar micropilotes de 60.3 mm de diámetro exterior y 5.5 mm de espesor, de acero ISO 11960 N-80, con límite elástico 562 N/mm2 y carga de rotura 690 N/mm2</t>
  </si>
  <si>
    <t>M</t>
  </si>
  <si>
    <t>Transporte interno de tubos metálicos (pilotes)</t>
  </si>
  <si>
    <t>REFUERZO DE 60.000 PSI</t>
  </si>
  <si>
    <t>ALAMBRE RECOCIDO C-18</t>
  </si>
  <si>
    <t>Poste de concreto de 12 mts 1050 kg/f para línea</t>
  </si>
  <si>
    <t>Poste de concreto de 8 mts 510 kg/f para línea</t>
  </si>
  <si>
    <t>Vientos primarios convencionales RA6-001</t>
  </si>
  <si>
    <t>Contador Electrónico Bifásico 5-100A Lcd - CL 1 CALIBRADO</t>
  </si>
  <si>
    <t>Transformador de 15KVA monofásico NORMA RA2-026</t>
  </si>
  <si>
    <t>LINEA PRIMARIA</t>
  </si>
  <si>
    <t>Soporte transformador de acuerdo con las norma  RA7-112</t>
  </si>
  <si>
    <t>TRANSFORMADOR</t>
  </si>
  <si>
    <t>Viento sencillo Poste de acuerdo con las norma  RA6-007</t>
  </si>
  <si>
    <t>Vestida Poste  de acuerdo con las norma  RA3-003</t>
  </si>
  <si>
    <t>Puesta a tierra de poste de línea primaria de  acuerdo con la norma RA6-010 de las EPM</t>
  </si>
  <si>
    <t>LINEA SECUNDARIA</t>
  </si>
  <si>
    <t>Vestida de poste secundario en terminal Norma RA4-003 DE EPM</t>
  </si>
  <si>
    <t>Viento farol RA6-002</t>
  </si>
  <si>
    <t>Viento secundario norma EPM RA6-001</t>
  </si>
  <si>
    <t>Caja portabornera de 4 salidas Norma EPM</t>
  </si>
  <si>
    <t>Transporte materiales eléctricos</t>
  </si>
  <si>
    <t>SOLDADURA 6011 - 7018 de 1/8"</t>
  </si>
  <si>
    <t>AYUDANTE - TRABAJADOR RASO ELÉCTRICO (2024)</t>
  </si>
  <si>
    <r>
      <t xml:space="preserve">A los dieciseis (16) días del mes deAgosto del año  2024 se reunieron el Sr. Gerente de la Empresa de Aguas de Yondó </t>
    </r>
    <r>
      <rPr>
        <b/>
        <sz val="12"/>
        <color rgb="FF000000"/>
        <rFont val="Arial Nova Cond"/>
        <family val="2"/>
      </rPr>
      <t>Dr. EVARISTO ANTONIO FLOREZ OLIVERA</t>
    </r>
    <r>
      <rPr>
        <sz val="12"/>
        <color rgb="FF000000"/>
        <rFont val="Arial Nova Cond"/>
        <family val="2"/>
      </rPr>
      <t xml:space="preserve">, el Arq. </t>
    </r>
    <r>
      <rPr>
        <b/>
        <sz val="12"/>
        <color rgb="FF000000"/>
        <rFont val="Arial Nova Cond"/>
        <family val="2"/>
      </rPr>
      <t>JOSE FERNANDO ALZATE MOLINA</t>
    </r>
    <r>
      <rPr>
        <sz val="12"/>
        <color rgb="FF000000"/>
        <rFont val="Arial Nova Cond"/>
        <family val="2"/>
      </rPr>
      <t xml:space="preserve"> en calidad de contratista  y </t>
    </r>
    <r>
      <rPr>
        <b/>
        <sz val="12"/>
        <color rgb="FF000000"/>
        <rFont val="Arial Nova Cond"/>
        <family val="2"/>
      </rPr>
      <t xml:space="preserve">JOSE DIEGO MUÑOZ RESTREPO </t>
    </r>
    <r>
      <rPr>
        <sz val="12"/>
        <color rgb="FF000000"/>
        <rFont val="Arial Nova Cond"/>
        <family val="2"/>
      </rPr>
      <t>en representación del Interventor, para realizar la  presente acta de modificación de las siguiente actividades según los siguientes considerandos y las condiciones que se detallan a continuación:</t>
    </r>
  </si>
  <si>
    <t>Transporte de poste de concreto de 12-8 mts</t>
  </si>
  <si>
    <t>Retroexcavadora sobre oruga, potencia 158 kw, balde de 1.5 m3</t>
  </si>
  <si>
    <t>AYUDANTE - DE PERFORACIÓN (2024)</t>
  </si>
  <si>
    <t>OPERARIO DE PERFORADORA HORIZONAL (2024)</t>
  </si>
  <si>
    <t>Equipo de Lodos y dosificación de los químicos para fluidos.</t>
  </si>
  <si>
    <t>AYUDANTE DE PLOMERÍA Y/O FONTANERIA (2024)</t>
  </si>
  <si>
    <t>AYUDANTE - ENTENDIDO DE PLOMERÍA Y/O FONTANERIA (2024)</t>
  </si>
  <si>
    <t>OFICIAL DE PLOMERÍA Y/O FONTANERIA (2024)</t>
  </si>
  <si>
    <t>BOMBA DE BAJA PRESIÓN Y CARRO PERFORADOR</t>
  </si>
  <si>
    <t>EQUIPO PERFORADOR E INYECTADO DE PILOTES</t>
  </si>
  <si>
    <t>AYUDANTE - ENTENDIDO (2024)</t>
  </si>
  <si>
    <t>OFICIAL PERFORACIÓN E INYECCIÓN (2024)</t>
  </si>
  <si>
    <t>OFICIAL SOLDADURA (2024)</t>
  </si>
  <si>
    <t>PAILERO (2024)</t>
  </si>
  <si>
    <t>AYUDANTE - VACIADO DE PILOTES (2024)</t>
  </si>
  <si>
    <t>AYUDANTE - ENTENDIDO VACIADO DE PILOTES (2024)</t>
  </si>
  <si>
    <t>OFICIAL DE PRIMERA (2024)</t>
  </si>
  <si>
    <t>Transporte de tubería</t>
  </si>
  <si>
    <t>AYUDANTE - ENTENDIDO ELÉCTRICO (2024)</t>
  </si>
  <si>
    <t>OFICIAL ELÉCTRICO (2024)</t>
  </si>
  <si>
    <t>AUXILIAR ELÉCTRICO (2024)</t>
  </si>
  <si>
    <t>OPERARIO ESPECIALIZADO EN MEGGER (2024)</t>
  </si>
  <si>
    <t>OPERARIO PARA ESTRUCTURA (2024)</t>
  </si>
  <si>
    <t>ARMADOR PARA ESTRUCTURA (2024)</t>
  </si>
  <si>
    <t>ARMADOR PERFORACIÓN (2024)</t>
  </si>
  <si>
    <t>RASTRILLERO (2024)</t>
  </si>
  <si>
    <t>unidad/hora</t>
  </si>
  <si>
    <t>AYUDANTE - SOLDADURA Y/O CERRAJERÍA (2024)</t>
  </si>
  <si>
    <t>AYUDANTE - ENTENDIDO SOLDADURA Y/O CERRAJERÍA (2024)</t>
  </si>
  <si>
    <t>Vestida transformador Monofásico de acuerdo con las normas  RA3-026 y RA6-010 de EPM</t>
  </si>
  <si>
    <t>Aisladero Monofásico de acuerdo con las norma  RA3-007</t>
  </si>
  <si>
    <t>Línea primaria monofásica en cables CABLE forrado (ecológico ) + cable 2</t>
  </si>
  <si>
    <t xml:space="preserve">Línea primaria monofásica en cables CABLE forrado( ecológico ) + cable 1/0  Acsr </t>
  </si>
  <si>
    <t xml:space="preserve">Certificación retie de la línea primaria </t>
  </si>
  <si>
    <t>Cable tríplex XLPE 2</t>
  </si>
  <si>
    <t>Luminaria tipo Led Street Light ZD216 66W (iluminación publica) con brazo de 1,20 mty ángulo de 20°</t>
  </si>
  <si>
    <t>Vestida de Poste Secundario de acuerdo  Norma RA4-001de EPM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</si>
</sst>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\ #,##0.00;[Red]\-&quot;$&quot;\ #,##0.00"/>
    <numFmt numFmtId="43" formatCode="_-* #,##0.00_-;\-* #,##0.00_-;_-* &quot;-&quot;??_-;_-@_-"/>
    <numFmt numFmtId="164" formatCode="&quot;$&quot;#,##0_);[Red]\(&quot;$&quot;#,##0\)"/>
    <numFmt numFmtId="165" formatCode="[$$-240A]\ #,##0.00"/>
    <numFmt numFmtId="166" formatCode="#,##0.000000000000"/>
    <numFmt numFmtId="167" formatCode="&quot;$&quot;\ #,##0.00"/>
    <numFmt numFmtId="168" formatCode="d/mm/yyyy;@"/>
    <numFmt numFmtId="169" formatCode="[$$-240A]#,##0.00"/>
    <numFmt numFmtId="170" formatCode="[$-240A]dddd\,\ dd&quot; de &quot;mmmm&quot; de &quot;yyyy;@"/>
    <numFmt numFmtId="171" formatCode="#,##0.000"/>
    <numFmt numFmtId="172" formatCode="#,##0.0000"/>
    <numFmt numFmtId="173" formatCode="[$$-240A]\ #,##0.000"/>
  </numFmts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 Nova Cond"/>
      <family val="2"/>
    </font>
    <font>
      <b/>
      <sz val="10"/>
      <name val="Arial Nova Cond"/>
      <family val="2"/>
    </font>
    <font>
      <sz val="10"/>
      <name val="Arial Nova Cond"/>
      <family val="2"/>
    </font>
    <font>
      <b/>
      <sz val="10"/>
      <color theme="1"/>
      <name val="Arial Nova Cond"/>
      <family val="2"/>
    </font>
    <font>
      <sz val="10"/>
      <color indexed="8"/>
      <name val="Arial Nova Cond"/>
      <family val="2"/>
    </font>
    <font>
      <sz val="12"/>
      <name val="Arial Nova Cond"/>
      <family val="2"/>
    </font>
    <font>
      <sz val="12"/>
      <color indexed="8"/>
      <name val="Arial Nova Cond"/>
      <family val="2"/>
    </font>
    <font>
      <sz val="11"/>
      <color theme="1"/>
      <name val="Arial Nova Cond"/>
      <family val="2"/>
    </font>
    <font>
      <b/>
      <sz val="8"/>
      <name val="Arial Nova Cond"/>
      <family val="2"/>
    </font>
    <font>
      <b/>
      <sz val="9"/>
      <name val="Arial Nova Cond"/>
      <family val="2"/>
    </font>
    <font>
      <sz val="9"/>
      <name val="Arial Nova Cond"/>
      <family val="2"/>
    </font>
    <font>
      <b/>
      <sz val="12"/>
      <color theme="0"/>
      <name val="Arial Nova Cond"/>
      <family val="2"/>
    </font>
    <font>
      <b/>
      <sz val="12"/>
      <name val="Arial Nova Cond"/>
      <family val="2"/>
    </font>
    <font>
      <b/>
      <sz val="12"/>
      <color indexed="8"/>
      <name val="Arial Nova Cond"/>
      <family val="2"/>
    </font>
    <font>
      <b/>
      <sz val="12"/>
      <color rgb="FF00B050"/>
      <name val="Arial Nova Cond"/>
      <family val="2"/>
    </font>
    <font>
      <b/>
      <sz val="12"/>
      <color rgb="FFFF0000"/>
      <name val="Arial Nova Cond"/>
      <family val="2"/>
    </font>
    <font>
      <b/>
      <sz val="18"/>
      <name val="Arial Nova Cond"/>
      <family val="2"/>
    </font>
    <font>
      <b/>
      <sz val="10"/>
      <name val="Arial"/>
      <family val="2"/>
    </font>
    <font>
      <sz val="12"/>
      <color theme="0"/>
      <name val="Arial Nova Cond"/>
      <family val="2"/>
    </font>
    <font>
      <sz val="12"/>
      <color rgb="FF000000"/>
      <name val="Arial Nova Cond"/>
      <family val="2"/>
    </font>
    <font>
      <sz val="12"/>
      <color theme="1"/>
      <name val="Arial Nova Cond"/>
      <family val="2"/>
    </font>
    <font>
      <b/>
      <sz val="12"/>
      <color theme="1"/>
      <name val="Arial Nova Cond"/>
      <family val="2"/>
    </font>
    <font>
      <b/>
      <sz val="12"/>
      <color indexed="12"/>
      <name val="Arial Nova Cond"/>
      <family val="2"/>
    </font>
    <font>
      <b/>
      <sz val="12"/>
      <color rgb="FF000000"/>
      <name val="Arial Nova Cond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2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603">
    <xf numFmtId="0" fontId="0" fillId="0" borderId="0" xfId="0"/>
    <xf numFmtId="0" fontId="3" fillId="0" borderId="39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15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1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15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5" fillId="9" borderId="24" xfId="0" applyFont="1" applyFill="1" applyBorder="1" applyAlignment="1">
      <alignment horizontal="center" vertical="center"/>
    </xf>
    <xf numFmtId="0" fontId="15" fillId="7" borderId="24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9" fillId="0" borderId="12" xfId="0" applyFont="1" applyBorder="1" applyAlignment="1">
      <alignment horizontal="justify" vertical="center" wrapText="1"/>
    </xf>
    <xf numFmtId="0" fontId="16" fillId="5" borderId="2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justify" vertical="center" wrapText="1"/>
    </xf>
    <xf numFmtId="0" fontId="8" fillId="5" borderId="24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6" fillId="9" borderId="11" xfId="0" applyFont="1" applyFill="1" applyBorder="1" applyAlignment="1">
      <alignment horizontal="justify" vertical="center" wrapText="1"/>
    </xf>
    <xf numFmtId="0" fontId="16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left" vertical="center"/>
    </xf>
    <xf numFmtId="4" fontId="16" fillId="6" borderId="24" xfId="2" applyNumberFormat="1" applyFont="1" applyFill="1" applyBorder="1" applyAlignment="1">
      <alignment horizontal="right" vertical="center" wrapText="1"/>
    </xf>
    <xf numFmtId="165" fontId="16" fillId="6" borderId="12" xfId="2" applyNumberFormat="1" applyFont="1" applyFill="1" applyBorder="1" applyAlignment="1">
      <alignment horizontal="right" vertical="center" wrapText="1"/>
    </xf>
    <xf numFmtId="165" fontId="15" fillId="6" borderId="25" xfId="2" applyNumberFormat="1" applyFont="1" applyFill="1" applyBorder="1" applyAlignment="1">
      <alignment horizontal="right" vertical="center" wrapText="1"/>
    </xf>
    <xf numFmtId="165" fontId="15" fillId="6" borderId="24" xfId="2" applyNumberFormat="1" applyFont="1" applyFill="1" applyBorder="1" applyAlignment="1">
      <alignment horizontal="right" vertical="center" wrapText="1"/>
    </xf>
    <xf numFmtId="165" fontId="15" fillId="6" borderId="12" xfId="2" applyNumberFormat="1" applyFont="1" applyFill="1" applyBorder="1" applyAlignment="1">
      <alignment horizontal="right" vertical="center" wrapText="1"/>
    </xf>
    <xf numFmtId="165" fontId="17" fillId="6" borderId="25" xfId="2" applyNumberFormat="1" applyFont="1" applyFill="1" applyBorder="1" applyAlignment="1">
      <alignment horizontal="right" vertical="center" wrapText="1"/>
    </xf>
    <xf numFmtId="4" fontId="15" fillId="6" borderId="24" xfId="0" applyNumberFormat="1" applyFont="1" applyFill="1" applyBorder="1" applyAlignment="1">
      <alignment horizontal="right" vertical="center" wrapText="1"/>
    </xf>
    <xf numFmtId="4" fontId="15" fillId="6" borderId="25" xfId="2" applyNumberFormat="1" applyFont="1" applyFill="1" applyBorder="1" applyAlignment="1">
      <alignment horizontal="right" vertical="center" wrapText="1"/>
    </xf>
    <xf numFmtId="4" fontId="16" fillId="7" borderId="24" xfId="2" applyNumberFormat="1" applyFont="1" applyFill="1" applyBorder="1" applyAlignment="1">
      <alignment horizontal="right" vertical="center" wrapText="1"/>
    </xf>
    <xf numFmtId="165" fontId="16" fillId="7" borderId="12" xfId="2" applyNumberFormat="1" applyFont="1" applyFill="1" applyBorder="1" applyAlignment="1">
      <alignment horizontal="right" vertical="center" wrapText="1"/>
    </xf>
    <xf numFmtId="165" fontId="15" fillId="7" borderId="25" xfId="2" applyNumberFormat="1" applyFont="1" applyFill="1" applyBorder="1" applyAlignment="1">
      <alignment horizontal="right" vertical="center" wrapText="1"/>
    </xf>
    <xf numFmtId="165" fontId="15" fillId="7" borderId="24" xfId="2" applyNumberFormat="1" applyFont="1" applyFill="1" applyBorder="1" applyAlignment="1">
      <alignment horizontal="right" vertical="center" wrapText="1"/>
    </xf>
    <xf numFmtId="165" fontId="15" fillId="7" borderId="12" xfId="2" applyNumberFormat="1" applyFont="1" applyFill="1" applyBorder="1" applyAlignment="1">
      <alignment horizontal="right" vertical="center" wrapText="1"/>
    </xf>
    <xf numFmtId="4" fontId="15" fillId="7" borderId="24" xfId="0" applyNumberFormat="1" applyFont="1" applyFill="1" applyBorder="1" applyAlignment="1">
      <alignment horizontal="right" vertical="center" wrapText="1"/>
    </xf>
    <xf numFmtId="4" fontId="15" fillId="7" borderId="25" xfId="2" applyNumberFormat="1" applyFont="1" applyFill="1" applyBorder="1" applyAlignment="1">
      <alignment horizontal="right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165" fontId="9" fillId="0" borderId="12" xfId="2" applyNumberFormat="1" applyFont="1" applyFill="1" applyBorder="1" applyAlignment="1">
      <alignment horizontal="right" vertical="center" wrapText="1"/>
    </xf>
    <xf numFmtId="165" fontId="8" fillId="0" borderId="25" xfId="2" applyNumberFormat="1" applyFont="1" applyFill="1" applyBorder="1" applyAlignment="1">
      <alignment horizontal="right" vertical="center" wrapText="1"/>
    </xf>
    <xf numFmtId="165" fontId="8" fillId="0" borderId="12" xfId="2" applyNumberFormat="1" applyFont="1" applyFill="1" applyBorder="1" applyAlignment="1">
      <alignment horizontal="right" vertical="center" wrapText="1"/>
    </xf>
    <xf numFmtId="4" fontId="16" fillId="2" borderId="24" xfId="2" applyNumberFormat="1" applyFont="1" applyFill="1" applyBorder="1" applyAlignment="1">
      <alignment horizontal="right" vertical="center" wrapText="1"/>
    </xf>
    <xf numFmtId="165" fontId="16" fillId="2" borderId="12" xfId="2" applyNumberFormat="1" applyFont="1" applyFill="1" applyBorder="1" applyAlignment="1">
      <alignment horizontal="right" vertical="center" wrapText="1"/>
    </xf>
    <xf numFmtId="165" fontId="15" fillId="2" borderId="25" xfId="2" applyNumberFormat="1" applyFont="1" applyFill="1" applyBorder="1" applyAlignment="1">
      <alignment horizontal="right" vertical="center" wrapText="1"/>
    </xf>
    <xf numFmtId="165" fontId="15" fillId="2" borderId="24" xfId="2" applyNumberFormat="1" applyFont="1" applyFill="1" applyBorder="1" applyAlignment="1">
      <alignment horizontal="right" vertical="center" wrapText="1"/>
    </xf>
    <xf numFmtId="165" fontId="15" fillId="2" borderId="12" xfId="2" applyNumberFormat="1" applyFont="1" applyFill="1" applyBorder="1" applyAlignment="1">
      <alignment horizontal="right" vertical="center" wrapText="1"/>
    </xf>
    <xf numFmtId="4" fontId="15" fillId="2" borderId="24" xfId="0" applyNumberFormat="1" applyFont="1" applyFill="1" applyBorder="1" applyAlignment="1">
      <alignment horizontal="right" vertical="center" wrapText="1"/>
    </xf>
    <xf numFmtId="4" fontId="15" fillId="2" borderId="25" xfId="2" applyNumberFormat="1" applyFont="1" applyFill="1" applyBorder="1" applyAlignment="1">
      <alignment horizontal="right" vertical="center" wrapText="1"/>
    </xf>
    <xf numFmtId="4" fontId="16" fillId="0" borderId="24" xfId="2" applyNumberFormat="1" applyFont="1" applyFill="1" applyBorder="1" applyAlignment="1">
      <alignment horizontal="right" vertical="center" wrapText="1"/>
    </xf>
    <xf numFmtId="165" fontId="16" fillId="0" borderId="12" xfId="2" applyNumberFormat="1" applyFont="1" applyFill="1" applyBorder="1" applyAlignment="1">
      <alignment horizontal="right" vertical="center" wrapText="1"/>
    </xf>
    <xf numFmtId="165" fontId="15" fillId="0" borderId="25" xfId="2" applyNumberFormat="1" applyFont="1" applyFill="1" applyBorder="1" applyAlignment="1">
      <alignment horizontal="right" vertical="center" wrapText="1"/>
    </xf>
    <xf numFmtId="4" fontId="8" fillId="0" borderId="24" xfId="0" applyNumberFormat="1" applyFont="1" applyBorder="1" applyAlignment="1">
      <alignment horizontal="right" vertical="center" wrapText="1"/>
    </xf>
    <xf numFmtId="4" fontId="15" fillId="0" borderId="24" xfId="0" applyNumberFormat="1" applyFont="1" applyBorder="1" applyAlignment="1">
      <alignment horizontal="right" vertical="center" wrapText="1"/>
    </xf>
    <xf numFmtId="4" fontId="15" fillId="0" borderId="25" xfId="2" applyNumberFormat="1" applyFont="1" applyFill="1" applyBorder="1" applyAlignment="1">
      <alignment horizontal="right" vertical="center" wrapText="1"/>
    </xf>
    <xf numFmtId="4" fontId="8" fillId="2" borderId="24" xfId="0" applyNumberFormat="1" applyFont="1" applyFill="1" applyBorder="1" applyAlignment="1">
      <alignment horizontal="right" vertical="center" wrapText="1"/>
    </xf>
    <xf numFmtId="165" fontId="8" fillId="2" borderId="12" xfId="2" applyNumberFormat="1" applyFont="1" applyFill="1" applyBorder="1" applyAlignment="1">
      <alignment horizontal="right" vertical="center" wrapText="1"/>
    </xf>
    <xf numFmtId="165" fontId="8" fillId="2" borderId="25" xfId="2" applyNumberFormat="1" applyFont="1" applyFill="1" applyBorder="1" applyAlignment="1">
      <alignment horizontal="right" vertical="center" wrapText="1"/>
    </xf>
    <xf numFmtId="0" fontId="16" fillId="2" borderId="12" xfId="0" applyFont="1" applyFill="1" applyBorder="1" applyAlignment="1">
      <alignment horizontal="justify" vertical="center" wrapText="1"/>
    </xf>
    <xf numFmtId="0" fontId="15" fillId="0" borderId="2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1" fillId="0" borderId="3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43" fontId="8" fillId="0" borderId="0" xfId="2" applyFont="1" applyBorder="1" applyAlignment="1">
      <alignment vertical="center"/>
    </xf>
    <xf numFmtId="43" fontId="13" fillId="0" borderId="0" xfId="2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4" fontId="16" fillId="5" borderId="24" xfId="2" applyNumberFormat="1" applyFont="1" applyFill="1" applyBorder="1" applyAlignment="1">
      <alignment horizontal="right" vertical="center" wrapText="1"/>
    </xf>
    <xf numFmtId="4" fontId="15" fillId="0" borderId="24" xfId="2" applyNumberFormat="1" applyFont="1" applyFill="1" applyBorder="1" applyAlignment="1">
      <alignment horizontal="right" vertical="center" wrapText="1"/>
    </xf>
    <xf numFmtId="10" fontId="8" fillId="0" borderId="24" xfId="3" applyNumberFormat="1" applyFont="1" applyFill="1" applyBorder="1" applyAlignment="1">
      <alignment horizontal="right" vertical="center" wrapText="1"/>
    </xf>
    <xf numFmtId="4" fontId="8" fillId="0" borderId="24" xfId="3" applyNumberFormat="1" applyFont="1" applyFill="1" applyBorder="1" applyAlignment="1">
      <alignment horizontal="right" vertical="center" wrapText="1"/>
    </xf>
    <xf numFmtId="4" fontId="15" fillId="0" borderId="24" xfId="3" applyNumberFormat="1" applyFont="1" applyFill="1" applyBorder="1" applyAlignment="1">
      <alignment horizontal="right" vertical="center" wrapText="1"/>
    </xf>
    <xf numFmtId="4" fontId="8" fillId="0" borderId="24" xfId="2" applyNumberFormat="1" applyFont="1" applyFill="1" applyBorder="1" applyAlignment="1">
      <alignment horizontal="right" vertical="center" wrapText="1"/>
    </xf>
    <xf numFmtId="43" fontId="16" fillId="0" borderId="18" xfId="2" applyFont="1" applyFill="1" applyBorder="1" applyAlignment="1">
      <alignment horizontal="right" vertical="center" wrapText="1"/>
    </xf>
    <xf numFmtId="165" fontId="15" fillId="5" borderId="24" xfId="2" applyNumberFormat="1" applyFont="1" applyFill="1" applyBorder="1" applyAlignment="1">
      <alignment horizontal="right" vertical="center" wrapText="1"/>
    </xf>
    <xf numFmtId="4" fontId="8" fillId="0" borderId="24" xfId="2" applyNumberFormat="1" applyFont="1" applyFill="1" applyBorder="1" applyAlignment="1">
      <alignment horizontal="right" vertical="center"/>
    </xf>
    <xf numFmtId="165" fontId="15" fillId="0" borderId="24" xfId="2" applyNumberFormat="1" applyFont="1" applyFill="1" applyBorder="1" applyAlignment="1">
      <alignment horizontal="right" vertical="center" wrapText="1"/>
    </xf>
    <xf numFmtId="165" fontId="8" fillId="0" borderId="24" xfId="2" applyNumberFormat="1" applyFont="1" applyFill="1" applyBorder="1" applyAlignment="1">
      <alignment horizontal="right" vertical="center" wrapText="1"/>
    </xf>
    <xf numFmtId="0" fontId="16" fillId="5" borderId="11" xfId="0" applyFont="1" applyFill="1" applyBorder="1" applyAlignment="1">
      <alignment horizontal="justify" vertical="center" wrapText="1"/>
    </xf>
    <xf numFmtId="0" fontId="16" fillId="7" borderId="11" xfId="0" applyFont="1" applyFill="1" applyBorder="1" applyAlignment="1">
      <alignment horizontal="justify" vertical="center" wrapText="1"/>
    </xf>
    <xf numFmtId="0" fontId="16" fillId="2" borderId="11" xfId="0" applyFont="1" applyFill="1" applyBorder="1" applyAlignment="1">
      <alignment horizontal="justify" vertical="center" wrapText="1"/>
    </xf>
    <xf numFmtId="0" fontId="9" fillId="2" borderId="12" xfId="0" applyFont="1" applyFill="1" applyBorder="1" applyAlignment="1">
      <alignment horizontal="justify" vertical="center" wrapText="1"/>
    </xf>
    <xf numFmtId="0" fontId="16" fillId="2" borderId="10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8" fillId="0" borderId="24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165" fontId="15" fillId="0" borderId="12" xfId="2" applyNumberFormat="1" applyFont="1" applyFill="1" applyBorder="1" applyAlignment="1">
      <alignment horizontal="justify" vertical="center" wrapText="1"/>
    </xf>
    <xf numFmtId="0" fontId="15" fillId="0" borderId="27" xfId="0" applyFont="1" applyBorder="1" applyAlignment="1">
      <alignment vertical="center"/>
    </xf>
    <xf numFmtId="0" fontId="16" fillId="0" borderId="12" xfId="0" applyFont="1" applyBorder="1" applyAlignment="1">
      <alignment horizontal="justify" vertical="center" wrapText="1"/>
    </xf>
    <xf numFmtId="0" fontId="9" fillId="0" borderId="48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right" vertical="center" wrapText="1"/>
    </xf>
    <xf numFmtId="0" fontId="15" fillId="0" borderId="18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9" fillId="5" borderId="55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0" fontId="16" fillId="7" borderId="25" xfId="0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vertical="center"/>
    </xf>
    <xf numFmtId="0" fontId="16" fillId="5" borderId="34" xfId="0" applyFont="1" applyFill="1" applyBorder="1" applyAlignment="1">
      <alignment horizontal="justify" vertical="center" wrapText="1"/>
    </xf>
    <xf numFmtId="43" fontId="9" fillId="5" borderId="15" xfId="2" applyFont="1" applyFill="1" applyBorder="1" applyAlignment="1">
      <alignment horizontal="right" vertical="center" wrapText="1"/>
    </xf>
    <xf numFmtId="43" fontId="21" fillId="5" borderId="15" xfId="2" applyFont="1" applyFill="1" applyBorder="1" applyAlignment="1">
      <alignment horizontal="right" vertical="center" wrapText="1"/>
    </xf>
    <xf numFmtId="0" fontId="15" fillId="10" borderId="45" xfId="0" applyFont="1" applyFill="1" applyBorder="1" applyAlignment="1">
      <alignment horizontal="center" vertical="center" wrapText="1"/>
    </xf>
    <xf numFmtId="0" fontId="15" fillId="10" borderId="46" xfId="0" applyFont="1" applyFill="1" applyBorder="1" applyAlignment="1">
      <alignment horizontal="center" vertical="center" wrapText="1"/>
    </xf>
    <xf numFmtId="0" fontId="15" fillId="10" borderId="4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5" fontId="8" fillId="0" borderId="24" xfId="2" applyNumberFormat="1" applyFont="1" applyFill="1" applyBorder="1" applyAlignment="1">
      <alignment horizontal="right" vertical="center"/>
    </xf>
    <xf numFmtId="165" fontId="8" fillId="0" borderId="25" xfId="2" applyNumberFormat="1" applyFont="1" applyFill="1" applyBorder="1" applyAlignment="1">
      <alignment horizontal="right" vertical="center"/>
    </xf>
    <xf numFmtId="165" fontId="16" fillId="5" borderId="12" xfId="2" applyNumberFormat="1" applyFont="1" applyFill="1" applyBorder="1" applyAlignment="1">
      <alignment horizontal="right" vertical="center" wrapText="1"/>
    </xf>
    <xf numFmtId="165" fontId="15" fillId="5" borderId="25" xfId="2" applyNumberFormat="1" applyFont="1" applyFill="1" applyBorder="1" applyAlignment="1">
      <alignment horizontal="right" vertical="center" wrapText="1"/>
    </xf>
    <xf numFmtId="165" fontId="15" fillId="5" borderId="12" xfId="2" applyNumberFormat="1" applyFont="1" applyFill="1" applyBorder="1" applyAlignment="1">
      <alignment horizontal="right" vertical="center" wrapText="1"/>
    </xf>
    <xf numFmtId="4" fontId="15" fillId="5" borderId="24" xfId="0" applyNumberFormat="1" applyFont="1" applyFill="1" applyBorder="1" applyAlignment="1">
      <alignment horizontal="right" vertical="center" wrapText="1"/>
    </xf>
    <xf numFmtId="4" fontId="15" fillId="5" borderId="25" xfId="2" applyNumberFormat="1" applyFont="1" applyFill="1" applyBorder="1" applyAlignment="1">
      <alignment horizontal="right" vertical="center" wrapText="1"/>
    </xf>
    <xf numFmtId="165" fontId="15" fillId="5" borderId="24" xfId="2" applyNumberFormat="1" applyFont="1" applyFill="1" applyBorder="1" applyAlignment="1">
      <alignment horizontal="right" vertical="center"/>
    </xf>
    <xf numFmtId="165" fontId="15" fillId="5" borderId="25" xfId="2" applyNumberFormat="1" applyFont="1" applyFill="1" applyBorder="1" applyAlignment="1">
      <alignment horizontal="right" vertical="center"/>
    </xf>
    <xf numFmtId="4" fontId="15" fillId="5" borderId="24" xfId="2" applyNumberFormat="1" applyFont="1" applyFill="1" applyBorder="1" applyAlignment="1">
      <alignment horizontal="right" vertical="center"/>
    </xf>
    <xf numFmtId="165" fontId="18" fillId="6" borderId="24" xfId="2" applyNumberFormat="1" applyFont="1" applyFill="1" applyBorder="1" applyAlignment="1">
      <alignment horizontal="right" vertical="center"/>
    </xf>
    <xf numFmtId="165" fontId="18" fillId="6" borderId="25" xfId="2" applyNumberFormat="1" applyFont="1" applyFill="1" applyBorder="1" applyAlignment="1">
      <alignment horizontal="right" vertical="center"/>
    </xf>
    <xf numFmtId="4" fontId="15" fillId="6" borderId="24" xfId="2" applyNumberFormat="1" applyFont="1" applyFill="1" applyBorder="1" applyAlignment="1">
      <alignment horizontal="right" vertical="center"/>
    </xf>
    <xf numFmtId="165" fontId="15" fillId="7" borderId="24" xfId="2" applyNumberFormat="1" applyFont="1" applyFill="1" applyBorder="1" applyAlignment="1">
      <alignment horizontal="right" vertical="center"/>
    </xf>
    <xf numFmtId="165" fontId="15" fillId="7" borderId="25" xfId="2" applyNumberFormat="1" applyFont="1" applyFill="1" applyBorder="1" applyAlignment="1">
      <alignment horizontal="right" vertical="center"/>
    </xf>
    <xf numFmtId="4" fontId="15" fillId="7" borderId="24" xfId="2" applyNumberFormat="1" applyFont="1" applyFill="1" applyBorder="1" applyAlignment="1">
      <alignment horizontal="right" vertical="center"/>
    </xf>
    <xf numFmtId="165" fontId="15" fillId="2" borderId="24" xfId="2" applyNumberFormat="1" applyFont="1" applyFill="1" applyBorder="1" applyAlignment="1">
      <alignment horizontal="right" vertical="center"/>
    </xf>
    <xf numFmtId="165" fontId="15" fillId="2" borderId="25" xfId="2" applyNumberFormat="1" applyFont="1" applyFill="1" applyBorder="1" applyAlignment="1">
      <alignment horizontal="right" vertical="center"/>
    </xf>
    <xf numFmtId="4" fontId="15" fillId="2" borderId="24" xfId="2" applyNumberFormat="1" applyFont="1" applyFill="1" applyBorder="1" applyAlignment="1">
      <alignment horizontal="right" vertical="center"/>
    </xf>
    <xf numFmtId="165" fontId="15" fillId="0" borderId="24" xfId="2" applyNumberFormat="1" applyFont="1" applyFill="1" applyBorder="1" applyAlignment="1">
      <alignment horizontal="right" vertical="center"/>
    </xf>
    <xf numFmtId="165" fontId="15" fillId="0" borderId="25" xfId="2" applyNumberFormat="1" applyFont="1" applyFill="1" applyBorder="1" applyAlignment="1">
      <alignment horizontal="right" vertical="center"/>
    </xf>
    <xf numFmtId="4" fontId="8" fillId="0" borderId="25" xfId="2" applyNumberFormat="1" applyFont="1" applyFill="1" applyBorder="1" applyAlignment="1">
      <alignment horizontal="right" vertical="center" wrapText="1"/>
    </xf>
    <xf numFmtId="165" fontId="15" fillId="0" borderId="12" xfId="2" applyNumberFormat="1" applyFont="1" applyFill="1" applyBorder="1" applyAlignment="1">
      <alignment horizontal="right" vertical="center" wrapText="1"/>
    </xf>
    <xf numFmtId="4" fontId="15" fillId="0" borderId="24" xfId="2" applyNumberFormat="1" applyFont="1" applyFill="1" applyBorder="1" applyAlignment="1">
      <alignment horizontal="right" vertical="center"/>
    </xf>
    <xf numFmtId="4" fontId="8" fillId="0" borderId="27" xfId="2" applyNumberFormat="1" applyFont="1" applyFill="1" applyBorder="1" applyAlignment="1">
      <alignment horizontal="right" vertical="center"/>
    </xf>
    <xf numFmtId="165" fontId="8" fillId="0" borderId="29" xfId="2" applyNumberFormat="1" applyFont="1" applyFill="1" applyBorder="1" applyAlignment="1">
      <alignment horizontal="right" vertical="center" wrapText="1"/>
    </xf>
    <xf numFmtId="165" fontId="8" fillId="0" borderId="11" xfId="2" applyNumberFormat="1" applyFont="1" applyFill="1" applyBorder="1" applyAlignment="1">
      <alignment horizontal="right" vertical="center"/>
    </xf>
    <xf numFmtId="167" fontId="8" fillId="0" borderId="11" xfId="2" applyNumberFormat="1" applyFont="1" applyFill="1" applyBorder="1" applyAlignment="1">
      <alignment horizontal="right" vertical="center" wrapText="1"/>
    </xf>
    <xf numFmtId="165" fontId="8" fillId="0" borderId="11" xfId="2" applyNumberFormat="1" applyFont="1" applyFill="1" applyBorder="1" applyAlignment="1">
      <alignment horizontal="right" vertical="center" wrapText="1"/>
    </xf>
    <xf numFmtId="165" fontId="8" fillId="0" borderId="10" xfId="2" applyNumberFormat="1" applyFont="1" applyFill="1" applyBorder="1" applyAlignment="1">
      <alignment horizontal="right" vertical="center" wrapText="1"/>
    </xf>
    <xf numFmtId="165" fontId="8" fillId="0" borderId="28" xfId="2" applyNumberFormat="1" applyFont="1" applyFill="1" applyBorder="1" applyAlignment="1">
      <alignment horizontal="right" vertical="center" wrapText="1"/>
    </xf>
    <xf numFmtId="4" fontId="8" fillId="0" borderId="23" xfId="0" applyNumberFormat="1" applyFont="1" applyBorder="1" applyAlignment="1">
      <alignment horizontal="right" vertical="center" wrapText="1"/>
    </xf>
    <xf numFmtId="4" fontId="8" fillId="0" borderId="28" xfId="2" applyNumberFormat="1" applyFont="1" applyFill="1" applyBorder="1" applyAlignment="1">
      <alignment horizontal="right" vertical="center" wrapText="1"/>
    </xf>
    <xf numFmtId="165" fontId="8" fillId="0" borderId="23" xfId="2" applyNumberFormat="1" applyFont="1" applyFill="1" applyBorder="1" applyAlignment="1">
      <alignment horizontal="right" vertical="center" wrapText="1"/>
    </xf>
    <xf numFmtId="4" fontId="8" fillId="0" borderId="23" xfId="2" applyNumberFormat="1" applyFont="1" applyFill="1" applyBorder="1" applyAlignment="1">
      <alignment horizontal="right" vertical="center"/>
    </xf>
    <xf numFmtId="165" fontId="18" fillId="0" borderId="19" xfId="2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8" fillId="0" borderId="16" xfId="0" applyFont="1" applyBorder="1" applyAlignment="1">
      <alignment vertical="center"/>
    </xf>
    <xf numFmtId="164" fontId="15" fillId="0" borderId="16" xfId="0" applyNumberFormat="1" applyFont="1" applyBorder="1" applyAlignment="1">
      <alignment horizontal="right" vertical="center"/>
    </xf>
    <xf numFmtId="0" fontId="15" fillId="0" borderId="16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8" fillId="0" borderId="17" xfId="0" applyFont="1" applyBorder="1" applyAlignment="1">
      <alignment vertical="center"/>
    </xf>
    <xf numFmtId="0" fontId="15" fillId="0" borderId="29" xfId="0" applyFont="1" applyBorder="1" applyAlignment="1">
      <alignment horizontal="center" vertical="center"/>
    </xf>
    <xf numFmtId="4" fontId="8" fillId="0" borderId="27" xfId="2" applyNumberFormat="1" applyFont="1" applyFill="1" applyBorder="1" applyAlignment="1">
      <alignment horizontal="right" vertical="center" wrapText="1"/>
    </xf>
    <xf numFmtId="165" fontId="8" fillId="0" borderId="48" xfId="2" applyNumberFormat="1" applyFont="1" applyFill="1" applyBorder="1" applyAlignment="1">
      <alignment horizontal="right" vertical="center" wrapText="1"/>
    </xf>
    <xf numFmtId="165" fontId="8" fillId="0" borderId="27" xfId="2" applyNumberFormat="1" applyFont="1" applyFill="1" applyBorder="1" applyAlignment="1">
      <alignment horizontal="right" vertical="center" wrapText="1"/>
    </xf>
    <xf numFmtId="4" fontId="8" fillId="0" borderId="27" xfId="0" applyNumberFormat="1" applyFont="1" applyBorder="1" applyAlignment="1">
      <alignment horizontal="right" vertical="center" wrapText="1"/>
    </xf>
    <xf numFmtId="4" fontId="8" fillId="0" borderId="29" xfId="2" applyNumberFormat="1" applyFont="1" applyFill="1" applyBorder="1" applyAlignment="1">
      <alignment horizontal="right" vertical="center" wrapText="1"/>
    </xf>
    <xf numFmtId="165" fontId="8" fillId="0" borderId="27" xfId="2" applyNumberFormat="1" applyFont="1" applyFill="1" applyBorder="1" applyAlignment="1">
      <alignment horizontal="right" vertical="center"/>
    </xf>
    <xf numFmtId="165" fontId="8" fillId="0" borderId="29" xfId="2" applyNumberFormat="1" applyFont="1" applyFill="1" applyBorder="1" applyAlignment="1">
      <alignment horizontal="right" vertical="center"/>
    </xf>
    <xf numFmtId="0" fontId="16" fillId="8" borderId="59" xfId="0" applyFont="1" applyFill="1" applyBorder="1" applyAlignment="1">
      <alignment horizontal="center" vertical="center" wrapText="1"/>
    </xf>
    <xf numFmtId="0" fontId="16" fillId="8" borderId="60" xfId="0" applyFont="1" applyFill="1" applyBorder="1" applyAlignment="1">
      <alignment horizontal="justify" vertical="center" wrapText="1"/>
    </xf>
    <xf numFmtId="0" fontId="15" fillId="8" borderId="61" xfId="0" applyFont="1" applyFill="1" applyBorder="1" applyAlignment="1">
      <alignment horizontal="center" vertical="center"/>
    </xf>
    <xf numFmtId="4" fontId="15" fillId="8" borderId="62" xfId="2" applyNumberFormat="1" applyFont="1" applyFill="1" applyBorder="1" applyAlignment="1">
      <alignment horizontal="right" vertical="center" wrapText="1"/>
    </xf>
    <xf numFmtId="165" fontId="15" fillId="8" borderId="63" xfId="2" applyNumberFormat="1" applyFont="1" applyFill="1" applyBorder="1" applyAlignment="1">
      <alignment horizontal="right" vertical="center" wrapText="1"/>
    </xf>
    <xf numFmtId="165" fontId="15" fillId="8" borderId="61" xfId="2" applyNumberFormat="1" applyFont="1" applyFill="1" applyBorder="1" applyAlignment="1">
      <alignment horizontal="right" vertical="center" wrapText="1"/>
    </xf>
    <xf numFmtId="4" fontId="15" fillId="8" borderId="62" xfId="0" applyNumberFormat="1" applyFont="1" applyFill="1" applyBorder="1" applyAlignment="1">
      <alignment horizontal="right" vertical="center" wrapText="1"/>
    </xf>
    <xf numFmtId="4" fontId="15" fillId="8" borderId="61" xfId="2" applyNumberFormat="1" applyFont="1" applyFill="1" applyBorder="1" applyAlignment="1">
      <alignment horizontal="right" vertical="center" wrapText="1"/>
    </xf>
    <xf numFmtId="0" fontId="15" fillId="8" borderId="65" xfId="0" applyFont="1" applyFill="1" applyBorder="1" applyAlignment="1">
      <alignment vertical="center"/>
    </xf>
    <xf numFmtId="0" fontId="9" fillId="8" borderId="66" xfId="0" applyFont="1" applyFill="1" applyBorder="1" applyAlignment="1">
      <alignment horizontal="justify" vertical="center" wrapText="1"/>
    </xf>
    <xf numFmtId="0" fontId="15" fillId="8" borderId="67" xfId="0" applyFont="1" applyFill="1" applyBorder="1" applyAlignment="1">
      <alignment horizontal="center" vertical="center"/>
    </xf>
    <xf numFmtId="4" fontId="8" fillId="8" borderId="65" xfId="2" applyNumberFormat="1" applyFont="1" applyFill="1" applyBorder="1" applyAlignment="1">
      <alignment horizontal="right" vertical="center" wrapText="1"/>
    </xf>
    <xf numFmtId="165" fontId="8" fillId="8" borderId="66" xfId="2" applyNumberFormat="1" applyFont="1" applyFill="1" applyBorder="1" applyAlignment="1">
      <alignment horizontal="right" vertical="center" wrapText="1"/>
    </xf>
    <xf numFmtId="165" fontId="8" fillId="8" borderId="67" xfId="2" applyNumberFormat="1" applyFont="1" applyFill="1" applyBorder="1" applyAlignment="1">
      <alignment horizontal="right" vertical="center" wrapText="1"/>
    </xf>
    <xf numFmtId="165" fontId="15" fillId="8" borderId="65" xfId="2" applyNumberFormat="1" applyFont="1" applyFill="1" applyBorder="1" applyAlignment="1">
      <alignment horizontal="right" vertical="center" wrapText="1"/>
    </xf>
    <xf numFmtId="165" fontId="15" fillId="8" borderId="66" xfId="2" applyNumberFormat="1" applyFont="1" applyFill="1" applyBorder="1" applyAlignment="1">
      <alignment horizontal="right" vertical="center" wrapText="1"/>
    </xf>
    <xf numFmtId="165" fontId="15" fillId="8" borderId="67" xfId="2" applyNumberFormat="1" applyFont="1" applyFill="1" applyBorder="1" applyAlignment="1">
      <alignment horizontal="right" vertical="center" wrapText="1"/>
    </xf>
    <xf numFmtId="4" fontId="8" fillId="8" borderId="65" xfId="0" applyNumberFormat="1" applyFont="1" applyFill="1" applyBorder="1" applyAlignment="1">
      <alignment horizontal="right" vertical="center" wrapText="1"/>
    </xf>
    <xf numFmtId="4" fontId="8" fillId="8" borderId="67" xfId="2" applyNumberFormat="1" applyFont="1" applyFill="1" applyBorder="1" applyAlignment="1">
      <alignment horizontal="right" vertical="center" wrapText="1"/>
    </xf>
    <xf numFmtId="165" fontId="8" fillId="8" borderId="65" xfId="2" applyNumberFormat="1" applyFont="1" applyFill="1" applyBorder="1" applyAlignment="1">
      <alignment horizontal="right" vertical="center"/>
    </xf>
    <xf numFmtId="165" fontId="8" fillId="8" borderId="68" xfId="2" applyNumberFormat="1" applyFont="1" applyFill="1" applyBorder="1" applyAlignment="1">
      <alignment horizontal="right" vertical="center"/>
    </xf>
    <xf numFmtId="0" fontId="8" fillId="0" borderId="28" xfId="0" applyFont="1" applyBorder="1" applyAlignment="1">
      <alignment horizontal="center" vertical="center"/>
    </xf>
    <xf numFmtId="0" fontId="16" fillId="6" borderId="59" xfId="0" applyFont="1" applyFill="1" applyBorder="1" applyAlignment="1">
      <alignment horizontal="center" vertical="center" wrapText="1"/>
    </xf>
    <xf numFmtId="0" fontId="16" fillId="6" borderId="60" xfId="0" applyFont="1" applyFill="1" applyBorder="1" applyAlignment="1">
      <alignment horizontal="justify" vertical="center" wrapText="1"/>
    </xf>
    <xf numFmtId="0" fontId="15" fillId="6" borderId="61" xfId="0" applyFont="1" applyFill="1" applyBorder="1" applyAlignment="1">
      <alignment horizontal="center" vertical="center"/>
    </xf>
    <xf numFmtId="4" fontId="15" fillId="6" borderId="62" xfId="2" applyNumberFormat="1" applyFont="1" applyFill="1" applyBorder="1" applyAlignment="1">
      <alignment horizontal="right" vertical="center" wrapText="1"/>
    </xf>
    <xf numFmtId="165" fontId="15" fillId="6" borderId="63" xfId="2" applyNumberFormat="1" applyFont="1" applyFill="1" applyBorder="1" applyAlignment="1">
      <alignment horizontal="right" vertical="center" wrapText="1"/>
    </xf>
    <xf numFmtId="165" fontId="15" fillId="6" borderId="61" xfId="2" applyNumberFormat="1" applyFont="1" applyFill="1" applyBorder="1" applyAlignment="1">
      <alignment horizontal="right" vertical="center" wrapText="1"/>
    </xf>
    <xf numFmtId="4" fontId="15" fillId="6" borderId="62" xfId="0" applyNumberFormat="1" applyFont="1" applyFill="1" applyBorder="1" applyAlignment="1">
      <alignment horizontal="right" vertical="center" wrapText="1"/>
    </xf>
    <xf numFmtId="4" fontId="15" fillId="6" borderId="61" xfId="2" applyNumberFormat="1" applyFont="1" applyFill="1" applyBorder="1" applyAlignment="1">
      <alignment horizontal="right" vertical="center" wrapText="1"/>
    </xf>
    <xf numFmtId="0" fontId="15" fillId="6" borderId="65" xfId="0" applyFont="1" applyFill="1" applyBorder="1" applyAlignment="1">
      <alignment vertical="center"/>
    </xf>
    <xf numFmtId="165" fontId="15" fillId="6" borderId="65" xfId="2" applyNumberFormat="1" applyFont="1" applyFill="1" applyBorder="1" applyAlignment="1">
      <alignment horizontal="right" vertical="center" wrapText="1"/>
    </xf>
    <xf numFmtId="165" fontId="15" fillId="6" borderId="66" xfId="2" applyNumberFormat="1" applyFont="1" applyFill="1" applyBorder="1" applyAlignment="1">
      <alignment horizontal="right" vertical="center" wrapText="1"/>
    </xf>
    <xf numFmtId="165" fontId="15" fillId="6" borderId="67" xfId="2" applyNumberFormat="1" applyFont="1" applyFill="1" applyBorder="1" applyAlignment="1">
      <alignment horizontal="right" vertical="center" wrapText="1"/>
    </xf>
    <xf numFmtId="0" fontId="16" fillId="6" borderId="66" xfId="0" applyFont="1" applyFill="1" applyBorder="1" applyAlignment="1">
      <alignment horizontal="justify" vertical="center" wrapText="1"/>
    </xf>
    <xf numFmtId="0" fontId="15" fillId="6" borderId="67" xfId="0" applyFont="1" applyFill="1" applyBorder="1" applyAlignment="1">
      <alignment horizontal="center" vertical="center"/>
    </xf>
    <xf numFmtId="4" fontId="15" fillId="6" borderId="65" xfId="2" applyNumberFormat="1" applyFont="1" applyFill="1" applyBorder="1" applyAlignment="1">
      <alignment horizontal="right" vertical="center" wrapText="1"/>
    </xf>
    <xf numFmtId="165" fontId="15" fillId="6" borderId="65" xfId="2" applyNumberFormat="1" applyFont="1" applyFill="1" applyBorder="1" applyAlignment="1">
      <alignment horizontal="right" vertical="center"/>
    </xf>
    <xf numFmtId="165" fontId="15" fillId="6" borderId="68" xfId="2" applyNumberFormat="1" applyFont="1" applyFill="1" applyBorder="1" applyAlignment="1">
      <alignment horizontal="right" vertical="center"/>
    </xf>
    <xf numFmtId="165" fontId="15" fillId="6" borderId="67" xfId="2" applyNumberFormat="1" applyFont="1" applyFill="1" applyBorder="1" applyAlignment="1">
      <alignment horizontal="right" vertical="center"/>
    </xf>
    <xf numFmtId="0" fontId="8" fillId="0" borderId="27" xfId="0" applyFont="1" applyBorder="1" applyAlignment="1">
      <alignment vertical="center"/>
    </xf>
    <xf numFmtId="0" fontId="8" fillId="0" borderId="69" xfId="0" applyFont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 wrapText="1"/>
    </xf>
    <xf numFmtId="0" fontId="8" fillId="0" borderId="27" xfId="0" applyFont="1" applyBorder="1" applyAlignment="1">
      <alignment horizontal="right" vertical="center"/>
    </xf>
    <xf numFmtId="0" fontId="15" fillId="0" borderId="70" xfId="0" applyFont="1" applyBorder="1" applyAlignment="1">
      <alignment vertical="center"/>
    </xf>
    <xf numFmtId="4" fontId="15" fillId="0" borderId="71" xfId="2" applyNumberFormat="1" applyFont="1" applyFill="1" applyBorder="1" applyAlignment="1">
      <alignment horizontal="right" vertical="center" wrapText="1"/>
    </xf>
    <xf numFmtId="165" fontId="15" fillId="0" borderId="72" xfId="2" applyNumberFormat="1" applyFont="1" applyFill="1" applyBorder="1" applyAlignment="1">
      <alignment horizontal="right" vertical="center" wrapText="1"/>
    </xf>
    <xf numFmtId="165" fontId="15" fillId="0" borderId="70" xfId="2" applyNumberFormat="1" applyFont="1" applyFill="1" applyBorder="1" applyAlignment="1">
      <alignment horizontal="right" vertical="center" wrapText="1"/>
    </xf>
    <xf numFmtId="165" fontId="15" fillId="0" borderId="71" xfId="2" applyNumberFormat="1" applyFont="1" applyFill="1" applyBorder="1" applyAlignment="1">
      <alignment horizontal="right" vertical="center" wrapText="1"/>
    </xf>
    <xf numFmtId="4" fontId="15" fillId="0" borderId="71" xfId="0" applyNumberFormat="1" applyFont="1" applyBorder="1" applyAlignment="1">
      <alignment horizontal="right" vertical="center" wrapText="1"/>
    </xf>
    <xf numFmtId="4" fontId="15" fillId="0" borderId="70" xfId="2" applyNumberFormat="1" applyFont="1" applyFill="1" applyBorder="1" applyAlignment="1">
      <alignment horizontal="right" vertical="center" wrapText="1"/>
    </xf>
    <xf numFmtId="165" fontId="15" fillId="0" borderId="73" xfId="2" applyNumberFormat="1" applyFont="1" applyFill="1" applyBorder="1" applyAlignment="1">
      <alignment horizontal="right" vertical="center" wrapText="1"/>
    </xf>
    <xf numFmtId="4" fontId="15" fillId="0" borderId="71" xfId="2" applyNumberFormat="1" applyFont="1" applyFill="1" applyBorder="1" applyAlignment="1">
      <alignment horizontal="right" vertical="center"/>
    </xf>
    <xf numFmtId="165" fontId="15" fillId="0" borderId="75" xfId="2" applyNumberFormat="1" applyFont="1" applyFill="1" applyBorder="1" applyAlignment="1">
      <alignment horizontal="right" vertical="center" wrapText="1"/>
    </xf>
    <xf numFmtId="165" fontId="15" fillId="0" borderId="55" xfId="2" applyNumberFormat="1" applyFont="1" applyFill="1" applyBorder="1" applyAlignment="1">
      <alignment horizontal="right" vertical="center" wrapText="1"/>
    </xf>
    <xf numFmtId="4" fontId="15" fillId="0" borderId="69" xfId="0" applyNumberFormat="1" applyFont="1" applyBorder="1" applyAlignment="1">
      <alignment horizontal="right" vertical="center" wrapText="1"/>
    </xf>
    <xf numFmtId="4" fontId="15" fillId="0" borderId="55" xfId="2" applyNumberFormat="1" applyFont="1" applyFill="1" applyBorder="1" applyAlignment="1">
      <alignment horizontal="right" vertical="center" wrapText="1"/>
    </xf>
    <xf numFmtId="165" fontId="15" fillId="0" borderId="69" xfId="2" applyNumberFormat="1" applyFont="1" applyFill="1" applyBorder="1" applyAlignment="1">
      <alignment horizontal="right" vertical="center"/>
    </xf>
    <xf numFmtId="165" fontId="15" fillId="0" borderId="33" xfId="2" applyNumberFormat="1" applyFont="1" applyFill="1" applyBorder="1" applyAlignment="1">
      <alignment horizontal="right" vertical="center"/>
    </xf>
    <xf numFmtId="165" fontId="15" fillId="0" borderId="69" xfId="2" applyNumberFormat="1" applyFont="1" applyFill="1" applyBorder="1" applyAlignment="1">
      <alignment horizontal="right" vertical="center" wrapText="1"/>
    </xf>
    <xf numFmtId="4" fontId="15" fillId="0" borderId="69" xfId="2" applyNumberFormat="1" applyFont="1" applyFill="1" applyBorder="1" applyAlignment="1">
      <alignment horizontal="right" vertical="center"/>
    </xf>
    <xf numFmtId="0" fontId="15" fillId="0" borderId="70" xfId="0" applyFont="1" applyBorder="1" applyAlignment="1">
      <alignment horizontal="center" vertical="center"/>
    </xf>
    <xf numFmtId="166" fontId="15" fillId="0" borderId="71" xfId="0" applyNumberFormat="1" applyFont="1" applyBorder="1" applyAlignment="1">
      <alignment horizontal="right" vertical="center" wrapText="1"/>
    </xf>
    <xf numFmtId="0" fontId="8" fillId="0" borderId="69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 wrapText="1"/>
    </xf>
    <xf numFmtId="10" fontId="8" fillId="0" borderId="23" xfId="3" applyNumberFormat="1" applyFont="1" applyFill="1" applyBorder="1" applyAlignment="1">
      <alignment horizontal="right" vertical="center" wrapText="1"/>
    </xf>
    <xf numFmtId="0" fontId="9" fillId="0" borderId="35" xfId="0" applyFont="1" applyBorder="1" applyAlignment="1">
      <alignment horizontal="right" vertical="center" wrapText="1"/>
    </xf>
    <xf numFmtId="0" fontId="8" fillId="0" borderId="29" xfId="0" applyFont="1" applyBorder="1" applyAlignment="1">
      <alignment horizontal="center" vertical="center"/>
    </xf>
    <xf numFmtId="10" fontId="8" fillId="0" borderId="27" xfId="3" applyNumberFormat="1" applyFont="1" applyFill="1" applyBorder="1" applyAlignment="1">
      <alignment horizontal="right" vertical="center" wrapText="1"/>
    </xf>
    <xf numFmtId="165" fontId="8" fillId="0" borderId="35" xfId="2" applyNumberFormat="1" applyFont="1" applyFill="1" applyBorder="1" applyAlignment="1">
      <alignment horizontal="right" vertical="center" wrapText="1"/>
    </xf>
    <xf numFmtId="0" fontId="15" fillId="0" borderId="71" xfId="0" applyFont="1" applyBorder="1" applyAlignment="1">
      <alignment vertical="center"/>
    </xf>
    <xf numFmtId="0" fontId="16" fillId="0" borderId="73" xfId="0" applyFont="1" applyBorder="1" applyAlignment="1">
      <alignment horizontal="right" vertical="center" wrapText="1"/>
    </xf>
    <xf numFmtId="4" fontId="15" fillId="0" borderId="71" xfId="3" applyNumberFormat="1" applyFont="1" applyFill="1" applyBorder="1" applyAlignment="1">
      <alignment horizontal="right" vertical="center" wrapText="1"/>
    </xf>
    <xf numFmtId="0" fontId="15" fillId="0" borderId="69" xfId="0" applyFont="1" applyBorder="1" applyAlignment="1">
      <alignment horizontal="right" vertical="center"/>
    </xf>
    <xf numFmtId="0" fontId="16" fillId="0" borderId="33" xfId="0" applyFont="1" applyBorder="1" applyAlignment="1">
      <alignment horizontal="right" vertical="center" wrapText="1"/>
    </xf>
    <xf numFmtId="0" fontId="15" fillId="0" borderId="55" xfId="0" applyFont="1" applyBorder="1" applyAlignment="1">
      <alignment horizontal="center" vertical="center"/>
    </xf>
    <xf numFmtId="4" fontId="15" fillId="0" borderId="69" xfId="2" applyNumberFormat="1" applyFont="1" applyFill="1" applyBorder="1" applyAlignment="1">
      <alignment horizontal="right" vertical="center" wrapText="1"/>
    </xf>
    <xf numFmtId="165" fontId="15" fillId="0" borderId="33" xfId="2" applyNumberFormat="1" applyFont="1" applyFill="1" applyBorder="1" applyAlignment="1">
      <alignment horizontal="right" vertical="center" wrapText="1"/>
    </xf>
    <xf numFmtId="165" fontId="15" fillId="0" borderId="72" xfId="2" applyNumberFormat="1" applyFont="1" applyFill="1" applyBorder="1" applyAlignment="1">
      <alignment horizontal="justify" vertical="center" wrapText="1"/>
    </xf>
    <xf numFmtId="0" fontId="9" fillId="0" borderId="34" xfId="0" applyFont="1" applyBorder="1" applyAlignment="1">
      <alignment horizontal="justify" vertical="center" wrapText="1"/>
    </xf>
    <xf numFmtId="0" fontId="9" fillId="0" borderId="35" xfId="0" applyFont="1" applyBorder="1" applyAlignment="1">
      <alignment horizontal="justify" vertical="center" wrapText="1"/>
    </xf>
    <xf numFmtId="0" fontId="15" fillId="0" borderId="5" xfId="0" applyFont="1" applyBorder="1" applyAlignment="1">
      <alignment vertical="center"/>
    </xf>
    <xf numFmtId="43" fontId="9" fillId="5" borderId="33" xfId="2" applyFont="1" applyFill="1" applyBorder="1" applyAlignment="1">
      <alignment horizontal="right" vertical="center" wrapText="1"/>
    </xf>
    <xf numFmtId="43" fontId="21" fillId="5" borderId="55" xfId="2" applyFont="1" applyFill="1" applyBorder="1" applyAlignment="1">
      <alignment horizontal="right" vertical="center" wrapText="1"/>
    </xf>
    <xf numFmtId="43" fontId="21" fillId="5" borderId="33" xfId="2" applyFont="1" applyFill="1" applyBorder="1" applyAlignment="1">
      <alignment horizontal="right" vertical="center" wrapText="1"/>
    </xf>
    <xf numFmtId="4" fontId="9" fillId="5" borderId="15" xfId="0" applyNumberFormat="1" applyFont="1" applyFill="1" applyBorder="1" applyAlignment="1">
      <alignment horizontal="right" vertical="center" wrapText="1"/>
    </xf>
    <xf numFmtId="43" fontId="9" fillId="5" borderId="55" xfId="2" applyFont="1" applyFill="1" applyBorder="1" applyAlignment="1">
      <alignment horizontal="right" vertical="center" wrapText="1"/>
    </xf>
    <xf numFmtId="43" fontId="21" fillId="5" borderId="15" xfId="2" applyFont="1" applyFill="1" applyBorder="1" applyAlignment="1">
      <alignment horizontal="right" vertical="center"/>
    </xf>
    <xf numFmtId="43" fontId="21" fillId="5" borderId="55" xfId="2" applyFont="1" applyFill="1" applyBorder="1" applyAlignment="1">
      <alignment horizontal="right" vertical="center"/>
    </xf>
    <xf numFmtId="4" fontId="8" fillId="0" borderId="25" xfId="2" applyNumberFormat="1" applyFont="1" applyFill="1" applyBorder="1" applyAlignment="1">
      <alignment horizontal="right" vertical="center"/>
    </xf>
    <xf numFmtId="4" fontId="17" fillId="0" borderId="24" xfId="2" applyNumberFormat="1" applyFont="1" applyFill="1" applyBorder="1" applyAlignment="1">
      <alignment horizontal="right" vertical="center"/>
    </xf>
    <xf numFmtId="4" fontId="24" fillId="0" borderId="24" xfId="2" applyNumberFormat="1" applyFont="1" applyFill="1" applyBorder="1" applyAlignment="1">
      <alignment horizontal="right" vertical="center"/>
    </xf>
    <xf numFmtId="4" fontId="18" fillId="0" borderId="25" xfId="2" applyNumberFormat="1" applyFont="1" applyFill="1" applyBorder="1" applyAlignment="1">
      <alignment horizontal="right" vertical="center"/>
    </xf>
    <xf numFmtId="4" fontId="8" fillId="2" borderId="24" xfId="2" applyNumberFormat="1" applyFont="1" applyFill="1" applyBorder="1" applyAlignment="1">
      <alignment horizontal="right" vertical="center"/>
    </xf>
    <xf numFmtId="2" fontId="15" fillId="0" borderId="11" xfId="2" applyNumberFormat="1" applyFont="1" applyFill="1" applyBorder="1" applyAlignment="1">
      <alignment horizontal="right" vertical="center" wrapText="1"/>
    </xf>
    <xf numFmtId="4" fontId="15" fillId="0" borderId="11" xfId="2" applyNumberFormat="1" applyFont="1" applyFill="1" applyBorder="1" applyAlignment="1">
      <alignment horizontal="right" vertical="center" wrapText="1"/>
    </xf>
    <xf numFmtId="4" fontId="15" fillId="6" borderId="65" xfId="2" applyNumberFormat="1" applyFont="1" applyFill="1" applyBorder="1" applyAlignment="1">
      <alignment horizontal="right" vertical="center"/>
    </xf>
    <xf numFmtId="4" fontId="15" fillId="6" borderId="67" xfId="2" applyNumberFormat="1" applyFont="1" applyFill="1" applyBorder="1" applyAlignment="1">
      <alignment horizontal="right" vertical="center"/>
    </xf>
    <xf numFmtId="4" fontId="15" fillId="6" borderId="65" xfId="0" applyNumberFormat="1" applyFont="1" applyFill="1" applyBorder="1" applyAlignment="1">
      <alignment horizontal="right" vertical="center" wrapText="1"/>
    </xf>
    <xf numFmtId="0" fontId="15" fillId="0" borderId="70" xfId="0" applyFont="1" applyBorder="1" applyAlignment="1">
      <alignment horizontal="right" vertical="center"/>
    </xf>
    <xf numFmtId="43" fontId="16" fillId="0" borderId="8" xfId="2" applyFont="1" applyFill="1" applyBorder="1" applyAlignment="1">
      <alignment horizontal="right" vertical="center" wrapText="1"/>
    </xf>
    <xf numFmtId="43" fontId="16" fillId="0" borderId="19" xfId="2" applyFont="1" applyFill="1" applyBorder="1" applyAlignment="1">
      <alignment horizontal="right" vertical="center" wrapText="1"/>
    </xf>
    <xf numFmtId="4" fontId="16" fillId="0" borderId="18" xfId="0" applyNumberFormat="1" applyFont="1" applyBorder="1" applyAlignment="1">
      <alignment horizontal="right" vertical="center" wrapText="1"/>
    </xf>
    <xf numFmtId="43" fontId="14" fillId="0" borderId="18" xfId="2" applyFont="1" applyFill="1" applyBorder="1" applyAlignment="1">
      <alignment horizontal="right" vertical="center" wrapText="1"/>
    </xf>
    <xf numFmtId="165" fontId="15" fillId="0" borderId="8" xfId="2" applyNumberFormat="1" applyFont="1" applyFill="1" applyBorder="1" applyAlignment="1">
      <alignment horizontal="right" vertical="center" wrapText="1"/>
    </xf>
    <xf numFmtId="43" fontId="14" fillId="0" borderId="18" xfId="2" applyFont="1" applyFill="1" applyBorder="1" applyAlignment="1">
      <alignment horizontal="right" vertical="center"/>
    </xf>
    <xf numFmtId="43" fontId="18" fillId="0" borderId="19" xfId="2" applyFont="1" applyFill="1" applyBorder="1" applyAlignment="1">
      <alignment horizontal="right" vertical="center" wrapText="1"/>
    </xf>
    <xf numFmtId="8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28" fillId="3" borderId="86" xfId="5" applyFont="1" applyFill="1" applyBorder="1" applyAlignment="1">
      <alignment vertical="center"/>
    </xf>
    <xf numFmtId="0" fontId="28" fillId="3" borderId="87" xfId="5" applyFont="1" applyFill="1" applyBorder="1" applyAlignment="1">
      <alignment vertical="center"/>
    </xf>
    <xf numFmtId="0" fontId="31" fillId="0" borderId="89" xfId="6" applyFont="1" applyBorder="1" applyAlignment="1">
      <alignment horizontal="center" vertical="center"/>
    </xf>
    <xf numFmtId="0" fontId="1" fillId="0" borderId="0" xfId="6" applyFont="1" applyAlignment="1">
      <alignment vertical="center"/>
    </xf>
    <xf numFmtId="0" fontId="1" fillId="0" borderId="0" xfId="6" applyFont="1" applyAlignment="1">
      <alignment horizontal="center" vertical="center" wrapText="1"/>
    </xf>
    <xf numFmtId="0" fontId="20" fillId="0" borderId="0" xfId="6" applyFont="1" applyAlignment="1">
      <alignment horizontal="center" vertical="center"/>
    </xf>
    <xf numFmtId="0" fontId="31" fillId="0" borderId="0" xfId="6" applyFont="1" applyAlignment="1">
      <alignment horizontal="center" vertical="center"/>
    </xf>
    <xf numFmtId="0" fontId="32" fillId="0" borderId="16" xfId="6" applyFont="1" applyBorder="1" applyAlignment="1">
      <alignment horizontal="left" vertical="center"/>
    </xf>
    <xf numFmtId="168" fontId="33" fillId="0" borderId="14" xfId="6" applyNumberFormat="1" applyFont="1" applyBorder="1" applyAlignment="1">
      <alignment horizontal="center" vertical="center"/>
    </xf>
    <xf numFmtId="0" fontId="32" fillId="0" borderId="0" xfId="6" applyFont="1" applyAlignment="1">
      <alignment horizontal="left" vertical="center"/>
    </xf>
    <xf numFmtId="0" fontId="33" fillId="0" borderId="17" xfId="6" applyFont="1" applyBorder="1" applyAlignment="1">
      <alignment horizontal="center" vertical="center"/>
    </xf>
    <xf numFmtId="0" fontId="33" fillId="0" borderId="0" xfId="6" applyFont="1" applyAlignment="1">
      <alignment horizontal="left" vertical="center"/>
    </xf>
    <xf numFmtId="49" fontId="33" fillId="0" borderId="0" xfId="6" applyNumberFormat="1" applyFont="1" applyAlignment="1">
      <alignment horizontal="left" vertical="center"/>
    </xf>
    <xf numFmtId="0" fontId="32" fillId="0" borderId="56" xfId="6" applyFont="1" applyBorder="1" applyAlignment="1">
      <alignment horizontal="center" vertical="center"/>
    </xf>
    <xf numFmtId="0" fontId="32" fillId="0" borderId="57" xfId="6" applyFont="1" applyBorder="1" applyAlignment="1">
      <alignment horizontal="center" vertical="center"/>
    </xf>
    <xf numFmtId="0" fontId="32" fillId="0" borderId="92" xfId="6" applyFont="1" applyBorder="1" applyAlignment="1">
      <alignment horizontal="center" vertical="center"/>
    </xf>
    <xf numFmtId="0" fontId="32" fillId="0" borderId="42" xfId="6" applyFont="1" applyBorder="1" applyAlignment="1">
      <alignment horizontal="center" vertical="center"/>
    </xf>
    <xf numFmtId="0" fontId="32" fillId="0" borderId="40" xfId="6" applyFont="1" applyBorder="1" applyAlignment="1">
      <alignment horizontal="center" vertical="center"/>
    </xf>
    <xf numFmtId="49" fontId="32" fillId="0" borderId="40" xfId="6" applyNumberFormat="1" applyFont="1" applyBorder="1" applyAlignment="1">
      <alignment horizontal="center" vertical="center"/>
    </xf>
    <xf numFmtId="0" fontId="32" fillId="0" borderId="7" xfId="6" applyFont="1" applyBorder="1" applyAlignment="1">
      <alignment horizontal="center" vertical="center"/>
    </xf>
    <xf numFmtId="0" fontId="33" fillId="0" borderId="92" xfId="6" applyFont="1" applyBorder="1" applyAlignment="1">
      <alignment horizontal="center" vertical="center"/>
    </xf>
    <xf numFmtId="165" fontId="33" fillId="0" borderId="92" xfId="6" applyNumberFormat="1" applyFont="1" applyBorder="1" applyAlignment="1">
      <alignment horizontal="right" vertical="center"/>
    </xf>
    <xf numFmtId="4" fontId="33" fillId="0" borderId="92" xfId="6" applyNumberFormat="1" applyFont="1" applyBorder="1" applyAlignment="1">
      <alignment horizontal="right" vertical="center"/>
    </xf>
    <xf numFmtId="165" fontId="33" fillId="0" borderId="42" xfId="6" applyNumberFormat="1" applyFont="1" applyBorder="1" applyAlignment="1">
      <alignment horizontal="right" vertical="center"/>
    </xf>
    <xf numFmtId="4" fontId="33" fillId="0" borderId="92" xfId="6" applyNumberFormat="1" applyFont="1" applyBorder="1" applyAlignment="1">
      <alignment horizontal="center" vertical="center"/>
    </xf>
    <xf numFmtId="0" fontId="33" fillId="0" borderId="79" xfId="6" applyFont="1" applyBorder="1" applyAlignment="1">
      <alignment horizontal="center" vertical="center"/>
    </xf>
    <xf numFmtId="165" fontId="33" fillId="0" borderId="79" xfId="6" applyNumberFormat="1" applyFont="1" applyBorder="1" applyAlignment="1">
      <alignment horizontal="right" vertical="center"/>
    </xf>
    <xf numFmtId="4" fontId="33" fillId="0" borderId="79" xfId="6" applyNumberFormat="1" applyFont="1" applyBorder="1" applyAlignment="1">
      <alignment horizontal="right" vertical="center"/>
    </xf>
    <xf numFmtId="165" fontId="33" fillId="0" borderId="77" xfId="6" applyNumberFormat="1" applyFont="1" applyBorder="1" applyAlignment="1">
      <alignment horizontal="right" vertical="center"/>
    </xf>
    <xf numFmtId="0" fontId="32" fillId="0" borderId="95" xfId="6" applyFont="1" applyBorder="1" applyAlignment="1">
      <alignment horizontal="left" vertical="center"/>
    </xf>
    <xf numFmtId="165" fontId="32" fillId="0" borderId="96" xfId="6" applyNumberFormat="1" applyFont="1" applyBorder="1" applyAlignment="1">
      <alignment horizontal="right" vertical="center"/>
    </xf>
    <xf numFmtId="0" fontId="32" fillId="0" borderId="43" xfId="6" applyFont="1" applyBorder="1" applyAlignment="1">
      <alignment horizontal="left" vertical="center"/>
    </xf>
    <xf numFmtId="4" fontId="33" fillId="0" borderId="79" xfId="6" applyNumberFormat="1" applyFont="1" applyBorder="1" applyAlignment="1">
      <alignment horizontal="center" vertical="center"/>
    </xf>
    <xf numFmtId="49" fontId="32" fillId="0" borderId="0" xfId="6" applyNumberFormat="1" applyFont="1" applyAlignment="1">
      <alignment horizontal="left" vertical="center"/>
    </xf>
    <xf numFmtId="0" fontId="32" fillId="0" borderId="1" xfId="6" applyFont="1" applyBorder="1" applyAlignment="1">
      <alignment horizontal="right" vertical="center"/>
    </xf>
    <xf numFmtId="165" fontId="32" fillId="0" borderId="44" xfId="6" applyNumberFormat="1" applyFont="1" applyBorder="1" applyAlignment="1">
      <alignment horizontal="right" vertical="center"/>
    </xf>
    <xf numFmtId="0" fontId="20" fillId="0" borderId="0" xfId="6" applyFont="1" applyAlignment="1">
      <alignment vertical="center"/>
    </xf>
    <xf numFmtId="0" fontId="33" fillId="0" borderId="2" xfId="6" applyFont="1" applyBorder="1" applyAlignment="1">
      <alignment horizontal="left" vertical="center"/>
    </xf>
    <xf numFmtId="10" fontId="33" fillId="0" borderId="3" xfId="6" applyNumberFormat="1" applyFont="1" applyBorder="1" applyAlignment="1">
      <alignment horizontal="right" vertical="center"/>
    </xf>
    <xf numFmtId="165" fontId="33" fillId="0" borderId="4" xfId="6" applyNumberFormat="1" applyFont="1" applyBorder="1" applyAlignment="1">
      <alignment horizontal="right" vertical="center"/>
    </xf>
    <xf numFmtId="0" fontId="32" fillId="0" borderId="45" xfId="6" applyFont="1" applyBorder="1" applyAlignment="1">
      <alignment horizontal="left" vertical="center"/>
    </xf>
    <xf numFmtId="0" fontId="32" fillId="0" borderId="46" xfId="6" applyFont="1" applyBorder="1" applyAlignment="1">
      <alignment horizontal="right" vertical="center"/>
    </xf>
    <xf numFmtId="165" fontId="32" fillId="0" borderId="47" xfId="6" applyNumberFormat="1" applyFont="1" applyBorder="1" applyAlignment="1">
      <alignment horizontal="right" vertical="center"/>
    </xf>
    <xf numFmtId="0" fontId="33" fillId="0" borderId="0" xfId="6" applyFont="1" applyAlignment="1">
      <alignment vertical="center"/>
    </xf>
    <xf numFmtId="165" fontId="14" fillId="4" borderId="70" xfId="2" applyNumberFormat="1" applyFont="1" applyFill="1" applyBorder="1" applyAlignment="1">
      <alignment horizontal="right" vertical="center" wrapText="1"/>
    </xf>
    <xf numFmtId="0" fontId="34" fillId="0" borderId="0" xfId="7" applyFont="1" applyAlignment="1">
      <alignment vertical="center"/>
    </xf>
    <xf numFmtId="0" fontId="37" fillId="0" borderId="0" xfId="4" applyFont="1" applyAlignment="1">
      <alignment horizontal="center" vertical="center" wrapText="1"/>
    </xf>
    <xf numFmtId="0" fontId="34" fillId="0" borderId="0" xfId="7" applyFont="1" applyAlignment="1">
      <alignment horizontal="center" vertical="center" wrapText="1"/>
    </xf>
    <xf numFmtId="169" fontId="34" fillId="0" borderId="0" xfId="7" applyNumberFormat="1" applyFont="1" applyAlignment="1">
      <alignment horizontal="center" vertical="center" wrapText="1"/>
    </xf>
    <xf numFmtId="10" fontId="34" fillId="0" borderId="0" xfId="7" applyNumberFormat="1" applyFont="1" applyAlignment="1">
      <alignment horizontal="center" vertical="center" wrapText="1"/>
    </xf>
    <xf numFmtId="0" fontId="38" fillId="0" borderId="0" xfId="7" applyFont="1" applyAlignment="1">
      <alignment vertical="center"/>
    </xf>
    <xf numFmtId="0" fontId="39" fillId="0" borderId="0" xfId="7" applyFont="1" applyAlignment="1">
      <alignment horizontal="center" vertical="center" wrapText="1"/>
    </xf>
    <xf numFmtId="0" fontId="37" fillId="0" borderId="0" xfId="7" applyFont="1" applyAlignment="1">
      <alignment vertical="center"/>
    </xf>
    <xf numFmtId="169" fontId="39" fillId="0" borderId="0" xfId="7" applyNumberFormat="1" applyFont="1" applyAlignment="1">
      <alignment horizontal="center" vertical="center" wrapText="1"/>
    </xf>
    <xf numFmtId="10" fontId="39" fillId="0" borderId="0" xfId="7" applyNumberFormat="1" applyFont="1" applyAlignment="1">
      <alignment horizontal="center" vertical="center" wrapText="1"/>
    </xf>
    <xf numFmtId="0" fontId="39" fillId="0" borderId="0" xfId="7" applyFont="1" applyAlignment="1">
      <alignment vertical="center"/>
    </xf>
    <xf numFmtId="0" fontId="37" fillId="0" borderId="0" xfId="7" applyFont="1" applyAlignment="1">
      <alignment horizontal="justify" vertical="center" wrapText="1"/>
    </xf>
    <xf numFmtId="169" fontId="37" fillId="0" borderId="0" xfId="7" applyNumberFormat="1" applyFont="1" applyAlignment="1">
      <alignment vertical="center"/>
    </xf>
    <xf numFmtId="10" fontId="37" fillId="0" borderId="0" xfId="7" applyNumberFormat="1" applyFont="1" applyAlignment="1">
      <alignment vertical="center"/>
    </xf>
    <xf numFmtId="165" fontId="37" fillId="0" borderId="0" xfId="7" applyNumberFormat="1" applyFont="1" applyAlignment="1">
      <alignment vertical="center"/>
    </xf>
    <xf numFmtId="3" fontId="41" fillId="0" borderId="0" xfId="4" applyNumberFormat="1" applyFont="1" applyAlignment="1">
      <alignment horizontal="right" vertical="center" wrapText="1"/>
    </xf>
    <xf numFmtId="0" fontId="41" fillId="0" borderId="0" xfId="4" applyFont="1" applyAlignment="1">
      <alignment vertical="center" wrapText="1"/>
    </xf>
    <xf numFmtId="0" fontId="41" fillId="0" borderId="0" xfId="9" applyFont="1" applyAlignment="1">
      <alignment vertical="center"/>
    </xf>
    <xf numFmtId="0" fontId="41" fillId="0" borderId="0" xfId="10" applyFont="1" applyAlignment="1">
      <alignment horizontal="justify" vertical="center" wrapText="1"/>
    </xf>
    <xf numFmtId="169" fontId="41" fillId="0" borderId="0" xfId="9" applyNumberFormat="1" applyFont="1" applyAlignment="1">
      <alignment horizontal="right" vertical="center"/>
    </xf>
    <xf numFmtId="165" fontId="37" fillId="0" borderId="0" xfId="11" applyNumberFormat="1" applyFont="1" applyAlignment="1">
      <alignment vertical="center"/>
    </xf>
    <xf numFmtId="0" fontId="37" fillId="0" borderId="0" xfId="4" applyFont="1" applyAlignment="1">
      <alignment vertical="center"/>
    </xf>
    <xf numFmtId="165" fontId="37" fillId="0" borderId="0" xfId="4" applyNumberFormat="1" applyFont="1" applyAlignment="1">
      <alignment vertical="center"/>
    </xf>
    <xf numFmtId="3" fontId="37" fillId="0" borderId="0" xfId="4" applyNumberFormat="1" applyFont="1" applyAlignment="1">
      <alignment vertical="center"/>
    </xf>
    <xf numFmtId="0" fontId="37" fillId="0" borderId="8" xfId="4" applyFont="1" applyBorder="1" applyAlignment="1">
      <alignment horizontal="center" vertical="center" wrapText="1"/>
    </xf>
    <xf numFmtId="0" fontId="39" fillId="0" borderId="0" xfId="4" applyFont="1" applyAlignment="1">
      <alignment vertical="center"/>
    </xf>
    <xf numFmtId="0" fontId="39" fillId="0" borderId="0" xfId="4" applyFont="1" applyAlignment="1">
      <alignment horizontal="center" vertical="center" wrapText="1"/>
    </xf>
    <xf numFmtId="165" fontId="39" fillId="0" borderId="0" xfId="4" applyNumberFormat="1" applyFont="1" applyAlignment="1">
      <alignment vertical="center"/>
    </xf>
    <xf numFmtId="3" fontId="39" fillId="0" borderId="0" xfId="4" applyNumberFormat="1" applyFont="1" applyAlignment="1">
      <alignment vertical="center"/>
    </xf>
    <xf numFmtId="169" fontId="38" fillId="0" borderId="0" xfId="7" applyNumberFormat="1" applyFont="1" applyAlignment="1">
      <alignment vertical="center"/>
    </xf>
    <xf numFmtId="10" fontId="38" fillId="0" borderId="0" xfId="7" applyNumberFormat="1" applyFont="1" applyAlignment="1">
      <alignment vertical="center"/>
    </xf>
    <xf numFmtId="0" fontId="42" fillId="0" borderId="0" xfId="12" applyFont="1" applyAlignment="1">
      <alignment vertical="center"/>
    </xf>
    <xf numFmtId="0" fontId="42" fillId="0" borderId="0" xfId="12" applyFont="1" applyAlignment="1">
      <alignment horizontal="right" vertical="center"/>
    </xf>
    <xf numFmtId="4" fontId="42" fillId="0" borderId="0" xfId="12" applyNumberFormat="1" applyFont="1" applyAlignment="1">
      <alignment horizontal="center" vertical="center"/>
    </xf>
    <xf numFmtId="165" fontId="42" fillId="0" borderId="0" xfId="12" applyNumberFormat="1" applyFont="1" applyAlignment="1">
      <alignment vertical="center"/>
    </xf>
    <xf numFmtId="0" fontId="42" fillId="0" borderId="0" xfId="12" applyFont="1" applyAlignment="1">
      <alignment horizontal="center" vertical="center"/>
    </xf>
    <xf numFmtId="4" fontId="42" fillId="0" borderId="0" xfId="12" applyNumberFormat="1" applyFont="1" applyAlignment="1">
      <alignment vertical="center"/>
    </xf>
    <xf numFmtId="0" fontId="43" fillId="0" borderId="0" xfId="12" applyFont="1" applyAlignment="1">
      <alignment vertical="center"/>
    </xf>
    <xf numFmtId="0" fontId="44" fillId="0" borderId="0" xfId="12" applyFont="1" applyAlignment="1">
      <alignment horizontal="center" vertical="center" wrapText="1"/>
    </xf>
    <xf numFmtId="0" fontId="43" fillId="0" borderId="0" xfId="12" applyFont="1" applyAlignment="1">
      <alignment horizontal="center" vertical="center" wrapText="1"/>
    </xf>
    <xf numFmtId="0" fontId="45" fillId="0" borderId="0" xfId="12" applyFont="1" applyAlignment="1">
      <alignment horizontal="justify" vertical="center" wrapText="1"/>
    </xf>
    <xf numFmtId="0" fontId="34" fillId="0" borderId="0" xfId="12" applyFont="1" applyAlignment="1">
      <alignment horizontal="center" vertical="center" wrapText="1"/>
    </xf>
    <xf numFmtId="4" fontId="34" fillId="0" borderId="0" xfId="12" applyNumberFormat="1" applyFont="1" applyAlignment="1">
      <alignment horizontal="center" vertical="center" wrapText="1"/>
    </xf>
    <xf numFmtId="165" fontId="34" fillId="0" borderId="0" xfId="12" applyNumberFormat="1" applyFont="1" applyAlignment="1">
      <alignment horizontal="center" vertical="center" wrapText="1"/>
    </xf>
    <xf numFmtId="0" fontId="43" fillId="0" borderId="0" xfId="12" applyFont="1" applyAlignment="1">
      <alignment horizontal="justify" vertical="center" wrapText="1"/>
    </xf>
    <xf numFmtId="0" fontId="43" fillId="0" borderId="0" xfId="12" applyFont="1" applyAlignment="1">
      <alignment horizontal="right" vertical="center"/>
    </xf>
    <xf numFmtId="4" fontId="43" fillId="0" borderId="0" xfId="12" applyNumberFormat="1" applyFont="1" applyAlignment="1">
      <alignment horizontal="center" vertical="center"/>
    </xf>
    <xf numFmtId="165" fontId="43" fillId="0" borderId="0" xfId="12" applyNumberFormat="1" applyFont="1" applyAlignment="1">
      <alignment vertical="center"/>
    </xf>
    <xf numFmtId="0" fontId="43" fillId="0" borderId="0" xfId="12" applyFont="1" applyAlignment="1">
      <alignment horizontal="center" vertical="center"/>
    </xf>
    <xf numFmtId="4" fontId="43" fillId="0" borderId="0" xfId="12" applyNumberFormat="1" applyFont="1" applyAlignment="1">
      <alignment vertical="center"/>
    </xf>
    <xf numFmtId="0" fontId="42" fillId="0" borderId="0" xfId="12" applyFont="1" applyAlignment="1">
      <alignment horizontal="justify" vertical="center" wrapText="1"/>
    </xf>
    <xf numFmtId="3" fontId="42" fillId="0" borderId="0" xfId="11" applyNumberFormat="1" applyFont="1" applyAlignment="1">
      <alignment horizontal="right" vertical="center" wrapText="1"/>
    </xf>
    <xf numFmtId="0" fontId="42" fillId="0" borderId="0" xfId="11" applyFont="1" applyAlignment="1">
      <alignment vertical="center" wrapText="1"/>
    </xf>
    <xf numFmtId="0" fontId="42" fillId="0" borderId="0" xfId="9" applyFont="1" applyAlignment="1">
      <alignment vertical="center"/>
    </xf>
    <xf numFmtId="165" fontId="38" fillId="0" borderId="0" xfId="11" applyNumberFormat="1" applyFont="1" applyAlignment="1">
      <alignment vertical="center"/>
    </xf>
    <xf numFmtId="0" fontId="38" fillId="0" borderId="0" xfId="11" applyFont="1" applyAlignment="1">
      <alignment vertical="center"/>
    </xf>
    <xf numFmtId="3" fontId="38" fillId="0" borderId="0" xfId="11" applyNumberFormat="1" applyFont="1" applyAlignment="1">
      <alignment vertical="center"/>
    </xf>
    <xf numFmtId="0" fontId="38" fillId="0" borderId="0" xfId="11" applyFont="1" applyAlignment="1">
      <alignment horizontal="center" vertical="center" wrapText="1"/>
    </xf>
    <xf numFmtId="0" fontId="38" fillId="0" borderId="8" xfId="11" applyFont="1" applyBorder="1" applyAlignment="1">
      <alignment horizontal="center" vertical="center" wrapText="1"/>
    </xf>
    <xf numFmtId="0" fontId="34" fillId="0" borderId="0" xfId="11" applyFont="1" applyAlignment="1">
      <alignment vertical="center"/>
    </xf>
    <xf numFmtId="0" fontId="34" fillId="0" borderId="0" xfId="11" applyFont="1" applyAlignment="1">
      <alignment horizontal="center" vertical="center" wrapText="1"/>
    </xf>
    <xf numFmtId="165" fontId="34" fillId="0" borderId="0" xfId="11" applyNumberFormat="1" applyFont="1" applyAlignment="1">
      <alignment vertical="center"/>
    </xf>
    <xf numFmtId="3" fontId="34" fillId="0" borderId="0" xfId="11" applyNumberFormat="1" applyFont="1" applyAlignment="1">
      <alignment vertical="center"/>
    </xf>
    <xf numFmtId="0" fontId="38" fillId="0" borderId="0" xfId="12" applyFont="1" applyAlignment="1">
      <alignment vertical="center"/>
    </xf>
    <xf numFmtId="0" fontId="38" fillId="0" borderId="0" xfId="12" applyFont="1" applyAlignment="1">
      <alignment horizontal="right" vertical="center"/>
    </xf>
    <xf numFmtId="4" fontId="38" fillId="0" borderId="0" xfId="12" applyNumberFormat="1" applyFont="1" applyAlignment="1">
      <alignment horizontal="center" vertical="center"/>
    </xf>
    <xf numFmtId="165" fontId="38" fillId="0" borderId="0" xfId="12" applyNumberFormat="1" applyFont="1" applyAlignment="1">
      <alignment vertical="center"/>
    </xf>
    <xf numFmtId="0" fontId="38" fillId="0" borderId="0" xfId="12" applyFont="1" applyAlignment="1">
      <alignment horizontal="center" vertical="center"/>
    </xf>
    <xf numFmtId="4" fontId="38" fillId="0" borderId="0" xfId="12" applyNumberFormat="1" applyFont="1" applyAlignment="1">
      <alignment vertical="center"/>
    </xf>
    <xf numFmtId="0" fontId="34" fillId="0" borderId="0" xfId="12" applyFont="1" applyAlignment="1">
      <alignment vertical="center"/>
    </xf>
    <xf numFmtId="0" fontId="34" fillId="0" borderId="0" xfId="12" applyFont="1" applyAlignment="1">
      <alignment horizontal="justify" vertical="center" wrapText="1"/>
    </xf>
    <xf numFmtId="0" fontId="34" fillId="0" borderId="0" xfId="12" applyFont="1" applyAlignment="1">
      <alignment horizontal="right" vertical="center"/>
    </xf>
    <xf numFmtId="4" fontId="34" fillId="0" borderId="0" xfId="12" applyNumberFormat="1" applyFont="1" applyAlignment="1">
      <alignment horizontal="center" vertical="center"/>
    </xf>
    <xf numFmtId="165" fontId="34" fillId="0" borderId="0" xfId="12" applyNumberFormat="1" applyFont="1" applyAlignment="1">
      <alignment vertical="center"/>
    </xf>
    <xf numFmtId="0" fontId="34" fillId="0" borderId="0" xfId="12" applyFont="1" applyAlignment="1">
      <alignment horizontal="center" vertical="center"/>
    </xf>
    <xf numFmtId="4" fontId="34" fillId="0" borderId="0" xfId="12" applyNumberFormat="1" applyFont="1" applyAlignment="1">
      <alignment vertical="center"/>
    </xf>
    <xf numFmtId="0" fontId="38" fillId="0" borderId="0" xfId="12" applyFont="1" applyAlignment="1">
      <alignment horizontal="justify" vertical="center" wrapText="1"/>
    </xf>
    <xf numFmtId="0" fontId="32" fillId="0" borderId="8" xfId="6" applyFont="1" applyBorder="1" applyAlignment="1">
      <alignment horizontal="justify" vertical="center" wrapText="1"/>
    </xf>
    <xf numFmtId="4" fontId="33" fillId="0" borderId="19" xfId="6" applyNumberFormat="1" applyFont="1" applyBorder="1" applyAlignment="1">
      <alignment horizontal="center" vertical="center" wrapText="1"/>
    </xf>
    <xf numFmtId="165" fontId="32" fillId="0" borderId="77" xfId="6" applyNumberFormat="1" applyFont="1" applyBorder="1" applyAlignment="1">
      <alignment horizontal="right" vertical="center"/>
    </xf>
    <xf numFmtId="10" fontId="33" fillId="0" borderId="40" xfId="6" applyNumberFormat="1" applyFont="1" applyBorder="1" applyAlignment="1">
      <alignment horizontal="right" vertical="center"/>
    </xf>
    <xf numFmtId="165" fontId="33" fillId="0" borderId="7" xfId="6" applyNumberFormat="1" applyFont="1" applyBorder="1" applyAlignment="1">
      <alignment horizontal="right" vertical="center"/>
    </xf>
    <xf numFmtId="171" fontId="33" fillId="0" borderId="92" xfId="6" applyNumberFormat="1" applyFont="1" applyBorder="1" applyAlignment="1">
      <alignment horizontal="center" vertical="center"/>
    </xf>
    <xf numFmtId="4" fontId="1" fillId="0" borderId="0" xfId="6" applyNumberFormat="1" applyFont="1" applyAlignment="1">
      <alignment vertical="center"/>
    </xf>
    <xf numFmtId="171" fontId="33" fillId="0" borderId="79" xfId="6" applyNumberFormat="1" applyFont="1" applyBorder="1" applyAlignment="1">
      <alignment horizontal="center" vertical="center"/>
    </xf>
    <xf numFmtId="0" fontId="33" fillId="0" borderId="92" xfId="8" applyFont="1" applyBorder="1" applyAlignment="1">
      <alignment horizontal="center" vertical="center"/>
    </xf>
    <xf numFmtId="4" fontId="33" fillId="0" borderId="92" xfId="8" applyNumberFormat="1" applyFont="1" applyBorder="1" applyAlignment="1">
      <alignment horizontal="center" vertical="center"/>
    </xf>
    <xf numFmtId="165" fontId="33" fillId="0" borderId="92" xfId="8" applyNumberFormat="1" applyFont="1" applyBorder="1" applyAlignment="1">
      <alignment horizontal="right" vertical="center"/>
    </xf>
    <xf numFmtId="165" fontId="33" fillId="0" borderId="42" xfId="8" applyNumberFormat="1" applyFont="1" applyBorder="1" applyAlignment="1">
      <alignment horizontal="right" vertical="center"/>
    </xf>
    <xf numFmtId="0" fontId="1" fillId="0" borderId="0" xfId="8" applyAlignment="1">
      <alignment vertical="center"/>
    </xf>
    <xf numFmtId="171" fontId="33" fillId="0" borderId="92" xfId="6" applyNumberFormat="1" applyFont="1" applyBorder="1" applyAlignment="1">
      <alignment horizontal="right" vertical="center"/>
    </xf>
    <xf numFmtId="172" fontId="33" fillId="0" borderId="92" xfId="6" applyNumberFormat="1" applyFont="1" applyBorder="1" applyAlignment="1">
      <alignment horizontal="center" vertical="center"/>
    </xf>
    <xf numFmtId="172" fontId="33" fillId="0" borderId="79" xfId="6" applyNumberFormat="1" applyFont="1" applyBorder="1" applyAlignment="1">
      <alignment horizontal="center" vertical="center"/>
    </xf>
    <xf numFmtId="4" fontId="32" fillId="0" borderId="92" xfId="6" applyNumberFormat="1" applyFont="1" applyBorder="1" applyAlignment="1">
      <alignment horizontal="center" vertical="center"/>
    </xf>
    <xf numFmtId="165" fontId="32" fillId="0" borderId="92" xfId="6" applyNumberFormat="1" applyFont="1" applyBorder="1" applyAlignment="1">
      <alignment horizontal="right" vertical="center"/>
    </xf>
    <xf numFmtId="165" fontId="32" fillId="0" borderId="42" xfId="6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165" fontId="15" fillId="0" borderId="0" xfId="0" applyNumberFormat="1" applyFont="1" applyAlignment="1">
      <alignment vertical="center"/>
    </xf>
    <xf numFmtId="0" fontId="13" fillId="0" borderId="0" xfId="0" applyFont="1" applyAlignment="1">
      <alignment vertical="center" wrapText="1"/>
    </xf>
    <xf numFmtId="43" fontId="13" fillId="0" borderId="0" xfId="2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165" fontId="10" fillId="0" borderId="0" xfId="0" applyNumberFormat="1" applyFont="1" applyAlignment="1">
      <alignment vertical="center"/>
    </xf>
    <xf numFmtId="0" fontId="28" fillId="0" borderId="86" xfId="5" applyFont="1" applyBorder="1" applyAlignment="1">
      <alignment vertical="center"/>
    </xf>
    <xf numFmtId="0" fontId="28" fillId="0" borderId="87" xfId="5" applyFont="1" applyBorder="1" applyAlignment="1">
      <alignment vertical="center"/>
    </xf>
    <xf numFmtId="171" fontId="33" fillId="0" borderId="79" xfId="6" applyNumberFormat="1" applyFont="1" applyBorder="1" applyAlignment="1">
      <alignment horizontal="right" vertical="center"/>
    </xf>
    <xf numFmtId="173" fontId="33" fillId="0" borderId="92" xfId="6" applyNumberFormat="1" applyFont="1" applyBorder="1" applyAlignment="1">
      <alignment horizontal="right" vertical="center"/>
    </xf>
    <xf numFmtId="165" fontId="1" fillId="0" borderId="0" xfId="6" applyNumberFormat="1" applyFont="1" applyAlignment="1">
      <alignment vertical="center"/>
    </xf>
    <xf numFmtId="4" fontId="20" fillId="0" borderId="0" xfId="6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6" xfId="0" applyFont="1" applyBorder="1" applyAlignment="1">
      <alignment horizontal="justify" vertical="center" wrapText="1"/>
    </xf>
    <xf numFmtId="0" fontId="27" fillId="0" borderId="16" xfId="0" applyFont="1" applyBorder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15" fillId="0" borderId="13" xfId="0" applyFont="1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43" fontId="9" fillId="0" borderId="15" xfId="2" applyFont="1" applyFill="1" applyBorder="1" applyAlignment="1">
      <alignment horizontal="justify" vertical="center" wrapText="1"/>
    </xf>
    <xf numFmtId="43" fontId="9" fillId="0" borderId="0" xfId="2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5" fillId="0" borderId="5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5" fillId="0" borderId="5" xfId="0" applyFont="1" applyBorder="1" applyAlignment="1">
      <alignment horizontal="right" vertical="center"/>
    </xf>
    <xf numFmtId="0" fontId="15" fillId="0" borderId="38" xfId="0" applyFont="1" applyBorder="1" applyAlignment="1">
      <alignment horizontal="right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/>
    </xf>
    <xf numFmtId="0" fontId="16" fillId="6" borderId="36" xfId="0" applyFont="1" applyFill="1" applyBorder="1" applyAlignment="1">
      <alignment horizontal="right" vertical="center" wrapText="1"/>
    </xf>
    <xf numFmtId="0" fontId="16" fillId="6" borderId="37" xfId="0" applyFont="1" applyFill="1" applyBorder="1" applyAlignment="1">
      <alignment horizontal="right" vertical="center" wrapText="1"/>
    </xf>
    <xf numFmtId="0" fontId="16" fillId="6" borderId="64" xfId="0" applyFont="1" applyFill="1" applyBorder="1" applyAlignment="1">
      <alignment horizontal="right" vertical="center" wrapText="1"/>
    </xf>
    <xf numFmtId="0" fontId="15" fillId="10" borderId="53" xfId="0" applyFont="1" applyFill="1" applyBorder="1" applyAlignment="1">
      <alignment horizontal="center" vertical="center" wrapText="1"/>
    </xf>
    <xf numFmtId="0" fontId="15" fillId="10" borderId="80" xfId="0" applyFont="1" applyFill="1" applyBorder="1" applyAlignment="1">
      <alignment horizontal="center" vertical="center" wrapText="1"/>
    </xf>
    <xf numFmtId="0" fontId="15" fillId="10" borderId="54" xfId="0" applyFont="1" applyFill="1" applyBorder="1" applyAlignment="1">
      <alignment horizontal="center" vertical="center" wrapText="1"/>
    </xf>
    <xf numFmtId="0" fontId="15" fillId="10" borderId="77" xfId="0" applyFont="1" applyFill="1" applyBorder="1" applyAlignment="1">
      <alignment horizontal="center" vertical="center" wrapText="1"/>
    </xf>
    <xf numFmtId="0" fontId="16" fillId="8" borderId="36" xfId="0" applyFont="1" applyFill="1" applyBorder="1" applyAlignment="1">
      <alignment horizontal="right" vertical="center" wrapText="1"/>
    </xf>
    <xf numFmtId="0" fontId="16" fillId="8" borderId="64" xfId="0" applyFont="1" applyFill="1" applyBorder="1" applyAlignment="1">
      <alignment horizontal="right" vertical="center" wrapText="1"/>
    </xf>
    <xf numFmtId="0" fontId="16" fillId="8" borderId="37" xfId="0" applyFont="1" applyFill="1" applyBorder="1" applyAlignment="1">
      <alignment horizontal="right" vertical="center" wrapText="1"/>
    </xf>
    <xf numFmtId="0" fontId="15" fillId="10" borderId="49" xfId="0" applyFont="1" applyFill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15" fillId="10" borderId="76" xfId="0" applyFont="1" applyFill="1" applyBorder="1" applyAlignment="1">
      <alignment horizontal="center" vertical="center" wrapText="1"/>
    </xf>
    <xf numFmtId="0" fontId="15" fillId="10" borderId="50" xfId="0" applyFont="1" applyFill="1" applyBorder="1" applyAlignment="1">
      <alignment horizontal="center" vertical="center" wrapText="1"/>
    </xf>
    <xf numFmtId="0" fontId="18" fillId="10" borderId="49" xfId="0" applyFont="1" applyFill="1" applyBorder="1" applyAlignment="1">
      <alignment horizontal="center" vertical="center" wrapText="1"/>
    </xf>
    <xf numFmtId="0" fontId="18" fillId="10" borderId="76" xfId="0" applyFont="1" applyFill="1" applyBorder="1" applyAlignment="1">
      <alignment horizontal="center" vertical="center" wrapText="1"/>
    </xf>
    <xf numFmtId="0" fontId="18" fillId="10" borderId="5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0" fillId="0" borderId="83" xfId="0" applyBorder="1" applyAlignment="1">
      <alignment horizontal="justify" vertical="center" wrapText="1"/>
    </xf>
    <xf numFmtId="0" fontId="0" fillId="0" borderId="84" xfId="0" applyBorder="1" applyAlignment="1">
      <alignment horizontal="justify" vertical="center" wrapText="1"/>
    </xf>
    <xf numFmtId="0" fontId="22" fillId="0" borderId="21" xfId="0" applyFont="1" applyBorder="1" applyAlignment="1">
      <alignment horizontal="center" vertical="center" wrapText="1" readingOrder="1"/>
    </xf>
    <xf numFmtId="0" fontId="0" fillId="0" borderId="74" xfId="0" applyBorder="1" applyAlignment="1">
      <alignment horizontal="center" vertical="center" wrapText="1" readingOrder="1"/>
    </xf>
    <xf numFmtId="0" fontId="0" fillId="0" borderId="81" xfId="0" applyBorder="1" applyAlignment="1">
      <alignment horizontal="center" vertical="center" wrapText="1" readingOrder="1"/>
    </xf>
    <xf numFmtId="0" fontId="0" fillId="0" borderId="18" xfId="0" applyBorder="1" applyAlignment="1">
      <alignment horizontal="center" vertical="center" wrapText="1" readingOrder="1"/>
    </xf>
    <xf numFmtId="0" fontId="0" fillId="0" borderId="8" xfId="0" applyBorder="1" applyAlignment="1">
      <alignment horizontal="center" vertical="center" wrapText="1" readingOrder="1"/>
    </xf>
    <xf numFmtId="0" fontId="0" fillId="0" borderId="19" xfId="0" applyBorder="1" applyAlignment="1">
      <alignment horizontal="center" vertical="center" wrapText="1" readingOrder="1"/>
    </xf>
    <xf numFmtId="0" fontId="15" fillId="10" borderId="53" xfId="0" applyFont="1" applyFill="1" applyBorder="1" applyAlignment="1">
      <alignment horizontal="center" vertical="center"/>
    </xf>
    <xf numFmtId="0" fontId="15" fillId="10" borderId="80" xfId="0" applyFont="1" applyFill="1" applyBorder="1" applyAlignment="1">
      <alignment horizontal="center" vertical="center"/>
    </xf>
    <xf numFmtId="0" fontId="15" fillId="10" borderId="78" xfId="0" applyFont="1" applyFill="1" applyBorder="1" applyAlignment="1">
      <alignment horizontal="center" vertical="center" wrapText="1"/>
    </xf>
    <xf numFmtId="0" fontId="15" fillId="10" borderId="79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85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justify" vertical="center" wrapText="1"/>
    </xf>
    <xf numFmtId="0" fontId="0" fillId="0" borderId="76" xfId="0" applyBorder="1" applyAlignment="1">
      <alignment horizontal="justify" vertical="center" wrapText="1"/>
    </xf>
    <xf numFmtId="0" fontId="0" fillId="0" borderId="50" xfId="0" applyBorder="1" applyAlignment="1">
      <alignment horizontal="justify" vertical="center" wrapText="1"/>
    </xf>
    <xf numFmtId="8" fontId="5" fillId="0" borderId="9" xfId="0" applyNumberFormat="1" applyFont="1" applyBorder="1" applyAlignment="1">
      <alignment horizontal="center" vertical="center" wrapText="1"/>
    </xf>
    <xf numFmtId="8" fontId="5" fillId="0" borderId="9" xfId="0" applyNumberFormat="1" applyFont="1" applyBorder="1" applyAlignment="1">
      <alignment horizontal="justify" vertical="center" wrapText="1"/>
    </xf>
    <xf numFmtId="0" fontId="32" fillId="0" borderId="5" xfId="6" applyFont="1" applyBorder="1" applyAlignment="1">
      <alignment horizontal="left" vertical="center"/>
    </xf>
    <xf numFmtId="0" fontId="32" fillId="0" borderId="6" xfId="6" applyFont="1" applyBorder="1" applyAlignment="1">
      <alignment horizontal="left" vertical="center"/>
    </xf>
    <xf numFmtId="0" fontId="32" fillId="0" borderId="97" xfId="6" applyFont="1" applyBorder="1" applyAlignment="1">
      <alignment horizontal="left" vertical="center"/>
    </xf>
    <xf numFmtId="0" fontId="32" fillId="0" borderId="16" xfId="6" applyFont="1" applyBorder="1" applyAlignment="1">
      <alignment horizontal="justify" vertical="center" wrapText="1"/>
    </xf>
    <xf numFmtId="0" fontId="33" fillId="0" borderId="16" xfId="6" applyFont="1" applyBorder="1" applyAlignment="1">
      <alignment horizontal="justify" vertical="center" wrapText="1"/>
    </xf>
    <xf numFmtId="0" fontId="32" fillId="0" borderId="0" xfId="6" applyFont="1" applyAlignment="1">
      <alignment horizontal="justify" vertical="center" wrapText="1"/>
    </xf>
    <xf numFmtId="0" fontId="33" fillId="0" borderId="0" xfId="6" applyFont="1" applyAlignment="1">
      <alignment horizontal="justify" vertical="center" wrapText="1"/>
    </xf>
    <xf numFmtId="0" fontId="33" fillId="0" borderId="20" xfId="6" applyFont="1" applyBorder="1" applyAlignment="1">
      <alignment horizontal="left" vertical="center"/>
    </xf>
    <xf numFmtId="0" fontId="33" fillId="0" borderId="82" xfId="6" applyFont="1" applyBorder="1" applyAlignment="1">
      <alignment horizontal="left" vertical="center"/>
    </xf>
    <xf numFmtId="0" fontId="33" fillId="0" borderId="15" xfId="6" applyFont="1" applyBorder="1" applyAlignment="1">
      <alignment horizontal="justify" vertical="center" wrapText="1"/>
    </xf>
    <xf numFmtId="0" fontId="33" fillId="0" borderId="91" xfId="6" applyFont="1" applyBorder="1" applyAlignment="1">
      <alignment horizontal="justify" vertical="center" wrapText="1"/>
    </xf>
    <xf numFmtId="49" fontId="29" fillId="3" borderId="86" xfId="5" applyNumberFormat="1" applyFont="1" applyFill="1" applyBorder="1" applyAlignment="1">
      <alignment horizontal="center" vertical="center" wrapText="1"/>
    </xf>
    <xf numFmtId="49" fontId="29" fillId="3" borderId="87" xfId="5" applyNumberFormat="1" applyFont="1" applyFill="1" applyBorder="1" applyAlignment="1">
      <alignment horizontal="center" vertical="center" wrapText="1"/>
    </xf>
    <xf numFmtId="49" fontId="29" fillId="3" borderId="88" xfId="5" applyNumberFormat="1" applyFont="1" applyFill="1" applyBorder="1" applyAlignment="1">
      <alignment horizontal="center" vertical="center" wrapText="1"/>
    </xf>
    <xf numFmtId="0" fontId="32" fillId="0" borderId="13" xfId="6" applyFont="1" applyBorder="1" applyAlignment="1">
      <alignment horizontal="left" vertical="center"/>
    </xf>
    <xf numFmtId="0" fontId="32" fillId="0" borderId="16" xfId="6" applyFont="1" applyBorder="1" applyAlignment="1">
      <alignment horizontal="left" vertical="center"/>
    </xf>
    <xf numFmtId="0" fontId="32" fillId="0" borderId="15" xfId="6" applyFont="1" applyBorder="1" applyAlignment="1">
      <alignment horizontal="justify" vertical="center" wrapText="1"/>
    </xf>
    <xf numFmtId="0" fontId="1" fillId="0" borderId="0" xfId="6" applyFont="1" applyAlignment="1">
      <alignment horizontal="justify" vertical="center" wrapText="1"/>
    </xf>
    <xf numFmtId="0" fontId="32" fillId="0" borderId="18" xfId="6" applyFont="1" applyBorder="1" applyAlignment="1">
      <alignment horizontal="justify" vertical="center" wrapText="1"/>
    </xf>
    <xf numFmtId="0" fontId="1" fillId="0" borderId="8" xfId="6" applyFont="1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17" xfId="0" applyBorder="1" applyAlignment="1">
      <alignment horizontal="justify" vertical="center" wrapText="1"/>
    </xf>
    <xf numFmtId="0" fontId="33" fillId="0" borderId="8" xfId="6" applyFont="1" applyBorder="1" applyAlignment="1">
      <alignment horizontal="justify" vertical="center" wrapText="1"/>
    </xf>
    <xf numFmtId="0" fontId="32" fillId="0" borderId="49" xfId="6" applyFont="1" applyBorder="1" applyAlignment="1">
      <alignment horizontal="left" vertical="center"/>
    </xf>
    <xf numFmtId="0" fontId="32" fillId="0" borderId="76" xfId="6" applyFont="1" applyBorder="1" applyAlignment="1">
      <alignment horizontal="left" vertical="center"/>
    </xf>
    <xf numFmtId="0" fontId="32" fillId="0" borderId="50" xfId="6" applyFont="1" applyBorder="1" applyAlignment="1">
      <alignment horizontal="left" vertical="center"/>
    </xf>
    <xf numFmtId="0" fontId="32" fillId="0" borderId="21" xfId="6" applyFont="1" applyBorder="1" applyAlignment="1">
      <alignment horizontal="center" vertical="center"/>
    </xf>
    <xf numFmtId="0" fontId="32" fillId="0" borderId="74" xfId="6" applyFont="1" applyBorder="1" applyAlignment="1">
      <alignment horizontal="center" vertical="center"/>
    </xf>
    <xf numFmtId="0" fontId="32" fillId="0" borderId="90" xfId="6" applyFont="1" applyBorder="1" applyAlignment="1">
      <alignment horizontal="center" vertical="center"/>
    </xf>
    <xf numFmtId="0" fontId="32" fillId="0" borderId="15" xfId="6" applyFont="1" applyBorder="1" applyAlignment="1">
      <alignment horizontal="center" vertical="center"/>
    </xf>
    <xf numFmtId="0" fontId="32" fillId="0" borderId="0" xfId="6" applyFont="1" applyAlignment="1">
      <alignment horizontal="center" vertical="center"/>
    </xf>
    <xf numFmtId="0" fontId="32" fillId="0" borderId="91" xfId="6" applyFont="1" applyBorder="1" applyAlignment="1">
      <alignment horizontal="center" vertical="center"/>
    </xf>
    <xf numFmtId="0" fontId="32" fillId="0" borderId="22" xfId="6" applyFont="1" applyBorder="1" applyAlignment="1">
      <alignment horizontal="center" vertical="center"/>
    </xf>
    <xf numFmtId="0" fontId="32" fillId="0" borderId="41" xfId="6" applyFont="1" applyBorder="1" applyAlignment="1">
      <alignment horizontal="center" vertical="center"/>
    </xf>
    <xf numFmtId="0" fontId="32" fillId="0" borderId="93" xfId="6" applyFont="1" applyBorder="1" applyAlignment="1">
      <alignment horizontal="center" vertical="center"/>
    </xf>
    <xf numFmtId="0" fontId="33" fillId="0" borderId="21" xfId="6" applyFont="1" applyBorder="1" applyAlignment="1">
      <alignment horizontal="justify" vertical="center" wrapText="1"/>
    </xf>
    <xf numFmtId="0" fontId="33" fillId="0" borderId="74" xfId="6" applyFont="1" applyBorder="1" applyAlignment="1">
      <alignment horizontal="justify" vertical="center" wrapText="1"/>
    </xf>
    <xf numFmtId="0" fontId="33" fillId="0" borderId="90" xfId="6" applyFont="1" applyBorder="1" applyAlignment="1">
      <alignment horizontal="justify" vertical="center" wrapText="1"/>
    </xf>
    <xf numFmtId="0" fontId="32" fillId="0" borderId="43" xfId="6" applyFont="1" applyBorder="1" applyAlignment="1">
      <alignment horizontal="left" vertical="center"/>
    </xf>
    <xf numFmtId="0" fontId="32" fillId="0" borderId="1" xfId="6" applyFont="1" applyBorder="1" applyAlignment="1">
      <alignment horizontal="left" vertical="center"/>
    </xf>
    <xf numFmtId="0" fontId="32" fillId="0" borderId="44" xfId="6" applyFont="1" applyBorder="1" applyAlignment="1">
      <alignment horizontal="left" vertical="center"/>
    </xf>
    <xf numFmtId="0" fontId="33" fillId="0" borderId="18" xfId="6" applyFont="1" applyBorder="1" applyAlignment="1">
      <alignment horizontal="left" vertical="center" wrapText="1"/>
    </xf>
    <xf numFmtId="0" fontId="33" fillId="0" borderId="8" xfId="6" applyFont="1" applyBorder="1" applyAlignment="1">
      <alignment horizontal="left" vertical="center" wrapText="1"/>
    </xf>
    <xf numFmtId="0" fontId="33" fillId="0" borderId="94" xfId="6" applyFont="1" applyBorder="1" applyAlignment="1">
      <alignment horizontal="left" vertical="center" wrapText="1"/>
    </xf>
    <xf numFmtId="0" fontId="32" fillId="0" borderId="56" xfId="6" applyFont="1" applyBorder="1" applyAlignment="1">
      <alignment horizontal="center" vertical="center"/>
    </xf>
    <xf numFmtId="0" fontId="32" fillId="0" borderId="40" xfId="6" applyFont="1" applyBorder="1" applyAlignment="1">
      <alignment horizontal="center" vertical="center"/>
    </xf>
    <xf numFmtId="0" fontId="33" fillId="0" borderId="18" xfId="6" applyFont="1" applyBorder="1" applyAlignment="1">
      <alignment horizontal="justify" vertical="center" wrapText="1"/>
    </xf>
    <xf numFmtId="0" fontId="33" fillId="0" borderId="94" xfId="6" applyFont="1" applyBorder="1" applyAlignment="1">
      <alignment horizontal="justify" vertical="center" wrapText="1"/>
    </xf>
    <xf numFmtId="0" fontId="33" fillId="0" borderId="22" xfId="6" applyFont="1" applyBorder="1" applyAlignment="1">
      <alignment horizontal="left" vertical="center"/>
    </xf>
    <xf numFmtId="0" fontId="33" fillId="0" borderId="93" xfId="6" applyFont="1" applyBorder="1" applyAlignment="1">
      <alignment horizontal="left" vertical="center"/>
    </xf>
    <xf numFmtId="0" fontId="32" fillId="0" borderId="18" xfId="6" applyFont="1" applyBorder="1" applyAlignment="1">
      <alignment horizontal="left" vertical="center"/>
    </xf>
    <xf numFmtId="0" fontId="32" fillId="0" borderId="8" xfId="6" applyFont="1" applyBorder="1" applyAlignment="1">
      <alignment horizontal="left" vertical="center"/>
    </xf>
    <xf numFmtId="0" fontId="32" fillId="0" borderId="94" xfId="6" applyFont="1" applyBorder="1" applyAlignment="1">
      <alignment horizontal="left" vertical="center"/>
    </xf>
    <xf numFmtId="49" fontId="29" fillId="0" borderId="86" xfId="5" applyNumberFormat="1" applyFont="1" applyBorder="1" applyAlignment="1">
      <alignment horizontal="center" vertical="center" wrapText="1"/>
    </xf>
    <xf numFmtId="49" fontId="29" fillId="0" borderId="87" xfId="5" applyNumberFormat="1" applyFont="1" applyBorder="1" applyAlignment="1">
      <alignment horizontal="center" vertical="center" wrapText="1"/>
    </xf>
    <xf numFmtId="49" fontId="29" fillId="0" borderId="88" xfId="5" applyNumberFormat="1" applyFont="1" applyBorder="1" applyAlignment="1">
      <alignment horizontal="center" vertical="center" wrapText="1"/>
    </xf>
    <xf numFmtId="0" fontId="0" fillId="0" borderId="74" xfId="0" applyBorder="1" applyAlignment="1">
      <alignment horizontal="justify" vertical="center" wrapText="1"/>
    </xf>
    <xf numFmtId="0" fontId="0" fillId="0" borderId="90" xfId="0" applyBorder="1" applyAlignment="1">
      <alignment horizontal="justify" vertical="center" wrapText="1"/>
    </xf>
    <xf numFmtId="0" fontId="33" fillId="0" borderId="15" xfId="8" applyFont="1" applyBorder="1" applyAlignment="1">
      <alignment horizontal="justify" vertical="center" wrapText="1"/>
    </xf>
    <xf numFmtId="0" fontId="33" fillId="0" borderId="0" xfId="8" applyFont="1" applyAlignment="1">
      <alignment horizontal="justify" vertical="center" wrapText="1"/>
    </xf>
    <xf numFmtId="0" fontId="33" fillId="0" borderId="91" xfId="8" applyFont="1" applyBorder="1" applyAlignment="1">
      <alignment horizontal="justify" vertical="center" wrapText="1"/>
    </xf>
    <xf numFmtId="0" fontId="32" fillId="0" borderId="91" xfId="6" applyFont="1" applyBorder="1" applyAlignment="1">
      <alignment horizontal="justify" vertical="center" wrapText="1"/>
    </xf>
    <xf numFmtId="0" fontId="32" fillId="0" borderId="21" xfId="6" applyFont="1" applyBorder="1" applyAlignment="1">
      <alignment horizontal="justify" vertical="center" wrapText="1"/>
    </xf>
    <xf numFmtId="0" fontId="32" fillId="0" borderId="74" xfId="6" applyFont="1" applyBorder="1" applyAlignment="1">
      <alignment horizontal="justify" vertical="center" wrapText="1"/>
    </xf>
    <xf numFmtId="0" fontId="32" fillId="0" borderId="90" xfId="6" applyFont="1" applyBorder="1" applyAlignment="1">
      <alignment horizontal="justify" vertical="center" wrapText="1"/>
    </xf>
    <xf numFmtId="0" fontId="37" fillId="0" borderId="0" xfId="4" applyFont="1" applyAlignment="1">
      <alignment horizontal="center" vertical="center" wrapText="1"/>
    </xf>
    <xf numFmtId="0" fontId="39" fillId="0" borderId="16" xfId="4" applyFont="1" applyBorder="1" applyAlignment="1">
      <alignment horizontal="center" vertical="center" wrapText="1"/>
    </xf>
    <xf numFmtId="0" fontId="37" fillId="0" borderId="16" xfId="4" applyFont="1" applyBorder="1" applyAlignment="1">
      <alignment horizontal="center" vertical="center" wrapText="1"/>
    </xf>
    <xf numFmtId="0" fontId="39" fillId="0" borderId="0" xfId="4" applyFont="1" applyAlignment="1">
      <alignment horizontal="center" vertical="center" wrapText="1"/>
    </xf>
    <xf numFmtId="0" fontId="40" fillId="0" borderId="0" xfId="9" applyFont="1" applyAlignment="1">
      <alignment horizontal="justify" vertical="center" wrapText="1"/>
    </xf>
    <xf numFmtId="0" fontId="2" fillId="0" borderId="0" xfId="4" applyAlignment="1">
      <alignment horizontal="justify" vertical="center" wrapText="1"/>
    </xf>
    <xf numFmtId="0" fontId="35" fillId="0" borderId="0" xfId="7" applyFont="1" applyAlignment="1">
      <alignment horizontal="center" vertical="center" wrapText="1"/>
    </xf>
    <xf numFmtId="0" fontId="36" fillId="0" borderId="0" xfId="4" applyFont="1" applyAlignment="1">
      <alignment horizontal="center" vertical="center" wrapText="1"/>
    </xf>
    <xf numFmtId="0" fontId="38" fillId="0" borderId="0" xfId="7" applyFont="1" applyAlignment="1">
      <alignment horizontal="justify" vertical="center" wrapText="1"/>
    </xf>
    <xf numFmtId="0" fontId="39" fillId="0" borderId="0" xfId="7" applyFont="1" applyAlignment="1">
      <alignment horizontal="center" vertical="center" wrapText="1"/>
    </xf>
    <xf numFmtId="0" fontId="40" fillId="0" borderId="0" xfId="8" applyFont="1" applyAlignment="1">
      <alignment horizontal="center" vertical="center" wrapText="1"/>
    </xf>
    <xf numFmtId="170" fontId="37" fillId="0" borderId="0" xfId="7" applyNumberFormat="1" applyFont="1" applyAlignment="1">
      <alignment horizontal="center" vertical="center" wrapText="1"/>
    </xf>
    <xf numFmtId="170" fontId="41" fillId="0" borderId="0" xfId="8" applyNumberFormat="1" applyFont="1" applyAlignment="1">
      <alignment horizontal="center" vertical="center" wrapText="1"/>
    </xf>
    <xf numFmtId="0" fontId="38" fillId="0" borderId="0" xfId="11" applyFont="1" applyAlignment="1">
      <alignment horizontal="center" vertical="center" wrapText="1"/>
    </xf>
    <xf numFmtId="0" fontId="43" fillId="0" borderId="0" xfId="9" applyFont="1" applyAlignment="1">
      <alignment horizontal="justify" vertical="center" wrapText="1"/>
    </xf>
    <xf numFmtId="0" fontId="37" fillId="0" borderId="0" xfId="11" applyFont="1" applyAlignment="1">
      <alignment horizontal="justify" vertical="center" wrapText="1"/>
    </xf>
    <xf numFmtId="0" fontId="34" fillId="0" borderId="16" xfId="11" applyFont="1" applyBorder="1" applyAlignment="1">
      <alignment horizontal="center" vertical="center" wrapText="1"/>
    </xf>
    <xf numFmtId="0" fontId="38" fillId="0" borderId="16" xfId="11" applyFont="1" applyBorder="1" applyAlignment="1">
      <alignment horizontal="center" vertical="center" wrapText="1"/>
    </xf>
    <xf numFmtId="0" fontId="34" fillId="0" borderId="0" xfId="11" applyFont="1" applyAlignment="1">
      <alignment horizontal="center" vertical="center" wrapText="1"/>
    </xf>
    <xf numFmtId="4" fontId="42" fillId="0" borderId="0" xfId="12" applyNumberFormat="1" applyFont="1" applyAlignment="1">
      <alignment horizontal="justify" vertical="center" wrapText="1"/>
    </xf>
    <xf numFmtId="0" fontId="42" fillId="0" borderId="0" xfId="13" applyFont="1" applyAlignment="1">
      <alignment horizontal="justify" vertical="center" wrapText="1"/>
    </xf>
    <xf numFmtId="0" fontId="44" fillId="0" borderId="0" xfId="12" applyFont="1" applyAlignment="1">
      <alignment horizontal="center" vertical="center" wrapText="1"/>
    </xf>
    <xf numFmtId="0" fontId="37" fillId="0" borderId="0" xfId="11" applyFont="1" applyAlignment="1">
      <alignment horizontal="center" vertical="center" wrapText="1"/>
    </xf>
    <xf numFmtId="0" fontId="46" fillId="0" borderId="0" xfId="12" applyFont="1" applyAlignment="1">
      <alignment horizontal="justify" vertical="center" wrapText="1"/>
    </xf>
    <xf numFmtId="0" fontId="43" fillId="0" borderId="0" xfId="12" applyFont="1" applyAlignment="1">
      <alignment horizontal="center" vertical="center" wrapText="1"/>
    </xf>
    <xf numFmtId="0" fontId="43" fillId="0" borderId="0" xfId="9" applyFont="1" applyAlignment="1">
      <alignment horizontal="center" vertical="center" wrapText="1"/>
    </xf>
    <xf numFmtId="170" fontId="42" fillId="0" borderId="0" xfId="12" applyNumberFormat="1" applyFont="1" applyAlignment="1">
      <alignment horizontal="center" vertical="center" wrapText="1"/>
    </xf>
    <xf numFmtId="170" fontId="42" fillId="0" borderId="0" xfId="9" applyNumberFormat="1" applyFont="1" applyAlignment="1">
      <alignment horizontal="center" vertical="center" wrapText="1"/>
    </xf>
    <xf numFmtId="4" fontId="38" fillId="0" borderId="0" xfId="12" applyNumberFormat="1" applyFont="1" applyAlignment="1">
      <alignment horizontal="justify" vertical="center" wrapText="1"/>
    </xf>
    <xf numFmtId="0" fontId="42" fillId="0" borderId="0" xfId="9" applyFont="1" applyAlignment="1">
      <alignment horizontal="justify" vertical="center" wrapText="1"/>
    </xf>
    <xf numFmtId="0" fontId="34" fillId="0" borderId="0" xfId="12" applyFont="1" applyAlignment="1">
      <alignment horizontal="center" vertical="center" wrapText="1"/>
    </xf>
    <xf numFmtId="170" fontId="38" fillId="0" borderId="0" xfId="12" applyNumberFormat="1" applyFont="1" applyAlignment="1">
      <alignment horizontal="center" vertical="center" wrapText="1"/>
    </xf>
  </cellXfs>
  <cellStyles count="14">
    <cellStyle name="0,0_x000d__x000a_NA_x000d__x000a_" xfId="1" xr:uid="{00000000-0005-0000-0000-000000000000}"/>
    <cellStyle name="Millares" xfId="2" builtinId="3"/>
    <cellStyle name="Normal" xfId="0" builtinId="0"/>
    <cellStyle name="Normal 14 45" xfId="11" xr:uid="{A34A1477-80CD-440A-8BDB-ECA2B84F15B8}"/>
    <cellStyle name="Normal 2" xfId="5" xr:uid="{A0D4AFFF-668E-49A5-85D9-990AE82BAC1E}"/>
    <cellStyle name="Normal 2 2 2" xfId="9" xr:uid="{C1A3F8D1-A888-46CF-981B-3BE6F2A9011C}"/>
    <cellStyle name="Normal 3" xfId="6" xr:uid="{9610CFA5-FC7D-4113-A808-54A98E11F597}"/>
    <cellStyle name="Normal 3 2" xfId="4" xr:uid="{00000000-0005-0000-0000-000005000000}"/>
    <cellStyle name="Normal 3 2 4" xfId="7" xr:uid="{A03EB5D7-4EC3-4B69-AB89-1D04FD90B718}"/>
    <cellStyle name="Normal 3 2 4 2" xfId="12" xr:uid="{39C22C87-A6EB-4FC6-BF27-71F0EB6C50EA}"/>
    <cellStyle name="Normal 3 3" xfId="8" xr:uid="{5EEE5AEF-6450-4383-81DB-6D7DFF3B4B0B}"/>
    <cellStyle name="Normal 3 3 2 13" xfId="13" xr:uid="{260E95B4-2E57-4685-8B9B-B38CFA708FBC}"/>
    <cellStyle name="Normal 3 3 3 2" xfId="10" xr:uid="{D52B8BB0-C00C-42EB-BE33-A1EA9F6121EA}"/>
    <cellStyle name="Porcentaje" xfId="3" builtinId="5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192901</xdr:colOff>
      <xdr:row>0</xdr:row>
      <xdr:rowOff>849150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C8F3F6-2373-4D9C-A45E-295183F39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7150"/>
          <a:ext cx="612001" cy="792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192901</xdr:colOff>
      <xdr:row>0</xdr:row>
      <xdr:rowOff>849150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CB92A-CFD2-42C3-B258-27A0ABE41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7150"/>
          <a:ext cx="612001" cy="792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192901</xdr:colOff>
      <xdr:row>0</xdr:row>
      <xdr:rowOff>849150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EB6BED-7F67-466B-A130-FD3538132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7150"/>
          <a:ext cx="612001" cy="792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192901</xdr:colOff>
      <xdr:row>0</xdr:row>
      <xdr:rowOff>849150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4BE077-211F-414E-890F-E9934C6DD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7150"/>
          <a:ext cx="612001" cy="792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192901</xdr:colOff>
      <xdr:row>0</xdr:row>
      <xdr:rowOff>849150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B5CF36-93AB-45F1-87FE-2549EC3CC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7150"/>
          <a:ext cx="612001" cy="792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192901</xdr:colOff>
      <xdr:row>0</xdr:row>
      <xdr:rowOff>849150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D9480C-A59E-4B90-BE46-182A96D35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7150"/>
          <a:ext cx="612001" cy="792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192901</xdr:colOff>
      <xdr:row>0</xdr:row>
      <xdr:rowOff>849150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34C5B2-2453-46AA-924D-4E1C6E122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7150"/>
          <a:ext cx="612001" cy="792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192901</xdr:colOff>
      <xdr:row>0</xdr:row>
      <xdr:rowOff>849150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545466-1DB0-4BEF-9BE9-8842A44B8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7150"/>
          <a:ext cx="612001" cy="792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192901</xdr:colOff>
      <xdr:row>0</xdr:row>
      <xdr:rowOff>849150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7FBD2A-6854-484E-A41A-E7C047BE4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7150"/>
          <a:ext cx="612001" cy="792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192901</xdr:colOff>
      <xdr:row>0</xdr:row>
      <xdr:rowOff>849150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1CBC7B-7700-4B4E-8B2A-EEFB1BD8C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7150"/>
          <a:ext cx="612001" cy="7920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192901</xdr:colOff>
      <xdr:row>0</xdr:row>
      <xdr:rowOff>849150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727C1E-4C38-4148-A510-47FBD115F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7150"/>
          <a:ext cx="612001" cy="79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192901</xdr:colOff>
      <xdr:row>0</xdr:row>
      <xdr:rowOff>849150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2CBB4E-03A2-4518-B2EA-007CA10C4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7150"/>
          <a:ext cx="612001" cy="7920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657222</xdr:colOff>
      <xdr:row>0</xdr:row>
      <xdr:rowOff>57150</xdr:rowOff>
    </xdr:from>
    <xdr:to>
      <xdr:col>1</xdr:col>
      <xdr:colOff>1381867</xdr:colOff>
      <xdr:row>0</xdr:row>
      <xdr:rowOff>993150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A3BD3F-A84E-4EB2-9BDD-3F641C60F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197" y="57150"/>
          <a:ext cx="724645" cy="936000"/>
        </a:xfrm>
        <a:prstGeom prst="rect">
          <a:avLst/>
        </a:prstGeom>
      </xdr:spPr>
    </xdr:pic>
    <xdr:clientData/>
  </xdr:twoCellAnchor>
  <xdr:twoCellAnchor editAs="oneCell">
    <xdr:from>
      <xdr:col>5</xdr:col>
      <xdr:colOff>76196</xdr:colOff>
      <xdr:row>0</xdr:row>
      <xdr:rowOff>57150</xdr:rowOff>
    </xdr:from>
    <xdr:to>
      <xdr:col>6</xdr:col>
      <xdr:colOff>824878</xdr:colOff>
      <xdr:row>0</xdr:row>
      <xdr:rowOff>993150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3EA04C-283E-433A-B07A-0773FC5B9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67321" y="57150"/>
          <a:ext cx="1786907" cy="936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1</xdr:row>
      <xdr:rowOff>38100</xdr:rowOff>
    </xdr:from>
    <xdr:to>
      <xdr:col>1</xdr:col>
      <xdr:colOff>1392237</xdr:colOff>
      <xdr:row>1</xdr:row>
      <xdr:rowOff>976965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D3B5AA-364D-46BE-95F0-4A83C2FF0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95250"/>
          <a:ext cx="725487" cy="938865"/>
        </a:xfrm>
        <a:prstGeom prst="rect">
          <a:avLst/>
        </a:prstGeom>
      </xdr:spPr>
    </xdr:pic>
    <xdr:clientData/>
  </xdr:twoCellAnchor>
  <xdr:twoCellAnchor editAs="oneCell">
    <xdr:from>
      <xdr:col>10</xdr:col>
      <xdr:colOff>57150</xdr:colOff>
      <xdr:row>1</xdr:row>
      <xdr:rowOff>38100</xdr:rowOff>
    </xdr:from>
    <xdr:to>
      <xdr:col>10</xdr:col>
      <xdr:colOff>1849529</xdr:colOff>
      <xdr:row>1</xdr:row>
      <xdr:rowOff>976965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1CDBDD-5047-4C6E-8229-574B748CE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01300" y="95250"/>
          <a:ext cx="1792379" cy="93886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1</xdr:row>
      <xdr:rowOff>38100</xdr:rowOff>
    </xdr:from>
    <xdr:to>
      <xdr:col>1</xdr:col>
      <xdr:colOff>1392237</xdr:colOff>
      <xdr:row>1</xdr:row>
      <xdr:rowOff>976965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1E3BB9-8433-463B-B277-63ADE2DC2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95250"/>
          <a:ext cx="725487" cy="938865"/>
        </a:xfrm>
        <a:prstGeom prst="rect">
          <a:avLst/>
        </a:prstGeom>
      </xdr:spPr>
    </xdr:pic>
    <xdr:clientData/>
  </xdr:twoCellAnchor>
  <xdr:twoCellAnchor editAs="oneCell">
    <xdr:from>
      <xdr:col>10</xdr:col>
      <xdr:colOff>57150</xdr:colOff>
      <xdr:row>1</xdr:row>
      <xdr:rowOff>38100</xdr:rowOff>
    </xdr:from>
    <xdr:to>
      <xdr:col>10</xdr:col>
      <xdr:colOff>1849529</xdr:colOff>
      <xdr:row>1</xdr:row>
      <xdr:rowOff>976965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DF4858-E751-4ABC-AF74-412E31753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01300" y="95250"/>
          <a:ext cx="1792379" cy="93886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1</xdr:row>
      <xdr:rowOff>38100</xdr:rowOff>
    </xdr:from>
    <xdr:to>
      <xdr:col>1</xdr:col>
      <xdr:colOff>1392237</xdr:colOff>
      <xdr:row>1</xdr:row>
      <xdr:rowOff>976965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BF85AC-9E32-462C-85D6-27F387E64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95250"/>
          <a:ext cx="725487" cy="938865"/>
        </a:xfrm>
        <a:prstGeom prst="rect">
          <a:avLst/>
        </a:prstGeom>
      </xdr:spPr>
    </xdr:pic>
    <xdr:clientData/>
  </xdr:twoCellAnchor>
  <xdr:twoCellAnchor editAs="oneCell">
    <xdr:from>
      <xdr:col>10</xdr:col>
      <xdr:colOff>57150</xdr:colOff>
      <xdr:row>1</xdr:row>
      <xdr:rowOff>38100</xdr:rowOff>
    </xdr:from>
    <xdr:to>
      <xdr:col>10</xdr:col>
      <xdr:colOff>1849529</xdr:colOff>
      <xdr:row>1</xdr:row>
      <xdr:rowOff>976965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A3D0E4-0706-426D-890F-B2AC924ED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96550" y="95250"/>
          <a:ext cx="1792379" cy="93886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112901</xdr:colOff>
      <xdr:row>0</xdr:row>
      <xdr:rowOff>127567</xdr:rowOff>
    </xdr:from>
    <xdr:to>
      <xdr:col>0</xdr:col>
      <xdr:colOff>875275</xdr:colOff>
      <xdr:row>0</xdr:row>
      <xdr:rowOff>975557</xdr:rowOff>
    </xdr:to>
    <xdr:pic>
      <xdr:nvPicPr>
        <xdr:cNvPr id="2" name="Imagen 2" descr="D:\DOCUMENTOS 2016\LOGO ESP NUEVO.jpg">
          <a:extLst>
            <a:ext uri="{FF2B5EF4-FFF2-40B4-BE49-F238E27FC236}">
              <a16:creationId xmlns:a16="http://schemas.microsoft.com/office/drawing/2014/main" id="{24AD3C8F-400C-43EE-97FF-3FFC6B566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01" y="127567"/>
          <a:ext cx="762374" cy="847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306115</xdr:colOff>
      <xdr:row>0</xdr:row>
      <xdr:rowOff>68036</xdr:rowOff>
    </xdr:from>
    <xdr:to>
      <xdr:col>24</xdr:col>
      <xdr:colOff>1204991</xdr:colOff>
      <xdr:row>0</xdr:row>
      <xdr:rowOff>1049258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981CBA-0AC0-474C-990E-27B8ABDFA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24115" y="68036"/>
          <a:ext cx="898876" cy="9812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192901</xdr:colOff>
      <xdr:row>0</xdr:row>
      <xdr:rowOff>849150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A039F7-8BD7-4E04-8B86-6D648F84A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7150"/>
          <a:ext cx="612001" cy="79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192901</xdr:colOff>
      <xdr:row>0</xdr:row>
      <xdr:rowOff>849150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3C0B30-A817-49C4-A621-8160E7990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7150"/>
          <a:ext cx="612001" cy="792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192901</xdr:colOff>
      <xdr:row>0</xdr:row>
      <xdr:rowOff>849150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D13512-36F3-4E57-991E-702B551F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7150"/>
          <a:ext cx="612001" cy="79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192901</xdr:colOff>
      <xdr:row>0</xdr:row>
      <xdr:rowOff>849150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7920FD-6160-42D8-9EC6-3466EC8A6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7150"/>
          <a:ext cx="612001" cy="792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192901</xdr:colOff>
      <xdr:row>0</xdr:row>
      <xdr:rowOff>849150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AEFB10-CA01-498E-8F6F-FA34D6173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7150"/>
          <a:ext cx="612001" cy="792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192901</xdr:colOff>
      <xdr:row>0</xdr:row>
      <xdr:rowOff>849150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B64B96-D9A5-45C1-B28B-D296778BC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7150"/>
          <a:ext cx="612001" cy="792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192901</xdr:colOff>
      <xdr:row>0</xdr:row>
      <xdr:rowOff>849150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9EAE38-943E-4FC1-88D5-16E2BAFC9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7150"/>
          <a:ext cx="612001" cy="79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\1%20Dis%20110ct2014\202%20PROY%20U%20SANTO%20TOMAS\11%20urbanismo%20Yondo\36%20TEMAS%20TECNICOS\03%20CANTIDADES\SOPORTES%20ADICION\SOLICITUD%20ADICION%20ENTREGADA%20+%20Z_ANEXOS%20AJUSTADOS\OBSERV_03%2003c%20ACTA%20DE%20MAYORES%20No.%2003%20V4.xlsx" TargetMode="External"/><Relationship Id="rId1" Type="http://schemas.openxmlformats.org/officeDocument/2006/relationships/externalLinkPath" Target="OBSERV_03%2003c%20ACTA%20DE%20MAYORES%20No.%2003%20V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Q%20JFAM\Documents\1.%20JFAM%202024\INFORMACI&#211;N%20YONDO%20URBANISMO\GYP%2099%20SAS%20ZOMAC\CORRESPONDENCIA%20RECIBIDA\AJUSTES%20ADICION\1-8-2024\ELECTRICAS\Comparativo%20COT.%20ELECT.%2002-03-2024.xlsx" TargetMode="External"/><Relationship Id="rId1" Type="http://schemas.openxmlformats.org/officeDocument/2006/relationships/externalLinkPath" Target="file:///C:\Users\ARQ%20JFAM\Documents\1.%20JFAM%202024\INFORMACI&#211;N%20YONDO%20URBANISMO\GYP%2099%20SAS%20ZOMAC\CORRESPONDENCIA%20RECIBIDA\AJUSTES%20ADICION\1-8-2024\ELECTRICAS\Comparativo%20COT.%20ELECT.%2002-03-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Q%20JFAM\Documents\1.%20JFAM%202024\INFORMACI&#211;N%20YONDO%20URBANISMO\GYP%2099%20SAS%20ZOMAC\CORRESPONDENCIA%20RECIBIDA\AJUSTES%20ADICION\1-8-2024\PVC\Comparativo%20COT.%20PVC%2002-03-2024.xlsx" TargetMode="External"/><Relationship Id="rId1" Type="http://schemas.openxmlformats.org/officeDocument/2006/relationships/externalLinkPath" Target="file:///C:\Users\ARQ%20JFAM\Documents\1.%20JFAM%202024\INFORMACI&#211;N%20YONDO%20URBANISMO\GYP%2099%20SAS%20ZOMAC\CORRESPONDENCIA%20RECIBIDA\AJUSTES%20ADICION\1-8-2024\PVC\Comparativo%20COT.%20PVC%2002-0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yores y menores 3 ADICION"/>
    </sheetNames>
    <sheetDataSet>
      <sheetData sheetId="0">
        <row r="193">
          <cell r="B193" t="str">
            <v>EXCAVACION SIN ZANJA mediante sistema de perforación horizontal dirigida para diámetro de 6"</v>
          </cell>
          <cell r="C193" t="str">
            <v>ml</v>
          </cell>
        </row>
        <row r="194">
          <cell r="B194" t="str">
            <v>S.T.I. de CODO PVC-S de Ø6"X90</v>
          </cell>
          <cell r="C194" t="str">
            <v>un</v>
          </cell>
        </row>
        <row r="195">
          <cell r="B195" t="str">
            <v>S.T.I. de SEMICODO PVC-S de Ø6"X45</v>
          </cell>
          <cell r="C195" t="str">
            <v>un</v>
          </cell>
        </row>
        <row r="196">
          <cell r="B196" t="str">
            <v>S.T.I. de SILLA-YEE PVC-S de Ø315X160mm</v>
          </cell>
          <cell r="C196" t="str">
            <v>un</v>
          </cell>
        </row>
        <row r="197">
          <cell r="B197" t="str">
            <v>S.T.I. de SILLA-YEE PVC-S de Ø400X160mm</v>
          </cell>
          <cell r="C197" t="str">
            <v>un</v>
          </cell>
        </row>
        <row r="198">
          <cell r="B198" t="str">
            <v>S.T.I. de SILLA-YEE PVC-S de Ø500X160mm</v>
          </cell>
          <cell r="C198" t="str">
            <v>un</v>
          </cell>
        </row>
        <row r="199">
          <cell r="B199" t="str">
            <v xml:space="preserve">S.T.I. de Tubería PEAD-PN16-RDE11 de Ø3" (75 mm) </v>
          </cell>
          <cell r="C199" t="str">
            <v>ml</v>
          </cell>
        </row>
        <row r="200">
          <cell r="B200" t="str">
            <v>S.T.I. de CODO45 PEAD-PN16(Ø4"-110mm)X45</v>
          </cell>
          <cell r="C200" t="str">
            <v>un</v>
          </cell>
        </row>
        <row r="201">
          <cell r="B201" t="str">
            <v>S.T.I. de VÁLVULA TIPO VENTOSA EN HIERRO DÚCTIL (ASTM A-536) BRIDA (Ø1/2"), incluye accesorios</v>
          </cell>
          <cell r="C201" t="str">
            <v>un</v>
          </cell>
        </row>
        <row r="202">
          <cell r="B202" t="str">
            <v>CONSTRUCCION DE PILOTES DE APOYO, hasta 5 m de longitud, 114,3 mm de diámetro nominal, compuesto de armadura tubular con rosca, de acero EN ISO 11960 N-80, con límite elástico 562 N/mm², de 60,3 mm de diámetro exterior y 5,5 mm de espesor, y CONCRETO DE 3000 PSI, con una relación agua/cemento de 0,4 dosificada en peso, vertida por el interior de la armadura mediante sistema de inyección única global (IU). SEGÚN DISEÑOS</v>
          </cell>
          <cell r="C202" t="str">
            <v>ml</v>
          </cell>
        </row>
        <row r="203">
          <cell r="B203" t="str">
            <v>Construcción de dados en concreto de 3000 PSI, dimensiones 40x40x40 m., para anclaje línea de impulsión</v>
          </cell>
          <cell r="C203" t="str">
            <v>un</v>
          </cell>
        </row>
        <row r="204">
          <cell r="B204" t="str">
            <v>S.T.I DE BARANDAS DE PROTECCION SUPERIOR CON BARRA VERTICAL DE 1.0m DE ANCHO, DE ALTURA 2.5m, EN TUBERÍA REDONDA DE 2.5" PARA SOPORTE BOMBAS, TUBERIA REDONDA PARA PASAMANOS Y SOPORTES DE 2" Y BARRAS VERTICALES DE 1" CADA 0.15m, CON PINTURA ANTICORROSIVA TRES MANOS Y PINTURA EPOXICA PARA EXTERIORES, INCLUYE PLATINAS Y PERNOS DE ANCLAJE, segun diseño</v>
          </cell>
          <cell r="C204" t="str">
            <v>ml</v>
          </cell>
        </row>
        <row r="205">
          <cell r="B205" t="str">
            <v>SUMINISTRO E INSTALACION ACOMETIDA ELECTRICA 220V MONOFASICA, INCLUYE TRASFORMADOR, LINEA PRIMARIA, LINEA SECUNDARIA Y TODOS LOS ELEMENTOS NECESARIOS PARA SU INSTALACION Y FUNCIONAMIENTO, para funcionamiento EBAR</v>
          </cell>
          <cell r="C205" t="str">
            <v>ml</v>
          </cell>
        </row>
        <row r="206">
          <cell r="B206" t="str">
            <v>S.T.I DE POSTES EN CONCRETO PARA ACOMETIDA ELECTRICA, INCLUYE ATRAQUE EN CONCRETO DE 2500 PSI E ILUMINACION DEL SITIO, NO INCLUYE LLENO,  para funcionamiento EBAR</v>
          </cell>
          <cell r="C206" t="str">
            <v>Gl</v>
          </cell>
        </row>
        <row r="207">
          <cell r="B207" t="str">
            <v>S.T.I. de SILLA-YEE PVC-S de Ø200X160mm</v>
          </cell>
          <cell r="C207" t="str">
            <v>un</v>
          </cell>
        </row>
        <row r="208">
          <cell r="B208" t="str">
            <v>Suministro, transporte e instalación de CAJA REGISTRO AGUA EN CONCRETO PARA MEDIDOR de 0.40X0.30m, incluye MEDIDOR DE 1/2" VOLUMÉTRICO, TAPA ANTI FRAUDE EN HD 34 X 21 y herrajes en anden</v>
          </cell>
          <cell r="C208" t="str">
            <v>un</v>
          </cell>
        </row>
        <row r="209">
          <cell r="B209" t="str">
            <v>Escarificación de lleno existente para el mejoramiento de adherencia</v>
          </cell>
          <cell r="C209" t="str">
            <v>m2</v>
          </cell>
        </row>
        <row r="210">
          <cell r="B210" t="str">
            <v>SUMINISTRO, TRANSPORTE Y CONSTRUCCIÓN DE Filtro tipo francés, con una sección de 0,30 X 0,40, Piedra seleccionada entre 2" y 3" y Geotextil NT1600, NO INCLUYE EXCAVACIÓN, NI LLENO</v>
          </cell>
          <cell r="C210" t="str">
            <v>ml</v>
          </cell>
        </row>
        <row r="211">
          <cell r="B211" t="str">
            <v xml:space="preserve">SUMINISTRO, TRANSPORTE Y CONSTRUCCIÓN DE TERRAPLENES - OBRAS DE CONFORMACIÓN TERRENO SEGÚN ESTUDIO DE SUELOS, INCLUYE GEOTEXTIL </v>
          </cell>
          <cell r="C211" t="str">
            <v>m3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ELECTRICA"/>
    </sheetNames>
    <sheetDataSet>
      <sheetData sheetId="0">
        <row r="8">
          <cell r="E8">
            <v>964015.24</v>
          </cell>
          <cell r="I8">
            <v>1060417</v>
          </cell>
          <cell r="M8">
            <v>1079697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MAT. PVC Y GEOTEXTIL"/>
    </sheetNames>
    <sheetDataSet>
      <sheetData sheetId="0">
        <row r="14">
          <cell r="E14">
            <v>25751</v>
          </cell>
          <cell r="I14">
            <v>25246.1</v>
          </cell>
          <cell r="M14">
            <v>25625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BE53D-3148-48B5-ADC7-A80E39A35D7E}">
  <sheetPr>
    <tabColor theme="5" tint="0.39997558519241921"/>
    <pageSetUpPr fitToPage="1"/>
  </sheetPr>
  <dimension ref="A1:H56"/>
  <sheetViews>
    <sheetView tabSelected="1" zoomScaleNormal="100" zoomScaleSheetLayoutView="100" workbookViewId="0">
      <selection activeCell="I14" sqref="I14"/>
    </sheetView>
  </sheetViews>
  <sheetFormatPr baseColWidth="10" defaultRowHeight="12.75" x14ac:dyDescent="0.25"/>
  <cols>
    <col min="1" max="1" width="5.7109375" style="289" customWidth="1"/>
    <col min="2" max="2" width="3.28515625" style="289" customWidth="1"/>
    <col min="3" max="3" width="6.42578125" style="289" customWidth="1"/>
    <col min="4" max="4" width="21.5703125" style="289" customWidth="1"/>
    <col min="5" max="5" width="11.42578125" style="289"/>
    <col min="6" max="6" width="17.5703125" style="289" customWidth="1"/>
    <col min="7" max="7" width="13.140625" style="289" customWidth="1"/>
    <col min="8" max="8" width="14" style="289" customWidth="1"/>
    <col min="9" max="16384" width="11.42578125" style="289"/>
  </cols>
  <sheetData>
    <row r="1" spans="1:8" ht="72" customHeight="1" thickTop="1" thickBot="1" x14ac:dyDescent="0.3">
      <c r="A1" s="286"/>
      <c r="B1" s="287"/>
      <c r="C1" s="287"/>
      <c r="D1" s="517" t="s">
        <v>343</v>
      </c>
      <c r="E1" s="518"/>
      <c r="F1" s="518"/>
      <c r="G1" s="519"/>
      <c r="H1" s="288" t="s">
        <v>344</v>
      </c>
    </row>
    <row r="2" spans="1:8" ht="9.9499999999999993" customHeight="1" thickTop="1" thickBot="1" x14ac:dyDescent="0.3">
      <c r="A2" s="290"/>
      <c r="B2" s="290"/>
      <c r="C2" s="291"/>
      <c r="D2" s="291"/>
      <c r="E2" s="291"/>
      <c r="F2" s="291"/>
      <c r="G2" s="292"/>
      <c r="H2" s="292"/>
    </row>
    <row r="3" spans="1:8" ht="60" customHeight="1" x14ac:dyDescent="0.25">
      <c r="A3" s="520" t="s">
        <v>345</v>
      </c>
      <c r="B3" s="521"/>
      <c r="C3" s="521"/>
      <c r="D3" s="510" t="s">
        <v>0</v>
      </c>
      <c r="E3" s="510"/>
      <c r="F3" s="510"/>
      <c r="G3" s="293" t="s">
        <v>346</v>
      </c>
      <c r="H3" s="294">
        <v>45520</v>
      </c>
    </row>
    <row r="4" spans="1:8" ht="20.100000000000001" customHeight="1" x14ac:dyDescent="0.25">
      <c r="A4" s="522" t="s">
        <v>347</v>
      </c>
      <c r="B4" s="523"/>
      <c r="C4" s="523"/>
      <c r="D4" s="512" t="s">
        <v>348</v>
      </c>
      <c r="E4" s="512"/>
      <c r="F4" s="512"/>
      <c r="G4" s="455"/>
      <c r="H4" s="527"/>
    </row>
    <row r="5" spans="1:8" ht="20.100000000000001" customHeight="1" x14ac:dyDescent="0.25">
      <c r="A5" s="522" t="s">
        <v>533</v>
      </c>
      <c r="B5" s="523"/>
      <c r="C5" s="523"/>
      <c r="D5" s="512" t="str">
        <f>+'Mayores y Menores 3 ADICION'!A191</f>
        <v>OE4</v>
      </c>
      <c r="E5" s="512"/>
      <c r="F5" s="512"/>
      <c r="G5" s="295" t="s">
        <v>535</v>
      </c>
      <c r="H5" s="296" t="str">
        <f>+'Mayores y Menores 3 ADICION'!C191</f>
        <v>ml</v>
      </c>
    </row>
    <row r="6" spans="1:8" ht="39.950000000000003" customHeight="1" thickBot="1" x14ac:dyDescent="0.3">
      <c r="A6" s="524" t="s">
        <v>534</v>
      </c>
      <c r="B6" s="525"/>
      <c r="C6" s="526"/>
      <c r="D6" s="528" t="str">
        <f>+'Mayores y Menores 3 ADICION'!B191</f>
        <v>EXCAVACION SIN ZANJA mediante sistema de perforación horizontal dirigida para diámetro de 6"</v>
      </c>
      <c r="E6" s="528"/>
      <c r="F6" s="528"/>
      <c r="G6" s="408" t="s">
        <v>536</v>
      </c>
      <c r="H6" s="409">
        <f>+'Mayores y Menores 3 ADICION'!D191</f>
        <v>25</v>
      </c>
    </row>
    <row r="7" spans="1:8" ht="9.9499999999999993" customHeight="1" thickBot="1" x14ac:dyDescent="0.3">
      <c r="A7" s="297"/>
      <c r="B7" s="297"/>
      <c r="C7" s="298"/>
      <c r="D7" s="297"/>
      <c r="E7" s="297"/>
      <c r="F7" s="297"/>
      <c r="G7" s="297"/>
      <c r="H7" s="297"/>
    </row>
    <row r="8" spans="1:8" x14ac:dyDescent="0.25">
      <c r="A8" s="529" t="s">
        <v>350</v>
      </c>
      <c r="B8" s="530"/>
      <c r="C8" s="530"/>
      <c r="D8" s="530"/>
      <c r="E8" s="530"/>
      <c r="F8" s="530"/>
      <c r="G8" s="530"/>
      <c r="H8" s="531"/>
    </row>
    <row r="9" spans="1:8" x14ac:dyDescent="0.25">
      <c r="A9" s="532" t="s">
        <v>351</v>
      </c>
      <c r="B9" s="533"/>
      <c r="C9" s="533"/>
      <c r="D9" s="534"/>
      <c r="E9" s="299" t="s">
        <v>352</v>
      </c>
      <c r="F9" s="299" t="s">
        <v>546</v>
      </c>
      <c r="G9" s="299" t="s">
        <v>353</v>
      </c>
      <c r="H9" s="300" t="s">
        <v>354</v>
      </c>
    </row>
    <row r="10" spans="1:8" x14ac:dyDescent="0.25">
      <c r="A10" s="535"/>
      <c r="B10" s="536"/>
      <c r="C10" s="536"/>
      <c r="D10" s="537"/>
      <c r="E10" s="301" t="s">
        <v>355</v>
      </c>
      <c r="F10" s="301" t="s">
        <v>356</v>
      </c>
      <c r="G10" s="301" t="s">
        <v>614</v>
      </c>
      <c r="H10" s="302" t="s">
        <v>358</v>
      </c>
    </row>
    <row r="11" spans="1:8" x14ac:dyDescent="0.25">
      <c r="A11" s="538"/>
      <c r="B11" s="539"/>
      <c r="C11" s="539"/>
      <c r="D11" s="540"/>
      <c r="E11" s="303"/>
      <c r="F11" s="303" t="s">
        <v>359</v>
      </c>
      <c r="G11" s="304" t="s">
        <v>360</v>
      </c>
      <c r="H11" s="305"/>
    </row>
    <row r="12" spans="1:8" x14ac:dyDescent="0.25">
      <c r="A12" s="541" t="s">
        <v>361</v>
      </c>
      <c r="B12" s="542"/>
      <c r="C12" s="542"/>
      <c r="D12" s="543"/>
      <c r="E12" s="306"/>
      <c r="F12" s="307"/>
      <c r="G12" s="308"/>
      <c r="H12" s="309">
        <f>+H41*5%</f>
        <v>26620.502440449229</v>
      </c>
    </row>
    <row r="13" spans="1:8" ht="30" customHeight="1" x14ac:dyDescent="0.25">
      <c r="A13" s="515" t="s">
        <v>589</v>
      </c>
      <c r="B13" s="512"/>
      <c r="C13" s="512"/>
      <c r="D13" s="516"/>
      <c r="E13" s="310">
        <v>1</v>
      </c>
      <c r="F13" s="307">
        <v>241234</v>
      </c>
      <c r="G13" s="308">
        <v>10</v>
      </c>
      <c r="H13" s="309">
        <f>+F13/G13</f>
        <v>24123.4</v>
      </c>
    </row>
    <row r="14" spans="1:8" ht="30" customHeight="1" x14ac:dyDescent="0.25">
      <c r="A14" s="515" t="s">
        <v>363</v>
      </c>
      <c r="B14" s="512"/>
      <c r="C14" s="512"/>
      <c r="D14" s="516"/>
      <c r="E14" s="310">
        <v>1</v>
      </c>
      <c r="F14" s="307">
        <v>917846</v>
      </c>
      <c r="G14" s="308">
        <v>1</v>
      </c>
      <c r="H14" s="309">
        <f t="shared" ref="H14" si="0">+F14/G14</f>
        <v>917846</v>
      </c>
    </row>
    <row r="15" spans="1:8" ht="30" customHeight="1" x14ac:dyDescent="0.25">
      <c r="A15" s="515" t="s">
        <v>592</v>
      </c>
      <c r="B15" s="512"/>
      <c r="C15" s="512"/>
      <c r="D15" s="516"/>
      <c r="E15" s="310">
        <v>1</v>
      </c>
      <c r="F15" s="307">
        <f>185000*1.19</f>
        <v>220150</v>
      </c>
      <c r="G15" s="308">
        <v>1</v>
      </c>
      <c r="H15" s="309">
        <f t="shared" ref="H15" si="1">+F15/G15</f>
        <v>220150</v>
      </c>
    </row>
    <row r="16" spans="1:8" ht="13.5" thickBot="1" x14ac:dyDescent="0.3">
      <c r="A16" s="547"/>
      <c r="B16" s="548"/>
      <c r="C16" s="548"/>
      <c r="D16" s="549"/>
      <c r="E16" s="311"/>
      <c r="F16" s="312"/>
      <c r="G16" s="313"/>
      <c r="H16" s="314"/>
    </row>
    <row r="17" spans="1:8" ht="13.5" thickBot="1" x14ac:dyDescent="0.3">
      <c r="A17" s="297"/>
      <c r="B17" s="297"/>
      <c r="C17" s="298"/>
      <c r="D17" s="297"/>
      <c r="E17" s="297"/>
      <c r="F17" s="297"/>
      <c r="G17" s="315" t="s">
        <v>364</v>
      </c>
      <c r="H17" s="316">
        <f>SUM(H12:H16)</f>
        <v>1188739.9024404492</v>
      </c>
    </row>
    <row r="18" spans="1:8" ht="9.9499999999999993" customHeight="1" thickBot="1" x14ac:dyDescent="0.3">
      <c r="A18" s="297"/>
      <c r="B18" s="297"/>
      <c r="C18" s="298"/>
      <c r="D18" s="297"/>
      <c r="E18" s="297"/>
      <c r="F18" s="297"/>
      <c r="G18" s="297"/>
      <c r="H18" s="297"/>
    </row>
    <row r="19" spans="1:8" x14ac:dyDescent="0.25">
      <c r="A19" s="544" t="s">
        <v>365</v>
      </c>
      <c r="B19" s="545"/>
      <c r="C19" s="545"/>
      <c r="D19" s="545"/>
      <c r="E19" s="545"/>
      <c r="F19" s="545"/>
      <c r="G19" s="545"/>
      <c r="H19" s="546"/>
    </row>
    <row r="20" spans="1:8" x14ac:dyDescent="0.25">
      <c r="A20" s="532" t="s">
        <v>351</v>
      </c>
      <c r="B20" s="533"/>
      <c r="C20" s="533"/>
      <c r="D20" s="534"/>
      <c r="E20" s="550" t="s">
        <v>349</v>
      </c>
      <c r="F20" s="299" t="s">
        <v>352</v>
      </c>
      <c r="G20" s="299" t="s">
        <v>366</v>
      </c>
      <c r="H20" s="300" t="s">
        <v>354</v>
      </c>
    </row>
    <row r="21" spans="1:8" x14ac:dyDescent="0.25">
      <c r="A21" s="538"/>
      <c r="B21" s="539"/>
      <c r="C21" s="539"/>
      <c r="D21" s="540"/>
      <c r="E21" s="551"/>
      <c r="F21" s="303" t="s">
        <v>367</v>
      </c>
      <c r="G21" s="303" t="s">
        <v>368</v>
      </c>
      <c r="H21" s="305" t="s">
        <v>369</v>
      </c>
    </row>
    <row r="22" spans="1:8" x14ac:dyDescent="0.25">
      <c r="A22" s="515" t="s">
        <v>370</v>
      </c>
      <c r="B22" s="512"/>
      <c r="C22" s="512"/>
      <c r="D22" s="516"/>
      <c r="E22" s="306" t="s">
        <v>9</v>
      </c>
      <c r="F22" s="413">
        <v>0.35</v>
      </c>
      <c r="G22" s="307">
        <f>+('[2]REVISION ELECTRICA'!$E$8+'[2]REVISION ELECTRICA'!$I$8+'[2]REVISION ELECTRICA'!$M$8)/3</f>
        <v>1034709.7466666667</v>
      </c>
      <c r="H22" s="309">
        <f>+F22*G22</f>
        <v>362148.41133333335</v>
      </c>
    </row>
    <row r="23" spans="1:8" x14ac:dyDescent="0.25">
      <c r="A23" s="515"/>
      <c r="B23" s="512"/>
      <c r="C23" s="512"/>
      <c r="D23" s="516"/>
      <c r="E23" s="306"/>
      <c r="F23" s="310"/>
      <c r="G23" s="307"/>
      <c r="H23" s="309"/>
    </row>
    <row r="24" spans="1:8" x14ac:dyDescent="0.25">
      <c r="A24" s="515"/>
      <c r="B24" s="512"/>
      <c r="C24" s="512"/>
      <c r="D24" s="516"/>
      <c r="E24" s="306"/>
      <c r="F24" s="310"/>
      <c r="G24" s="307"/>
      <c r="H24" s="309"/>
    </row>
    <row r="25" spans="1:8" x14ac:dyDescent="0.25">
      <c r="A25" s="515"/>
      <c r="B25" s="512"/>
      <c r="C25" s="512"/>
      <c r="D25" s="516"/>
      <c r="E25" s="306"/>
      <c r="F25" s="310"/>
      <c r="G25" s="307"/>
      <c r="H25" s="309"/>
    </row>
    <row r="26" spans="1:8" x14ac:dyDescent="0.25">
      <c r="A26" s="515"/>
      <c r="B26" s="512"/>
      <c r="C26" s="512"/>
      <c r="D26" s="516"/>
      <c r="E26" s="306"/>
      <c r="F26" s="310"/>
      <c r="G26" s="307"/>
      <c r="H26" s="309"/>
    </row>
    <row r="27" spans="1:8" x14ac:dyDescent="0.25">
      <c r="A27" s="515"/>
      <c r="B27" s="512"/>
      <c r="C27" s="512"/>
      <c r="D27" s="516"/>
      <c r="E27" s="306"/>
      <c r="F27" s="310"/>
      <c r="G27" s="307"/>
      <c r="H27" s="309"/>
    </row>
    <row r="28" spans="1:8" ht="13.5" thickBot="1" x14ac:dyDescent="0.3">
      <c r="A28" s="552"/>
      <c r="B28" s="528"/>
      <c r="C28" s="528"/>
      <c r="D28" s="553"/>
      <c r="E28" s="311"/>
      <c r="F28" s="318"/>
      <c r="G28" s="312"/>
      <c r="H28" s="314"/>
    </row>
    <row r="29" spans="1:8" s="322" customFormat="1" x14ac:dyDescent="0.25">
      <c r="A29" s="295"/>
      <c r="B29" s="295"/>
      <c r="C29" s="319"/>
      <c r="D29" s="295"/>
      <c r="E29" s="295"/>
      <c r="F29" s="317" t="s">
        <v>371</v>
      </c>
      <c r="G29" s="320"/>
      <c r="H29" s="321">
        <f>SUM(H22:H28)</f>
        <v>362148.41133333335</v>
      </c>
    </row>
    <row r="30" spans="1:8" x14ac:dyDescent="0.25">
      <c r="A30" s="297"/>
      <c r="B30" s="297"/>
      <c r="C30" s="298"/>
      <c r="D30" s="297"/>
      <c r="E30" s="297"/>
      <c r="F30" s="323" t="s">
        <v>372</v>
      </c>
      <c r="G30" s="324">
        <v>0.05</v>
      </c>
      <c r="H30" s="325">
        <f>+H29*G30</f>
        <v>18107.420566666668</v>
      </c>
    </row>
    <row r="31" spans="1:8" s="322" customFormat="1" ht="13.5" thickBot="1" x14ac:dyDescent="0.3">
      <c r="A31" s="295"/>
      <c r="B31" s="295"/>
      <c r="C31" s="319"/>
      <c r="D31" s="295"/>
      <c r="E31" s="295"/>
      <c r="F31" s="326" t="s">
        <v>364</v>
      </c>
      <c r="G31" s="327"/>
      <c r="H31" s="328">
        <f>SUM(H29:H30)</f>
        <v>380255.83189999999</v>
      </c>
    </row>
    <row r="32" spans="1:8" ht="13.5" thickBot="1" x14ac:dyDescent="0.3">
      <c r="A32" s="297"/>
      <c r="B32" s="297"/>
      <c r="C32" s="298"/>
      <c r="D32" s="297"/>
      <c r="E32" s="297"/>
      <c r="F32" s="297"/>
      <c r="G32" s="297"/>
      <c r="H32" s="297"/>
    </row>
    <row r="33" spans="1:8" x14ac:dyDescent="0.25">
      <c r="A33" s="544" t="s">
        <v>373</v>
      </c>
      <c r="B33" s="545"/>
      <c r="C33" s="545"/>
      <c r="D33" s="545"/>
      <c r="E33" s="545"/>
      <c r="F33" s="545"/>
      <c r="G33" s="545"/>
      <c r="H33" s="546"/>
    </row>
    <row r="34" spans="1:8" x14ac:dyDescent="0.25">
      <c r="A34" s="532" t="s">
        <v>351</v>
      </c>
      <c r="B34" s="533"/>
      <c r="C34" s="533"/>
      <c r="D34" s="534"/>
      <c r="E34" s="299" t="s">
        <v>352</v>
      </c>
      <c r="F34" s="299" t="s">
        <v>374</v>
      </c>
      <c r="G34" s="299" t="s">
        <v>353</v>
      </c>
      <c r="H34" s="300" t="s">
        <v>354</v>
      </c>
    </row>
    <row r="35" spans="1:8" x14ac:dyDescent="0.25">
      <c r="A35" s="535"/>
      <c r="B35" s="536"/>
      <c r="C35" s="536"/>
      <c r="D35" s="537"/>
      <c r="E35" s="301" t="s">
        <v>375</v>
      </c>
      <c r="F35" s="301" t="s">
        <v>376</v>
      </c>
      <c r="G35" s="301" t="s">
        <v>357</v>
      </c>
      <c r="H35" s="302" t="s">
        <v>377</v>
      </c>
    </row>
    <row r="36" spans="1:8" x14ac:dyDescent="0.25">
      <c r="A36" s="538"/>
      <c r="B36" s="539"/>
      <c r="C36" s="539"/>
      <c r="D36" s="540"/>
      <c r="E36" s="303"/>
      <c r="F36" s="303" t="s">
        <v>378</v>
      </c>
      <c r="G36" s="304" t="s">
        <v>379</v>
      </c>
      <c r="H36" s="305"/>
    </row>
    <row r="37" spans="1:8" x14ac:dyDescent="0.25">
      <c r="A37" s="541" t="s">
        <v>590</v>
      </c>
      <c r="B37" s="542"/>
      <c r="C37" s="542"/>
      <c r="D37" s="543"/>
      <c r="E37" s="308">
        <v>4</v>
      </c>
      <c r="F37" s="307">
        <f>+'SALARIOS YONDO 2024'!G23</f>
        <v>94008.629831647209</v>
      </c>
      <c r="G37" s="308">
        <f>+G14</f>
        <v>1</v>
      </c>
      <c r="H37" s="309">
        <f>+(E37*F37)/G37</f>
        <v>376034.51932658884</v>
      </c>
    </row>
    <row r="38" spans="1:8" x14ac:dyDescent="0.25">
      <c r="A38" s="515" t="s">
        <v>591</v>
      </c>
      <c r="B38" s="512"/>
      <c r="C38" s="512"/>
      <c r="D38" s="516"/>
      <c r="E38" s="308">
        <v>1</v>
      </c>
      <c r="F38" s="307">
        <f>+'SALARIOS YONDO 2024'!G35</f>
        <v>156375.52948239574</v>
      </c>
      <c r="G38" s="308">
        <f>+G14</f>
        <v>1</v>
      </c>
      <c r="H38" s="309">
        <f>+(E38*F38)/G38</f>
        <v>156375.52948239574</v>
      </c>
    </row>
    <row r="39" spans="1:8" x14ac:dyDescent="0.25">
      <c r="A39" s="515"/>
      <c r="B39" s="512"/>
      <c r="C39" s="512"/>
      <c r="D39" s="516"/>
      <c r="E39" s="308"/>
      <c r="F39" s="307"/>
      <c r="G39" s="308"/>
      <c r="H39" s="309"/>
    </row>
    <row r="40" spans="1:8" ht="13.5" thickBot="1" x14ac:dyDescent="0.3">
      <c r="A40" s="552"/>
      <c r="B40" s="528"/>
      <c r="C40" s="528"/>
      <c r="D40" s="553"/>
      <c r="E40" s="313"/>
      <c r="F40" s="312"/>
      <c r="G40" s="313"/>
      <c r="H40" s="314"/>
    </row>
    <row r="41" spans="1:8" ht="13.5" thickBot="1" x14ac:dyDescent="0.3">
      <c r="A41" s="297"/>
      <c r="B41" s="297"/>
      <c r="C41" s="298"/>
      <c r="D41" s="297"/>
      <c r="E41" s="297"/>
      <c r="F41" s="297"/>
      <c r="G41" s="315" t="s">
        <v>364</v>
      </c>
      <c r="H41" s="316">
        <f>SUM(H37:H40)</f>
        <v>532410.04880898457</v>
      </c>
    </row>
    <row r="42" spans="1:8" ht="13.5" thickBot="1" x14ac:dyDescent="0.3">
      <c r="A42" s="297"/>
      <c r="B42" s="297"/>
      <c r="C42" s="298"/>
      <c r="D42" s="297"/>
      <c r="E42" s="297"/>
      <c r="F42" s="297"/>
      <c r="G42" s="297"/>
      <c r="H42" s="297"/>
    </row>
    <row r="43" spans="1:8" x14ac:dyDescent="0.25">
      <c r="A43" s="544" t="s">
        <v>381</v>
      </c>
      <c r="B43" s="545"/>
      <c r="C43" s="545"/>
      <c r="D43" s="545"/>
      <c r="E43" s="545"/>
      <c r="F43" s="545"/>
      <c r="G43" s="545"/>
      <c r="H43" s="546"/>
    </row>
    <row r="44" spans="1:8" x14ac:dyDescent="0.25">
      <c r="A44" s="532" t="s">
        <v>351</v>
      </c>
      <c r="B44" s="533"/>
      <c r="C44" s="533"/>
      <c r="D44" s="534"/>
      <c r="E44" s="299" t="s">
        <v>352</v>
      </c>
      <c r="F44" s="299" t="s">
        <v>382</v>
      </c>
      <c r="G44" s="299" t="s">
        <v>549</v>
      </c>
      <c r="H44" s="300" t="s">
        <v>354</v>
      </c>
    </row>
    <row r="45" spans="1:8" x14ac:dyDescent="0.25">
      <c r="A45" s="535"/>
      <c r="B45" s="536"/>
      <c r="C45" s="536"/>
      <c r="D45" s="537"/>
      <c r="E45" s="303" t="s">
        <v>383</v>
      </c>
      <c r="F45" s="303" t="s">
        <v>384</v>
      </c>
      <c r="G45" s="303" t="s">
        <v>385</v>
      </c>
      <c r="H45" s="305" t="s">
        <v>386</v>
      </c>
    </row>
    <row r="46" spans="1:8" ht="30" customHeight="1" x14ac:dyDescent="0.25">
      <c r="A46" s="541" t="s">
        <v>387</v>
      </c>
      <c r="B46" s="542"/>
      <c r="C46" s="542"/>
      <c r="D46" s="543"/>
      <c r="E46" s="422">
        <v>7.6999999999999999E-2</v>
      </c>
      <c r="F46" s="307">
        <v>1090</v>
      </c>
      <c r="G46" s="308">
        <v>10</v>
      </c>
      <c r="H46" s="309">
        <f>+E46*F46*G46</f>
        <v>839.3</v>
      </c>
    </row>
    <row r="47" spans="1:8" x14ac:dyDescent="0.25">
      <c r="A47" s="515"/>
      <c r="B47" s="512"/>
      <c r="C47" s="512"/>
      <c r="D47" s="516"/>
      <c r="E47" s="308"/>
      <c r="F47" s="307"/>
      <c r="G47" s="308"/>
      <c r="H47" s="309"/>
    </row>
    <row r="48" spans="1:8" ht="13.5" thickBot="1" x14ac:dyDescent="0.3">
      <c r="A48" s="552"/>
      <c r="B48" s="528"/>
      <c r="C48" s="528"/>
      <c r="D48" s="553"/>
      <c r="E48" s="313"/>
      <c r="F48" s="312"/>
      <c r="G48" s="313"/>
      <c r="H48" s="314"/>
    </row>
    <row r="49" spans="1:8" ht="13.5" thickBot="1" x14ac:dyDescent="0.3">
      <c r="A49" s="297"/>
      <c r="B49" s="297"/>
      <c r="C49" s="298"/>
      <c r="D49" s="297"/>
      <c r="E49" s="297"/>
      <c r="F49" s="297"/>
      <c r="G49" s="315" t="s">
        <v>364</v>
      </c>
      <c r="H49" s="316">
        <f>SUM(H46:H48)</f>
        <v>839.3</v>
      </c>
    </row>
    <row r="50" spans="1:8" ht="13.5" thickBot="1" x14ac:dyDescent="0.3">
      <c r="A50" s="297"/>
      <c r="B50" s="297"/>
      <c r="C50" s="298"/>
      <c r="D50" s="297"/>
      <c r="E50" s="297"/>
      <c r="F50" s="297"/>
      <c r="G50" s="295"/>
      <c r="H50" s="295"/>
    </row>
    <row r="51" spans="1:8" ht="13.5" thickBot="1" x14ac:dyDescent="0.3">
      <c r="A51" s="509" t="s">
        <v>388</v>
      </c>
      <c r="B51" s="510"/>
      <c r="C51" s="510" t="s">
        <v>389</v>
      </c>
      <c r="D51" s="510"/>
      <c r="E51" s="506" t="s">
        <v>540</v>
      </c>
      <c r="F51" s="507"/>
      <c r="G51" s="508"/>
      <c r="H51" s="316">
        <f>ROUND((H17+H31+H41+H49),0)</f>
        <v>2102245</v>
      </c>
    </row>
    <row r="52" spans="1:8" x14ac:dyDescent="0.25">
      <c r="A52" s="511" t="s">
        <v>391</v>
      </c>
      <c r="B52" s="512"/>
      <c r="C52" s="512" t="s">
        <v>392</v>
      </c>
      <c r="D52" s="512"/>
      <c r="E52" s="554" t="s">
        <v>537</v>
      </c>
      <c r="F52" s="555"/>
      <c r="G52" s="411">
        <v>0.245</v>
      </c>
      <c r="H52" s="412">
        <f>ROUND(+$H$51*G52,0)</f>
        <v>515050</v>
      </c>
    </row>
    <row r="53" spans="1:8" ht="13.5" thickBot="1" x14ac:dyDescent="0.3">
      <c r="A53" s="297"/>
      <c r="B53" s="297"/>
      <c r="C53" s="298"/>
      <c r="D53" s="297"/>
      <c r="E53" s="513" t="s">
        <v>538</v>
      </c>
      <c r="F53" s="514"/>
      <c r="G53" s="324">
        <v>0.04</v>
      </c>
      <c r="H53" s="325">
        <f>ROUND(+$H$51*G53,0)</f>
        <v>84090</v>
      </c>
    </row>
    <row r="54" spans="1:8" ht="13.5" thickBot="1" x14ac:dyDescent="0.3">
      <c r="A54" s="297"/>
      <c r="B54" s="297"/>
      <c r="C54" s="298"/>
      <c r="D54" s="297"/>
      <c r="E54" s="506" t="s">
        <v>539</v>
      </c>
      <c r="F54" s="507"/>
      <c r="G54" s="508"/>
      <c r="H54" s="316">
        <f>+H52+H53</f>
        <v>599140</v>
      </c>
    </row>
    <row r="55" spans="1:8" s="329" customFormat="1" thickBot="1" x14ac:dyDescent="0.3">
      <c r="A55" s="509" t="s">
        <v>388</v>
      </c>
      <c r="B55" s="510"/>
      <c r="C55" s="510" t="s">
        <v>541</v>
      </c>
      <c r="D55" s="510"/>
      <c r="E55" s="556" t="s">
        <v>390</v>
      </c>
      <c r="F55" s="557"/>
      <c r="G55" s="558"/>
      <c r="H55" s="410">
        <f>+H51+H54</f>
        <v>2701385</v>
      </c>
    </row>
    <row r="56" spans="1:8" s="329" customFormat="1" ht="12" x14ac:dyDescent="0.25">
      <c r="A56" s="511" t="s">
        <v>391</v>
      </c>
      <c r="B56" s="512"/>
      <c r="C56" s="512" t="s">
        <v>542</v>
      </c>
      <c r="D56" s="512"/>
    </row>
  </sheetData>
  <mergeCells count="50">
    <mergeCell ref="A55:B55"/>
    <mergeCell ref="C55:D55"/>
    <mergeCell ref="E55:G55"/>
    <mergeCell ref="A56:B56"/>
    <mergeCell ref="C56:D56"/>
    <mergeCell ref="A43:H43"/>
    <mergeCell ref="E52:F52"/>
    <mergeCell ref="A44:D45"/>
    <mergeCell ref="A46:D46"/>
    <mergeCell ref="A47:D47"/>
    <mergeCell ref="A48:D48"/>
    <mergeCell ref="E51:G51"/>
    <mergeCell ref="A34:D36"/>
    <mergeCell ref="A37:D37"/>
    <mergeCell ref="A38:D38"/>
    <mergeCell ref="A39:D39"/>
    <mergeCell ref="A40:D40"/>
    <mergeCell ref="A33:H33"/>
    <mergeCell ref="A16:D16"/>
    <mergeCell ref="A19:H19"/>
    <mergeCell ref="A20:D21"/>
    <mergeCell ref="E20:E21"/>
    <mergeCell ref="A22:D22"/>
    <mergeCell ref="A23:D23"/>
    <mergeCell ref="A24:D24"/>
    <mergeCell ref="A25:D25"/>
    <mergeCell ref="A26:D26"/>
    <mergeCell ref="A27:D27"/>
    <mergeCell ref="A28:D28"/>
    <mergeCell ref="A15:D15"/>
    <mergeCell ref="D1:G1"/>
    <mergeCell ref="A3:C3"/>
    <mergeCell ref="D3:F3"/>
    <mergeCell ref="A4:C4"/>
    <mergeCell ref="A5:C5"/>
    <mergeCell ref="D5:F5"/>
    <mergeCell ref="A6:C6"/>
    <mergeCell ref="D4:H4"/>
    <mergeCell ref="D6:F6"/>
    <mergeCell ref="A8:H8"/>
    <mergeCell ref="A9:D11"/>
    <mergeCell ref="A12:D12"/>
    <mergeCell ref="A13:D13"/>
    <mergeCell ref="A14:D14"/>
    <mergeCell ref="E54:G54"/>
    <mergeCell ref="A51:B51"/>
    <mergeCell ref="C51:D51"/>
    <mergeCell ref="A52:B52"/>
    <mergeCell ref="C52:D52"/>
    <mergeCell ref="E53:F53"/>
  </mergeCells>
  <printOptions horizontalCentered="1"/>
  <pageMargins left="0.39370078740157483" right="0.39370078740157483" top="0.59055118110236227" bottom="0.59055118110236227" header="0.19685039370078741" footer="0.19685039370078741"/>
  <pageSetup scale="75" orientation="portrait" r:id="rId1"/>
  <headerFooter>
    <oddHeader>&amp;F</oddHeader>
    <oddFooter>&amp;L&amp;A&amp;C&amp;B Confidencial&amp;B&amp;RPágina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56106-8313-4DBB-9F19-77C3AC7A3733}">
  <sheetPr>
    <tabColor theme="5" tint="0.39997558519241921"/>
    <pageSetUpPr fitToPage="1"/>
  </sheetPr>
  <dimension ref="A1:H59"/>
  <sheetViews>
    <sheetView topLeftCell="A4" zoomScaleNormal="100" zoomScaleSheetLayoutView="100" workbookViewId="0">
      <selection activeCell="D6" sqref="D6:F6"/>
    </sheetView>
  </sheetViews>
  <sheetFormatPr baseColWidth="10" defaultRowHeight="12.75" x14ac:dyDescent="0.25"/>
  <cols>
    <col min="1" max="1" width="5.7109375" style="289" customWidth="1"/>
    <col min="2" max="2" width="3.28515625" style="289" customWidth="1"/>
    <col min="3" max="3" width="6.42578125" style="289" customWidth="1"/>
    <col min="4" max="4" width="21.5703125" style="289" customWidth="1"/>
    <col min="5" max="5" width="11.42578125" style="289"/>
    <col min="6" max="6" width="17.5703125" style="289" customWidth="1"/>
    <col min="7" max="7" width="13.140625" style="289" customWidth="1"/>
    <col min="8" max="8" width="14" style="289" customWidth="1"/>
    <col min="9" max="16384" width="11.42578125" style="289"/>
  </cols>
  <sheetData>
    <row r="1" spans="1:8" ht="72" customHeight="1" thickTop="1" thickBot="1" x14ac:dyDescent="0.3">
      <c r="A1" s="436"/>
      <c r="B1" s="437"/>
      <c r="C1" s="437"/>
      <c r="D1" s="559" t="s">
        <v>343</v>
      </c>
      <c r="E1" s="560"/>
      <c r="F1" s="560"/>
      <c r="G1" s="561"/>
      <c r="H1" s="288" t="s">
        <v>344</v>
      </c>
    </row>
    <row r="2" spans="1:8" ht="9.9499999999999993" customHeight="1" thickTop="1" thickBot="1" x14ac:dyDescent="0.3">
      <c r="A2" s="290"/>
      <c r="B2" s="290"/>
      <c r="C2" s="291"/>
      <c r="D2" s="291"/>
      <c r="E2" s="291"/>
      <c r="F2" s="291"/>
      <c r="G2" s="292"/>
      <c r="H2" s="292"/>
    </row>
    <row r="3" spans="1:8" ht="60" customHeight="1" x14ac:dyDescent="0.25">
      <c r="A3" s="520" t="s">
        <v>345</v>
      </c>
      <c r="B3" s="521"/>
      <c r="C3" s="521"/>
      <c r="D3" s="510" t="s">
        <v>0</v>
      </c>
      <c r="E3" s="510"/>
      <c r="F3" s="510"/>
      <c r="G3" s="293" t="s">
        <v>346</v>
      </c>
      <c r="H3" s="294">
        <f>+'OE4'!H3</f>
        <v>45520</v>
      </c>
    </row>
    <row r="4" spans="1:8" ht="20.100000000000001" customHeight="1" x14ac:dyDescent="0.25">
      <c r="A4" s="522" t="s">
        <v>347</v>
      </c>
      <c r="B4" s="523"/>
      <c r="C4" s="523"/>
      <c r="D4" s="512" t="s">
        <v>348</v>
      </c>
      <c r="E4" s="512"/>
      <c r="F4" s="512"/>
      <c r="G4" s="455"/>
      <c r="H4" s="527"/>
    </row>
    <row r="5" spans="1:8" ht="20.100000000000001" customHeight="1" x14ac:dyDescent="0.25">
      <c r="A5" s="522" t="s">
        <v>533</v>
      </c>
      <c r="B5" s="523"/>
      <c r="C5" s="523"/>
      <c r="D5" s="512" t="str">
        <f>+'Mayores y Menores 3 ADICION'!A200</f>
        <v>OE13</v>
      </c>
      <c r="E5" s="512"/>
      <c r="F5" s="512"/>
      <c r="G5" s="295" t="s">
        <v>535</v>
      </c>
      <c r="H5" s="296" t="str">
        <f>+'Mayores y Menores 3 ADICION'!C200</f>
        <v>ml</v>
      </c>
    </row>
    <row r="6" spans="1:8" ht="105" customHeight="1" thickBot="1" x14ac:dyDescent="0.3">
      <c r="A6" s="524" t="s">
        <v>534</v>
      </c>
      <c r="B6" s="525"/>
      <c r="C6" s="526"/>
      <c r="D6" s="528" t="str">
        <f>+'Mayores y Menores 3 ADICION'!B200</f>
        <v>CONSTRUCCION DE PILOTES DE APOYO, hasta 5 m de longitud, 114,3 mm de diámetro nominal, compuesto de armadura tubular con rosca, de acero EN ISO 11960 N-80, con límite elástico 562 N/mm², de 60,3 mm de diámetro exterior y 5,5 mm de espesor, y CONCRETO DE 3000 PSI, con una relación agua/cemento de 0,4 dosificada en peso, vertida por el interior de la armadura mediante sistema de inyección única global (IU). SEGÚN DISEÑOS</v>
      </c>
      <c r="E6" s="526"/>
      <c r="F6" s="526"/>
      <c r="G6" s="408" t="s">
        <v>536</v>
      </c>
      <c r="H6" s="409">
        <f>+'Mayores y Menores 3 ADICION'!D200</f>
        <v>489.29</v>
      </c>
    </row>
    <row r="7" spans="1:8" ht="9.9499999999999993" customHeight="1" thickBot="1" x14ac:dyDescent="0.3">
      <c r="A7" s="297"/>
      <c r="B7" s="297"/>
      <c r="C7" s="298"/>
      <c r="D7" s="297"/>
      <c r="E7" s="297"/>
      <c r="F7" s="297"/>
      <c r="G7" s="297"/>
      <c r="H7" s="297"/>
    </row>
    <row r="8" spans="1:8" x14ac:dyDescent="0.25">
      <c r="A8" s="529" t="s">
        <v>350</v>
      </c>
      <c r="B8" s="530"/>
      <c r="C8" s="530"/>
      <c r="D8" s="530"/>
      <c r="E8" s="530"/>
      <c r="F8" s="530"/>
      <c r="G8" s="530"/>
      <c r="H8" s="531"/>
    </row>
    <row r="9" spans="1:8" x14ac:dyDescent="0.25">
      <c r="A9" s="532" t="s">
        <v>351</v>
      </c>
      <c r="B9" s="533"/>
      <c r="C9" s="533"/>
      <c r="D9" s="534"/>
      <c r="E9" s="299" t="s">
        <v>352</v>
      </c>
      <c r="F9" s="299" t="s">
        <v>546</v>
      </c>
      <c r="G9" s="299" t="s">
        <v>353</v>
      </c>
      <c r="H9" s="300" t="s">
        <v>354</v>
      </c>
    </row>
    <row r="10" spans="1:8" x14ac:dyDescent="0.25">
      <c r="A10" s="535"/>
      <c r="B10" s="536"/>
      <c r="C10" s="536"/>
      <c r="D10" s="537"/>
      <c r="E10" s="301" t="s">
        <v>355</v>
      </c>
      <c r="F10" s="301" t="s">
        <v>356</v>
      </c>
      <c r="G10" s="301" t="s">
        <v>614</v>
      </c>
      <c r="H10" s="302" t="s">
        <v>358</v>
      </c>
    </row>
    <row r="11" spans="1:8" x14ac:dyDescent="0.25">
      <c r="A11" s="538"/>
      <c r="B11" s="539"/>
      <c r="C11" s="539"/>
      <c r="D11" s="540"/>
      <c r="E11" s="303"/>
      <c r="F11" s="303" t="s">
        <v>359</v>
      </c>
      <c r="G11" s="304" t="s">
        <v>360</v>
      </c>
      <c r="H11" s="305"/>
    </row>
    <row r="12" spans="1:8" x14ac:dyDescent="0.25">
      <c r="A12" s="541" t="s">
        <v>361</v>
      </c>
      <c r="B12" s="542"/>
      <c r="C12" s="542"/>
      <c r="D12" s="543"/>
      <c r="E12" s="306"/>
      <c r="F12" s="307"/>
      <c r="G12" s="421"/>
      <c r="H12" s="309">
        <f>+H44*5%</f>
        <v>1492.842860750555</v>
      </c>
    </row>
    <row r="13" spans="1:8" x14ac:dyDescent="0.25">
      <c r="A13" s="515" t="s">
        <v>402</v>
      </c>
      <c r="B13" s="512"/>
      <c r="C13" s="512"/>
      <c r="D13" s="516"/>
      <c r="E13" s="310">
        <v>1</v>
      </c>
      <c r="F13" s="307">
        <v>5134</v>
      </c>
      <c r="G13" s="421">
        <v>1</v>
      </c>
      <c r="H13" s="309">
        <f>+F13/G13</f>
        <v>5134</v>
      </c>
    </row>
    <row r="14" spans="1:8" ht="30" customHeight="1" x14ac:dyDescent="0.25">
      <c r="A14" s="515" t="s">
        <v>404</v>
      </c>
      <c r="B14" s="512"/>
      <c r="C14" s="512"/>
      <c r="D14" s="516"/>
      <c r="E14" s="310">
        <v>1</v>
      </c>
      <c r="F14" s="307">
        <v>8500</v>
      </c>
      <c r="G14" s="421">
        <f>+G13</f>
        <v>1</v>
      </c>
      <c r="H14" s="309">
        <f t="shared" ref="H14:H15" si="0">+F14/G14</f>
        <v>8500</v>
      </c>
    </row>
    <row r="15" spans="1:8" ht="30" customHeight="1" x14ac:dyDescent="0.25">
      <c r="A15" s="515" t="s">
        <v>597</v>
      </c>
      <c r="B15" s="512"/>
      <c r="C15" s="512"/>
      <c r="D15" s="516"/>
      <c r="E15" s="310">
        <v>1</v>
      </c>
      <c r="F15" s="307">
        <f>25000</f>
        <v>25000</v>
      </c>
      <c r="G15" s="421">
        <f>+G13</f>
        <v>1</v>
      </c>
      <c r="H15" s="309">
        <f t="shared" si="0"/>
        <v>25000</v>
      </c>
    </row>
    <row r="16" spans="1:8" ht="30" customHeight="1" x14ac:dyDescent="0.25">
      <c r="A16" s="515" t="s">
        <v>596</v>
      </c>
      <c r="B16" s="512"/>
      <c r="C16" s="512"/>
      <c r="D16" s="516"/>
      <c r="E16" s="310">
        <v>1</v>
      </c>
      <c r="F16" s="307">
        <v>11407</v>
      </c>
      <c r="G16" s="421">
        <f>+G14</f>
        <v>1</v>
      </c>
      <c r="H16" s="309">
        <f t="shared" ref="H16" si="1">+F16/G16</f>
        <v>11407</v>
      </c>
    </row>
    <row r="17" spans="1:8" ht="13.5" thickBot="1" x14ac:dyDescent="0.3">
      <c r="A17" s="547"/>
      <c r="B17" s="548"/>
      <c r="C17" s="548"/>
      <c r="D17" s="549"/>
      <c r="E17" s="311"/>
      <c r="F17" s="312"/>
      <c r="G17" s="438"/>
      <c r="H17" s="314"/>
    </row>
    <row r="18" spans="1:8" ht="13.5" thickBot="1" x14ac:dyDescent="0.3">
      <c r="A18" s="297"/>
      <c r="B18" s="297"/>
      <c r="C18" s="298"/>
      <c r="D18" s="297"/>
      <c r="E18" s="297"/>
      <c r="F18" s="297"/>
      <c r="G18" s="315" t="s">
        <v>364</v>
      </c>
      <c r="H18" s="316">
        <f>SUM(H12:H17)</f>
        <v>51533.842860750556</v>
      </c>
    </row>
    <row r="19" spans="1:8" ht="9.9499999999999993" customHeight="1" thickBot="1" x14ac:dyDescent="0.3">
      <c r="A19" s="297"/>
      <c r="B19" s="297"/>
      <c r="C19" s="298"/>
      <c r="D19" s="297"/>
      <c r="E19" s="297"/>
      <c r="F19" s="297"/>
      <c r="G19" s="297"/>
      <c r="H19" s="297"/>
    </row>
    <row r="20" spans="1:8" x14ac:dyDescent="0.25">
      <c r="A20" s="544" t="s">
        <v>365</v>
      </c>
      <c r="B20" s="545"/>
      <c r="C20" s="545"/>
      <c r="D20" s="545"/>
      <c r="E20" s="545"/>
      <c r="F20" s="545"/>
      <c r="G20" s="545"/>
      <c r="H20" s="546"/>
    </row>
    <row r="21" spans="1:8" x14ac:dyDescent="0.25">
      <c r="A21" s="532" t="s">
        <v>351</v>
      </c>
      <c r="B21" s="533"/>
      <c r="C21" s="533"/>
      <c r="D21" s="534"/>
      <c r="E21" s="550" t="s">
        <v>349</v>
      </c>
      <c r="F21" s="299" t="s">
        <v>352</v>
      </c>
      <c r="G21" s="299" t="s">
        <v>366</v>
      </c>
      <c r="H21" s="300" t="s">
        <v>354</v>
      </c>
    </row>
    <row r="22" spans="1:8" x14ac:dyDescent="0.25">
      <c r="A22" s="538"/>
      <c r="B22" s="539"/>
      <c r="C22" s="539"/>
      <c r="D22" s="540"/>
      <c r="E22" s="551"/>
      <c r="F22" s="303" t="s">
        <v>367</v>
      </c>
      <c r="G22" s="303" t="s">
        <v>368</v>
      </c>
      <c r="H22" s="305" t="s">
        <v>369</v>
      </c>
    </row>
    <row r="23" spans="1:8" x14ac:dyDescent="0.25">
      <c r="A23" s="515" t="s">
        <v>407</v>
      </c>
      <c r="B23" s="512"/>
      <c r="C23" s="512"/>
      <c r="D23" s="516"/>
      <c r="E23" s="306" t="s">
        <v>408</v>
      </c>
      <c r="F23" s="310">
        <v>5.65</v>
      </c>
      <c r="G23" s="307">
        <v>81.150000000000006</v>
      </c>
      <c r="H23" s="309">
        <f t="shared" ref="H23:H27" si="2">+F23*G23</f>
        <v>458.49750000000006</v>
      </c>
    </row>
    <row r="24" spans="1:8" x14ac:dyDescent="0.25">
      <c r="A24" s="515" t="s">
        <v>409</v>
      </c>
      <c r="B24" s="512"/>
      <c r="C24" s="512"/>
      <c r="D24" s="516"/>
      <c r="E24" s="306" t="s">
        <v>9</v>
      </c>
      <c r="F24" s="310">
        <v>0.02</v>
      </c>
      <c r="G24" s="307">
        <v>67378</v>
      </c>
      <c r="H24" s="309">
        <f t="shared" si="2"/>
        <v>1347.56</v>
      </c>
    </row>
    <row r="25" spans="1:8" x14ac:dyDescent="0.25">
      <c r="A25" s="515" t="s">
        <v>410</v>
      </c>
      <c r="B25" s="512"/>
      <c r="C25" s="512"/>
      <c r="D25" s="516"/>
      <c r="E25" s="306" t="s">
        <v>9</v>
      </c>
      <c r="F25" s="310">
        <v>0.03</v>
      </c>
      <c r="G25" s="307">
        <v>54579</v>
      </c>
      <c r="H25" s="309">
        <f t="shared" si="2"/>
        <v>1637.37</v>
      </c>
    </row>
    <row r="26" spans="1:8" x14ac:dyDescent="0.25">
      <c r="A26" s="515" t="s">
        <v>411</v>
      </c>
      <c r="B26" s="512"/>
      <c r="C26" s="512"/>
      <c r="D26" s="516"/>
      <c r="E26" s="306" t="s">
        <v>412</v>
      </c>
      <c r="F26" s="310">
        <v>0.22</v>
      </c>
      <c r="G26" s="307">
        <v>32856</v>
      </c>
      <c r="H26" s="309">
        <f t="shared" si="2"/>
        <v>7228.32</v>
      </c>
    </row>
    <row r="27" spans="1:8" x14ac:dyDescent="0.25">
      <c r="A27" s="515" t="s">
        <v>566</v>
      </c>
      <c r="B27" s="512"/>
      <c r="C27" s="512"/>
      <c r="D27" s="516"/>
      <c r="E27" s="306" t="s">
        <v>130</v>
      </c>
      <c r="F27" s="310">
        <v>2.5499999999999998</v>
      </c>
      <c r="G27" s="307">
        <v>5457</v>
      </c>
      <c r="H27" s="309">
        <f t="shared" si="2"/>
        <v>13915.349999999999</v>
      </c>
    </row>
    <row r="28" spans="1:8" x14ac:dyDescent="0.25">
      <c r="A28" s="515" t="s">
        <v>567</v>
      </c>
      <c r="B28" s="512"/>
      <c r="C28" s="512"/>
      <c r="D28" s="516"/>
      <c r="E28" s="306" t="s">
        <v>130</v>
      </c>
      <c r="F28" s="310">
        <v>0.5</v>
      </c>
      <c r="G28" s="307">
        <v>6820</v>
      </c>
      <c r="H28" s="309">
        <f t="shared" ref="H28" si="3">+F28*G28</f>
        <v>3410</v>
      </c>
    </row>
    <row r="29" spans="1:8" ht="69.95" customHeight="1" thickBot="1" x14ac:dyDescent="0.3">
      <c r="A29" s="552" t="s">
        <v>563</v>
      </c>
      <c r="B29" s="528"/>
      <c r="C29" s="528"/>
      <c r="D29" s="553"/>
      <c r="E29" s="311" t="s">
        <v>564</v>
      </c>
      <c r="F29" s="318">
        <v>1</v>
      </c>
      <c r="G29" s="312">
        <v>22159</v>
      </c>
      <c r="H29" s="314">
        <f t="shared" ref="H29" si="4">+F29*G29</f>
        <v>22159</v>
      </c>
    </row>
    <row r="30" spans="1:8" s="322" customFormat="1" x14ac:dyDescent="0.25">
      <c r="A30" s="295"/>
      <c r="B30" s="295"/>
      <c r="C30" s="319"/>
      <c r="D30" s="295"/>
      <c r="E30" s="295"/>
      <c r="F30" s="317" t="s">
        <v>371</v>
      </c>
      <c r="G30" s="320"/>
      <c r="H30" s="321">
        <f>SUM(H23:H29)</f>
        <v>50156.097499999996</v>
      </c>
    </row>
    <row r="31" spans="1:8" x14ac:dyDescent="0.25">
      <c r="A31" s="297"/>
      <c r="B31" s="297"/>
      <c r="C31" s="298"/>
      <c r="D31" s="297"/>
      <c r="E31" s="297"/>
      <c r="F31" s="323" t="s">
        <v>372</v>
      </c>
      <c r="G31" s="324">
        <v>0.05</v>
      </c>
      <c r="H31" s="325">
        <f>+(H23+H24+H25+H26+H27+H28)*G31</f>
        <v>1399.854875</v>
      </c>
    </row>
    <row r="32" spans="1:8" s="322" customFormat="1" ht="13.5" thickBot="1" x14ac:dyDescent="0.3">
      <c r="A32" s="295"/>
      <c r="B32" s="295"/>
      <c r="C32" s="319"/>
      <c r="D32" s="295"/>
      <c r="E32" s="295"/>
      <c r="F32" s="326" t="s">
        <v>364</v>
      </c>
      <c r="G32" s="327"/>
      <c r="H32" s="328">
        <f>SUM(H30:H31)</f>
        <v>51555.952374999993</v>
      </c>
    </row>
    <row r="33" spans="1:8" ht="13.5" thickBot="1" x14ac:dyDescent="0.3">
      <c r="A33" s="297"/>
      <c r="B33" s="297"/>
      <c r="C33" s="298"/>
      <c r="D33" s="297"/>
      <c r="E33" s="297"/>
      <c r="F33" s="297"/>
      <c r="G33" s="297"/>
      <c r="H33" s="297"/>
    </row>
    <row r="34" spans="1:8" x14ac:dyDescent="0.25">
      <c r="A34" s="544" t="s">
        <v>373</v>
      </c>
      <c r="B34" s="545"/>
      <c r="C34" s="545"/>
      <c r="D34" s="545"/>
      <c r="E34" s="545"/>
      <c r="F34" s="545"/>
      <c r="G34" s="545"/>
      <c r="H34" s="546"/>
    </row>
    <row r="35" spans="1:8" x14ac:dyDescent="0.25">
      <c r="A35" s="532" t="s">
        <v>351</v>
      </c>
      <c r="B35" s="533"/>
      <c r="C35" s="533"/>
      <c r="D35" s="534"/>
      <c r="E35" s="299" t="s">
        <v>352</v>
      </c>
      <c r="F35" s="299" t="s">
        <v>374</v>
      </c>
      <c r="G35" s="299" t="s">
        <v>353</v>
      </c>
      <c r="H35" s="300" t="s">
        <v>354</v>
      </c>
    </row>
    <row r="36" spans="1:8" x14ac:dyDescent="0.25">
      <c r="A36" s="535"/>
      <c r="B36" s="536"/>
      <c r="C36" s="536"/>
      <c r="D36" s="537"/>
      <c r="E36" s="301" t="s">
        <v>375</v>
      </c>
      <c r="F36" s="301" t="s">
        <v>376</v>
      </c>
      <c r="G36" s="301" t="s">
        <v>357</v>
      </c>
      <c r="H36" s="302" t="s">
        <v>377</v>
      </c>
    </row>
    <row r="37" spans="1:8" x14ac:dyDescent="0.25">
      <c r="A37" s="538"/>
      <c r="B37" s="539"/>
      <c r="C37" s="539"/>
      <c r="D37" s="540"/>
      <c r="E37" s="303"/>
      <c r="F37" s="303" t="s">
        <v>378</v>
      </c>
      <c r="G37" s="304" t="s">
        <v>379</v>
      </c>
      <c r="H37" s="305"/>
    </row>
    <row r="38" spans="1:8" x14ac:dyDescent="0.25">
      <c r="A38" s="541" t="s">
        <v>602</v>
      </c>
      <c r="B38" s="542"/>
      <c r="C38" s="542"/>
      <c r="D38" s="543"/>
      <c r="E38" s="308">
        <v>2</v>
      </c>
      <c r="F38" s="307">
        <f>+'SALARIOS YONDO 2024'!G20</f>
        <v>75206.893452054806</v>
      </c>
      <c r="G38" s="308">
        <v>20</v>
      </c>
      <c r="H38" s="309">
        <f>+(E38*F38)/G38</f>
        <v>7520.689345205481</v>
      </c>
    </row>
    <row r="39" spans="1:8" ht="30" customHeight="1" x14ac:dyDescent="0.25">
      <c r="A39" s="515" t="s">
        <v>603</v>
      </c>
      <c r="B39" s="512"/>
      <c r="C39" s="512"/>
      <c r="D39" s="516"/>
      <c r="E39" s="308">
        <v>1</v>
      </c>
      <c r="F39" s="307">
        <f>+'SALARIOS YONDO 2024'!G18</f>
        <v>94008.629831647209</v>
      </c>
      <c r="G39" s="308">
        <f>+G38</f>
        <v>20</v>
      </c>
      <c r="H39" s="309">
        <f>+(E39*F39)/G39</f>
        <v>4700.4314915823606</v>
      </c>
    </row>
    <row r="40" spans="1:8" x14ac:dyDescent="0.25">
      <c r="A40" s="515" t="s">
        <v>599</v>
      </c>
      <c r="B40" s="512"/>
      <c r="C40" s="512"/>
      <c r="D40" s="516"/>
      <c r="E40" s="308">
        <v>1</v>
      </c>
      <c r="F40" s="307">
        <f>+'SALARIOS YONDO 2024'!G13</f>
        <v>141012.93606975168</v>
      </c>
      <c r="G40" s="308">
        <f t="shared" ref="G40:G42" si="5">+G39</f>
        <v>20</v>
      </c>
      <c r="H40" s="309">
        <f>+(E40*F40)/G40</f>
        <v>7050.6468034875843</v>
      </c>
    </row>
    <row r="41" spans="1:8" x14ac:dyDescent="0.25">
      <c r="A41" s="515" t="s">
        <v>600</v>
      </c>
      <c r="B41" s="512"/>
      <c r="C41" s="512"/>
      <c r="D41" s="516"/>
      <c r="E41" s="308">
        <v>1</v>
      </c>
      <c r="F41" s="307">
        <f>+'SALARIOS YONDO 2024'!G28</f>
        <v>117693.16166306628</v>
      </c>
      <c r="G41" s="308">
        <f t="shared" si="5"/>
        <v>20</v>
      </c>
      <c r="H41" s="309">
        <f>+(E41*F41)/G41</f>
        <v>5884.6580831533138</v>
      </c>
    </row>
    <row r="42" spans="1:8" x14ac:dyDescent="0.25">
      <c r="A42" s="515" t="s">
        <v>601</v>
      </c>
      <c r="B42" s="512"/>
      <c r="C42" s="512"/>
      <c r="D42" s="516"/>
      <c r="E42" s="308">
        <v>1</v>
      </c>
      <c r="F42" s="307">
        <f>+'SALARIOS YONDO 2024'!G19</f>
        <v>94008.629831647209</v>
      </c>
      <c r="G42" s="308">
        <f t="shared" si="5"/>
        <v>20</v>
      </c>
      <c r="H42" s="309">
        <f>+(E42*F42)/G42</f>
        <v>4700.4314915823606</v>
      </c>
    </row>
    <row r="43" spans="1:8" ht="13.5" thickBot="1" x14ac:dyDescent="0.3">
      <c r="A43" s="552"/>
      <c r="B43" s="528"/>
      <c r="C43" s="528"/>
      <c r="D43" s="553"/>
      <c r="E43" s="313"/>
      <c r="F43" s="312"/>
      <c r="G43" s="313"/>
      <c r="H43" s="314"/>
    </row>
    <row r="44" spans="1:8" ht="13.5" thickBot="1" x14ac:dyDescent="0.3">
      <c r="A44" s="297"/>
      <c r="B44" s="297"/>
      <c r="C44" s="298"/>
      <c r="D44" s="297"/>
      <c r="E44" s="297"/>
      <c r="F44" s="297"/>
      <c r="G44" s="315" t="s">
        <v>364</v>
      </c>
      <c r="H44" s="316">
        <f>SUM(H38:H43)</f>
        <v>29856.857215011099</v>
      </c>
    </row>
    <row r="45" spans="1:8" ht="13.5" thickBot="1" x14ac:dyDescent="0.3">
      <c r="A45" s="297"/>
      <c r="B45" s="297"/>
      <c r="C45" s="298"/>
      <c r="D45" s="297"/>
      <c r="E45" s="297"/>
      <c r="F45" s="297"/>
      <c r="G45" s="297"/>
      <c r="H45" s="297"/>
    </row>
    <row r="46" spans="1:8" x14ac:dyDescent="0.25">
      <c r="A46" s="544" t="s">
        <v>381</v>
      </c>
      <c r="B46" s="545"/>
      <c r="C46" s="545"/>
      <c r="D46" s="545"/>
      <c r="E46" s="545"/>
      <c r="F46" s="545"/>
      <c r="G46" s="545"/>
      <c r="H46" s="546"/>
    </row>
    <row r="47" spans="1:8" x14ac:dyDescent="0.25">
      <c r="A47" s="532" t="s">
        <v>351</v>
      </c>
      <c r="B47" s="533"/>
      <c r="C47" s="533"/>
      <c r="D47" s="534"/>
      <c r="E47" s="299" t="s">
        <v>352</v>
      </c>
      <c r="F47" s="299" t="s">
        <v>382</v>
      </c>
      <c r="G47" s="299" t="s">
        <v>549</v>
      </c>
      <c r="H47" s="300" t="s">
        <v>354</v>
      </c>
    </row>
    <row r="48" spans="1:8" x14ac:dyDescent="0.25">
      <c r="A48" s="535"/>
      <c r="B48" s="536"/>
      <c r="C48" s="536"/>
      <c r="D48" s="537"/>
      <c r="E48" s="303" t="s">
        <v>383</v>
      </c>
      <c r="F48" s="303" t="s">
        <v>384</v>
      </c>
      <c r="G48" s="303" t="s">
        <v>385</v>
      </c>
      <c r="H48" s="305" t="s">
        <v>386</v>
      </c>
    </row>
    <row r="49" spans="1:8" x14ac:dyDescent="0.25">
      <c r="A49" s="541" t="s">
        <v>414</v>
      </c>
      <c r="B49" s="542"/>
      <c r="C49" s="542"/>
      <c r="D49" s="543"/>
      <c r="E49" s="308">
        <f>+F24+F25</f>
        <v>0.05</v>
      </c>
      <c r="F49" s="307">
        <v>1140</v>
      </c>
      <c r="G49" s="308">
        <v>15</v>
      </c>
      <c r="H49" s="309">
        <f>+E49*F49*G49</f>
        <v>855</v>
      </c>
    </row>
    <row r="50" spans="1:8" ht="30" customHeight="1" x14ac:dyDescent="0.25">
      <c r="A50" s="515" t="s">
        <v>565</v>
      </c>
      <c r="B50" s="512"/>
      <c r="C50" s="512"/>
      <c r="D50" s="516"/>
      <c r="E50" s="308">
        <f>+F29</f>
        <v>1</v>
      </c>
      <c r="F50" s="307">
        <v>8500</v>
      </c>
      <c r="G50" s="308">
        <v>1</v>
      </c>
      <c r="H50" s="309">
        <f>+E50*F50*G50</f>
        <v>8500</v>
      </c>
    </row>
    <row r="51" spans="1:8" ht="13.5" thickBot="1" x14ac:dyDescent="0.3">
      <c r="A51" s="552"/>
      <c r="B51" s="528"/>
      <c r="C51" s="528"/>
      <c r="D51" s="553"/>
      <c r="E51" s="313"/>
      <c r="F51" s="312"/>
      <c r="G51" s="313"/>
      <c r="H51" s="314"/>
    </row>
    <row r="52" spans="1:8" ht="13.5" thickBot="1" x14ac:dyDescent="0.3">
      <c r="A52" s="297"/>
      <c r="B52" s="297"/>
      <c r="C52" s="298"/>
      <c r="D52" s="297"/>
      <c r="E52" s="297"/>
      <c r="F52" s="297"/>
      <c r="G52" s="315" t="s">
        <v>364</v>
      </c>
      <c r="H52" s="316">
        <f>SUM(H49:H51)</f>
        <v>9355</v>
      </c>
    </row>
    <row r="53" spans="1:8" ht="13.5" thickBot="1" x14ac:dyDescent="0.3">
      <c r="A53" s="297"/>
      <c r="B53" s="297"/>
      <c r="C53" s="298"/>
      <c r="D53" s="297"/>
      <c r="E53" s="297"/>
      <c r="F53" s="297"/>
      <c r="G53" s="295"/>
      <c r="H53" s="295"/>
    </row>
    <row r="54" spans="1:8" ht="13.5" thickBot="1" x14ac:dyDescent="0.3">
      <c r="A54" s="509" t="s">
        <v>388</v>
      </c>
      <c r="B54" s="510"/>
      <c r="C54" s="510" t="s">
        <v>389</v>
      </c>
      <c r="D54" s="510"/>
      <c r="E54" s="506" t="s">
        <v>540</v>
      </c>
      <c r="F54" s="507"/>
      <c r="G54" s="508"/>
      <c r="H54" s="316">
        <f>ROUND((H18+H32+H44+H52),0)</f>
        <v>142302</v>
      </c>
    </row>
    <row r="55" spans="1:8" x14ac:dyDescent="0.25">
      <c r="A55" s="511" t="s">
        <v>391</v>
      </c>
      <c r="B55" s="512"/>
      <c r="C55" s="512" t="s">
        <v>392</v>
      </c>
      <c r="D55" s="512"/>
      <c r="E55" s="554" t="s">
        <v>537</v>
      </c>
      <c r="F55" s="555"/>
      <c r="G55" s="411">
        <v>0.245</v>
      </c>
      <c r="H55" s="412">
        <f>ROUND(+$H$54*G55,0)</f>
        <v>34864</v>
      </c>
    </row>
    <row r="56" spans="1:8" s="329" customFormat="1" ht="12.75" customHeight="1" thickBot="1" x14ac:dyDescent="0.3">
      <c r="A56" s="297"/>
      <c r="B56" s="297"/>
      <c r="C56" s="298"/>
      <c r="D56" s="297"/>
      <c r="E56" s="513" t="s">
        <v>538</v>
      </c>
      <c r="F56" s="514"/>
      <c r="G56" s="324">
        <v>0.04</v>
      </c>
      <c r="H56" s="325">
        <f>ROUND(+$H$54*G56,0)</f>
        <v>5692</v>
      </c>
    </row>
    <row r="57" spans="1:8" s="329" customFormat="1" ht="12" customHeight="1" thickBot="1" x14ac:dyDescent="0.3">
      <c r="A57" s="297"/>
      <c r="B57" s="297"/>
      <c r="C57" s="298"/>
      <c r="D57" s="297"/>
      <c r="E57" s="506" t="s">
        <v>539</v>
      </c>
      <c r="F57" s="507"/>
      <c r="G57" s="508"/>
      <c r="H57" s="316">
        <f>+H55+H56</f>
        <v>40556</v>
      </c>
    </row>
    <row r="58" spans="1:8" ht="13.5" thickBot="1" x14ac:dyDescent="0.3">
      <c r="A58" s="509" t="s">
        <v>388</v>
      </c>
      <c r="B58" s="510"/>
      <c r="C58" s="510" t="s">
        <v>541</v>
      </c>
      <c r="D58" s="510"/>
      <c r="E58" s="556" t="s">
        <v>390</v>
      </c>
      <c r="F58" s="557"/>
      <c r="G58" s="558"/>
      <c r="H58" s="410">
        <f>+H54+H57</f>
        <v>182858</v>
      </c>
    </row>
    <row r="59" spans="1:8" x14ac:dyDescent="0.25">
      <c r="A59" s="511" t="s">
        <v>391</v>
      </c>
      <c r="B59" s="512"/>
      <c r="C59" s="512" t="s">
        <v>542</v>
      </c>
      <c r="D59" s="512"/>
      <c r="E59" s="329"/>
      <c r="F59" s="329"/>
      <c r="G59" s="329"/>
      <c r="H59" s="329"/>
    </row>
  </sheetData>
  <mergeCells count="53">
    <mergeCell ref="A41:D41"/>
    <mergeCell ref="A16:D16"/>
    <mergeCell ref="E56:F56"/>
    <mergeCell ref="E57:G57"/>
    <mergeCell ref="E55:F55"/>
    <mergeCell ref="A35:D37"/>
    <mergeCell ref="A38:D38"/>
    <mergeCell ref="A39:D39"/>
    <mergeCell ref="A40:D40"/>
    <mergeCell ref="A43:D43"/>
    <mergeCell ref="A46:H46"/>
    <mergeCell ref="A54:B54"/>
    <mergeCell ref="C54:D54"/>
    <mergeCell ref="A55:B55"/>
    <mergeCell ref="C55:D55"/>
    <mergeCell ref="A47:D48"/>
    <mergeCell ref="A34:H34"/>
    <mergeCell ref="A17:D17"/>
    <mergeCell ref="A20:H20"/>
    <mergeCell ref="A21:D22"/>
    <mergeCell ref="E21:E22"/>
    <mergeCell ref="A23:D23"/>
    <mergeCell ref="A24:D24"/>
    <mergeCell ref="A25:D25"/>
    <mergeCell ref="A26:D26"/>
    <mergeCell ref="A27:D27"/>
    <mergeCell ref="A28:D28"/>
    <mergeCell ref="A29:D29"/>
    <mergeCell ref="A15:D15"/>
    <mergeCell ref="D1:G1"/>
    <mergeCell ref="A3:C3"/>
    <mergeCell ref="D3:F3"/>
    <mergeCell ref="A4:C4"/>
    <mergeCell ref="D4:H4"/>
    <mergeCell ref="A5:C5"/>
    <mergeCell ref="D5:F5"/>
    <mergeCell ref="A6:C6"/>
    <mergeCell ref="D6:F6"/>
    <mergeCell ref="A8:H8"/>
    <mergeCell ref="A9:D11"/>
    <mergeCell ref="A12:D12"/>
    <mergeCell ref="A13:D13"/>
    <mergeCell ref="A14:D14"/>
    <mergeCell ref="A42:D42"/>
    <mergeCell ref="A58:B58"/>
    <mergeCell ref="C58:D58"/>
    <mergeCell ref="E58:G58"/>
    <mergeCell ref="A59:B59"/>
    <mergeCell ref="C59:D59"/>
    <mergeCell ref="A50:D50"/>
    <mergeCell ref="A51:D51"/>
    <mergeCell ref="E54:G54"/>
    <mergeCell ref="A49:D49"/>
  </mergeCells>
  <printOptions horizontalCentered="1"/>
  <pageMargins left="0.39370078740157483" right="0.39370078740157483" top="0.39370078740157483" bottom="0.39370078740157483" header="0.11811023622047245" footer="0.11811023622047245"/>
  <pageSetup scale="71" orientation="portrait" r:id="rId1"/>
  <headerFooter>
    <oddHeader>&amp;F</oddHeader>
    <oddFooter>&amp;L&amp;A&amp;C&amp;B Confidencial&amp;B&amp;RPágina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BDDE1-AB2C-4897-8A0F-8F0C0B507763}">
  <sheetPr>
    <tabColor theme="5" tint="0.39997558519241921"/>
    <pageSetUpPr fitToPage="1"/>
  </sheetPr>
  <dimension ref="A1:H56"/>
  <sheetViews>
    <sheetView zoomScaleNormal="100" zoomScaleSheetLayoutView="100" workbookViewId="0">
      <selection activeCell="D7" sqref="D7"/>
    </sheetView>
  </sheetViews>
  <sheetFormatPr baseColWidth="10" defaultRowHeight="12.75" x14ac:dyDescent="0.25"/>
  <cols>
    <col min="1" max="1" width="5.7109375" style="289" customWidth="1"/>
    <col min="2" max="2" width="3.28515625" style="289" customWidth="1"/>
    <col min="3" max="3" width="6.42578125" style="289" customWidth="1"/>
    <col min="4" max="4" width="21.5703125" style="289" customWidth="1"/>
    <col min="5" max="5" width="11.42578125" style="289"/>
    <col min="6" max="6" width="17.5703125" style="289" customWidth="1"/>
    <col min="7" max="7" width="13.140625" style="289" customWidth="1"/>
    <col min="8" max="8" width="14" style="289" customWidth="1"/>
    <col min="9" max="16384" width="11.42578125" style="289"/>
  </cols>
  <sheetData>
    <row r="1" spans="1:8" ht="72" customHeight="1" thickTop="1" thickBot="1" x14ac:dyDescent="0.3">
      <c r="A1" s="286"/>
      <c r="B1" s="287"/>
      <c r="C1" s="287"/>
      <c r="D1" s="517" t="s">
        <v>343</v>
      </c>
      <c r="E1" s="518"/>
      <c r="F1" s="518"/>
      <c r="G1" s="519"/>
      <c r="H1" s="288" t="s">
        <v>344</v>
      </c>
    </row>
    <row r="2" spans="1:8" ht="9.9499999999999993" customHeight="1" thickTop="1" thickBot="1" x14ac:dyDescent="0.3">
      <c r="A2" s="290"/>
      <c r="B2" s="290"/>
      <c r="C2" s="291"/>
      <c r="D2" s="291"/>
      <c r="E2" s="291"/>
      <c r="F2" s="291"/>
      <c r="G2" s="292"/>
      <c r="H2" s="292"/>
    </row>
    <row r="3" spans="1:8" ht="60" customHeight="1" x14ac:dyDescent="0.25">
      <c r="A3" s="520" t="s">
        <v>345</v>
      </c>
      <c r="B3" s="521"/>
      <c r="C3" s="521"/>
      <c r="D3" s="510" t="s">
        <v>0</v>
      </c>
      <c r="E3" s="510"/>
      <c r="F3" s="510"/>
      <c r="G3" s="293" t="s">
        <v>346</v>
      </c>
      <c r="H3" s="294">
        <f>+'OE4'!H3</f>
        <v>45520</v>
      </c>
    </row>
    <row r="4" spans="1:8" ht="20.100000000000001" customHeight="1" x14ac:dyDescent="0.25">
      <c r="A4" s="522" t="s">
        <v>347</v>
      </c>
      <c r="B4" s="523"/>
      <c r="C4" s="523"/>
      <c r="D4" s="512" t="s">
        <v>348</v>
      </c>
      <c r="E4" s="512"/>
      <c r="F4" s="512"/>
      <c r="G4" s="455"/>
      <c r="H4" s="527"/>
    </row>
    <row r="5" spans="1:8" ht="20.100000000000001" customHeight="1" x14ac:dyDescent="0.25">
      <c r="A5" s="522" t="s">
        <v>533</v>
      </c>
      <c r="B5" s="523"/>
      <c r="C5" s="523"/>
      <c r="D5" s="512" t="str">
        <f>+'Mayores y Menores 3 ADICION'!A201</f>
        <v>OE14</v>
      </c>
      <c r="E5" s="512"/>
      <c r="F5" s="512"/>
      <c r="G5" s="295" t="s">
        <v>535</v>
      </c>
      <c r="H5" s="296" t="str">
        <f>+'Mayores y Menores 3 ADICION'!C201</f>
        <v>un</v>
      </c>
    </row>
    <row r="6" spans="1:8" ht="39.950000000000003" customHeight="1" thickBot="1" x14ac:dyDescent="0.3">
      <c r="A6" s="524" t="s">
        <v>534</v>
      </c>
      <c r="B6" s="525"/>
      <c r="C6" s="526"/>
      <c r="D6" s="528" t="str">
        <f>+'Mayores y Menores 3 ADICION'!B201</f>
        <v>Construcción de dados en concreto de 3000 PSI, dimensiones 40x40x40 m., para anclaje línea de impulsión</v>
      </c>
      <c r="E6" s="526"/>
      <c r="F6" s="526"/>
      <c r="G6" s="408" t="s">
        <v>536</v>
      </c>
      <c r="H6" s="409">
        <f>+'Mayores y Menores 3 ADICION'!D201</f>
        <v>27</v>
      </c>
    </row>
    <row r="7" spans="1:8" ht="9.9499999999999993" customHeight="1" thickBot="1" x14ac:dyDescent="0.3">
      <c r="A7" s="297"/>
      <c r="B7" s="297"/>
      <c r="C7" s="298"/>
      <c r="D7" s="297"/>
      <c r="E7" s="297"/>
      <c r="F7" s="297"/>
      <c r="G7" s="297"/>
      <c r="H7" s="297"/>
    </row>
    <row r="8" spans="1:8" x14ac:dyDescent="0.25">
      <c r="A8" s="529" t="s">
        <v>350</v>
      </c>
      <c r="B8" s="530"/>
      <c r="C8" s="530"/>
      <c r="D8" s="530"/>
      <c r="E8" s="530"/>
      <c r="F8" s="530"/>
      <c r="G8" s="530"/>
      <c r="H8" s="531"/>
    </row>
    <row r="9" spans="1:8" x14ac:dyDescent="0.25">
      <c r="A9" s="532" t="s">
        <v>351</v>
      </c>
      <c r="B9" s="533"/>
      <c r="C9" s="533"/>
      <c r="D9" s="534"/>
      <c r="E9" s="299" t="s">
        <v>352</v>
      </c>
      <c r="F9" s="299" t="s">
        <v>546</v>
      </c>
      <c r="G9" s="299" t="s">
        <v>353</v>
      </c>
      <c r="H9" s="300" t="s">
        <v>354</v>
      </c>
    </row>
    <row r="10" spans="1:8" x14ac:dyDescent="0.25">
      <c r="A10" s="535"/>
      <c r="B10" s="536"/>
      <c r="C10" s="536"/>
      <c r="D10" s="537"/>
      <c r="E10" s="301" t="s">
        <v>355</v>
      </c>
      <c r="F10" s="301" t="s">
        <v>356</v>
      </c>
      <c r="G10" s="301" t="s">
        <v>614</v>
      </c>
      <c r="H10" s="302" t="s">
        <v>358</v>
      </c>
    </row>
    <row r="11" spans="1:8" x14ac:dyDescent="0.25">
      <c r="A11" s="538"/>
      <c r="B11" s="539"/>
      <c r="C11" s="539"/>
      <c r="D11" s="540"/>
      <c r="E11" s="303"/>
      <c r="F11" s="303" t="s">
        <v>359</v>
      </c>
      <c r="G11" s="304" t="s">
        <v>360</v>
      </c>
      <c r="H11" s="305"/>
    </row>
    <row r="12" spans="1:8" x14ac:dyDescent="0.25">
      <c r="A12" s="541" t="s">
        <v>361</v>
      </c>
      <c r="B12" s="542"/>
      <c r="C12" s="542"/>
      <c r="D12" s="543"/>
      <c r="E12" s="306"/>
      <c r="F12" s="307"/>
      <c r="G12" s="308"/>
      <c r="H12" s="309">
        <f>+H41*5%</f>
        <v>8785.4050016454275</v>
      </c>
    </row>
    <row r="13" spans="1:8" x14ac:dyDescent="0.25">
      <c r="A13" s="515" t="s">
        <v>402</v>
      </c>
      <c r="B13" s="512"/>
      <c r="C13" s="512"/>
      <c r="D13" s="516"/>
      <c r="E13" s="310">
        <v>1</v>
      </c>
      <c r="F13" s="307">
        <v>5134</v>
      </c>
      <c r="G13" s="308">
        <v>0.5</v>
      </c>
      <c r="H13" s="309">
        <f>+F13/G13</f>
        <v>10268</v>
      </c>
    </row>
    <row r="14" spans="1:8" ht="30" customHeight="1" x14ac:dyDescent="0.25">
      <c r="A14" s="515" t="s">
        <v>403</v>
      </c>
      <c r="B14" s="512"/>
      <c r="C14" s="512"/>
      <c r="D14" s="516"/>
      <c r="E14" s="310">
        <v>1</v>
      </c>
      <c r="F14" s="307">
        <v>7391</v>
      </c>
      <c r="G14" s="308">
        <v>0.5</v>
      </c>
      <c r="H14" s="309">
        <f t="shared" ref="H14" si="0">+F14/G14</f>
        <v>14782</v>
      </c>
    </row>
    <row r="15" spans="1:8" x14ac:dyDescent="0.25">
      <c r="A15" s="515"/>
      <c r="B15" s="512"/>
      <c r="C15" s="512"/>
      <c r="D15" s="516"/>
      <c r="E15" s="310"/>
      <c r="F15" s="307"/>
      <c r="G15" s="308"/>
      <c r="H15" s="309"/>
    </row>
    <row r="16" spans="1:8" ht="13.5" thickBot="1" x14ac:dyDescent="0.3">
      <c r="A16" s="547"/>
      <c r="B16" s="548"/>
      <c r="C16" s="548"/>
      <c r="D16" s="549"/>
      <c r="E16" s="311"/>
      <c r="F16" s="312"/>
      <c r="G16" s="313"/>
      <c r="H16" s="314"/>
    </row>
    <row r="17" spans="1:8" ht="13.5" thickBot="1" x14ac:dyDescent="0.3">
      <c r="A17" s="297"/>
      <c r="B17" s="297"/>
      <c r="C17" s="298"/>
      <c r="D17" s="297"/>
      <c r="E17" s="297"/>
      <c r="F17" s="297"/>
      <c r="G17" s="315" t="s">
        <v>364</v>
      </c>
      <c r="H17" s="316">
        <f>SUM(H12:H16)</f>
        <v>33835.405001645428</v>
      </c>
    </row>
    <row r="18" spans="1:8" ht="9.9499999999999993" customHeight="1" thickBot="1" x14ac:dyDescent="0.3">
      <c r="A18" s="297"/>
      <c r="B18" s="297"/>
      <c r="C18" s="298"/>
      <c r="D18" s="297"/>
      <c r="E18" s="297"/>
      <c r="F18" s="297"/>
      <c r="G18" s="297"/>
      <c r="H18" s="297"/>
    </row>
    <row r="19" spans="1:8" s="322" customFormat="1" x14ac:dyDescent="0.25">
      <c r="A19" s="544" t="s">
        <v>365</v>
      </c>
      <c r="B19" s="545"/>
      <c r="C19" s="545"/>
      <c r="D19" s="545"/>
      <c r="E19" s="545"/>
      <c r="F19" s="545"/>
      <c r="G19" s="545"/>
      <c r="H19" s="546"/>
    </row>
    <row r="20" spans="1:8" s="322" customFormat="1" x14ac:dyDescent="0.25">
      <c r="A20" s="532" t="s">
        <v>351</v>
      </c>
      <c r="B20" s="533"/>
      <c r="C20" s="533"/>
      <c r="D20" s="534"/>
      <c r="E20" s="550" t="s">
        <v>349</v>
      </c>
      <c r="F20" s="299" t="s">
        <v>352</v>
      </c>
      <c r="G20" s="299" t="s">
        <v>366</v>
      </c>
      <c r="H20" s="300" t="s">
        <v>354</v>
      </c>
    </row>
    <row r="21" spans="1:8" s="322" customFormat="1" x14ac:dyDescent="0.25">
      <c r="A21" s="538"/>
      <c r="B21" s="539"/>
      <c r="C21" s="539"/>
      <c r="D21" s="540"/>
      <c r="E21" s="551"/>
      <c r="F21" s="303" t="s">
        <v>367</v>
      </c>
      <c r="G21" s="303" t="s">
        <v>368</v>
      </c>
      <c r="H21" s="305" t="s">
        <v>369</v>
      </c>
    </row>
    <row r="22" spans="1:8" x14ac:dyDescent="0.25">
      <c r="A22" s="515" t="s">
        <v>405</v>
      </c>
      <c r="B22" s="512"/>
      <c r="C22" s="512"/>
      <c r="D22" s="516"/>
      <c r="E22" s="306" t="s">
        <v>406</v>
      </c>
      <c r="F22" s="422">
        <v>0.2</v>
      </c>
      <c r="G22" s="307">
        <v>5500</v>
      </c>
      <c r="H22" s="309">
        <f>+F22*G22</f>
        <v>1100</v>
      </c>
    </row>
    <row r="23" spans="1:8" x14ac:dyDescent="0.25">
      <c r="A23" s="515" t="s">
        <v>407</v>
      </c>
      <c r="B23" s="512"/>
      <c r="C23" s="512"/>
      <c r="D23" s="516"/>
      <c r="E23" s="306" t="s">
        <v>408</v>
      </c>
      <c r="F23" s="422">
        <v>11.52</v>
      </c>
      <c r="G23" s="307">
        <v>81.150000000000006</v>
      </c>
      <c r="H23" s="309">
        <f t="shared" ref="H23:H28" si="1">+F23*G23</f>
        <v>934.84800000000007</v>
      </c>
    </row>
    <row r="24" spans="1:8" x14ac:dyDescent="0.25">
      <c r="A24" s="515" t="s">
        <v>409</v>
      </c>
      <c r="B24" s="512"/>
      <c r="C24" s="512"/>
      <c r="D24" s="516"/>
      <c r="E24" s="306" t="s">
        <v>9</v>
      </c>
      <c r="F24" s="422">
        <v>0.04</v>
      </c>
      <c r="G24" s="307">
        <v>67378</v>
      </c>
      <c r="H24" s="309">
        <f t="shared" si="1"/>
        <v>2695.12</v>
      </c>
    </row>
    <row r="25" spans="1:8" x14ac:dyDescent="0.25">
      <c r="A25" s="515" t="s">
        <v>410</v>
      </c>
      <c r="B25" s="512"/>
      <c r="C25" s="512"/>
      <c r="D25" s="516"/>
      <c r="E25" s="306" t="s">
        <v>9</v>
      </c>
      <c r="F25" s="422">
        <v>0.05</v>
      </c>
      <c r="G25" s="307">
        <v>54579</v>
      </c>
      <c r="H25" s="309">
        <f t="shared" si="1"/>
        <v>2728.9500000000003</v>
      </c>
    </row>
    <row r="26" spans="1:8" x14ac:dyDescent="0.25">
      <c r="A26" s="515" t="s">
        <v>411</v>
      </c>
      <c r="B26" s="512"/>
      <c r="C26" s="512"/>
      <c r="D26" s="516"/>
      <c r="E26" s="306" t="s">
        <v>412</v>
      </c>
      <c r="F26" s="422">
        <v>0.45</v>
      </c>
      <c r="G26" s="307">
        <v>32856</v>
      </c>
      <c r="H26" s="309">
        <f t="shared" si="1"/>
        <v>14785.2</v>
      </c>
    </row>
    <row r="27" spans="1:8" x14ac:dyDescent="0.25">
      <c r="A27" s="515" t="s">
        <v>413</v>
      </c>
      <c r="B27" s="512"/>
      <c r="C27" s="512"/>
      <c r="D27" s="516"/>
      <c r="E27" s="306" t="s">
        <v>349</v>
      </c>
      <c r="F27" s="422">
        <v>5.2499999999999998E-2</v>
      </c>
      <c r="G27" s="307">
        <v>249900</v>
      </c>
      <c r="H27" s="309">
        <f t="shared" si="1"/>
        <v>13119.75</v>
      </c>
    </row>
    <row r="28" spans="1:8" ht="13.5" thickBot="1" x14ac:dyDescent="0.3">
      <c r="A28" s="552"/>
      <c r="B28" s="528"/>
      <c r="C28" s="528"/>
      <c r="D28" s="553"/>
      <c r="E28" s="311"/>
      <c r="F28" s="318"/>
      <c r="G28" s="312"/>
      <c r="H28" s="314">
        <f t="shared" si="1"/>
        <v>0</v>
      </c>
    </row>
    <row r="29" spans="1:8" s="322" customFormat="1" x14ac:dyDescent="0.25">
      <c r="A29" s="295"/>
      <c r="B29" s="295"/>
      <c r="C29" s="319"/>
      <c r="D29" s="295"/>
      <c r="E29" s="295"/>
      <c r="F29" s="317" t="s">
        <v>371</v>
      </c>
      <c r="G29" s="320"/>
      <c r="H29" s="321">
        <f>SUM(H22:H28)</f>
        <v>35363.868000000002</v>
      </c>
    </row>
    <row r="30" spans="1:8" x14ac:dyDescent="0.25">
      <c r="A30" s="297"/>
      <c r="B30" s="297"/>
      <c r="C30" s="298"/>
      <c r="D30" s="297"/>
      <c r="E30" s="297"/>
      <c r="F30" s="323" t="s">
        <v>372</v>
      </c>
      <c r="G30" s="324">
        <v>0.05</v>
      </c>
      <c r="H30" s="325">
        <f>+(H22+H23+H24+H25+H26)*G30</f>
        <v>1112.2059000000002</v>
      </c>
    </row>
    <row r="31" spans="1:8" s="322" customFormat="1" ht="13.5" thickBot="1" x14ac:dyDescent="0.3">
      <c r="A31" s="295"/>
      <c r="B31" s="295"/>
      <c r="C31" s="319"/>
      <c r="D31" s="295"/>
      <c r="E31" s="295"/>
      <c r="F31" s="326" t="s">
        <v>364</v>
      </c>
      <c r="G31" s="327"/>
      <c r="H31" s="328">
        <f>SUM(H29:H30)</f>
        <v>36476.073900000003</v>
      </c>
    </row>
    <row r="32" spans="1:8" ht="13.5" thickBot="1" x14ac:dyDescent="0.3">
      <c r="A32" s="297"/>
      <c r="B32" s="297"/>
      <c r="C32" s="298"/>
      <c r="D32" s="297"/>
      <c r="E32" s="297"/>
      <c r="F32" s="297"/>
      <c r="G32" s="297"/>
      <c r="H32" s="297"/>
    </row>
    <row r="33" spans="1:8" x14ac:dyDescent="0.25">
      <c r="A33" s="544" t="s">
        <v>373</v>
      </c>
      <c r="B33" s="545"/>
      <c r="C33" s="545"/>
      <c r="D33" s="545"/>
      <c r="E33" s="545"/>
      <c r="F33" s="545"/>
      <c r="G33" s="545"/>
      <c r="H33" s="546"/>
    </row>
    <row r="34" spans="1:8" x14ac:dyDescent="0.25">
      <c r="A34" s="532" t="s">
        <v>351</v>
      </c>
      <c r="B34" s="533"/>
      <c r="C34" s="533"/>
      <c r="D34" s="534"/>
      <c r="E34" s="299" t="s">
        <v>352</v>
      </c>
      <c r="F34" s="299" t="s">
        <v>374</v>
      </c>
      <c r="G34" s="299" t="s">
        <v>353</v>
      </c>
      <c r="H34" s="300" t="s">
        <v>354</v>
      </c>
    </row>
    <row r="35" spans="1:8" x14ac:dyDescent="0.25">
      <c r="A35" s="535"/>
      <c r="B35" s="536"/>
      <c r="C35" s="536"/>
      <c r="D35" s="537"/>
      <c r="E35" s="301" t="s">
        <v>375</v>
      </c>
      <c r="F35" s="301" t="s">
        <v>376</v>
      </c>
      <c r="G35" s="301" t="s">
        <v>357</v>
      </c>
      <c r="H35" s="302" t="s">
        <v>377</v>
      </c>
    </row>
    <row r="36" spans="1:8" x14ac:dyDescent="0.25">
      <c r="A36" s="538"/>
      <c r="B36" s="539"/>
      <c r="C36" s="539"/>
      <c r="D36" s="540"/>
      <c r="E36" s="303"/>
      <c r="F36" s="303" t="s">
        <v>378</v>
      </c>
      <c r="G36" s="304" t="s">
        <v>379</v>
      </c>
      <c r="H36" s="305"/>
    </row>
    <row r="37" spans="1:8" x14ac:dyDescent="0.25">
      <c r="A37" s="541" t="s">
        <v>380</v>
      </c>
      <c r="B37" s="542"/>
      <c r="C37" s="542"/>
      <c r="D37" s="543"/>
      <c r="E37" s="308">
        <v>2</v>
      </c>
      <c r="F37" s="307">
        <f>+'SALARIOS YONDO 2024'!G20</f>
        <v>75206.893452054806</v>
      </c>
      <c r="G37" s="308">
        <v>2</v>
      </c>
      <c r="H37" s="309">
        <f>+(E37*F37)/G37</f>
        <v>75206.893452054806</v>
      </c>
    </row>
    <row r="38" spans="1:8" x14ac:dyDescent="0.25">
      <c r="A38" s="515" t="s">
        <v>598</v>
      </c>
      <c r="B38" s="512"/>
      <c r="C38" s="512"/>
      <c r="D38" s="516"/>
      <c r="E38" s="308">
        <v>1</v>
      </c>
      <c r="F38" s="307">
        <f>+'SALARIOS YONDO 2024'!G14</f>
        <v>94008.629831647209</v>
      </c>
      <c r="G38" s="308">
        <f>+G37</f>
        <v>2</v>
      </c>
      <c r="H38" s="309">
        <f>+(E38*F38)/G38</f>
        <v>47004.314915823605</v>
      </c>
    </row>
    <row r="39" spans="1:8" x14ac:dyDescent="0.25">
      <c r="A39" s="515" t="s">
        <v>604</v>
      </c>
      <c r="B39" s="512"/>
      <c r="C39" s="512"/>
      <c r="D39" s="516"/>
      <c r="E39" s="308">
        <v>1</v>
      </c>
      <c r="F39" s="307">
        <f>+'SALARIOS YONDO 2024'!G12</f>
        <v>106993.78333006025</v>
      </c>
      <c r="G39" s="308">
        <f>+G38</f>
        <v>2</v>
      </c>
      <c r="H39" s="309">
        <f>+(E39*F39)/G39</f>
        <v>53496.891665030125</v>
      </c>
    </row>
    <row r="40" spans="1:8" ht="13.5" thickBot="1" x14ac:dyDescent="0.3">
      <c r="A40" s="552"/>
      <c r="B40" s="528"/>
      <c r="C40" s="528"/>
      <c r="D40" s="553"/>
      <c r="E40" s="313"/>
      <c r="F40" s="312"/>
      <c r="G40" s="313"/>
      <c r="H40" s="314"/>
    </row>
    <row r="41" spans="1:8" ht="13.5" thickBot="1" x14ac:dyDescent="0.3">
      <c r="A41" s="297"/>
      <c r="B41" s="297"/>
      <c r="C41" s="298"/>
      <c r="D41" s="297"/>
      <c r="E41" s="297"/>
      <c r="F41" s="297"/>
      <c r="G41" s="315" t="s">
        <v>364</v>
      </c>
      <c r="H41" s="316">
        <f>SUM(H37:H40)</f>
        <v>175708.10003290855</v>
      </c>
    </row>
    <row r="42" spans="1:8" ht="13.5" thickBot="1" x14ac:dyDescent="0.3">
      <c r="A42" s="297"/>
      <c r="B42" s="297"/>
      <c r="C42" s="298"/>
      <c r="D42" s="297"/>
      <c r="E42" s="297"/>
      <c r="F42" s="297"/>
      <c r="G42" s="297"/>
      <c r="H42" s="297"/>
    </row>
    <row r="43" spans="1:8" x14ac:dyDescent="0.25">
      <c r="A43" s="544" t="s">
        <v>381</v>
      </c>
      <c r="B43" s="545"/>
      <c r="C43" s="545"/>
      <c r="D43" s="545"/>
      <c r="E43" s="545"/>
      <c r="F43" s="545"/>
      <c r="G43" s="545"/>
      <c r="H43" s="546"/>
    </row>
    <row r="44" spans="1:8" x14ac:dyDescent="0.25">
      <c r="A44" s="532" t="s">
        <v>351</v>
      </c>
      <c r="B44" s="533"/>
      <c r="C44" s="533"/>
      <c r="D44" s="534"/>
      <c r="E44" s="299" t="s">
        <v>352</v>
      </c>
      <c r="F44" s="299" t="s">
        <v>382</v>
      </c>
      <c r="G44" s="299" t="s">
        <v>549</v>
      </c>
      <c r="H44" s="300" t="s">
        <v>354</v>
      </c>
    </row>
    <row r="45" spans="1:8" x14ac:dyDescent="0.25">
      <c r="A45" s="535"/>
      <c r="B45" s="536"/>
      <c r="C45" s="536"/>
      <c r="D45" s="537"/>
      <c r="E45" s="303" t="s">
        <v>383</v>
      </c>
      <c r="F45" s="303" t="s">
        <v>384</v>
      </c>
      <c r="G45" s="303" t="s">
        <v>385</v>
      </c>
      <c r="H45" s="305" t="s">
        <v>386</v>
      </c>
    </row>
    <row r="46" spans="1:8" x14ac:dyDescent="0.25">
      <c r="A46" s="541" t="s">
        <v>414</v>
      </c>
      <c r="B46" s="542"/>
      <c r="C46" s="542"/>
      <c r="D46" s="543"/>
      <c r="E46" s="421">
        <f>+F24+F25</f>
        <v>0.09</v>
      </c>
      <c r="F46" s="307">
        <v>1140</v>
      </c>
      <c r="G46" s="308">
        <v>15</v>
      </c>
      <c r="H46" s="309">
        <f>+E46*F46*G46</f>
        <v>1539</v>
      </c>
    </row>
    <row r="47" spans="1:8" x14ac:dyDescent="0.25">
      <c r="A47" s="515"/>
      <c r="B47" s="512"/>
      <c r="C47" s="512"/>
      <c r="D47" s="516"/>
      <c r="E47" s="421"/>
      <c r="F47" s="307"/>
      <c r="G47" s="308"/>
      <c r="H47" s="309"/>
    </row>
    <row r="48" spans="1:8" ht="13.5" thickBot="1" x14ac:dyDescent="0.3">
      <c r="A48" s="552"/>
      <c r="B48" s="528"/>
      <c r="C48" s="528"/>
      <c r="D48" s="553"/>
      <c r="E48" s="313"/>
      <c r="F48" s="312"/>
      <c r="G48" s="313"/>
      <c r="H48" s="314"/>
    </row>
    <row r="49" spans="1:8" ht="13.5" thickBot="1" x14ac:dyDescent="0.3">
      <c r="A49" s="297"/>
      <c r="B49" s="297"/>
      <c r="C49" s="298"/>
      <c r="D49" s="297"/>
      <c r="E49" s="297"/>
      <c r="F49" s="297"/>
      <c r="G49" s="315" t="s">
        <v>364</v>
      </c>
      <c r="H49" s="316">
        <f>SUM(H46:H48)</f>
        <v>1539</v>
      </c>
    </row>
    <row r="50" spans="1:8" ht="13.5" thickBot="1" x14ac:dyDescent="0.3">
      <c r="A50" s="297"/>
      <c r="B50" s="297"/>
      <c r="C50" s="298"/>
      <c r="D50" s="297"/>
      <c r="E50" s="297"/>
      <c r="F50" s="297"/>
      <c r="G50" s="295"/>
      <c r="H50" s="295"/>
    </row>
    <row r="51" spans="1:8" ht="13.5" thickBot="1" x14ac:dyDescent="0.3">
      <c r="A51" s="509" t="s">
        <v>388</v>
      </c>
      <c r="B51" s="510"/>
      <c r="C51" s="510" t="s">
        <v>389</v>
      </c>
      <c r="D51" s="510"/>
      <c r="E51" s="506" t="s">
        <v>540</v>
      </c>
      <c r="F51" s="507"/>
      <c r="G51" s="508"/>
      <c r="H51" s="316">
        <f>ROUND((H17+H31+H41+H49),0)</f>
        <v>247559</v>
      </c>
    </row>
    <row r="52" spans="1:8" x14ac:dyDescent="0.25">
      <c r="A52" s="511" t="s">
        <v>391</v>
      </c>
      <c r="B52" s="512"/>
      <c r="C52" s="512" t="s">
        <v>392</v>
      </c>
      <c r="D52" s="512"/>
      <c r="E52" s="554" t="s">
        <v>537</v>
      </c>
      <c r="F52" s="555"/>
      <c r="G52" s="411">
        <v>0.245</v>
      </c>
      <c r="H52" s="412">
        <f>ROUND(+$H$51*G52,0)</f>
        <v>60652</v>
      </c>
    </row>
    <row r="53" spans="1:8" s="329" customFormat="1" ht="12.75" customHeight="1" thickBot="1" x14ac:dyDescent="0.3">
      <c r="A53" s="297"/>
      <c r="B53" s="297"/>
      <c r="C53" s="298"/>
      <c r="D53" s="297"/>
      <c r="E53" s="513" t="s">
        <v>538</v>
      </c>
      <c r="F53" s="514"/>
      <c r="G53" s="324">
        <v>0.04</v>
      </c>
      <c r="H53" s="325">
        <f>ROUND(+$H$51*G53,0)</f>
        <v>9902</v>
      </c>
    </row>
    <row r="54" spans="1:8" s="329" customFormat="1" ht="12" customHeight="1" thickBot="1" x14ac:dyDescent="0.3">
      <c r="A54" s="297"/>
      <c r="B54" s="297"/>
      <c r="C54" s="298"/>
      <c r="D54" s="297"/>
      <c r="E54" s="506" t="s">
        <v>539</v>
      </c>
      <c r="F54" s="507"/>
      <c r="G54" s="508"/>
      <c r="H54" s="316">
        <f>+H52+H53</f>
        <v>70554</v>
      </c>
    </row>
    <row r="55" spans="1:8" ht="13.5" thickBot="1" x14ac:dyDescent="0.3">
      <c r="A55" s="509" t="s">
        <v>388</v>
      </c>
      <c r="B55" s="510"/>
      <c r="C55" s="510" t="s">
        <v>541</v>
      </c>
      <c r="D55" s="510"/>
      <c r="E55" s="556" t="s">
        <v>390</v>
      </c>
      <c r="F55" s="557"/>
      <c r="G55" s="558"/>
      <c r="H55" s="410">
        <f>+H51+H54</f>
        <v>318113</v>
      </c>
    </row>
    <row r="56" spans="1:8" x14ac:dyDescent="0.25">
      <c r="A56" s="511" t="s">
        <v>391</v>
      </c>
      <c r="B56" s="512"/>
      <c r="C56" s="512" t="s">
        <v>542</v>
      </c>
      <c r="D56" s="512"/>
      <c r="E56" s="329"/>
      <c r="F56" s="329"/>
      <c r="G56" s="329"/>
      <c r="H56" s="329"/>
    </row>
  </sheetData>
  <mergeCells count="50">
    <mergeCell ref="E53:F53"/>
    <mergeCell ref="E54:G54"/>
    <mergeCell ref="E52:F52"/>
    <mergeCell ref="A34:D36"/>
    <mergeCell ref="A37:D37"/>
    <mergeCell ref="A38:D38"/>
    <mergeCell ref="A39:D39"/>
    <mergeCell ref="A40:D40"/>
    <mergeCell ref="A43:H43"/>
    <mergeCell ref="A51:B51"/>
    <mergeCell ref="C51:D51"/>
    <mergeCell ref="A52:B52"/>
    <mergeCell ref="C52:D52"/>
    <mergeCell ref="A44:D45"/>
    <mergeCell ref="A46:D46"/>
    <mergeCell ref="A47:D47"/>
    <mergeCell ref="A48:D48"/>
    <mergeCell ref="E51:G51"/>
    <mergeCell ref="A33:H33"/>
    <mergeCell ref="A16:D16"/>
    <mergeCell ref="A19:H19"/>
    <mergeCell ref="A20:D21"/>
    <mergeCell ref="E20:E21"/>
    <mergeCell ref="A22:D22"/>
    <mergeCell ref="A23:D23"/>
    <mergeCell ref="A24:D24"/>
    <mergeCell ref="A25:D25"/>
    <mergeCell ref="A26:D26"/>
    <mergeCell ref="A27:D27"/>
    <mergeCell ref="A28:D28"/>
    <mergeCell ref="A15:D15"/>
    <mergeCell ref="D1:G1"/>
    <mergeCell ref="A3:C3"/>
    <mergeCell ref="D3:F3"/>
    <mergeCell ref="A4:C4"/>
    <mergeCell ref="D4:H4"/>
    <mergeCell ref="A5:C5"/>
    <mergeCell ref="D5:F5"/>
    <mergeCell ref="A6:C6"/>
    <mergeCell ref="D6:F6"/>
    <mergeCell ref="A8:H8"/>
    <mergeCell ref="A9:D11"/>
    <mergeCell ref="A12:D12"/>
    <mergeCell ref="A13:D13"/>
    <mergeCell ref="A14:D14"/>
    <mergeCell ref="A55:B55"/>
    <mergeCell ref="C55:D55"/>
    <mergeCell ref="E55:G55"/>
    <mergeCell ref="A56:B56"/>
    <mergeCell ref="C56:D56"/>
  </mergeCells>
  <printOptions horizontalCentered="1"/>
  <pageMargins left="0.39370078740157483" right="0.39370078740157483" top="0.59055118110236227" bottom="0.59055118110236227" header="0.19685039370078741" footer="0.19685039370078741"/>
  <pageSetup scale="83" orientation="portrait" r:id="rId1"/>
  <headerFooter>
    <oddHeader>&amp;F</oddHeader>
    <oddFooter>&amp;L&amp;A&amp;C&amp;B Confidencial&amp;B&amp;RPágina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9EF94-6AAD-4BAD-9302-9FFADBF6085F}">
  <sheetPr>
    <tabColor theme="5" tint="0.39997558519241921"/>
    <pageSetUpPr fitToPage="1"/>
  </sheetPr>
  <dimension ref="A1:J56"/>
  <sheetViews>
    <sheetView topLeftCell="A34" zoomScaleNormal="100" zoomScaleSheetLayoutView="100" workbookViewId="0">
      <selection activeCell="H6" sqref="H6"/>
    </sheetView>
  </sheetViews>
  <sheetFormatPr baseColWidth="10" defaultRowHeight="12.75" x14ac:dyDescent="0.25"/>
  <cols>
    <col min="1" max="1" width="5.7109375" style="289" customWidth="1"/>
    <col min="2" max="2" width="3.28515625" style="289" customWidth="1"/>
    <col min="3" max="3" width="6.42578125" style="289" customWidth="1"/>
    <col min="4" max="4" width="21.5703125" style="289" customWidth="1"/>
    <col min="5" max="5" width="11.42578125" style="289"/>
    <col min="6" max="6" width="17.5703125" style="289" customWidth="1"/>
    <col min="7" max="7" width="13.140625" style="289" customWidth="1"/>
    <col min="8" max="8" width="14" style="289" customWidth="1"/>
    <col min="9" max="16384" width="11.42578125" style="289"/>
  </cols>
  <sheetData>
    <row r="1" spans="1:8" ht="72" customHeight="1" thickTop="1" thickBot="1" x14ac:dyDescent="0.3">
      <c r="A1" s="286"/>
      <c r="B1" s="287"/>
      <c r="C1" s="287"/>
      <c r="D1" s="517" t="s">
        <v>343</v>
      </c>
      <c r="E1" s="518"/>
      <c r="F1" s="518"/>
      <c r="G1" s="519"/>
      <c r="H1" s="288" t="s">
        <v>344</v>
      </c>
    </row>
    <row r="2" spans="1:8" ht="9.9499999999999993" customHeight="1" thickTop="1" thickBot="1" x14ac:dyDescent="0.3">
      <c r="A2" s="290"/>
      <c r="B2" s="290"/>
      <c r="C2" s="291"/>
      <c r="D2" s="291"/>
      <c r="E2" s="291"/>
      <c r="F2" s="291"/>
      <c r="G2" s="292"/>
      <c r="H2" s="292"/>
    </row>
    <row r="3" spans="1:8" ht="60" customHeight="1" x14ac:dyDescent="0.25">
      <c r="A3" s="520" t="s">
        <v>345</v>
      </c>
      <c r="B3" s="521"/>
      <c r="C3" s="521"/>
      <c r="D3" s="510" t="s">
        <v>0</v>
      </c>
      <c r="E3" s="510"/>
      <c r="F3" s="510"/>
      <c r="G3" s="293" t="s">
        <v>346</v>
      </c>
      <c r="H3" s="294">
        <f>+'OE4'!H3</f>
        <v>45520</v>
      </c>
    </row>
    <row r="4" spans="1:8" ht="20.100000000000001" customHeight="1" x14ac:dyDescent="0.25">
      <c r="A4" s="522" t="s">
        <v>347</v>
      </c>
      <c r="B4" s="523"/>
      <c r="C4" s="523"/>
      <c r="D4" s="512" t="s">
        <v>348</v>
      </c>
      <c r="E4" s="512"/>
      <c r="F4" s="512"/>
      <c r="G4" s="455"/>
      <c r="H4" s="527"/>
    </row>
    <row r="5" spans="1:8" ht="20.100000000000001" customHeight="1" x14ac:dyDescent="0.25">
      <c r="A5" s="522" t="s">
        <v>533</v>
      </c>
      <c r="B5" s="523"/>
      <c r="C5" s="523"/>
      <c r="D5" s="512" t="str">
        <f>+'Mayores y Menores 3 ADICION'!A202</f>
        <v>OE15</v>
      </c>
      <c r="E5" s="512"/>
      <c r="F5" s="512"/>
      <c r="G5" s="295" t="s">
        <v>535</v>
      </c>
      <c r="H5" s="296" t="str">
        <f>+'Mayores y Menores 3 ADICION'!C202</f>
        <v>ml</v>
      </c>
    </row>
    <row r="6" spans="1:8" ht="110.1" customHeight="1" thickBot="1" x14ac:dyDescent="0.3">
      <c r="A6" s="524" t="s">
        <v>534</v>
      </c>
      <c r="B6" s="525"/>
      <c r="C6" s="526"/>
      <c r="D6" s="528" t="str">
        <f>+'Mayores y Menores 3 ADICION'!B202</f>
        <v>S.T.I DE BARANDAS DE PROTECCION SUPERIOR CON BARRA VERTICAL DE 1.0m DE ANCHO, DE ALTURA 2.5m, EN TUBERÍA REDONDA DE 2.5" PARA SOPORTE BOMBAS, TUBERIA REDONDA PARA PASAMANOS Y SOPORTES DE 2" Y BARRAS VERTICALES DE 1" CADA 0.15m, CON PINTURA ANTICORROSIVA TRES MANOS Y PINTURA EPOXICA PARA EXTERIORES, INCLUYE PLATINAS Y PERNOS DE ANCLAJE, segun diseño</v>
      </c>
      <c r="E6" s="526"/>
      <c r="F6" s="526"/>
      <c r="G6" s="408" t="s">
        <v>536</v>
      </c>
      <c r="H6" s="409">
        <f>+'Mayores y Menores 3 ADICION'!D202</f>
        <v>7.54</v>
      </c>
    </row>
    <row r="7" spans="1:8" ht="9.9499999999999993" customHeight="1" thickBot="1" x14ac:dyDescent="0.3">
      <c r="A7" s="297"/>
      <c r="B7" s="297"/>
      <c r="C7" s="298"/>
      <c r="D7" s="297"/>
      <c r="E7" s="297"/>
      <c r="F7" s="297"/>
      <c r="G7" s="297"/>
      <c r="H7" s="297"/>
    </row>
    <row r="8" spans="1:8" x14ac:dyDescent="0.25">
      <c r="A8" s="529" t="s">
        <v>350</v>
      </c>
      <c r="B8" s="530"/>
      <c r="C8" s="530"/>
      <c r="D8" s="530"/>
      <c r="E8" s="530"/>
      <c r="F8" s="530"/>
      <c r="G8" s="530"/>
      <c r="H8" s="531"/>
    </row>
    <row r="9" spans="1:8" x14ac:dyDescent="0.25">
      <c r="A9" s="532" t="s">
        <v>351</v>
      </c>
      <c r="B9" s="533"/>
      <c r="C9" s="533"/>
      <c r="D9" s="534"/>
      <c r="E9" s="299" t="s">
        <v>352</v>
      </c>
      <c r="F9" s="299" t="s">
        <v>546</v>
      </c>
      <c r="G9" s="299" t="s">
        <v>353</v>
      </c>
      <c r="H9" s="300" t="s">
        <v>354</v>
      </c>
    </row>
    <row r="10" spans="1:8" x14ac:dyDescent="0.25">
      <c r="A10" s="535"/>
      <c r="B10" s="536"/>
      <c r="C10" s="536"/>
      <c r="D10" s="537"/>
      <c r="E10" s="301" t="s">
        <v>355</v>
      </c>
      <c r="F10" s="301" t="s">
        <v>356</v>
      </c>
      <c r="G10" s="301" t="s">
        <v>614</v>
      </c>
      <c r="H10" s="302" t="s">
        <v>358</v>
      </c>
    </row>
    <row r="11" spans="1:8" x14ac:dyDescent="0.25">
      <c r="A11" s="538"/>
      <c r="B11" s="539"/>
      <c r="C11" s="539"/>
      <c r="D11" s="540"/>
      <c r="E11" s="303"/>
      <c r="F11" s="303" t="s">
        <v>359</v>
      </c>
      <c r="G11" s="304" t="s">
        <v>360</v>
      </c>
      <c r="H11" s="305"/>
    </row>
    <row r="12" spans="1:8" x14ac:dyDescent="0.25">
      <c r="A12" s="541" t="s">
        <v>361</v>
      </c>
      <c r="B12" s="542"/>
      <c r="C12" s="542"/>
      <c r="D12" s="543"/>
      <c r="E12" s="306"/>
      <c r="F12" s="307"/>
      <c r="G12" s="308"/>
      <c r="H12" s="309">
        <f>+H41*5%</f>
        <v>5738.1736989353667</v>
      </c>
    </row>
    <row r="13" spans="1:8" x14ac:dyDescent="0.25">
      <c r="A13" s="515" t="s">
        <v>557</v>
      </c>
      <c r="B13" s="512"/>
      <c r="C13" s="512"/>
      <c r="D13" s="516"/>
      <c r="E13" s="310">
        <v>1</v>
      </c>
      <c r="F13" s="307">
        <v>12264</v>
      </c>
      <c r="G13" s="308">
        <v>0.5</v>
      </c>
      <c r="H13" s="309">
        <f>+F13/G13</f>
        <v>24528</v>
      </c>
    </row>
    <row r="14" spans="1:8" x14ac:dyDescent="0.25">
      <c r="A14" s="515"/>
      <c r="B14" s="512"/>
      <c r="C14" s="512"/>
      <c r="D14" s="516"/>
      <c r="E14" s="310"/>
      <c r="F14" s="307"/>
      <c r="G14" s="308"/>
      <c r="H14" s="309"/>
    </row>
    <row r="15" spans="1:8" x14ac:dyDescent="0.25">
      <c r="A15" s="515"/>
      <c r="B15" s="512"/>
      <c r="C15" s="512"/>
      <c r="D15" s="516"/>
      <c r="E15" s="310"/>
      <c r="F15" s="307"/>
      <c r="G15" s="308"/>
      <c r="H15" s="309"/>
    </row>
    <row r="16" spans="1:8" ht="13.5" thickBot="1" x14ac:dyDescent="0.3">
      <c r="A16" s="547"/>
      <c r="B16" s="548"/>
      <c r="C16" s="548"/>
      <c r="D16" s="549"/>
      <c r="E16" s="311"/>
      <c r="F16" s="312"/>
      <c r="G16" s="313"/>
      <c r="H16" s="314"/>
    </row>
    <row r="17" spans="1:10" ht="13.5" thickBot="1" x14ac:dyDescent="0.3">
      <c r="A17" s="297"/>
      <c r="B17" s="297"/>
      <c r="C17" s="298"/>
      <c r="D17" s="297"/>
      <c r="E17" s="297"/>
      <c r="F17" s="297"/>
      <c r="G17" s="315" t="s">
        <v>364</v>
      </c>
      <c r="H17" s="316">
        <f>SUM(H12:H16)</f>
        <v>30266.173698935367</v>
      </c>
    </row>
    <row r="18" spans="1:10" ht="9.9499999999999993" customHeight="1" thickBot="1" x14ac:dyDescent="0.3">
      <c r="A18" s="297"/>
      <c r="B18" s="297"/>
      <c r="C18" s="298"/>
      <c r="D18" s="297"/>
      <c r="E18" s="297"/>
      <c r="F18" s="297"/>
      <c r="G18" s="297"/>
      <c r="H18" s="297"/>
    </row>
    <row r="19" spans="1:10" x14ac:dyDescent="0.25">
      <c r="A19" s="544" t="s">
        <v>365</v>
      </c>
      <c r="B19" s="545"/>
      <c r="C19" s="545"/>
      <c r="D19" s="545"/>
      <c r="E19" s="545"/>
      <c r="F19" s="545"/>
      <c r="G19" s="545"/>
      <c r="H19" s="546"/>
    </row>
    <row r="20" spans="1:10" x14ac:dyDescent="0.25">
      <c r="A20" s="532" t="s">
        <v>351</v>
      </c>
      <c r="B20" s="533"/>
      <c r="C20" s="533"/>
      <c r="D20" s="534"/>
      <c r="E20" s="550" t="s">
        <v>349</v>
      </c>
      <c r="F20" s="299" t="s">
        <v>352</v>
      </c>
      <c r="G20" s="299" t="s">
        <v>366</v>
      </c>
      <c r="H20" s="300" t="s">
        <v>354</v>
      </c>
    </row>
    <row r="21" spans="1:10" x14ac:dyDescent="0.25">
      <c r="A21" s="538"/>
      <c r="B21" s="539"/>
      <c r="C21" s="539"/>
      <c r="D21" s="540"/>
      <c r="E21" s="551"/>
      <c r="F21" s="303" t="s">
        <v>367</v>
      </c>
      <c r="G21" s="303" t="s">
        <v>368</v>
      </c>
      <c r="H21" s="305" t="s">
        <v>369</v>
      </c>
    </row>
    <row r="22" spans="1:10" ht="30" customHeight="1" x14ac:dyDescent="0.25">
      <c r="A22" s="515" t="s">
        <v>559</v>
      </c>
      <c r="B22" s="512"/>
      <c r="C22" s="512"/>
      <c r="D22" s="516"/>
      <c r="E22" s="306" t="s">
        <v>16</v>
      </c>
      <c r="F22" s="422">
        <v>4.4290000000000003</v>
      </c>
      <c r="G22" s="307">
        <f>ROUND(184605/6,2)</f>
        <v>30767.5</v>
      </c>
      <c r="H22" s="309">
        <f>+F22*G22</f>
        <v>136269.25750000001</v>
      </c>
      <c r="J22" s="414">
        <f>+ROUNDUP(F22*$H$6,0)</f>
        <v>34</v>
      </c>
    </row>
    <row r="23" spans="1:10" x14ac:dyDescent="0.25">
      <c r="A23" s="515" t="s">
        <v>415</v>
      </c>
      <c r="B23" s="512"/>
      <c r="C23" s="512"/>
      <c r="D23" s="516"/>
      <c r="E23" s="306" t="s">
        <v>16</v>
      </c>
      <c r="F23" s="422">
        <v>1.53</v>
      </c>
      <c r="G23" s="307">
        <v>20687.89</v>
      </c>
      <c r="H23" s="309">
        <f t="shared" ref="H23" si="0">+F23*G23</f>
        <v>31652.471699999998</v>
      </c>
      <c r="J23" s="414">
        <f t="shared" ref="J23:J28" si="1">+ROUNDUP(F23*$H$6,0)</f>
        <v>12</v>
      </c>
    </row>
    <row r="24" spans="1:10" x14ac:dyDescent="0.25">
      <c r="A24" s="515" t="s">
        <v>416</v>
      </c>
      <c r="B24" s="512"/>
      <c r="C24" s="512"/>
      <c r="D24" s="516"/>
      <c r="E24" s="306" t="s">
        <v>16</v>
      </c>
      <c r="F24" s="413">
        <v>5.4608482608695699</v>
      </c>
      <c r="G24" s="307">
        <v>17250</v>
      </c>
      <c r="H24" s="309">
        <f t="shared" ref="H24" si="2">+F24*G24</f>
        <v>94199.63250000008</v>
      </c>
      <c r="J24" s="414">
        <f t="shared" si="1"/>
        <v>42</v>
      </c>
    </row>
    <row r="25" spans="1:10" ht="30" customHeight="1" x14ac:dyDescent="0.25">
      <c r="A25" s="515" t="s">
        <v>561</v>
      </c>
      <c r="B25" s="512"/>
      <c r="C25" s="512"/>
      <c r="D25" s="516"/>
      <c r="E25" s="306" t="s">
        <v>562</v>
      </c>
      <c r="F25" s="422">
        <v>1.86</v>
      </c>
      <c r="G25" s="307">
        <v>45000</v>
      </c>
      <c r="H25" s="309">
        <f t="shared" ref="H25" si="3">+F25*G25</f>
        <v>83700</v>
      </c>
      <c r="J25" s="414">
        <v>14</v>
      </c>
    </row>
    <row r="26" spans="1:10" x14ac:dyDescent="0.25">
      <c r="A26" s="515" t="s">
        <v>560</v>
      </c>
      <c r="B26" s="512"/>
      <c r="C26" s="512"/>
      <c r="D26" s="516"/>
      <c r="E26" s="306" t="s">
        <v>562</v>
      </c>
      <c r="F26" s="422">
        <v>7.43</v>
      </c>
      <c r="G26" s="307">
        <f>ROUND(20000*1.19,2)</f>
        <v>23800</v>
      </c>
      <c r="H26" s="309">
        <f t="shared" ref="H26" si="4">+F26*G26</f>
        <v>176834</v>
      </c>
      <c r="J26" s="414">
        <v>56</v>
      </c>
    </row>
    <row r="27" spans="1:10" x14ac:dyDescent="0.25">
      <c r="A27" s="515" t="s">
        <v>585</v>
      </c>
      <c r="B27" s="512"/>
      <c r="C27" s="512"/>
      <c r="D27" s="516"/>
      <c r="E27" s="306" t="s">
        <v>130</v>
      </c>
      <c r="F27" s="422">
        <v>2</v>
      </c>
      <c r="G27" s="307">
        <f>14875</f>
        <v>14875</v>
      </c>
      <c r="H27" s="309">
        <f t="shared" ref="H27:H28" si="5">+F27*G27</f>
        <v>29750</v>
      </c>
      <c r="J27" s="414">
        <f t="shared" si="1"/>
        <v>16</v>
      </c>
    </row>
    <row r="28" spans="1:10" ht="13.5" thickBot="1" x14ac:dyDescent="0.3">
      <c r="A28" s="547" t="s">
        <v>417</v>
      </c>
      <c r="B28" s="548"/>
      <c r="C28" s="548"/>
      <c r="D28" s="549"/>
      <c r="E28" s="311" t="s">
        <v>418</v>
      </c>
      <c r="F28" s="423">
        <v>0.3</v>
      </c>
      <c r="G28" s="313">
        <v>105000</v>
      </c>
      <c r="H28" s="314">
        <f t="shared" si="5"/>
        <v>31500</v>
      </c>
      <c r="J28" s="414">
        <f t="shared" si="1"/>
        <v>3</v>
      </c>
    </row>
    <row r="29" spans="1:10" s="322" customFormat="1" x14ac:dyDescent="0.25">
      <c r="A29" s="295"/>
      <c r="B29" s="295"/>
      <c r="C29" s="319"/>
      <c r="D29" s="295"/>
      <c r="E29" s="295"/>
      <c r="F29" s="317" t="s">
        <v>371</v>
      </c>
      <c r="G29" s="320"/>
      <c r="H29" s="321">
        <f>SUM(H22:H28)</f>
        <v>583905.36170000001</v>
      </c>
    </row>
    <row r="30" spans="1:10" x14ac:dyDescent="0.25">
      <c r="A30" s="297"/>
      <c r="B30" s="297"/>
      <c r="C30" s="298"/>
      <c r="D30" s="297"/>
      <c r="E30" s="297"/>
      <c r="F30" s="323" t="s">
        <v>372</v>
      </c>
      <c r="G30" s="324">
        <v>0.05</v>
      </c>
      <c r="H30" s="325">
        <f>+H29*G30</f>
        <v>29195.268085000003</v>
      </c>
    </row>
    <row r="31" spans="1:10" s="322" customFormat="1" ht="13.5" thickBot="1" x14ac:dyDescent="0.3">
      <c r="A31" s="295"/>
      <c r="B31" s="295"/>
      <c r="C31" s="319"/>
      <c r="D31" s="295"/>
      <c r="E31" s="295"/>
      <c r="F31" s="326" t="s">
        <v>364</v>
      </c>
      <c r="G31" s="327"/>
      <c r="H31" s="328">
        <f>SUM(H29:H30)</f>
        <v>613100.629785</v>
      </c>
    </row>
    <row r="32" spans="1:10" ht="13.5" thickBot="1" x14ac:dyDescent="0.3">
      <c r="A32" s="297"/>
      <c r="B32" s="297"/>
      <c r="C32" s="298"/>
      <c r="D32" s="297"/>
      <c r="E32" s="297"/>
      <c r="F32" s="297"/>
      <c r="G32" s="297"/>
      <c r="H32" s="297"/>
    </row>
    <row r="33" spans="1:8" x14ac:dyDescent="0.25">
      <c r="A33" s="544" t="s">
        <v>373</v>
      </c>
      <c r="B33" s="545"/>
      <c r="C33" s="545"/>
      <c r="D33" s="545"/>
      <c r="E33" s="545"/>
      <c r="F33" s="545"/>
      <c r="G33" s="545"/>
      <c r="H33" s="546"/>
    </row>
    <row r="34" spans="1:8" x14ac:dyDescent="0.25">
      <c r="A34" s="532" t="s">
        <v>351</v>
      </c>
      <c r="B34" s="533"/>
      <c r="C34" s="533"/>
      <c r="D34" s="534"/>
      <c r="E34" s="299" t="s">
        <v>352</v>
      </c>
      <c r="F34" s="299" t="s">
        <v>374</v>
      </c>
      <c r="G34" s="299" t="s">
        <v>353</v>
      </c>
      <c r="H34" s="300" t="s">
        <v>354</v>
      </c>
    </row>
    <row r="35" spans="1:8" x14ac:dyDescent="0.25">
      <c r="A35" s="535"/>
      <c r="B35" s="536"/>
      <c r="C35" s="536"/>
      <c r="D35" s="537"/>
      <c r="E35" s="301" t="s">
        <v>375</v>
      </c>
      <c r="F35" s="301" t="s">
        <v>376</v>
      </c>
      <c r="G35" s="301" t="s">
        <v>357</v>
      </c>
      <c r="H35" s="302" t="s">
        <v>377</v>
      </c>
    </row>
    <row r="36" spans="1:8" x14ac:dyDescent="0.25">
      <c r="A36" s="538"/>
      <c r="B36" s="539"/>
      <c r="C36" s="539"/>
      <c r="D36" s="540"/>
      <c r="E36" s="303"/>
      <c r="F36" s="303" t="s">
        <v>378</v>
      </c>
      <c r="G36" s="304" t="s">
        <v>379</v>
      </c>
      <c r="H36" s="305"/>
    </row>
    <row r="37" spans="1:8" ht="30" customHeight="1" x14ac:dyDescent="0.25">
      <c r="A37" s="541" t="s">
        <v>615</v>
      </c>
      <c r="B37" s="542"/>
      <c r="C37" s="542"/>
      <c r="D37" s="543"/>
      <c r="E37" s="308">
        <v>1</v>
      </c>
      <c r="F37" s="307">
        <f>+'SALARIOS YONDO 2024'!G21</f>
        <v>75206.893452054806</v>
      </c>
      <c r="G37" s="308">
        <v>2.5</v>
      </c>
      <c r="H37" s="309">
        <f>+(E37*F37)/G37</f>
        <v>30082.757380821924</v>
      </c>
    </row>
    <row r="38" spans="1:8" ht="30" customHeight="1" x14ac:dyDescent="0.25">
      <c r="A38" s="515" t="s">
        <v>616</v>
      </c>
      <c r="B38" s="512"/>
      <c r="C38" s="512"/>
      <c r="D38" s="516"/>
      <c r="E38" s="308">
        <v>1</v>
      </c>
      <c r="F38" s="307">
        <f>+'SALARIOS YONDO 2024'!G17</f>
        <v>94008.629831647209</v>
      </c>
      <c r="G38" s="308">
        <f>+G37</f>
        <v>2.5</v>
      </c>
      <c r="H38" s="309">
        <f>+(E38*F38)/G38</f>
        <v>37603.451932658885</v>
      </c>
    </row>
    <row r="39" spans="1:8" x14ac:dyDescent="0.25">
      <c r="A39" s="515" t="s">
        <v>600</v>
      </c>
      <c r="B39" s="512"/>
      <c r="C39" s="512"/>
      <c r="D39" s="516"/>
      <c r="E39" s="308">
        <v>1</v>
      </c>
      <c r="F39" s="307">
        <f>+'SALARIOS YONDO 2024'!G28</f>
        <v>117693.16166306628</v>
      </c>
      <c r="G39" s="308">
        <f>+G38</f>
        <v>2.5</v>
      </c>
      <c r="H39" s="309">
        <f>+(E39*F39)/G39</f>
        <v>47077.26466522651</v>
      </c>
    </row>
    <row r="40" spans="1:8" ht="13.5" thickBot="1" x14ac:dyDescent="0.3">
      <c r="A40" s="552"/>
      <c r="B40" s="528"/>
      <c r="C40" s="528"/>
      <c r="D40" s="553"/>
      <c r="E40" s="313"/>
      <c r="F40" s="312"/>
      <c r="G40" s="313"/>
      <c r="H40" s="314"/>
    </row>
    <row r="41" spans="1:8" ht="13.5" thickBot="1" x14ac:dyDescent="0.3">
      <c r="A41" s="297"/>
      <c r="B41" s="297"/>
      <c r="C41" s="298"/>
      <c r="D41" s="297"/>
      <c r="E41" s="297"/>
      <c r="F41" s="297"/>
      <c r="G41" s="315" t="s">
        <v>364</v>
      </c>
      <c r="H41" s="316">
        <f>SUM(H37:H40)</f>
        <v>114763.47397870732</v>
      </c>
    </row>
    <row r="42" spans="1:8" ht="13.5" thickBot="1" x14ac:dyDescent="0.3">
      <c r="A42" s="297"/>
      <c r="B42" s="297"/>
      <c r="C42" s="298"/>
      <c r="D42" s="297"/>
      <c r="E42" s="297"/>
      <c r="F42" s="297"/>
      <c r="G42" s="297"/>
      <c r="H42" s="297"/>
    </row>
    <row r="43" spans="1:8" x14ac:dyDescent="0.25">
      <c r="A43" s="544" t="s">
        <v>381</v>
      </c>
      <c r="B43" s="545"/>
      <c r="C43" s="545"/>
      <c r="D43" s="545"/>
      <c r="E43" s="545"/>
      <c r="F43" s="545"/>
      <c r="G43" s="545"/>
      <c r="H43" s="546"/>
    </row>
    <row r="44" spans="1:8" x14ac:dyDescent="0.25">
      <c r="A44" s="532" t="s">
        <v>351</v>
      </c>
      <c r="B44" s="533"/>
      <c r="C44" s="533"/>
      <c r="D44" s="534"/>
      <c r="E44" s="299" t="s">
        <v>352</v>
      </c>
      <c r="F44" s="299" t="s">
        <v>382</v>
      </c>
      <c r="G44" s="299" t="s">
        <v>549</v>
      </c>
      <c r="H44" s="300" t="s">
        <v>354</v>
      </c>
    </row>
    <row r="45" spans="1:8" x14ac:dyDescent="0.25">
      <c r="A45" s="535"/>
      <c r="B45" s="536"/>
      <c r="C45" s="536"/>
      <c r="D45" s="537"/>
      <c r="E45" s="303" t="s">
        <v>383</v>
      </c>
      <c r="F45" s="303" t="s">
        <v>384</v>
      </c>
      <c r="G45" s="303" t="s">
        <v>385</v>
      </c>
      <c r="H45" s="305" t="s">
        <v>386</v>
      </c>
    </row>
    <row r="46" spans="1:8" x14ac:dyDescent="0.25">
      <c r="A46" s="541" t="s">
        <v>605</v>
      </c>
      <c r="B46" s="542"/>
      <c r="C46" s="542"/>
      <c r="D46" s="543"/>
      <c r="E46" s="308">
        <f>+F22+F23+F24</f>
        <v>11.419848260869571</v>
      </c>
      <c r="F46" s="439">
        <f>+ROUND(1.65512478393571,3)</f>
        <v>1.655</v>
      </c>
      <c r="G46" s="308">
        <v>314</v>
      </c>
      <c r="H46" s="309">
        <f>+E46*F46*G46</f>
        <v>5934.5525457260901</v>
      </c>
    </row>
    <row r="47" spans="1:8" x14ac:dyDescent="0.25">
      <c r="A47" s="515"/>
      <c r="B47" s="512"/>
      <c r="C47" s="512"/>
      <c r="D47" s="516"/>
      <c r="E47" s="308"/>
      <c r="F47" s="307"/>
      <c r="G47" s="308"/>
      <c r="H47" s="309">
        <f>+E47*F47*G47</f>
        <v>0</v>
      </c>
    </row>
    <row r="48" spans="1:8" ht="13.5" thickBot="1" x14ac:dyDescent="0.3">
      <c r="A48" s="552"/>
      <c r="B48" s="528"/>
      <c r="C48" s="528"/>
      <c r="D48" s="553"/>
      <c r="E48" s="313"/>
      <c r="F48" s="312"/>
      <c r="G48" s="313"/>
      <c r="H48" s="314"/>
    </row>
    <row r="49" spans="1:8" ht="13.5" thickBot="1" x14ac:dyDescent="0.3">
      <c r="A49" s="297"/>
      <c r="B49" s="297"/>
      <c r="C49" s="298"/>
      <c r="D49" s="297"/>
      <c r="E49" s="297"/>
      <c r="F49" s="297"/>
      <c r="G49" s="315" t="s">
        <v>364</v>
      </c>
      <c r="H49" s="316">
        <f>SUM(H46:H48)</f>
        <v>5934.5525457260901</v>
      </c>
    </row>
    <row r="50" spans="1:8" ht="13.5" thickBot="1" x14ac:dyDescent="0.3">
      <c r="A50" s="297"/>
      <c r="B50" s="297"/>
      <c r="C50" s="298"/>
      <c r="D50" s="297"/>
      <c r="E50" s="297"/>
      <c r="F50" s="297"/>
      <c r="G50" s="295"/>
      <c r="H50" s="295"/>
    </row>
    <row r="51" spans="1:8" ht="13.5" thickBot="1" x14ac:dyDescent="0.3">
      <c r="A51" s="509" t="s">
        <v>388</v>
      </c>
      <c r="B51" s="510"/>
      <c r="C51" s="510" t="s">
        <v>389</v>
      </c>
      <c r="D51" s="510"/>
      <c r="E51" s="506" t="s">
        <v>540</v>
      </c>
      <c r="F51" s="507"/>
      <c r="G51" s="508"/>
      <c r="H51" s="316">
        <f>ROUND((H17+H31+H41+H49),0)</f>
        <v>764065</v>
      </c>
    </row>
    <row r="52" spans="1:8" x14ac:dyDescent="0.25">
      <c r="A52" s="511" t="s">
        <v>391</v>
      </c>
      <c r="B52" s="512"/>
      <c r="C52" s="512" t="s">
        <v>392</v>
      </c>
      <c r="D52" s="512"/>
      <c r="E52" s="554" t="s">
        <v>537</v>
      </c>
      <c r="F52" s="555"/>
      <c r="G52" s="411">
        <v>0.245</v>
      </c>
      <c r="H52" s="412">
        <f>ROUND(+$H$51*G52,0)</f>
        <v>187196</v>
      </c>
    </row>
    <row r="53" spans="1:8" s="329" customFormat="1" ht="12.75" customHeight="1" thickBot="1" x14ac:dyDescent="0.3">
      <c r="A53" s="297"/>
      <c r="B53" s="297"/>
      <c r="C53" s="298"/>
      <c r="D53" s="297"/>
      <c r="E53" s="513" t="s">
        <v>538</v>
      </c>
      <c r="F53" s="514"/>
      <c r="G53" s="324">
        <v>0.04</v>
      </c>
      <c r="H53" s="325">
        <f>ROUND(+$H$51*G53,0)</f>
        <v>30563</v>
      </c>
    </row>
    <row r="54" spans="1:8" s="329" customFormat="1" ht="12" customHeight="1" thickBot="1" x14ac:dyDescent="0.3">
      <c r="A54" s="297"/>
      <c r="B54" s="297"/>
      <c r="C54" s="298"/>
      <c r="D54" s="297"/>
      <c r="E54" s="506" t="s">
        <v>539</v>
      </c>
      <c r="F54" s="507"/>
      <c r="G54" s="508"/>
      <c r="H54" s="316">
        <f>+H52+H53</f>
        <v>217759</v>
      </c>
    </row>
    <row r="55" spans="1:8" ht="13.5" thickBot="1" x14ac:dyDescent="0.3">
      <c r="A55" s="509" t="s">
        <v>388</v>
      </c>
      <c r="B55" s="510"/>
      <c r="C55" s="510" t="s">
        <v>541</v>
      </c>
      <c r="D55" s="510"/>
      <c r="E55" s="556" t="s">
        <v>390</v>
      </c>
      <c r="F55" s="557"/>
      <c r="G55" s="558"/>
      <c r="H55" s="410">
        <f>+H51+H54</f>
        <v>981824</v>
      </c>
    </row>
    <row r="56" spans="1:8" x14ac:dyDescent="0.25">
      <c r="A56" s="511" t="s">
        <v>391</v>
      </c>
      <c r="B56" s="512"/>
      <c r="C56" s="512" t="s">
        <v>542</v>
      </c>
      <c r="D56" s="512"/>
      <c r="E56" s="329"/>
      <c r="F56" s="329"/>
      <c r="G56" s="329"/>
      <c r="H56" s="329"/>
    </row>
  </sheetData>
  <mergeCells count="50">
    <mergeCell ref="E53:F53"/>
    <mergeCell ref="E54:G54"/>
    <mergeCell ref="E52:F52"/>
    <mergeCell ref="A34:D36"/>
    <mergeCell ref="A37:D37"/>
    <mergeCell ref="A38:D38"/>
    <mergeCell ref="A39:D39"/>
    <mergeCell ref="A40:D40"/>
    <mergeCell ref="A43:H43"/>
    <mergeCell ref="A51:B51"/>
    <mergeCell ref="C51:D51"/>
    <mergeCell ref="A52:B52"/>
    <mergeCell ref="C52:D52"/>
    <mergeCell ref="A44:D45"/>
    <mergeCell ref="A46:D46"/>
    <mergeCell ref="A47:D47"/>
    <mergeCell ref="A48:D48"/>
    <mergeCell ref="E51:G51"/>
    <mergeCell ref="A33:H33"/>
    <mergeCell ref="A16:D16"/>
    <mergeCell ref="A19:H19"/>
    <mergeCell ref="A20:D21"/>
    <mergeCell ref="E20:E21"/>
    <mergeCell ref="A22:D22"/>
    <mergeCell ref="A23:D23"/>
    <mergeCell ref="A24:D24"/>
    <mergeCell ref="A25:D25"/>
    <mergeCell ref="A26:D26"/>
    <mergeCell ref="A27:D27"/>
    <mergeCell ref="A28:D28"/>
    <mergeCell ref="A15:D15"/>
    <mergeCell ref="D1:G1"/>
    <mergeCell ref="A3:C3"/>
    <mergeCell ref="D3:F3"/>
    <mergeCell ref="A4:C4"/>
    <mergeCell ref="D4:H4"/>
    <mergeCell ref="A5:C5"/>
    <mergeCell ref="D5:F5"/>
    <mergeCell ref="A6:C6"/>
    <mergeCell ref="D6:F6"/>
    <mergeCell ref="A8:H8"/>
    <mergeCell ref="A9:D11"/>
    <mergeCell ref="A12:D12"/>
    <mergeCell ref="A13:D13"/>
    <mergeCell ref="A14:D14"/>
    <mergeCell ref="A55:B55"/>
    <mergeCell ref="C55:D55"/>
    <mergeCell ref="E55:G55"/>
    <mergeCell ref="A56:B56"/>
    <mergeCell ref="C56:D56"/>
  </mergeCells>
  <printOptions horizontalCentered="1"/>
  <pageMargins left="0.39370078740157483" right="0.39370078740157483" top="0.59055118110236227" bottom="0.59055118110236227" header="0.19685039370078741" footer="0.19685039370078741"/>
  <pageSetup scale="75" orientation="portrait" r:id="rId1"/>
  <headerFooter>
    <oddHeader>&amp;F</oddHeader>
    <oddFooter>&amp;L&amp;A&amp;C&amp;B Confidencial&amp;B&amp;RPágina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BFFAD-AB97-41EC-9828-D1FE7AFEE09D}">
  <sheetPr>
    <tabColor theme="5" tint="0.39997558519241921"/>
    <pageSetUpPr fitToPage="1"/>
  </sheetPr>
  <dimension ref="A1:K73"/>
  <sheetViews>
    <sheetView topLeftCell="A16" zoomScaleNormal="100" zoomScaleSheetLayoutView="100" workbookViewId="0">
      <selection activeCell="J23" sqref="J23"/>
    </sheetView>
  </sheetViews>
  <sheetFormatPr baseColWidth="10" defaultRowHeight="12.75" x14ac:dyDescent="0.25"/>
  <cols>
    <col min="1" max="1" width="5.7109375" style="289" customWidth="1"/>
    <col min="2" max="2" width="3.28515625" style="289" customWidth="1"/>
    <col min="3" max="3" width="6.42578125" style="289" customWidth="1"/>
    <col min="4" max="4" width="21.5703125" style="289" customWidth="1"/>
    <col min="5" max="5" width="11.42578125" style="289"/>
    <col min="6" max="6" width="17.5703125" style="289" customWidth="1"/>
    <col min="7" max="7" width="13.7109375" style="289" bestFit="1" customWidth="1"/>
    <col min="8" max="8" width="14" style="289" customWidth="1"/>
    <col min="9" max="9" width="13.28515625" style="289" bestFit="1" customWidth="1"/>
    <col min="10" max="10" width="14.42578125" style="289" bestFit="1" customWidth="1"/>
    <col min="11" max="11" width="14.28515625" style="289" bestFit="1" customWidth="1"/>
    <col min="12" max="16384" width="11.42578125" style="289"/>
  </cols>
  <sheetData>
    <row r="1" spans="1:8" ht="72" customHeight="1" thickTop="1" thickBot="1" x14ac:dyDescent="0.3">
      <c r="A1" s="286"/>
      <c r="B1" s="287"/>
      <c r="C1" s="287"/>
      <c r="D1" s="517" t="s">
        <v>343</v>
      </c>
      <c r="E1" s="518"/>
      <c r="F1" s="518"/>
      <c r="G1" s="519"/>
      <c r="H1" s="288" t="s">
        <v>344</v>
      </c>
    </row>
    <row r="2" spans="1:8" ht="9.9499999999999993" customHeight="1" thickTop="1" thickBot="1" x14ac:dyDescent="0.3">
      <c r="A2" s="290"/>
      <c r="B2" s="290"/>
      <c r="C2" s="291"/>
      <c r="D2" s="291"/>
      <c r="E2" s="291"/>
      <c r="F2" s="291"/>
      <c r="G2" s="292"/>
      <c r="H2" s="292"/>
    </row>
    <row r="3" spans="1:8" ht="60" customHeight="1" x14ac:dyDescent="0.25">
      <c r="A3" s="520" t="s">
        <v>345</v>
      </c>
      <c r="B3" s="521"/>
      <c r="C3" s="521"/>
      <c r="D3" s="510" t="s">
        <v>0</v>
      </c>
      <c r="E3" s="510"/>
      <c r="F3" s="510"/>
      <c r="G3" s="293" t="s">
        <v>346</v>
      </c>
      <c r="H3" s="294">
        <f>+'OE5'!H3</f>
        <v>45520</v>
      </c>
    </row>
    <row r="4" spans="1:8" ht="20.100000000000001" customHeight="1" x14ac:dyDescent="0.25">
      <c r="A4" s="522" t="s">
        <v>347</v>
      </c>
      <c r="B4" s="523"/>
      <c r="C4" s="523"/>
      <c r="D4" s="512" t="s">
        <v>348</v>
      </c>
      <c r="E4" s="512"/>
      <c r="F4" s="512"/>
      <c r="G4" s="455"/>
      <c r="H4" s="527"/>
    </row>
    <row r="5" spans="1:8" ht="20.100000000000001" customHeight="1" x14ac:dyDescent="0.25">
      <c r="A5" s="522" t="s">
        <v>533</v>
      </c>
      <c r="B5" s="523"/>
      <c r="C5" s="523"/>
      <c r="D5" s="512" t="str">
        <f>+'Mayores y Menores 3 ADICION'!A203</f>
        <v>OE16</v>
      </c>
      <c r="E5" s="512"/>
      <c r="F5" s="512"/>
      <c r="G5" s="295" t="s">
        <v>535</v>
      </c>
      <c r="H5" s="296" t="str">
        <f>+'Mayores y Menores 3 ADICION'!C203</f>
        <v>ml</v>
      </c>
    </row>
    <row r="6" spans="1:8" ht="60" customHeight="1" thickBot="1" x14ac:dyDescent="0.3">
      <c r="A6" s="524" t="s">
        <v>534</v>
      </c>
      <c r="B6" s="525"/>
      <c r="C6" s="526"/>
      <c r="D6" s="528" t="str">
        <f>+'Mayores y Menores 3 ADICION'!B203</f>
        <v>SUMINISTRO E INSTALACION ACOMETIDA ELECTRICA 220V MONOFASICA, INCLUYE TRASFORMADOR, LINEA PRIMARIA, LINEA SECUNDARIA Y TODOS LOS ELEMENTOS NECESARIOS PARA SU INSTALACION Y FUNCIONAMIENTO, para funcionamiento EBAR</v>
      </c>
      <c r="E6" s="526"/>
      <c r="F6" s="526"/>
      <c r="G6" s="408" t="s">
        <v>536</v>
      </c>
      <c r="H6" s="409">
        <f>+'Mayores y Menores 3 ADICION'!D203</f>
        <v>116</v>
      </c>
    </row>
    <row r="7" spans="1:8" ht="9.9499999999999993" customHeight="1" thickBot="1" x14ac:dyDescent="0.3">
      <c r="A7" s="297"/>
      <c r="B7" s="297"/>
      <c r="C7" s="298"/>
      <c r="D7" s="297"/>
      <c r="E7" s="297"/>
      <c r="F7" s="297"/>
      <c r="G7" s="297"/>
      <c r="H7" s="297"/>
    </row>
    <row r="8" spans="1:8" x14ac:dyDescent="0.25">
      <c r="A8" s="529" t="s">
        <v>350</v>
      </c>
      <c r="B8" s="530"/>
      <c r="C8" s="530"/>
      <c r="D8" s="530"/>
      <c r="E8" s="530"/>
      <c r="F8" s="530"/>
      <c r="G8" s="530"/>
      <c r="H8" s="531"/>
    </row>
    <row r="9" spans="1:8" x14ac:dyDescent="0.25">
      <c r="A9" s="532" t="s">
        <v>351</v>
      </c>
      <c r="B9" s="533"/>
      <c r="C9" s="533"/>
      <c r="D9" s="534"/>
      <c r="E9" s="299" t="s">
        <v>352</v>
      </c>
      <c r="F9" s="299" t="s">
        <v>546</v>
      </c>
      <c r="G9" s="299" t="s">
        <v>353</v>
      </c>
      <c r="H9" s="300" t="s">
        <v>354</v>
      </c>
    </row>
    <row r="10" spans="1:8" x14ac:dyDescent="0.25">
      <c r="A10" s="535"/>
      <c r="B10" s="536"/>
      <c r="C10" s="536"/>
      <c r="D10" s="537"/>
      <c r="E10" s="301" t="s">
        <v>355</v>
      </c>
      <c r="F10" s="301" t="s">
        <v>356</v>
      </c>
      <c r="G10" s="301" t="s">
        <v>614</v>
      </c>
      <c r="H10" s="302" t="s">
        <v>358</v>
      </c>
    </row>
    <row r="11" spans="1:8" x14ac:dyDescent="0.25">
      <c r="A11" s="538"/>
      <c r="B11" s="539"/>
      <c r="C11" s="539"/>
      <c r="D11" s="540"/>
      <c r="E11" s="303"/>
      <c r="F11" s="303" t="s">
        <v>359</v>
      </c>
      <c r="G11" s="304" t="s">
        <v>360</v>
      </c>
      <c r="H11" s="305"/>
    </row>
    <row r="12" spans="1:8" x14ac:dyDescent="0.25">
      <c r="A12" s="541" t="s">
        <v>361</v>
      </c>
      <c r="B12" s="542"/>
      <c r="C12" s="542"/>
      <c r="D12" s="543"/>
      <c r="E12" s="306"/>
      <c r="F12" s="307"/>
      <c r="G12" s="308"/>
      <c r="H12" s="309">
        <f>+H58*5%</f>
        <v>9052.8894599705782</v>
      </c>
    </row>
    <row r="13" spans="1:8" x14ac:dyDescent="0.25">
      <c r="A13" s="515"/>
      <c r="B13" s="512"/>
      <c r="C13" s="512"/>
      <c r="D13" s="516"/>
      <c r="E13" s="310"/>
      <c r="F13" s="307"/>
      <c r="G13" s="308"/>
      <c r="H13" s="309"/>
    </row>
    <row r="14" spans="1:8" x14ac:dyDescent="0.25">
      <c r="A14" s="515"/>
      <c r="B14" s="512"/>
      <c r="C14" s="512"/>
      <c r="D14" s="516"/>
      <c r="E14" s="310"/>
      <c r="F14" s="307"/>
      <c r="G14" s="308"/>
      <c r="H14" s="309"/>
    </row>
    <row r="15" spans="1:8" x14ac:dyDescent="0.25">
      <c r="A15" s="515"/>
      <c r="B15" s="512"/>
      <c r="C15" s="512"/>
      <c r="D15" s="516"/>
      <c r="E15" s="310"/>
      <c r="F15" s="307"/>
      <c r="G15" s="308"/>
      <c r="H15" s="309"/>
    </row>
    <row r="16" spans="1:8" ht="13.5" thickBot="1" x14ac:dyDescent="0.3">
      <c r="A16" s="547"/>
      <c r="B16" s="548"/>
      <c r="C16" s="548"/>
      <c r="D16" s="549"/>
      <c r="E16" s="311"/>
      <c r="F16" s="312"/>
      <c r="G16" s="313"/>
      <c r="H16" s="314"/>
    </row>
    <row r="17" spans="1:10" ht="13.5" thickBot="1" x14ac:dyDescent="0.3">
      <c r="A17" s="297"/>
      <c r="B17" s="297"/>
      <c r="C17" s="298"/>
      <c r="D17" s="297"/>
      <c r="E17" s="297"/>
      <c r="F17" s="297"/>
      <c r="G17" s="315" t="s">
        <v>364</v>
      </c>
      <c r="H17" s="316">
        <f>SUM(H12:H16)</f>
        <v>9052.8894599705782</v>
      </c>
    </row>
    <row r="18" spans="1:10" ht="9.9499999999999993" customHeight="1" thickBot="1" x14ac:dyDescent="0.3">
      <c r="A18" s="297"/>
      <c r="B18" s="297"/>
      <c r="C18" s="298"/>
      <c r="D18" s="297"/>
      <c r="E18" s="297"/>
      <c r="F18" s="297"/>
      <c r="G18" s="297"/>
      <c r="H18" s="297"/>
    </row>
    <row r="19" spans="1:10" x14ac:dyDescent="0.25">
      <c r="A19" s="544" t="s">
        <v>365</v>
      </c>
      <c r="B19" s="545"/>
      <c r="C19" s="545"/>
      <c r="D19" s="545"/>
      <c r="E19" s="545"/>
      <c r="F19" s="545"/>
      <c r="G19" s="545"/>
      <c r="H19" s="546"/>
      <c r="J19" s="414"/>
    </row>
    <row r="20" spans="1:10" x14ac:dyDescent="0.25">
      <c r="A20" s="532" t="s">
        <v>351</v>
      </c>
      <c r="B20" s="533"/>
      <c r="C20" s="533"/>
      <c r="D20" s="534"/>
      <c r="E20" s="550" t="s">
        <v>349</v>
      </c>
      <c r="F20" s="299" t="s">
        <v>352</v>
      </c>
      <c r="G20" s="299" t="s">
        <v>366</v>
      </c>
      <c r="H20" s="300" t="s">
        <v>354</v>
      </c>
      <c r="J20" s="414"/>
    </row>
    <row r="21" spans="1:10" x14ac:dyDescent="0.25">
      <c r="A21" s="538"/>
      <c r="B21" s="539"/>
      <c r="C21" s="539"/>
      <c r="D21" s="540"/>
      <c r="E21" s="551"/>
      <c r="F21" s="303" t="s">
        <v>367</v>
      </c>
      <c r="G21" s="303" t="s">
        <v>368</v>
      </c>
      <c r="H21" s="305" t="s">
        <v>369</v>
      </c>
      <c r="J21" s="414"/>
    </row>
    <row r="22" spans="1:10" s="322" customFormat="1" x14ac:dyDescent="0.25">
      <c r="A22" s="568" t="s">
        <v>575</v>
      </c>
      <c r="B22" s="569"/>
      <c r="C22" s="569"/>
      <c r="D22" s="570"/>
      <c r="E22" s="299"/>
      <c r="F22" s="299"/>
      <c r="G22" s="299"/>
      <c r="H22" s="300"/>
      <c r="J22" s="441"/>
    </row>
    <row r="23" spans="1:10" ht="30" customHeight="1" x14ac:dyDescent="0.25">
      <c r="A23" s="515" t="s">
        <v>572</v>
      </c>
      <c r="B23" s="512"/>
      <c r="C23" s="512"/>
      <c r="D23" s="516"/>
      <c r="E23" s="306" t="s">
        <v>90</v>
      </c>
      <c r="F23" s="413">
        <v>0.01</v>
      </c>
      <c r="G23" s="307">
        <v>16972700</v>
      </c>
      <c r="H23" s="309">
        <f>+F23*G23</f>
        <v>169727</v>
      </c>
      <c r="J23" s="414">
        <f>+ROUND(F23*$H$6,0)</f>
        <v>1</v>
      </c>
    </row>
    <row r="24" spans="1:10" ht="30" customHeight="1" x14ac:dyDescent="0.25">
      <c r="A24" s="515" t="s">
        <v>578</v>
      </c>
      <c r="B24" s="512"/>
      <c r="C24" s="512"/>
      <c r="D24" s="516"/>
      <c r="E24" s="306" t="s">
        <v>90</v>
      </c>
      <c r="F24" s="413">
        <v>0.01</v>
      </c>
      <c r="G24" s="307">
        <v>950000</v>
      </c>
      <c r="H24" s="309">
        <f>+F24*G24</f>
        <v>9500</v>
      </c>
      <c r="J24" s="414">
        <f t="shared" ref="J24:J45" si="0">+ROUND(F24*$H$6,0)</f>
        <v>1</v>
      </c>
    </row>
    <row r="25" spans="1:10" ht="30" customHeight="1" x14ac:dyDescent="0.25">
      <c r="A25" s="515" t="s">
        <v>574</v>
      </c>
      <c r="B25" s="512"/>
      <c r="C25" s="512"/>
      <c r="D25" s="516"/>
      <c r="E25" s="306" t="s">
        <v>90</v>
      </c>
      <c r="F25" s="413">
        <v>0.01</v>
      </c>
      <c r="G25" s="307">
        <v>1450000</v>
      </c>
      <c r="H25" s="309">
        <f>+F25*G25</f>
        <v>14500</v>
      </c>
      <c r="J25" s="414">
        <f t="shared" si="0"/>
        <v>1</v>
      </c>
    </row>
    <row r="26" spans="1:10" ht="45" customHeight="1" x14ac:dyDescent="0.25">
      <c r="A26" s="515" t="s">
        <v>617</v>
      </c>
      <c r="B26" s="512"/>
      <c r="C26" s="512"/>
      <c r="D26" s="516"/>
      <c r="E26" s="306" t="s">
        <v>90</v>
      </c>
      <c r="F26" s="413">
        <v>0.01</v>
      </c>
      <c r="G26" s="307">
        <v>416500</v>
      </c>
      <c r="H26" s="309">
        <f>+F26*G26</f>
        <v>4165</v>
      </c>
      <c r="J26" s="414">
        <f t="shared" si="0"/>
        <v>1</v>
      </c>
    </row>
    <row r="27" spans="1:10" s="322" customFormat="1" x14ac:dyDescent="0.25">
      <c r="A27" s="522" t="s">
        <v>573</v>
      </c>
      <c r="B27" s="511"/>
      <c r="C27" s="511"/>
      <c r="D27" s="567"/>
      <c r="E27" s="301"/>
      <c r="F27" s="424"/>
      <c r="G27" s="425"/>
      <c r="H27" s="426"/>
      <c r="J27" s="414"/>
    </row>
    <row r="28" spans="1:10" ht="30" customHeight="1" x14ac:dyDescent="0.25">
      <c r="A28" s="515" t="s">
        <v>576</v>
      </c>
      <c r="B28" s="512"/>
      <c r="C28" s="512"/>
      <c r="D28" s="516"/>
      <c r="E28" s="306" t="s">
        <v>90</v>
      </c>
      <c r="F28" s="413">
        <v>0.03</v>
      </c>
      <c r="G28" s="307">
        <v>543750</v>
      </c>
      <c r="H28" s="309">
        <f t="shared" ref="H28:H33" si="1">+F28*G28</f>
        <v>16312.5</v>
      </c>
      <c r="J28" s="414">
        <f t="shared" si="0"/>
        <v>3</v>
      </c>
    </row>
    <row r="29" spans="1:10" ht="30" customHeight="1" x14ac:dyDescent="0.25">
      <c r="A29" s="515" t="s">
        <v>577</v>
      </c>
      <c r="B29" s="512"/>
      <c r="C29" s="512"/>
      <c r="D29" s="516"/>
      <c r="E29" s="306" t="s">
        <v>90</v>
      </c>
      <c r="F29" s="413">
        <v>0.05</v>
      </c>
      <c r="G29" s="307">
        <v>505875</v>
      </c>
      <c r="H29" s="309">
        <f t="shared" si="1"/>
        <v>25293.75</v>
      </c>
      <c r="J29" s="414">
        <f t="shared" si="0"/>
        <v>6</v>
      </c>
    </row>
    <row r="30" spans="1:10" ht="30" customHeight="1" x14ac:dyDescent="0.25">
      <c r="A30" s="515" t="s">
        <v>618</v>
      </c>
      <c r="B30" s="512"/>
      <c r="C30" s="512"/>
      <c r="D30" s="516"/>
      <c r="E30" s="306" t="s">
        <v>90</v>
      </c>
      <c r="F30" s="413">
        <v>0.01</v>
      </c>
      <c r="G30" s="307">
        <v>684250</v>
      </c>
      <c r="H30" s="309">
        <f t="shared" si="1"/>
        <v>6842.5</v>
      </c>
      <c r="J30" s="414">
        <f t="shared" si="0"/>
        <v>1</v>
      </c>
    </row>
    <row r="31" spans="1:10" ht="30" customHeight="1" x14ac:dyDescent="0.25">
      <c r="A31" s="515" t="s">
        <v>619</v>
      </c>
      <c r="B31" s="512"/>
      <c r="C31" s="512"/>
      <c r="D31" s="516"/>
      <c r="E31" s="306" t="s">
        <v>419</v>
      </c>
      <c r="F31" s="413">
        <v>2.0499999999999998</v>
      </c>
      <c r="G31" s="307">
        <v>98175</v>
      </c>
      <c r="H31" s="309">
        <f t="shared" si="1"/>
        <v>201258.74999999997</v>
      </c>
      <c r="J31" s="414">
        <f t="shared" si="0"/>
        <v>238</v>
      </c>
    </row>
    <row r="32" spans="1:10" ht="30" customHeight="1" x14ac:dyDescent="0.25">
      <c r="A32" s="515" t="s">
        <v>578</v>
      </c>
      <c r="B32" s="512"/>
      <c r="C32" s="512"/>
      <c r="D32" s="516"/>
      <c r="E32" s="306" t="s">
        <v>90</v>
      </c>
      <c r="F32" s="413">
        <v>0.01</v>
      </c>
      <c r="G32" s="307">
        <f>+G24</f>
        <v>950000</v>
      </c>
      <c r="H32" s="309">
        <f t="shared" si="1"/>
        <v>9500</v>
      </c>
      <c r="J32" s="414">
        <f t="shared" si="0"/>
        <v>1</v>
      </c>
    </row>
    <row r="33" spans="1:10" ht="30" customHeight="1" x14ac:dyDescent="0.25">
      <c r="A33" s="515" t="s">
        <v>620</v>
      </c>
      <c r="B33" s="512"/>
      <c r="C33" s="512"/>
      <c r="D33" s="516"/>
      <c r="E33" s="306" t="s">
        <v>419</v>
      </c>
      <c r="F33" s="413">
        <v>0.35</v>
      </c>
      <c r="G33" s="307">
        <v>116830</v>
      </c>
      <c r="H33" s="309">
        <f t="shared" si="1"/>
        <v>40890.5</v>
      </c>
      <c r="J33" s="414">
        <f t="shared" si="0"/>
        <v>41</v>
      </c>
    </row>
    <row r="34" spans="1:10" x14ac:dyDescent="0.25">
      <c r="A34" s="515" t="s">
        <v>621</v>
      </c>
      <c r="B34" s="512"/>
      <c r="C34" s="512"/>
      <c r="D34" s="516"/>
      <c r="E34" s="306" t="s">
        <v>90</v>
      </c>
      <c r="F34" s="413">
        <v>0.01</v>
      </c>
      <c r="G34" s="307">
        <v>7000000</v>
      </c>
      <c r="H34" s="309">
        <f t="shared" ref="H34" si="2">+F34*G34</f>
        <v>70000</v>
      </c>
      <c r="J34" s="414">
        <f t="shared" si="0"/>
        <v>1</v>
      </c>
    </row>
    <row r="35" spans="1:10" s="322" customFormat="1" x14ac:dyDescent="0.25">
      <c r="A35" s="522" t="s">
        <v>579</v>
      </c>
      <c r="B35" s="511"/>
      <c r="C35" s="511"/>
      <c r="D35" s="567"/>
      <c r="E35" s="301"/>
      <c r="F35" s="424"/>
      <c r="G35" s="425"/>
      <c r="H35" s="426"/>
      <c r="J35" s="414"/>
    </row>
    <row r="36" spans="1:10" ht="30" customHeight="1" x14ac:dyDescent="0.25">
      <c r="A36" s="515" t="s">
        <v>580</v>
      </c>
      <c r="B36" s="512"/>
      <c r="C36" s="512"/>
      <c r="D36" s="516"/>
      <c r="E36" s="306" t="s">
        <v>90</v>
      </c>
      <c r="F36" s="413">
        <v>0.06</v>
      </c>
      <c r="G36" s="307">
        <v>305500</v>
      </c>
      <c r="H36" s="309">
        <f>+F36*G36</f>
        <v>18330</v>
      </c>
      <c r="J36" s="414">
        <f t="shared" si="0"/>
        <v>7</v>
      </c>
    </row>
    <row r="37" spans="1:10" x14ac:dyDescent="0.25">
      <c r="A37" s="515" t="s">
        <v>581</v>
      </c>
      <c r="B37" s="512"/>
      <c r="C37" s="512"/>
      <c r="D37" s="516"/>
      <c r="E37" s="306" t="s">
        <v>90</v>
      </c>
      <c r="F37" s="413">
        <v>2.5000000000000001E-2</v>
      </c>
      <c r="G37" s="307">
        <v>743750</v>
      </c>
      <c r="H37" s="309">
        <f t="shared" ref="H37:H45" si="3">+F37*G37</f>
        <v>18593.75</v>
      </c>
      <c r="J37" s="414">
        <f t="shared" si="0"/>
        <v>3</v>
      </c>
    </row>
    <row r="38" spans="1:10" x14ac:dyDescent="0.25">
      <c r="A38" s="515" t="s">
        <v>622</v>
      </c>
      <c r="B38" s="512"/>
      <c r="C38" s="512"/>
      <c r="D38" s="516"/>
      <c r="E38" s="306" t="s">
        <v>419</v>
      </c>
      <c r="F38" s="413">
        <v>1</v>
      </c>
      <c r="G38" s="307">
        <v>78000</v>
      </c>
      <c r="H38" s="309">
        <f t="shared" si="3"/>
        <v>78000</v>
      </c>
      <c r="J38" s="414">
        <f t="shared" si="0"/>
        <v>116</v>
      </c>
    </row>
    <row r="39" spans="1:10" x14ac:dyDescent="0.25">
      <c r="A39" s="515" t="s">
        <v>582</v>
      </c>
      <c r="B39" s="512"/>
      <c r="C39" s="512"/>
      <c r="D39" s="516"/>
      <c r="E39" s="306" t="s">
        <v>90</v>
      </c>
      <c r="F39" s="413">
        <v>0.05</v>
      </c>
      <c r="G39" s="307">
        <v>625940</v>
      </c>
      <c r="H39" s="309">
        <f t="shared" si="3"/>
        <v>31297</v>
      </c>
      <c r="J39" s="414">
        <f t="shared" si="0"/>
        <v>6</v>
      </c>
    </row>
    <row r="40" spans="1:10" x14ac:dyDescent="0.25">
      <c r="A40" s="515" t="s">
        <v>583</v>
      </c>
      <c r="B40" s="512"/>
      <c r="C40" s="512"/>
      <c r="D40" s="516"/>
      <c r="E40" s="306" t="s">
        <v>90</v>
      </c>
      <c r="F40" s="413">
        <v>0.03</v>
      </c>
      <c r="G40" s="307">
        <v>481950</v>
      </c>
      <c r="H40" s="309">
        <f t="shared" si="3"/>
        <v>14458.5</v>
      </c>
      <c r="J40" s="414">
        <f t="shared" si="0"/>
        <v>3</v>
      </c>
    </row>
    <row r="41" spans="1:10" ht="30" customHeight="1" x14ac:dyDescent="0.25">
      <c r="A41" s="515" t="s">
        <v>571</v>
      </c>
      <c r="B41" s="512"/>
      <c r="C41" s="512"/>
      <c r="D41" s="516"/>
      <c r="E41" s="306" t="s">
        <v>90</v>
      </c>
      <c r="F41" s="413">
        <v>0.01</v>
      </c>
      <c r="G41" s="307">
        <v>405300</v>
      </c>
      <c r="H41" s="309">
        <f t="shared" si="3"/>
        <v>4053</v>
      </c>
      <c r="J41" s="414">
        <f t="shared" si="0"/>
        <v>1</v>
      </c>
    </row>
    <row r="42" spans="1:10" ht="30" customHeight="1" x14ac:dyDescent="0.25">
      <c r="A42" s="515" t="s">
        <v>420</v>
      </c>
      <c r="B42" s="512"/>
      <c r="C42" s="512"/>
      <c r="D42" s="516"/>
      <c r="E42" s="306" t="s">
        <v>90</v>
      </c>
      <c r="F42" s="413">
        <v>0.01</v>
      </c>
      <c r="G42" s="307">
        <v>8550000</v>
      </c>
      <c r="H42" s="309">
        <f t="shared" si="3"/>
        <v>85500</v>
      </c>
      <c r="J42" s="414">
        <f t="shared" si="0"/>
        <v>1</v>
      </c>
    </row>
    <row r="43" spans="1:10" x14ac:dyDescent="0.25">
      <c r="A43" s="515" t="s">
        <v>421</v>
      </c>
      <c r="B43" s="512"/>
      <c r="C43" s="512"/>
      <c r="D43" s="516"/>
      <c r="E43" s="306" t="s">
        <v>419</v>
      </c>
      <c r="F43" s="413">
        <v>0.15</v>
      </c>
      <c r="G43" s="307">
        <v>165000</v>
      </c>
      <c r="H43" s="309">
        <f t="shared" si="3"/>
        <v>24750</v>
      </c>
      <c r="J43" s="414">
        <f t="shared" si="0"/>
        <v>17</v>
      </c>
    </row>
    <row r="44" spans="1:10" ht="30" customHeight="1" x14ac:dyDescent="0.25">
      <c r="A44" s="515" t="s">
        <v>422</v>
      </c>
      <c r="B44" s="512"/>
      <c r="C44" s="512"/>
      <c r="D44" s="516"/>
      <c r="E44" s="306" t="s">
        <v>419</v>
      </c>
      <c r="F44" s="413">
        <v>0.15</v>
      </c>
      <c r="G44" s="307">
        <v>75000</v>
      </c>
      <c r="H44" s="309">
        <f t="shared" si="3"/>
        <v>11250</v>
      </c>
      <c r="J44" s="414">
        <f t="shared" si="0"/>
        <v>17</v>
      </c>
    </row>
    <row r="45" spans="1:10" ht="13.5" thickBot="1" x14ac:dyDescent="0.3">
      <c r="A45" s="552" t="s">
        <v>621</v>
      </c>
      <c r="B45" s="528"/>
      <c r="C45" s="528"/>
      <c r="D45" s="553"/>
      <c r="E45" s="311" t="s">
        <v>90</v>
      </c>
      <c r="F45" s="415">
        <v>0.01</v>
      </c>
      <c r="G45" s="312">
        <f>+G34</f>
        <v>7000000</v>
      </c>
      <c r="H45" s="314">
        <f t="shared" si="3"/>
        <v>70000</v>
      </c>
      <c r="J45" s="414">
        <f t="shared" si="0"/>
        <v>1</v>
      </c>
    </row>
    <row r="46" spans="1:10" s="322" customFormat="1" x14ac:dyDescent="0.25">
      <c r="A46" s="295"/>
      <c r="B46" s="295"/>
      <c r="C46" s="319"/>
      <c r="D46" s="295"/>
      <c r="E46" s="295"/>
      <c r="F46" s="317" t="s">
        <v>371</v>
      </c>
      <c r="G46" s="320"/>
      <c r="H46" s="321">
        <f>SUM(H22:H45)</f>
        <v>924222.25</v>
      </c>
      <c r="J46" s="441"/>
    </row>
    <row r="47" spans="1:10" x14ac:dyDescent="0.25">
      <c r="A47" s="297"/>
      <c r="B47" s="297"/>
      <c r="C47" s="298"/>
      <c r="D47" s="297"/>
      <c r="E47" s="297"/>
      <c r="F47" s="323" t="s">
        <v>372</v>
      </c>
      <c r="G47" s="324">
        <v>0.05</v>
      </c>
      <c r="H47" s="325">
        <f>+(H31+H33+H38+H43+H44)*G47</f>
        <v>17807.462500000001</v>
      </c>
      <c r="J47" s="414"/>
    </row>
    <row r="48" spans="1:10" s="322" customFormat="1" ht="13.5" thickBot="1" x14ac:dyDescent="0.3">
      <c r="A48" s="295"/>
      <c r="B48" s="295"/>
      <c r="C48" s="319"/>
      <c r="D48" s="295"/>
      <c r="E48" s="295"/>
      <c r="F48" s="326" t="s">
        <v>364</v>
      </c>
      <c r="G48" s="327"/>
      <c r="H48" s="328">
        <f>SUM(H46:H47)</f>
        <v>942029.71250000002</v>
      </c>
      <c r="J48" s="441"/>
    </row>
    <row r="49" spans="1:11" ht="13.5" thickBot="1" x14ac:dyDescent="0.3">
      <c r="A49" s="297"/>
      <c r="B49" s="297"/>
      <c r="C49" s="298"/>
      <c r="D49" s="297"/>
      <c r="E49" s="297"/>
      <c r="F49" s="297"/>
      <c r="G49" s="297"/>
      <c r="H49" s="297"/>
    </row>
    <row r="50" spans="1:11" x14ac:dyDescent="0.25">
      <c r="A50" s="544" t="s">
        <v>373</v>
      </c>
      <c r="B50" s="545"/>
      <c r="C50" s="545"/>
      <c r="D50" s="545"/>
      <c r="E50" s="545"/>
      <c r="F50" s="545"/>
      <c r="G50" s="545"/>
      <c r="H50" s="546"/>
    </row>
    <row r="51" spans="1:11" x14ac:dyDescent="0.25">
      <c r="A51" s="532" t="s">
        <v>351</v>
      </c>
      <c r="B51" s="533"/>
      <c r="C51" s="533"/>
      <c r="D51" s="534"/>
      <c r="E51" s="299" t="s">
        <v>352</v>
      </c>
      <c r="F51" s="299" t="s">
        <v>374</v>
      </c>
      <c r="G51" s="299" t="s">
        <v>353</v>
      </c>
      <c r="H51" s="300" t="s">
        <v>354</v>
      </c>
    </row>
    <row r="52" spans="1:11" x14ac:dyDescent="0.25">
      <c r="A52" s="535"/>
      <c r="B52" s="536"/>
      <c r="C52" s="536"/>
      <c r="D52" s="537"/>
      <c r="E52" s="301" t="s">
        <v>375</v>
      </c>
      <c r="F52" s="301" t="s">
        <v>554</v>
      </c>
      <c r="G52" s="301" t="s">
        <v>555</v>
      </c>
      <c r="H52" s="302" t="s">
        <v>377</v>
      </c>
    </row>
    <row r="53" spans="1:11" x14ac:dyDescent="0.25">
      <c r="A53" s="538"/>
      <c r="B53" s="539"/>
      <c r="C53" s="539"/>
      <c r="D53" s="540"/>
      <c r="E53" s="303"/>
      <c r="F53" s="303" t="s">
        <v>378</v>
      </c>
      <c r="G53" s="304" t="s">
        <v>379</v>
      </c>
      <c r="H53" s="305"/>
    </row>
    <row r="54" spans="1:11" ht="30" customHeight="1" x14ac:dyDescent="0.25">
      <c r="A54" s="541" t="s">
        <v>586</v>
      </c>
      <c r="B54" s="542"/>
      <c r="C54" s="542"/>
      <c r="D54" s="543"/>
      <c r="E54" s="308">
        <v>2</v>
      </c>
      <c r="F54" s="307">
        <f>+'SALARIOS YONDO 2024'!G25</f>
        <v>75206.893452054806</v>
      </c>
      <c r="G54" s="308">
        <v>2</v>
      </c>
      <c r="H54" s="309">
        <f>+(E54*F54)/G54</f>
        <v>75206.893452054806</v>
      </c>
      <c r="J54" s="414"/>
      <c r="K54" s="414"/>
    </row>
    <row r="55" spans="1:11" ht="30" customHeight="1" x14ac:dyDescent="0.25">
      <c r="A55" s="515" t="s">
        <v>606</v>
      </c>
      <c r="B55" s="512"/>
      <c r="C55" s="512"/>
      <c r="D55" s="516"/>
      <c r="E55" s="308">
        <v>1</v>
      </c>
      <c r="F55" s="307">
        <f>+'SALARIOS YONDO 2024'!G16</f>
        <v>94008.629831647209</v>
      </c>
      <c r="G55" s="308">
        <f>+G54</f>
        <v>2</v>
      </c>
      <c r="H55" s="309">
        <f>+(E55*F55)/G55</f>
        <v>47004.314915823605</v>
      </c>
    </row>
    <row r="56" spans="1:11" x14ac:dyDescent="0.25">
      <c r="A56" s="515" t="s">
        <v>607</v>
      </c>
      <c r="B56" s="512"/>
      <c r="C56" s="512"/>
      <c r="D56" s="516"/>
      <c r="E56" s="308">
        <v>1</v>
      </c>
      <c r="F56" s="307">
        <f>+'SALARIOS YONDO 2024'!G29</f>
        <v>117693.16166306628</v>
      </c>
      <c r="G56" s="308">
        <f>+G55</f>
        <v>2</v>
      </c>
      <c r="H56" s="309">
        <f>+(E56*F56)/G56</f>
        <v>58846.580831533138</v>
      </c>
    </row>
    <row r="57" spans="1:11" ht="13.5" thickBot="1" x14ac:dyDescent="0.3">
      <c r="A57" s="552"/>
      <c r="B57" s="528"/>
      <c r="C57" s="528"/>
      <c r="D57" s="553"/>
      <c r="E57" s="313"/>
      <c r="F57" s="312"/>
      <c r="G57" s="313"/>
      <c r="H57" s="314"/>
    </row>
    <row r="58" spans="1:11" ht="13.5" thickBot="1" x14ac:dyDescent="0.3">
      <c r="A58" s="297"/>
      <c r="B58" s="297"/>
      <c r="C58" s="298"/>
      <c r="D58" s="297"/>
      <c r="E58" s="297"/>
      <c r="F58" s="297"/>
      <c r="G58" s="315" t="s">
        <v>364</v>
      </c>
      <c r="H58" s="316">
        <f>SUM(H54:H57)</f>
        <v>181057.78919941155</v>
      </c>
      <c r="J58" s="440">
        <f>ROUND(+H58*H6,0)</f>
        <v>21002704</v>
      </c>
    </row>
    <row r="59" spans="1:11" ht="13.5" thickBot="1" x14ac:dyDescent="0.3">
      <c r="A59" s="297"/>
      <c r="B59" s="297"/>
      <c r="C59" s="298"/>
      <c r="D59" s="297"/>
      <c r="E59" s="297"/>
      <c r="F59" s="297"/>
      <c r="G59" s="297"/>
      <c r="H59" s="297"/>
    </row>
    <row r="60" spans="1:11" x14ac:dyDescent="0.25">
      <c r="A60" s="544" t="s">
        <v>381</v>
      </c>
      <c r="B60" s="545"/>
      <c r="C60" s="545"/>
      <c r="D60" s="545"/>
      <c r="E60" s="545"/>
      <c r="F60" s="545"/>
      <c r="G60" s="545"/>
      <c r="H60" s="546"/>
    </row>
    <row r="61" spans="1:11" x14ac:dyDescent="0.25">
      <c r="A61" s="532" t="s">
        <v>351</v>
      </c>
      <c r="B61" s="533"/>
      <c r="C61" s="533"/>
      <c r="D61" s="534"/>
      <c r="E61" s="299" t="s">
        <v>352</v>
      </c>
      <c r="F61" s="299" t="s">
        <v>382</v>
      </c>
      <c r="G61" s="299" t="s">
        <v>549</v>
      </c>
      <c r="H61" s="300" t="s">
        <v>354</v>
      </c>
    </row>
    <row r="62" spans="1:11" x14ac:dyDescent="0.25">
      <c r="A62" s="535"/>
      <c r="B62" s="536"/>
      <c r="C62" s="536"/>
      <c r="D62" s="537"/>
      <c r="E62" s="303" t="s">
        <v>383</v>
      </c>
      <c r="F62" s="303" t="s">
        <v>384</v>
      </c>
      <c r="G62" s="303" t="s">
        <v>385</v>
      </c>
      <c r="H62" s="305" t="s">
        <v>386</v>
      </c>
    </row>
    <row r="63" spans="1:11" x14ac:dyDescent="0.25">
      <c r="A63" s="541" t="s">
        <v>584</v>
      </c>
      <c r="B63" s="542"/>
      <c r="C63" s="542"/>
      <c r="D63" s="543"/>
      <c r="E63" s="308">
        <v>1</v>
      </c>
      <c r="F63" s="307">
        <v>150</v>
      </c>
      <c r="G63" s="308">
        <v>314</v>
      </c>
      <c r="H63" s="309">
        <f>+E63*F63*G63</f>
        <v>47100</v>
      </c>
    </row>
    <row r="64" spans="1:11" x14ac:dyDescent="0.25">
      <c r="A64" s="515"/>
      <c r="B64" s="512"/>
      <c r="C64" s="512"/>
      <c r="D64" s="516"/>
      <c r="E64" s="308"/>
      <c r="F64" s="307"/>
      <c r="G64" s="308"/>
      <c r="H64" s="309">
        <f>+E64*F64*G64</f>
        <v>0</v>
      </c>
    </row>
    <row r="65" spans="1:11" ht="13.5" thickBot="1" x14ac:dyDescent="0.3">
      <c r="A65" s="552"/>
      <c r="B65" s="528"/>
      <c r="C65" s="528"/>
      <c r="D65" s="553"/>
      <c r="E65" s="313"/>
      <c r="F65" s="312"/>
      <c r="G65" s="313"/>
      <c r="H65" s="314"/>
    </row>
    <row r="66" spans="1:11" ht="13.5" thickBot="1" x14ac:dyDescent="0.3">
      <c r="A66" s="297"/>
      <c r="B66" s="297"/>
      <c r="C66" s="298"/>
      <c r="D66" s="297"/>
      <c r="E66" s="297"/>
      <c r="F66" s="297"/>
      <c r="G66" s="315" t="s">
        <v>364</v>
      </c>
      <c r="H66" s="316">
        <f>SUM(H63:H65)</f>
        <v>47100</v>
      </c>
      <c r="J66" s="440">
        <f>+H66*H6</f>
        <v>5463600</v>
      </c>
    </row>
    <row r="67" spans="1:11" ht="13.5" thickBot="1" x14ac:dyDescent="0.3">
      <c r="A67" s="297"/>
      <c r="B67" s="297"/>
      <c r="C67" s="298"/>
      <c r="D67" s="297"/>
      <c r="E67" s="297"/>
      <c r="F67" s="297"/>
      <c r="G67" s="295"/>
      <c r="H67" s="295"/>
    </row>
    <row r="68" spans="1:11" ht="13.5" thickBot="1" x14ac:dyDescent="0.3">
      <c r="A68" s="509" t="s">
        <v>388</v>
      </c>
      <c r="B68" s="510"/>
      <c r="C68" s="510" t="s">
        <v>389</v>
      </c>
      <c r="D68" s="510"/>
      <c r="E68" s="506" t="s">
        <v>540</v>
      </c>
      <c r="F68" s="507"/>
      <c r="G68" s="508"/>
      <c r="H68" s="316">
        <f>ROUND((H17+H48+H58+H66),0)</f>
        <v>1179240</v>
      </c>
      <c r="I68" s="440">
        <v>1179240</v>
      </c>
      <c r="J68" s="440">
        <f>+I68-H68</f>
        <v>0</v>
      </c>
      <c r="K68" s="440">
        <f>+J68/F23</f>
        <v>0</v>
      </c>
    </row>
    <row r="69" spans="1:11" x14ac:dyDescent="0.25">
      <c r="A69" s="511" t="s">
        <v>391</v>
      </c>
      <c r="B69" s="512"/>
      <c r="C69" s="512" t="s">
        <v>392</v>
      </c>
      <c r="D69" s="512"/>
      <c r="E69" s="554" t="s">
        <v>537</v>
      </c>
      <c r="F69" s="555"/>
      <c r="G69" s="411">
        <v>0.245</v>
      </c>
      <c r="H69" s="412">
        <f>ROUND(+$H$68*G69,0)</f>
        <v>288914</v>
      </c>
    </row>
    <row r="70" spans="1:11" s="329" customFormat="1" ht="12.75" customHeight="1" thickBot="1" x14ac:dyDescent="0.3">
      <c r="A70" s="297"/>
      <c r="B70" s="297"/>
      <c r="C70" s="298"/>
      <c r="D70" s="297"/>
      <c r="E70" s="513" t="s">
        <v>538</v>
      </c>
      <c r="F70" s="514"/>
      <c r="G70" s="324">
        <v>0.04</v>
      </c>
      <c r="H70" s="325">
        <f>ROUND(+$H$68*G70,0)</f>
        <v>47170</v>
      </c>
    </row>
    <row r="71" spans="1:11" s="329" customFormat="1" ht="12" customHeight="1" thickBot="1" x14ac:dyDescent="0.3">
      <c r="A71" s="297"/>
      <c r="B71" s="297"/>
      <c r="C71" s="298"/>
      <c r="D71" s="297"/>
      <c r="E71" s="506" t="s">
        <v>539</v>
      </c>
      <c r="F71" s="507"/>
      <c r="G71" s="508"/>
      <c r="H71" s="316">
        <f>+H69+H70</f>
        <v>336084</v>
      </c>
    </row>
    <row r="72" spans="1:11" ht="13.5" thickBot="1" x14ac:dyDescent="0.3">
      <c r="A72" s="509" t="s">
        <v>388</v>
      </c>
      <c r="B72" s="510"/>
      <c r="C72" s="510" t="s">
        <v>541</v>
      </c>
      <c r="D72" s="510"/>
      <c r="E72" s="556" t="s">
        <v>390</v>
      </c>
      <c r="F72" s="557"/>
      <c r="G72" s="558"/>
      <c r="H72" s="410">
        <f>+H68+H71</f>
        <v>1515324</v>
      </c>
    </row>
    <row r="73" spans="1:11" x14ac:dyDescent="0.25">
      <c r="A73" s="511" t="s">
        <v>391</v>
      </c>
      <c r="B73" s="512"/>
      <c r="C73" s="512" t="s">
        <v>542</v>
      </c>
      <c r="D73" s="512"/>
      <c r="E73" s="329"/>
      <c r="F73" s="329"/>
      <c r="G73" s="329"/>
      <c r="H73" s="329"/>
    </row>
  </sheetData>
  <mergeCells count="67">
    <mergeCell ref="D1:G1"/>
    <mergeCell ref="A37:D37"/>
    <mergeCell ref="A8:H8"/>
    <mergeCell ref="A9:D11"/>
    <mergeCell ref="A12:D12"/>
    <mergeCell ref="A13:D13"/>
    <mergeCell ref="A14:D14"/>
    <mergeCell ref="A15:D15"/>
    <mergeCell ref="A16:D16"/>
    <mergeCell ref="A19:H19"/>
    <mergeCell ref="A20:D21"/>
    <mergeCell ref="E20:E21"/>
    <mergeCell ref="A36:D36"/>
    <mergeCell ref="A3:C3"/>
    <mergeCell ref="D3:F3"/>
    <mergeCell ref="A22:D22"/>
    <mergeCell ref="E72:G72"/>
    <mergeCell ref="D4:H4"/>
    <mergeCell ref="A5:C5"/>
    <mergeCell ref="D5:F5"/>
    <mergeCell ref="A6:C6"/>
    <mergeCell ref="D6:F6"/>
    <mergeCell ref="A44:D44"/>
    <mergeCell ref="A45:D45"/>
    <mergeCell ref="E69:F69"/>
    <mergeCell ref="A51:D53"/>
    <mergeCell ref="A54:D54"/>
    <mergeCell ref="A55:D55"/>
    <mergeCell ref="A64:D64"/>
    <mergeCell ref="A32:D32"/>
    <mergeCell ref="A24:D24"/>
    <mergeCell ref="A23:D23"/>
    <mergeCell ref="A73:B73"/>
    <mergeCell ref="C73:D73"/>
    <mergeCell ref="A42:D42"/>
    <mergeCell ref="A43:D43"/>
    <mergeCell ref="A72:B72"/>
    <mergeCell ref="C72:D72"/>
    <mergeCell ref="A68:B68"/>
    <mergeCell ref="C68:D68"/>
    <mergeCell ref="A69:B69"/>
    <mergeCell ref="C69:D69"/>
    <mergeCell ref="A50:H50"/>
    <mergeCell ref="E70:F70"/>
    <mergeCell ref="A57:D57"/>
    <mergeCell ref="A60:H60"/>
    <mergeCell ref="A65:D65"/>
    <mergeCell ref="E68:G68"/>
    <mergeCell ref="A63:D63"/>
    <mergeCell ref="A33:D33"/>
    <mergeCell ref="E71:G71"/>
    <mergeCell ref="A38:D38"/>
    <mergeCell ref="A56:D56"/>
    <mergeCell ref="A61:D62"/>
    <mergeCell ref="A4:C4"/>
    <mergeCell ref="A39:D39"/>
    <mergeCell ref="A40:D40"/>
    <mergeCell ref="A41:D41"/>
    <mergeCell ref="A26:D26"/>
    <mergeCell ref="A27:D27"/>
    <mergeCell ref="A28:D28"/>
    <mergeCell ref="A34:D34"/>
    <mergeCell ref="A35:D35"/>
    <mergeCell ref="A29:D29"/>
    <mergeCell ref="A30:D30"/>
    <mergeCell ref="A31:D31"/>
    <mergeCell ref="A25:D25"/>
  </mergeCells>
  <printOptions horizontalCentered="1"/>
  <pageMargins left="0.39370078740157483" right="0.39370078740157483" top="0.59055118110236227" bottom="0.59055118110236227" header="0.19685039370078741" footer="0.19685039370078741"/>
  <pageSetup scale="55" orientation="portrait" r:id="rId1"/>
  <headerFooter>
    <oddHeader>&amp;F</oddHeader>
    <oddFooter>&amp;L&amp;A&amp;C&amp;B Confidencial&amp;B&amp;RPágina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A406B-2E50-4748-8065-AD9E6D6D2866}">
  <sheetPr>
    <tabColor theme="5" tint="0.39997558519241921"/>
    <pageSetUpPr fitToPage="1"/>
  </sheetPr>
  <dimension ref="A1:K59"/>
  <sheetViews>
    <sheetView topLeftCell="A31" zoomScaleNormal="100" zoomScaleSheetLayoutView="100" workbookViewId="0">
      <selection activeCell="D6" sqref="D6:F6"/>
    </sheetView>
  </sheetViews>
  <sheetFormatPr baseColWidth="10" defaultRowHeight="12.75" x14ac:dyDescent="0.25"/>
  <cols>
    <col min="1" max="1" width="5.7109375" style="289" customWidth="1"/>
    <col min="2" max="2" width="3.28515625" style="289" customWidth="1"/>
    <col min="3" max="3" width="6.42578125" style="289" customWidth="1"/>
    <col min="4" max="4" width="21.5703125" style="289" customWidth="1"/>
    <col min="5" max="5" width="11.42578125" style="289"/>
    <col min="6" max="6" width="17.5703125" style="289" customWidth="1"/>
    <col min="7" max="7" width="13.140625" style="289" customWidth="1"/>
    <col min="8" max="8" width="14" style="289" customWidth="1"/>
    <col min="9" max="10" width="14.28515625" style="289" bestFit="1" customWidth="1"/>
    <col min="11" max="11" width="13.28515625" style="289" bestFit="1" customWidth="1"/>
    <col min="12" max="16384" width="11.42578125" style="289"/>
  </cols>
  <sheetData>
    <row r="1" spans="1:8" ht="72" customHeight="1" thickTop="1" thickBot="1" x14ac:dyDescent="0.3">
      <c r="A1" s="286"/>
      <c r="B1" s="287"/>
      <c r="C1" s="287"/>
      <c r="D1" s="517" t="s">
        <v>343</v>
      </c>
      <c r="E1" s="518"/>
      <c r="F1" s="518"/>
      <c r="G1" s="519"/>
      <c r="H1" s="288" t="s">
        <v>344</v>
      </c>
    </row>
    <row r="2" spans="1:8" ht="9.9499999999999993" customHeight="1" thickTop="1" thickBot="1" x14ac:dyDescent="0.3">
      <c r="A2" s="290"/>
      <c r="B2" s="290"/>
      <c r="C2" s="291"/>
      <c r="D2" s="291"/>
      <c r="E2" s="291"/>
      <c r="F2" s="291"/>
      <c r="G2" s="292"/>
      <c r="H2" s="292"/>
    </row>
    <row r="3" spans="1:8" ht="60" customHeight="1" x14ac:dyDescent="0.25">
      <c r="A3" s="520" t="s">
        <v>345</v>
      </c>
      <c r="B3" s="521"/>
      <c r="C3" s="521"/>
      <c r="D3" s="510" t="s">
        <v>0</v>
      </c>
      <c r="E3" s="510"/>
      <c r="F3" s="510"/>
      <c r="G3" s="293" t="s">
        <v>346</v>
      </c>
      <c r="H3" s="294">
        <f>+'OE6'!H3</f>
        <v>45520</v>
      </c>
    </row>
    <row r="4" spans="1:8" ht="20.100000000000001" customHeight="1" x14ac:dyDescent="0.25">
      <c r="A4" s="522" t="s">
        <v>347</v>
      </c>
      <c r="B4" s="523"/>
      <c r="C4" s="523"/>
      <c r="D4" s="512" t="s">
        <v>348</v>
      </c>
      <c r="E4" s="512"/>
      <c r="F4" s="512"/>
      <c r="G4" s="455"/>
      <c r="H4" s="527"/>
    </row>
    <row r="5" spans="1:8" ht="20.100000000000001" customHeight="1" x14ac:dyDescent="0.25">
      <c r="A5" s="522" t="s">
        <v>533</v>
      </c>
      <c r="B5" s="523"/>
      <c r="C5" s="523"/>
      <c r="D5" s="512" t="str">
        <f>+'Mayores y Menores 3 ADICION'!A204</f>
        <v>OE17</v>
      </c>
      <c r="E5" s="512"/>
      <c r="F5" s="512"/>
      <c r="G5" s="295" t="s">
        <v>535</v>
      </c>
      <c r="H5" s="296" t="str">
        <f>+'Mayores y Menores 3 ADICION'!C204</f>
        <v>Gl</v>
      </c>
    </row>
    <row r="6" spans="1:8" ht="50.1" customHeight="1" thickBot="1" x14ac:dyDescent="0.3">
      <c r="A6" s="524" t="s">
        <v>534</v>
      </c>
      <c r="B6" s="525"/>
      <c r="C6" s="526"/>
      <c r="D6" s="528" t="str">
        <f>+'Mayores y Menores 3 ADICION'!B204</f>
        <v>S.T.I DE POSTES EN CONCRETO PARA ACOMETIDA ELECTRICA, INCLUYE ATRAQUE EN CONCRETO DE 2500 PSI E ILUMINACION DEL SITIO, NO INCLUYE LLENO,  para funcionamiento EBAR</v>
      </c>
      <c r="E6" s="526"/>
      <c r="F6" s="526"/>
      <c r="G6" s="408" t="s">
        <v>536</v>
      </c>
      <c r="H6" s="409">
        <f>+'Mayores y Menores 3 ADICION'!D204</f>
        <v>1</v>
      </c>
    </row>
    <row r="7" spans="1:8" ht="9.9499999999999993" customHeight="1" thickBot="1" x14ac:dyDescent="0.3">
      <c r="A7" s="297"/>
      <c r="B7" s="297"/>
      <c r="C7" s="298"/>
      <c r="D7" s="297"/>
      <c r="E7" s="297"/>
      <c r="F7" s="297"/>
      <c r="G7" s="297"/>
      <c r="H7" s="297"/>
    </row>
    <row r="8" spans="1:8" x14ac:dyDescent="0.25">
      <c r="A8" s="529" t="s">
        <v>350</v>
      </c>
      <c r="B8" s="530"/>
      <c r="C8" s="530"/>
      <c r="D8" s="530"/>
      <c r="E8" s="530"/>
      <c r="F8" s="530"/>
      <c r="G8" s="530"/>
      <c r="H8" s="531"/>
    </row>
    <row r="9" spans="1:8" x14ac:dyDescent="0.25">
      <c r="A9" s="532" t="s">
        <v>351</v>
      </c>
      <c r="B9" s="533"/>
      <c r="C9" s="533"/>
      <c r="D9" s="534"/>
      <c r="E9" s="299" t="s">
        <v>352</v>
      </c>
      <c r="F9" s="299" t="s">
        <v>546</v>
      </c>
      <c r="G9" s="299" t="s">
        <v>353</v>
      </c>
      <c r="H9" s="300" t="s">
        <v>354</v>
      </c>
    </row>
    <row r="10" spans="1:8" x14ac:dyDescent="0.25">
      <c r="A10" s="535"/>
      <c r="B10" s="536"/>
      <c r="C10" s="536"/>
      <c r="D10" s="537"/>
      <c r="E10" s="301" t="s">
        <v>355</v>
      </c>
      <c r="F10" s="301" t="s">
        <v>356</v>
      </c>
      <c r="G10" s="301" t="s">
        <v>614</v>
      </c>
      <c r="H10" s="302" t="s">
        <v>358</v>
      </c>
    </row>
    <row r="11" spans="1:8" x14ac:dyDescent="0.25">
      <c r="A11" s="538"/>
      <c r="B11" s="539"/>
      <c r="C11" s="539"/>
      <c r="D11" s="540"/>
      <c r="E11" s="303"/>
      <c r="F11" s="303" t="s">
        <v>359</v>
      </c>
      <c r="G11" s="304" t="s">
        <v>360</v>
      </c>
      <c r="H11" s="305"/>
    </row>
    <row r="12" spans="1:8" x14ac:dyDescent="0.25">
      <c r="A12" s="541" t="s">
        <v>361</v>
      </c>
      <c r="B12" s="542"/>
      <c r="C12" s="542"/>
      <c r="D12" s="543"/>
      <c r="E12" s="306"/>
      <c r="F12" s="307"/>
      <c r="G12" s="308"/>
      <c r="H12" s="309">
        <f>+H44*5%</f>
        <v>60352.596399803857</v>
      </c>
    </row>
    <row r="13" spans="1:8" ht="30" customHeight="1" x14ac:dyDescent="0.25">
      <c r="A13" s="515" t="s">
        <v>556</v>
      </c>
      <c r="B13" s="512"/>
      <c r="C13" s="512"/>
      <c r="D13" s="516"/>
      <c r="E13" s="310">
        <v>1</v>
      </c>
      <c r="F13" s="307">
        <v>139039</v>
      </c>
      <c r="G13" s="308">
        <v>0.25</v>
      </c>
      <c r="H13" s="309">
        <f>+F13/G13</f>
        <v>556156</v>
      </c>
    </row>
    <row r="14" spans="1:8" x14ac:dyDescent="0.25">
      <c r="A14" s="515"/>
      <c r="B14" s="512"/>
      <c r="C14" s="512"/>
      <c r="D14" s="516"/>
      <c r="E14" s="310"/>
      <c r="F14" s="307"/>
      <c r="G14" s="308"/>
      <c r="H14" s="309"/>
    </row>
    <row r="15" spans="1:8" x14ac:dyDescent="0.25">
      <c r="A15" s="515"/>
      <c r="B15" s="512"/>
      <c r="C15" s="512"/>
      <c r="D15" s="516"/>
      <c r="E15" s="310"/>
      <c r="F15" s="307"/>
      <c r="G15" s="308"/>
      <c r="H15" s="309"/>
    </row>
    <row r="16" spans="1:8" ht="13.5" thickBot="1" x14ac:dyDescent="0.3">
      <c r="A16" s="547"/>
      <c r="B16" s="548"/>
      <c r="C16" s="548"/>
      <c r="D16" s="549"/>
      <c r="E16" s="311"/>
      <c r="F16" s="312"/>
      <c r="G16" s="313"/>
      <c r="H16" s="314"/>
    </row>
    <row r="17" spans="1:10" ht="13.5" thickBot="1" x14ac:dyDescent="0.3">
      <c r="A17" s="297"/>
      <c r="B17" s="297"/>
      <c r="C17" s="298"/>
      <c r="D17" s="297"/>
      <c r="E17" s="297"/>
      <c r="F17" s="297"/>
      <c r="G17" s="315" t="s">
        <v>364</v>
      </c>
      <c r="H17" s="316">
        <f>SUM(H12:H16)</f>
        <v>616508.59639980388</v>
      </c>
    </row>
    <row r="18" spans="1:10" ht="9.9499999999999993" customHeight="1" thickBot="1" x14ac:dyDescent="0.3">
      <c r="A18" s="297"/>
      <c r="B18" s="297"/>
      <c r="C18" s="298"/>
      <c r="D18" s="297"/>
      <c r="E18" s="297"/>
      <c r="F18" s="297"/>
      <c r="G18" s="297"/>
      <c r="H18" s="297"/>
    </row>
    <row r="19" spans="1:10" x14ac:dyDescent="0.25">
      <c r="A19" s="544" t="s">
        <v>365</v>
      </c>
      <c r="B19" s="545"/>
      <c r="C19" s="545"/>
      <c r="D19" s="545"/>
      <c r="E19" s="545"/>
      <c r="F19" s="545"/>
      <c r="G19" s="545"/>
      <c r="H19" s="546"/>
      <c r="I19" s="414"/>
      <c r="J19" s="414"/>
    </row>
    <row r="20" spans="1:10" x14ac:dyDescent="0.25">
      <c r="A20" s="532" t="s">
        <v>351</v>
      </c>
      <c r="B20" s="533"/>
      <c r="C20" s="533"/>
      <c r="D20" s="534"/>
      <c r="E20" s="550" t="s">
        <v>349</v>
      </c>
      <c r="F20" s="299" t="s">
        <v>352</v>
      </c>
      <c r="G20" s="299" t="s">
        <v>366</v>
      </c>
      <c r="H20" s="300" t="s">
        <v>354</v>
      </c>
      <c r="I20" s="414"/>
      <c r="J20" s="414"/>
    </row>
    <row r="21" spans="1:10" x14ac:dyDescent="0.25">
      <c r="A21" s="538"/>
      <c r="B21" s="539"/>
      <c r="C21" s="539"/>
      <c r="D21" s="540"/>
      <c r="E21" s="551"/>
      <c r="F21" s="303" t="s">
        <v>367</v>
      </c>
      <c r="G21" s="303" t="s">
        <v>368</v>
      </c>
      <c r="H21" s="305" t="s">
        <v>369</v>
      </c>
    </row>
    <row r="22" spans="1:10" ht="30" customHeight="1" x14ac:dyDescent="0.25">
      <c r="A22" s="515" t="s">
        <v>568</v>
      </c>
      <c r="B22" s="512"/>
      <c r="C22" s="512"/>
      <c r="D22" s="516"/>
      <c r="E22" s="306" t="s">
        <v>90</v>
      </c>
      <c r="F22" s="310">
        <v>3</v>
      </c>
      <c r="G22" s="307">
        <v>3010145.33</v>
      </c>
      <c r="H22" s="309">
        <f>+F22*G22</f>
        <v>9030435.9900000002</v>
      </c>
      <c r="I22" s="414"/>
      <c r="J22" s="414"/>
    </row>
    <row r="23" spans="1:10" x14ac:dyDescent="0.25">
      <c r="A23" s="515" t="s">
        <v>569</v>
      </c>
      <c r="B23" s="512"/>
      <c r="C23" s="512"/>
      <c r="D23" s="516"/>
      <c r="E23" s="306" t="s">
        <v>90</v>
      </c>
      <c r="F23" s="310">
        <v>5</v>
      </c>
      <c r="G23" s="307">
        <v>2155700</v>
      </c>
      <c r="H23" s="309">
        <f>+F23*G23</f>
        <v>10778500</v>
      </c>
      <c r="I23" s="414"/>
      <c r="J23" s="414"/>
    </row>
    <row r="24" spans="1:10" x14ac:dyDescent="0.25">
      <c r="A24" s="515" t="s">
        <v>570</v>
      </c>
      <c r="B24" s="512"/>
      <c r="C24" s="512"/>
      <c r="D24" s="516"/>
      <c r="E24" s="306" t="s">
        <v>90</v>
      </c>
      <c r="F24" s="310">
        <f>+F22+F23</f>
        <v>8</v>
      </c>
      <c r="G24" s="307">
        <v>486500</v>
      </c>
      <c r="H24" s="309">
        <f t="shared" ref="H24" si="0">+F24*G24</f>
        <v>3892000</v>
      </c>
    </row>
    <row r="25" spans="1:10" ht="50.1" customHeight="1" x14ac:dyDescent="0.25">
      <c r="A25" s="515" t="s">
        <v>623</v>
      </c>
      <c r="B25" s="512"/>
      <c r="C25" s="512"/>
      <c r="D25" s="516"/>
      <c r="E25" s="306" t="s">
        <v>90</v>
      </c>
      <c r="F25" s="310">
        <v>1</v>
      </c>
      <c r="G25" s="307">
        <v>572000</v>
      </c>
      <c r="H25" s="309">
        <f t="shared" ref="H25" si="1">+F25*G25</f>
        <v>572000</v>
      </c>
    </row>
    <row r="26" spans="1:10" ht="30" customHeight="1" x14ac:dyDescent="0.25">
      <c r="A26" s="515" t="s">
        <v>624</v>
      </c>
      <c r="B26" s="512"/>
      <c r="C26" s="512"/>
      <c r="D26" s="516"/>
      <c r="E26" s="306" t="s">
        <v>90</v>
      </c>
      <c r="F26" s="310">
        <v>1</v>
      </c>
      <c r="G26" s="307">
        <v>187200</v>
      </c>
      <c r="H26" s="309">
        <f t="shared" ref="H26" si="2">+F26*G26</f>
        <v>187200</v>
      </c>
    </row>
    <row r="27" spans="1:10" x14ac:dyDescent="0.25">
      <c r="A27" s="515" t="s">
        <v>407</v>
      </c>
      <c r="B27" s="512"/>
      <c r="C27" s="512"/>
      <c r="D27" s="516"/>
      <c r="E27" s="306" t="s">
        <v>408</v>
      </c>
      <c r="F27" s="310">
        <v>702.1</v>
      </c>
      <c r="G27" s="307">
        <v>81.150000000000006</v>
      </c>
      <c r="H27" s="309">
        <f t="shared" ref="H27:H30" si="3">+F27*G27</f>
        <v>56975.415000000008</v>
      </c>
    </row>
    <row r="28" spans="1:10" x14ac:dyDescent="0.25">
      <c r="A28" s="515" t="s">
        <v>409</v>
      </c>
      <c r="B28" s="512"/>
      <c r="C28" s="512"/>
      <c r="D28" s="516"/>
      <c r="E28" s="306" t="s">
        <v>9</v>
      </c>
      <c r="F28" s="310">
        <v>1.98</v>
      </c>
      <c r="G28" s="307">
        <v>67378</v>
      </c>
      <c r="H28" s="309">
        <f t="shared" si="3"/>
        <v>133408.44</v>
      </c>
    </row>
    <row r="29" spans="1:10" x14ac:dyDescent="0.25">
      <c r="A29" s="515" t="s">
        <v>410</v>
      </c>
      <c r="B29" s="512"/>
      <c r="C29" s="512"/>
      <c r="D29" s="516"/>
      <c r="E29" s="306" t="s">
        <v>9</v>
      </c>
      <c r="F29" s="310">
        <v>3.92</v>
      </c>
      <c r="G29" s="307">
        <v>54579</v>
      </c>
      <c r="H29" s="309">
        <f t="shared" si="3"/>
        <v>213949.68</v>
      </c>
    </row>
    <row r="30" spans="1:10" x14ac:dyDescent="0.25">
      <c r="A30" s="515" t="s">
        <v>411</v>
      </c>
      <c r="B30" s="512"/>
      <c r="C30" s="512"/>
      <c r="D30" s="516"/>
      <c r="E30" s="306" t="s">
        <v>412</v>
      </c>
      <c r="F30" s="310">
        <v>24.78</v>
      </c>
      <c r="G30" s="307">
        <v>32856</v>
      </c>
      <c r="H30" s="309">
        <f t="shared" si="3"/>
        <v>814171.68</v>
      </c>
    </row>
    <row r="31" spans="1:10" ht="13.5" thickBot="1" x14ac:dyDescent="0.3">
      <c r="A31" s="552"/>
      <c r="B31" s="528"/>
      <c r="C31" s="528"/>
      <c r="D31" s="553"/>
      <c r="E31" s="311"/>
      <c r="F31" s="318"/>
      <c r="G31" s="312"/>
      <c r="H31" s="314">
        <f t="shared" ref="H31" si="4">+F31*G31</f>
        <v>0</v>
      </c>
    </row>
    <row r="32" spans="1:10" s="322" customFormat="1" x14ac:dyDescent="0.25">
      <c r="A32" s="295"/>
      <c r="B32" s="295"/>
      <c r="C32" s="319"/>
      <c r="D32" s="295"/>
      <c r="E32" s="295"/>
      <c r="F32" s="317" t="s">
        <v>371</v>
      </c>
      <c r="G32" s="320"/>
      <c r="H32" s="321">
        <f>SUM(H22:H31)</f>
        <v>25678641.205000002</v>
      </c>
    </row>
    <row r="33" spans="1:8" x14ac:dyDescent="0.25">
      <c r="A33" s="297"/>
      <c r="B33" s="297"/>
      <c r="C33" s="298"/>
      <c r="D33" s="297"/>
      <c r="E33" s="297"/>
      <c r="F33" s="323" t="s">
        <v>372</v>
      </c>
      <c r="G33" s="324">
        <v>0.05</v>
      </c>
      <c r="H33" s="325">
        <f>+(H27+H28+H29+H30)*G33</f>
        <v>60925.260750000009</v>
      </c>
    </row>
    <row r="34" spans="1:8" s="322" customFormat="1" ht="13.5" thickBot="1" x14ac:dyDescent="0.3">
      <c r="A34" s="295"/>
      <c r="B34" s="295"/>
      <c r="C34" s="319"/>
      <c r="D34" s="295"/>
      <c r="E34" s="295"/>
      <c r="F34" s="326" t="s">
        <v>364</v>
      </c>
      <c r="G34" s="327"/>
      <c r="H34" s="328">
        <f>SUM(H32:H33)</f>
        <v>25739566.465750001</v>
      </c>
    </row>
    <row r="35" spans="1:8" ht="13.5" thickBot="1" x14ac:dyDescent="0.3">
      <c r="A35" s="297"/>
      <c r="B35" s="297"/>
      <c r="C35" s="298"/>
      <c r="D35" s="297"/>
      <c r="E35" s="297"/>
      <c r="F35" s="297"/>
      <c r="G35" s="297"/>
      <c r="H35" s="297"/>
    </row>
    <row r="36" spans="1:8" x14ac:dyDescent="0.25">
      <c r="A36" s="544" t="s">
        <v>373</v>
      </c>
      <c r="B36" s="545"/>
      <c r="C36" s="545"/>
      <c r="D36" s="545"/>
      <c r="E36" s="545"/>
      <c r="F36" s="545"/>
      <c r="G36" s="545"/>
      <c r="H36" s="546"/>
    </row>
    <row r="37" spans="1:8" x14ac:dyDescent="0.25">
      <c r="A37" s="532" t="s">
        <v>351</v>
      </c>
      <c r="B37" s="533"/>
      <c r="C37" s="533"/>
      <c r="D37" s="534"/>
      <c r="E37" s="299" t="s">
        <v>352</v>
      </c>
      <c r="F37" s="299" t="s">
        <v>374</v>
      </c>
      <c r="G37" s="299" t="s">
        <v>353</v>
      </c>
      <c r="H37" s="300" t="s">
        <v>354</v>
      </c>
    </row>
    <row r="38" spans="1:8" x14ac:dyDescent="0.25">
      <c r="A38" s="535"/>
      <c r="B38" s="536"/>
      <c r="C38" s="536"/>
      <c r="D38" s="537"/>
      <c r="E38" s="301" t="s">
        <v>375</v>
      </c>
      <c r="F38" s="301" t="s">
        <v>554</v>
      </c>
      <c r="G38" s="301" t="s">
        <v>555</v>
      </c>
      <c r="H38" s="302" t="s">
        <v>377</v>
      </c>
    </row>
    <row r="39" spans="1:8" x14ac:dyDescent="0.25">
      <c r="A39" s="538"/>
      <c r="B39" s="539"/>
      <c r="C39" s="539"/>
      <c r="D39" s="540"/>
      <c r="E39" s="303"/>
      <c r="F39" s="303" t="s">
        <v>378</v>
      </c>
      <c r="G39" s="304" t="s">
        <v>379</v>
      </c>
      <c r="H39" s="305"/>
    </row>
    <row r="40" spans="1:8" ht="30" customHeight="1" x14ac:dyDescent="0.25">
      <c r="A40" s="541" t="s">
        <v>586</v>
      </c>
      <c r="B40" s="542"/>
      <c r="C40" s="542"/>
      <c r="D40" s="543"/>
      <c r="E40" s="308">
        <v>2</v>
      </c>
      <c r="F40" s="307">
        <f>+'SALARIOS YONDO 2024'!G25</f>
        <v>75206.893452054806</v>
      </c>
      <c r="G40" s="308">
        <v>0.3</v>
      </c>
      <c r="H40" s="309">
        <f>+(E40*F40)/G40</f>
        <v>501379.28968036541</v>
      </c>
    </row>
    <row r="41" spans="1:8" ht="30" customHeight="1" x14ac:dyDescent="0.25">
      <c r="A41" s="515" t="s">
        <v>606</v>
      </c>
      <c r="B41" s="512"/>
      <c r="C41" s="512"/>
      <c r="D41" s="516"/>
      <c r="E41" s="308">
        <v>1</v>
      </c>
      <c r="F41" s="307">
        <f>+'SALARIOS YONDO 2024'!G16</f>
        <v>94008.629831647209</v>
      </c>
      <c r="G41" s="308">
        <f>+G40</f>
        <v>0.3</v>
      </c>
      <c r="H41" s="309">
        <f>+(E41*F41)/G41</f>
        <v>313362.09943882405</v>
      </c>
    </row>
    <row r="42" spans="1:8" x14ac:dyDescent="0.25">
      <c r="A42" s="515" t="s">
        <v>607</v>
      </c>
      <c r="B42" s="512"/>
      <c r="C42" s="512"/>
      <c r="D42" s="516"/>
      <c r="E42" s="308">
        <v>1</v>
      </c>
      <c r="F42" s="307">
        <f>+'SALARIOS YONDO 2024'!G29</f>
        <v>117693.16166306628</v>
      </c>
      <c r="G42" s="308">
        <f>+G41</f>
        <v>0.3</v>
      </c>
      <c r="H42" s="309">
        <f>+(E42*F42)/G42</f>
        <v>392310.53887688759</v>
      </c>
    </row>
    <row r="43" spans="1:8" ht="13.5" thickBot="1" x14ac:dyDescent="0.3">
      <c r="A43" s="552"/>
      <c r="B43" s="528"/>
      <c r="C43" s="528"/>
      <c r="D43" s="553"/>
      <c r="E43" s="313"/>
      <c r="F43" s="312"/>
      <c r="G43" s="313"/>
      <c r="H43" s="314"/>
    </row>
    <row r="44" spans="1:8" ht="13.5" thickBot="1" x14ac:dyDescent="0.3">
      <c r="A44" s="297"/>
      <c r="B44" s="297"/>
      <c r="C44" s="298"/>
      <c r="D44" s="297"/>
      <c r="E44" s="297"/>
      <c r="F44" s="297"/>
      <c r="G44" s="315" t="s">
        <v>364</v>
      </c>
      <c r="H44" s="316">
        <f>SUM(H40:H43)</f>
        <v>1207051.9279960771</v>
      </c>
    </row>
    <row r="45" spans="1:8" ht="13.5" thickBot="1" x14ac:dyDescent="0.3">
      <c r="A45" s="297"/>
      <c r="B45" s="297"/>
      <c r="C45" s="298"/>
      <c r="D45" s="297"/>
      <c r="E45" s="297"/>
      <c r="F45" s="297"/>
      <c r="G45" s="297"/>
      <c r="H45" s="297"/>
    </row>
    <row r="46" spans="1:8" x14ac:dyDescent="0.25">
      <c r="A46" s="544" t="s">
        <v>381</v>
      </c>
      <c r="B46" s="545"/>
      <c r="C46" s="545"/>
      <c r="D46" s="545"/>
      <c r="E46" s="545"/>
      <c r="F46" s="545"/>
      <c r="G46" s="545"/>
      <c r="H46" s="546"/>
    </row>
    <row r="47" spans="1:8" x14ac:dyDescent="0.25">
      <c r="A47" s="532" t="s">
        <v>351</v>
      </c>
      <c r="B47" s="533"/>
      <c r="C47" s="533"/>
      <c r="D47" s="534"/>
      <c r="E47" s="299" t="s">
        <v>352</v>
      </c>
      <c r="F47" s="299" t="s">
        <v>382</v>
      </c>
      <c r="G47" s="299" t="s">
        <v>549</v>
      </c>
      <c r="H47" s="300" t="s">
        <v>354</v>
      </c>
    </row>
    <row r="48" spans="1:8" x14ac:dyDescent="0.25">
      <c r="A48" s="535"/>
      <c r="B48" s="536"/>
      <c r="C48" s="536"/>
      <c r="D48" s="537"/>
      <c r="E48" s="303" t="s">
        <v>383</v>
      </c>
      <c r="F48" s="303" t="s">
        <v>384</v>
      </c>
      <c r="G48" s="303" t="s">
        <v>385</v>
      </c>
      <c r="H48" s="305" t="s">
        <v>386</v>
      </c>
    </row>
    <row r="49" spans="1:11" x14ac:dyDescent="0.25">
      <c r="A49" s="541" t="s">
        <v>588</v>
      </c>
      <c r="B49" s="542"/>
      <c r="C49" s="542"/>
      <c r="D49" s="543"/>
      <c r="E49" s="308">
        <f>ROUND(+(F22+F23)*1.05,0)</f>
        <v>8</v>
      </c>
      <c r="F49" s="307">
        <v>1090</v>
      </c>
      <c r="G49" s="308">
        <v>173</v>
      </c>
      <c r="H49" s="309">
        <f>+E49*F49*G49</f>
        <v>1508560</v>
      </c>
    </row>
    <row r="50" spans="1:11" x14ac:dyDescent="0.25">
      <c r="A50" s="515"/>
      <c r="B50" s="512"/>
      <c r="C50" s="512"/>
      <c r="D50" s="516"/>
      <c r="E50" s="308"/>
      <c r="F50" s="307"/>
      <c r="G50" s="308"/>
      <c r="H50" s="309">
        <f>+E50*F50*G50</f>
        <v>0</v>
      </c>
    </row>
    <row r="51" spans="1:11" ht="13.5" thickBot="1" x14ac:dyDescent="0.3">
      <c r="A51" s="552"/>
      <c r="B51" s="528"/>
      <c r="C51" s="528"/>
      <c r="D51" s="553"/>
      <c r="E51" s="313"/>
      <c r="F51" s="312"/>
      <c r="G51" s="313"/>
      <c r="H51" s="314"/>
    </row>
    <row r="52" spans="1:11" ht="13.5" thickBot="1" x14ac:dyDescent="0.3">
      <c r="A52" s="297"/>
      <c r="B52" s="297"/>
      <c r="C52" s="298"/>
      <c r="D52" s="297"/>
      <c r="E52" s="297"/>
      <c r="F52" s="297"/>
      <c r="G52" s="315" t="s">
        <v>364</v>
      </c>
      <c r="H52" s="316">
        <f>SUM(H49:H51)</f>
        <v>1508560</v>
      </c>
    </row>
    <row r="53" spans="1:11" ht="13.5" thickBot="1" x14ac:dyDescent="0.3">
      <c r="A53" s="297"/>
      <c r="B53" s="297"/>
      <c r="C53" s="298"/>
      <c r="D53" s="297"/>
      <c r="E53" s="297"/>
      <c r="F53" s="297"/>
      <c r="G53" s="295"/>
      <c r="H53" s="295"/>
    </row>
    <row r="54" spans="1:11" ht="13.5" thickBot="1" x14ac:dyDescent="0.3">
      <c r="A54" s="509" t="s">
        <v>388</v>
      </c>
      <c r="B54" s="510"/>
      <c r="C54" s="510" t="s">
        <v>389</v>
      </c>
      <c r="D54" s="510"/>
      <c r="E54" s="506" t="s">
        <v>540</v>
      </c>
      <c r="F54" s="507"/>
      <c r="G54" s="508"/>
      <c r="H54" s="316">
        <f>ROUND((H17+H34+H44+H52),0)</f>
        <v>29071687</v>
      </c>
      <c r="I54" s="440">
        <v>29071687</v>
      </c>
      <c r="J54" s="440">
        <f>+I54-H54</f>
        <v>0</v>
      </c>
      <c r="K54" s="440">
        <f>+J54/5</f>
        <v>0</v>
      </c>
    </row>
    <row r="55" spans="1:11" x14ac:dyDescent="0.25">
      <c r="A55" s="511" t="s">
        <v>391</v>
      </c>
      <c r="B55" s="512"/>
      <c r="C55" s="512" t="s">
        <v>392</v>
      </c>
      <c r="D55" s="512"/>
      <c r="E55" s="554" t="s">
        <v>537</v>
      </c>
      <c r="F55" s="555"/>
      <c r="G55" s="411">
        <v>0.245</v>
      </c>
      <c r="H55" s="412">
        <f>ROUND(+$H$54*G55,0)</f>
        <v>7122563</v>
      </c>
    </row>
    <row r="56" spans="1:11" s="329" customFormat="1" ht="12.75" customHeight="1" thickBot="1" x14ac:dyDescent="0.3">
      <c r="A56" s="297"/>
      <c r="B56" s="297"/>
      <c r="C56" s="298"/>
      <c r="D56" s="297"/>
      <c r="E56" s="513" t="s">
        <v>538</v>
      </c>
      <c r="F56" s="514"/>
      <c r="G56" s="324">
        <v>0.04</v>
      </c>
      <c r="H56" s="325">
        <f>ROUND(+$H$54*G56,0)</f>
        <v>1162867</v>
      </c>
    </row>
    <row r="57" spans="1:11" s="329" customFormat="1" ht="12" customHeight="1" thickBot="1" x14ac:dyDescent="0.3">
      <c r="A57" s="297"/>
      <c r="B57" s="297"/>
      <c r="C57" s="298"/>
      <c r="D57" s="297"/>
      <c r="E57" s="506" t="s">
        <v>539</v>
      </c>
      <c r="F57" s="507"/>
      <c r="G57" s="508"/>
      <c r="H57" s="316">
        <f>+H55+H56</f>
        <v>8285430</v>
      </c>
    </row>
    <row r="58" spans="1:11" ht="13.5" thickBot="1" x14ac:dyDescent="0.3">
      <c r="A58" s="509" t="s">
        <v>388</v>
      </c>
      <c r="B58" s="510"/>
      <c r="C58" s="510" t="s">
        <v>541</v>
      </c>
      <c r="D58" s="510"/>
      <c r="E58" s="556" t="s">
        <v>390</v>
      </c>
      <c r="F58" s="557"/>
      <c r="G58" s="558"/>
      <c r="H58" s="410">
        <f>+H54+H57</f>
        <v>37357117</v>
      </c>
    </row>
    <row r="59" spans="1:11" x14ac:dyDescent="0.25">
      <c r="A59" s="511" t="s">
        <v>391</v>
      </c>
      <c r="B59" s="512"/>
      <c r="C59" s="512" t="s">
        <v>542</v>
      </c>
      <c r="D59" s="512"/>
      <c r="E59" s="329"/>
      <c r="F59" s="329"/>
      <c r="G59" s="329"/>
      <c r="H59" s="329"/>
    </row>
  </sheetData>
  <mergeCells count="53">
    <mergeCell ref="A55:B55"/>
    <mergeCell ref="C55:D55"/>
    <mergeCell ref="A47:D48"/>
    <mergeCell ref="A49:D49"/>
    <mergeCell ref="A50:D50"/>
    <mergeCell ref="A41:D41"/>
    <mergeCell ref="A42:D42"/>
    <mergeCell ref="A43:D43"/>
    <mergeCell ref="A46:H46"/>
    <mergeCell ref="A54:B54"/>
    <mergeCell ref="C54:D54"/>
    <mergeCell ref="A9:D11"/>
    <mergeCell ref="A12:D12"/>
    <mergeCell ref="A13:D13"/>
    <mergeCell ref="A51:D51"/>
    <mergeCell ref="E54:G54"/>
    <mergeCell ref="A36:H36"/>
    <mergeCell ref="A16:D16"/>
    <mergeCell ref="A19:H19"/>
    <mergeCell ref="A20:D21"/>
    <mergeCell ref="E20:E21"/>
    <mergeCell ref="A22:D22"/>
    <mergeCell ref="A27:D27"/>
    <mergeCell ref="A28:D28"/>
    <mergeCell ref="A29:D29"/>
    <mergeCell ref="A30:D30"/>
    <mergeCell ref="A31:D31"/>
    <mergeCell ref="A5:C5"/>
    <mergeCell ref="D5:F5"/>
    <mergeCell ref="A6:C6"/>
    <mergeCell ref="D6:F6"/>
    <mergeCell ref="A8:H8"/>
    <mergeCell ref="D1:G1"/>
    <mergeCell ref="A3:C3"/>
    <mergeCell ref="D3:F3"/>
    <mergeCell ref="A4:C4"/>
    <mergeCell ref="D4:H4"/>
    <mergeCell ref="A14:D14"/>
    <mergeCell ref="A58:B58"/>
    <mergeCell ref="C58:D58"/>
    <mergeCell ref="E58:G58"/>
    <mergeCell ref="A59:B59"/>
    <mergeCell ref="C59:D59"/>
    <mergeCell ref="A26:D26"/>
    <mergeCell ref="A15:D15"/>
    <mergeCell ref="A23:D23"/>
    <mergeCell ref="A24:D24"/>
    <mergeCell ref="A25:D25"/>
    <mergeCell ref="E56:F56"/>
    <mergeCell ref="E57:G57"/>
    <mergeCell ref="E55:F55"/>
    <mergeCell ref="A37:D39"/>
    <mergeCell ref="A40:D40"/>
  </mergeCells>
  <printOptions horizontalCentered="1"/>
  <pageMargins left="0.39370078740157483" right="0.39370078740157483" top="0.39370078740157483" bottom="0.39370078740157483" header="0.11811023622047245" footer="0.11811023622047245"/>
  <pageSetup scale="72" orientation="portrait" r:id="rId1"/>
  <headerFooter>
    <oddHeader>&amp;F</oddHeader>
    <oddFooter>&amp;L&amp;A&amp;C&amp;B Confidencial&amp;B&amp;RPágina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018C8-28A7-4AD6-BBCB-608F9D0D1962}">
  <sheetPr>
    <tabColor theme="5" tint="0.39997558519241921"/>
    <pageSetUpPr fitToPage="1"/>
  </sheetPr>
  <dimension ref="A1:H56"/>
  <sheetViews>
    <sheetView zoomScaleNormal="100" zoomScaleSheetLayoutView="100" workbookViewId="0">
      <selection activeCell="H5" sqref="H5"/>
    </sheetView>
  </sheetViews>
  <sheetFormatPr baseColWidth="10" defaultRowHeight="12.75" x14ac:dyDescent="0.25"/>
  <cols>
    <col min="1" max="1" width="5.7109375" style="289" customWidth="1"/>
    <col min="2" max="2" width="3.28515625" style="289" customWidth="1"/>
    <col min="3" max="3" width="6.42578125" style="289" customWidth="1"/>
    <col min="4" max="4" width="21.5703125" style="289" customWidth="1"/>
    <col min="5" max="5" width="11.42578125" style="289"/>
    <col min="6" max="6" width="17.5703125" style="289" customWidth="1"/>
    <col min="7" max="7" width="13.140625" style="289" customWidth="1"/>
    <col min="8" max="8" width="14" style="289" customWidth="1"/>
    <col min="9" max="16384" width="11.42578125" style="289"/>
  </cols>
  <sheetData>
    <row r="1" spans="1:8" ht="72" customHeight="1" thickTop="1" thickBot="1" x14ac:dyDescent="0.3">
      <c r="A1" s="286"/>
      <c r="B1" s="287"/>
      <c r="C1" s="287"/>
      <c r="D1" s="517" t="s">
        <v>343</v>
      </c>
      <c r="E1" s="518"/>
      <c r="F1" s="518"/>
      <c r="G1" s="519"/>
      <c r="H1" s="288" t="s">
        <v>344</v>
      </c>
    </row>
    <row r="2" spans="1:8" ht="9.9499999999999993" customHeight="1" thickTop="1" thickBot="1" x14ac:dyDescent="0.3">
      <c r="A2" s="290"/>
      <c r="B2" s="290"/>
      <c r="C2" s="291"/>
      <c r="D2" s="291"/>
      <c r="E2" s="291"/>
      <c r="F2" s="291"/>
      <c r="G2" s="292"/>
      <c r="H2" s="292"/>
    </row>
    <row r="3" spans="1:8" ht="60" customHeight="1" x14ac:dyDescent="0.25">
      <c r="A3" s="520" t="s">
        <v>345</v>
      </c>
      <c r="B3" s="521"/>
      <c r="C3" s="521"/>
      <c r="D3" s="510" t="s">
        <v>0</v>
      </c>
      <c r="E3" s="510"/>
      <c r="F3" s="510"/>
      <c r="G3" s="293" t="s">
        <v>346</v>
      </c>
      <c r="H3" s="294">
        <f>+'OE7'!H3</f>
        <v>45520</v>
      </c>
    </row>
    <row r="4" spans="1:8" ht="20.100000000000001" customHeight="1" x14ac:dyDescent="0.25">
      <c r="A4" s="522" t="s">
        <v>347</v>
      </c>
      <c r="B4" s="523"/>
      <c r="C4" s="523"/>
      <c r="D4" s="512" t="s">
        <v>348</v>
      </c>
      <c r="E4" s="512"/>
      <c r="F4" s="512"/>
      <c r="G4" s="455"/>
      <c r="H4" s="527"/>
    </row>
    <row r="5" spans="1:8" ht="20.100000000000001" customHeight="1" x14ac:dyDescent="0.25">
      <c r="A5" s="522" t="s">
        <v>533</v>
      </c>
      <c r="B5" s="523"/>
      <c r="C5" s="523"/>
      <c r="D5" s="512" t="str">
        <f>+'Mayores y Menores 3 ADICION'!A205</f>
        <v>OE18</v>
      </c>
      <c r="E5" s="512"/>
      <c r="F5" s="512"/>
      <c r="G5" s="295" t="s">
        <v>535</v>
      </c>
      <c r="H5" s="296" t="str">
        <f>+'Mayores y Menores 3 ADICION'!C205</f>
        <v>un</v>
      </c>
    </row>
    <row r="6" spans="1:8" ht="39.950000000000003" customHeight="1" thickBot="1" x14ac:dyDescent="0.3">
      <c r="A6" s="524" t="s">
        <v>534</v>
      </c>
      <c r="B6" s="525"/>
      <c r="C6" s="526"/>
      <c r="D6" s="528" t="str">
        <f>+'Mayores y Menores 3 ADICION'!B205</f>
        <v>S.T.I. de SILLA-YEE PVC-S de Ø200X160mm</v>
      </c>
      <c r="E6" s="526"/>
      <c r="F6" s="526"/>
      <c r="G6" s="408" t="s">
        <v>536</v>
      </c>
      <c r="H6" s="409">
        <f>+'Mayores y Menores 3 ADICION'!D205</f>
        <v>175</v>
      </c>
    </row>
    <row r="7" spans="1:8" ht="9.9499999999999993" customHeight="1" thickBot="1" x14ac:dyDescent="0.3">
      <c r="A7" s="297"/>
      <c r="B7" s="297"/>
      <c r="C7" s="298"/>
      <c r="D7" s="297"/>
      <c r="E7" s="297"/>
      <c r="F7" s="297"/>
      <c r="G7" s="297"/>
      <c r="H7" s="297"/>
    </row>
    <row r="8" spans="1:8" x14ac:dyDescent="0.25">
      <c r="A8" s="529" t="s">
        <v>350</v>
      </c>
      <c r="B8" s="530"/>
      <c r="C8" s="530"/>
      <c r="D8" s="530"/>
      <c r="E8" s="530"/>
      <c r="F8" s="530"/>
      <c r="G8" s="530"/>
      <c r="H8" s="531"/>
    </row>
    <row r="9" spans="1:8" x14ac:dyDescent="0.25">
      <c r="A9" s="532" t="s">
        <v>351</v>
      </c>
      <c r="B9" s="533"/>
      <c r="C9" s="533"/>
      <c r="D9" s="534"/>
      <c r="E9" s="299" t="s">
        <v>352</v>
      </c>
      <c r="F9" s="299" t="s">
        <v>546</v>
      </c>
      <c r="G9" s="299" t="s">
        <v>353</v>
      </c>
      <c r="H9" s="300" t="s">
        <v>354</v>
      </c>
    </row>
    <row r="10" spans="1:8" x14ac:dyDescent="0.25">
      <c r="A10" s="535"/>
      <c r="B10" s="536"/>
      <c r="C10" s="536"/>
      <c r="D10" s="537"/>
      <c r="E10" s="301" t="s">
        <v>355</v>
      </c>
      <c r="F10" s="301" t="s">
        <v>356</v>
      </c>
      <c r="G10" s="301" t="s">
        <v>614</v>
      </c>
      <c r="H10" s="302" t="s">
        <v>358</v>
      </c>
    </row>
    <row r="11" spans="1:8" x14ac:dyDescent="0.25">
      <c r="A11" s="538"/>
      <c r="B11" s="539"/>
      <c r="C11" s="539"/>
      <c r="D11" s="540"/>
      <c r="E11" s="303"/>
      <c r="F11" s="303" t="s">
        <v>359</v>
      </c>
      <c r="G11" s="304" t="s">
        <v>360</v>
      </c>
      <c r="H11" s="305"/>
    </row>
    <row r="12" spans="1:8" x14ac:dyDescent="0.25">
      <c r="A12" s="541" t="s">
        <v>361</v>
      </c>
      <c r="B12" s="542"/>
      <c r="C12" s="542"/>
      <c r="D12" s="543"/>
      <c r="E12" s="306"/>
      <c r="F12" s="307"/>
      <c r="G12" s="308"/>
      <c r="H12" s="309">
        <f>+H41*5%</f>
        <v>301.76298199901925</v>
      </c>
    </row>
    <row r="13" spans="1:8" x14ac:dyDescent="0.25">
      <c r="A13" s="515"/>
      <c r="B13" s="512"/>
      <c r="C13" s="512"/>
      <c r="D13" s="516"/>
      <c r="E13" s="310"/>
      <c r="F13" s="307"/>
      <c r="G13" s="308"/>
      <c r="H13" s="309"/>
    </row>
    <row r="14" spans="1:8" x14ac:dyDescent="0.25">
      <c r="A14" s="515"/>
      <c r="B14" s="512"/>
      <c r="C14" s="512"/>
      <c r="D14" s="516"/>
      <c r="E14" s="310"/>
      <c r="F14" s="307"/>
      <c r="G14" s="308"/>
      <c r="H14" s="309"/>
    </row>
    <row r="15" spans="1:8" x14ac:dyDescent="0.25">
      <c r="A15" s="515"/>
      <c r="B15" s="512"/>
      <c r="C15" s="512"/>
      <c r="D15" s="516"/>
      <c r="E15" s="310"/>
      <c r="F15" s="307"/>
      <c r="G15" s="308"/>
      <c r="H15" s="309"/>
    </row>
    <row r="16" spans="1:8" ht="13.5" thickBot="1" x14ac:dyDescent="0.3">
      <c r="A16" s="547"/>
      <c r="B16" s="548"/>
      <c r="C16" s="548"/>
      <c r="D16" s="549"/>
      <c r="E16" s="311"/>
      <c r="F16" s="312"/>
      <c r="G16" s="313"/>
      <c r="H16" s="314"/>
    </row>
    <row r="17" spans="1:8" ht="13.5" thickBot="1" x14ac:dyDescent="0.3">
      <c r="A17" s="297"/>
      <c r="B17" s="297"/>
      <c r="C17" s="298"/>
      <c r="D17" s="297"/>
      <c r="E17" s="297"/>
      <c r="F17" s="297"/>
      <c r="G17" s="315" t="s">
        <v>364</v>
      </c>
      <c r="H17" s="316">
        <f>SUM(H12:H16)</f>
        <v>301.76298199901925</v>
      </c>
    </row>
    <row r="18" spans="1:8" ht="9.9499999999999993" customHeight="1" thickBot="1" x14ac:dyDescent="0.3">
      <c r="A18" s="297"/>
      <c r="B18" s="297"/>
      <c r="C18" s="298"/>
      <c r="D18" s="297"/>
      <c r="E18" s="297"/>
      <c r="F18" s="297"/>
      <c r="G18" s="297"/>
      <c r="H18" s="297"/>
    </row>
    <row r="19" spans="1:8" x14ac:dyDescent="0.25">
      <c r="A19" s="544" t="s">
        <v>365</v>
      </c>
      <c r="B19" s="545"/>
      <c r="C19" s="545"/>
      <c r="D19" s="545"/>
      <c r="E19" s="545"/>
      <c r="F19" s="545"/>
      <c r="G19" s="545"/>
      <c r="H19" s="546"/>
    </row>
    <row r="20" spans="1:8" x14ac:dyDescent="0.25">
      <c r="A20" s="532" t="s">
        <v>351</v>
      </c>
      <c r="B20" s="533"/>
      <c r="C20" s="533"/>
      <c r="D20" s="534"/>
      <c r="E20" s="550" t="s">
        <v>349</v>
      </c>
      <c r="F20" s="299" t="s">
        <v>352</v>
      </c>
      <c r="G20" s="299" t="s">
        <v>366</v>
      </c>
      <c r="H20" s="300" t="s">
        <v>354</v>
      </c>
    </row>
    <row r="21" spans="1:8" x14ac:dyDescent="0.25">
      <c r="A21" s="538"/>
      <c r="B21" s="539"/>
      <c r="C21" s="539"/>
      <c r="D21" s="540"/>
      <c r="E21" s="551"/>
      <c r="F21" s="303" t="s">
        <v>367</v>
      </c>
      <c r="G21" s="303" t="s">
        <v>368</v>
      </c>
      <c r="H21" s="305" t="s">
        <v>369</v>
      </c>
    </row>
    <row r="22" spans="1:8" x14ac:dyDescent="0.25">
      <c r="A22" s="515" t="s">
        <v>423</v>
      </c>
      <c r="B22" s="512"/>
      <c r="C22" s="512"/>
      <c r="D22" s="516"/>
      <c r="E22" s="306" t="s">
        <v>349</v>
      </c>
      <c r="F22" s="413">
        <v>1</v>
      </c>
      <c r="G22" s="307">
        <v>179456</v>
      </c>
      <c r="H22" s="309">
        <f>+F22*G22</f>
        <v>179456</v>
      </c>
    </row>
    <row r="23" spans="1:8" x14ac:dyDescent="0.25">
      <c r="A23" s="515" t="s">
        <v>394</v>
      </c>
      <c r="B23" s="512"/>
      <c r="C23" s="512"/>
      <c r="D23" s="516"/>
      <c r="E23" s="306" t="s">
        <v>349</v>
      </c>
      <c r="F23" s="413">
        <f>ROUND(0.03/1.05,2)</f>
        <v>0.03</v>
      </c>
      <c r="G23" s="307">
        <v>71306</v>
      </c>
      <c r="H23" s="309">
        <f t="shared" ref="H23:H24" si="0">+F23*G23</f>
        <v>2139.1799999999998</v>
      </c>
    </row>
    <row r="24" spans="1:8" x14ac:dyDescent="0.25">
      <c r="A24" s="515" t="s">
        <v>547</v>
      </c>
      <c r="B24" s="512"/>
      <c r="C24" s="512"/>
      <c r="D24" s="516"/>
      <c r="E24" s="306" t="s">
        <v>349</v>
      </c>
      <c r="F24" s="413">
        <f>ROUND(0.03/1.05,2)</f>
        <v>0.03</v>
      </c>
      <c r="G24" s="307">
        <f>+ROUND(121177*1.19,0)</f>
        <v>144201</v>
      </c>
      <c r="H24" s="309">
        <f t="shared" si="0"/>
        <v>4326.03</v>
      </c>
    </row>
    <row r="25" spans="1:8" x14ac:dyDescent="0.25">
      <c r="A25" s="515"/>
      <c r="B25" s="512"/>
      <c r="C25" s="512"/>
      <c r="D25" s="516"/>
      <c r="E25" s="306"/>
      <c r="F25" s="310"/>
      <c r="G25" s="307"/>
      <c r="H25" s="309"/>
    </row>
    <row r="26" spans="1:8" x14ac:dyDescent="0.25">
      <c r="A26" s="515"/>
      <c r="B26" s="512"/>
      <c r="C26" s="512"/>
      <c r="D26" s="516"/>
      <c r="E26" s="306"/>
      <c r="F26" s="310"/>
      <c r="G26" s="307"/>
      <c r="H26" s="309"/>
    </row>
    <row r="27" spans="1:8" x14ac:dyDescent="0.25">
      <c r="A27" s="515"/>
      <c r="B27" s="512"/>
      <c r="C27" s="512"/>
      <c r="D27" s="516"/>
      <c r="E27" s="306"/>
      <c r="F27" s="310"/>
      <c r="G27" s="307"/>
      <c r="H27" s="309"/>
    </row>
    <row r="28" spans="1:8" ht="13.5" thickBot="1" x14ac:dyDescent="0.3">
      <c r="A28" s="552"/>
      <c r="B28" s="528"/>
      <c r="C28" s="528"/>
      <c r="D28" s="553"/>
      <c r="E28" s="311"/>
      <c r="F28" s="318"/>
      <c r="G28" s="312"/>
      <c r="H28" s="314"/>
    </row>
    <row r="29" spans="1:8" s="322" customFormat="1" x14ac:dyDescent="0.25">
      <c r="A29" s="295"/>
      <c r="B29" s="295"/>
      <c r="C29" s="319"/>
      <c r="D29" s="295"/>
      <c r="E29" s="295"/>
      <c r="F29" s="317" t="s">
        <v>371</v>
      </c>
      <c r="G29" s="320"/>
      <c r="H29" s="321">
        <f>SUM(H22:H28)</f>
        <v>185921.21</v>
      </c>
    </row>
    <row r="30" spans="1:8" x14ac:dyDescent="0.25">
      <c r="A30" s="297"/>
      <c r="B30" s="297"/>
      <c r="C30" s="298"/>
      <c r="D30" s="297"/>
      <c r="E30" s="297"/>
      <c r="F30" s="323" t="s">
        <v>372</v>
      </c>
      <c r="G30" s="324">
        <v>0.05</v>
      </c>
      <c r="H30" s="325">
        <f>+(H23+H24)*G30</f>
        <v>323.26049999999998</v>
      </c>
    </row>
    <row r="31" spans="1:8" s="322" customFormat="1" ht="13.5" thickBot="1" x14ac:dyDescent="0.3">
      <c r="A31" s="295"/>
      <c r="B31" s="295"/>
      <c r="C31" s="319"/>
      <c r="D31" s="295"/>
      <c r="E31" s="295"/>
      <c r="F31" s="326" t="s">
        <v>364</v>
      </c>
      <c r="G31" s="327"/>
      <c r="H31" s="328">
        <f>SUM(H29:H30)</f>
        <v>186244.4705</v>
      </c>
    </row>
    <row r="32" spans="1:8" ht="13.5" thickBot="1" x14ac:dyDescent="0.3">
      <c r="A32" s="297"/>
      <c r="B32" s="297"/>
      <c r="C32" s="298"/>
      <c r="D32" s="297"/>
      <c r="E32" s="297"/>
      <c r="F32" s="297"/>
      <c r="G32" s="297"/>
      <c r="H32" s="297"/>
    </row>
    <row r="33" spans="1:8" x14ac:dyDescent="0.25">
      <c r="A33" s="544" t="s">
        <v>373</v>
      </c>
      <c r="B33" s="545"/>
      <c r="C33" s="545"/>
      <c r="D33" s="545"/>
      <c r="E33" s="545"/>
      <c r="F33" s="545"/>
      <c r="G33" s="545"/>
      <c r="H33" s="546"/>
    </row>
    <row r="34" spans="1:8" x14ac:dyDescent="0.25">
      <c r="A34" s="532" t="s">
        <v>351</v>
      </c>
      <c r="B34" s="533"/>
      <c r="C34" s="533"/>
      <c r="D34" s="534"/>
      <c r="E34" s="299" t="s">
        <v>352</v>
      </c>
      <c r="F34" s="299" t="s">
        <v>374</v>
      </c>
      <c r="G34" s="299" t="s">
        <v>353</v>
      </c>
      <c r="H34" s="300" t="s">
        <v>354</v>
      </c>
    </row>
    <row r="35" spans="1:8" x14ac:dyDescent="0.25">
      <c r="A35" s="535"/>
      <c r="B35" s="536"/>
      <c r="C35" s="536"/>
      <c r="D35" s="537"/>
      <c r="E35" s="301" t="s">
        <v>375</v>
      </c>
      <c r="F35" s="301" t="s">
        <v>376</v>
      </c>
      <c r="G35" s="301" t="s">
        <v>357</v>
      </c>
      <c r="H35" s="302" t="s">
        <v>377</v>
      </c>
    </row>
    <row r="36" spans="1:8" x14ac:dyDescent="0.25">
      <c r="A36" s="538"/>
      <c r="B36" s="539"/>
      <c r="C36" s="539"/>
      <c r="D36" s="540"/>
      <c r="E36" s="303"/>
      <c r="F36" s="303" t="s">
        <v>378</v>
      </c>
      <c r="G36" s="304" t="s">
        <v>379</v>
      </c>
      <c r="H36" s="305"/>
    </row>
    <row r="37" spans="1:8" ht="30" customHeight="1" x14ac:dyDescent="0.25">
      <c r="A37" s="541" t="s">
        <v>593</v>
      </c>
      <c r="B37" s="542"/>
      <c r="C37" s="542"/>
      <c r="D37" s="543"/>
      <c r="E37" s="308">
        <v>2</v>
      </c>
      <c r="F37" s="307">
        <f>+'SALARIOS YONDO 2024'!G24</f>
        <v>75206.893452054806</v>
      </c>
      <c r="G37" s="308">
        <v>60</v>
      </c>
      <c r="H37" s="309">
        <f>+(E37*F37)/G37</f>
        <v>2506.896448401827</v>
      </c>
    </row>
    <row r="38" spans="1:8" ht="30" customHeight="1" x14ac:dyDescent="0.25">
      <c r="A38" s="515" t="s">
        <v>594</v>
      </c>
      <c r="B38" s="512"/>
      <c r="C38" s="512"/>
      <c r="D38" s="516"/>
      <c r="E38" s="308">
        <v>1</v>
      </c>
      <c r="F38" s="307">
        <f>+'SALARIOS YONDO 2024'!G15</f>
        <v>94008.629831647209</v>
      </c>
      <c r="G38" s="308">
        <f>+G37</f>
        <v>60</v>
      </c>
      <c r="H38" s="309">
        <f>+(E38*F38)/G38</f>
        <v>1566.8104971941202</v>
      </c>
    </row>
    <row r="39" spans="1:8" ht="30" customHeight="1" x14ac:dyDescent="0.25">
      <c r="A39" s="515" t="s">
        <v>595</v>
      </c>
      <c r="B39" s="512"/>
      <c r="C39" s="512"/>
      <c r="D39" s="516"/>
      <c r="E39" s="308">
        <v>1</v>
      </c>
      <c r="F39" s="307">
        <f>+'SALARIOS YONDO 2024'!G27</f>
        <v>117693.16166306628</v>
      </c>
      <c r="G39" s="308">
        <f>+G38</f>
        <v>60</v>
      </c>
      <c r="H39" s="309">
        <f>+(E39*F39)/G39</f>
        <v>1961.5526943844379</v>
      </c>
    </row>
    <row r="40" spans="1:8" ht="13.5" thickBot="1" x14ac:dyDescent="0.3">
      <c r="A40" s="552"/>
      <c r="B40" s="528"/>
      <c r="C40" s="528"/>
      <c r="D40" s="553"/>
      <c r="E40" s="313"/>
      <c r="F40" s="312"/>
      <c r="G40" s="313"/>
      <c r="H40" s="314"/>
    </row>
    <row r="41" spans="1:8" ht="13.5" thickBot="1" x14ac:dyDescent="0.3">
      <c r="A41" s="297"/>
      <c r="B41" s="297"/>
      <c r="C41" s="298"/>
      <c r="D41" s="297"/>
      <c r="E41" s="297"/>
      <c r="F41" s="297"/>
      <c r="G41" s="315" t="s">
        <v>364</v>
      </c>
      <c r="H41" s="316">
        <f>SUM(H37:H40)</f>
        <v>6035.2596399803851</v>
      </c>
    </row>
    <row r="42" spans="1:8" ht="13.5" thickBot="1" x14ac:dyDescent="0.3">
      <c r="A42" s="297"/>
      <c r="B42" s="297"/>
      <c r="C42" s="298"/>
      <c r="D42" s="297"/>
      <c r="E42" s="297"/>
      <c r="F42" s="297"/>
      <c r="G42" s="297"/>
      <c r="H42" s="297"/>
    </row>
    <row r="43" spans="1:8" x14ac:dyDescent="0.25">
      <c r="A43" s="544" t="s">
        <v>381</v>
      </c>
      <c r="B43" s="545"/>
      <c r="C43" s="545"/>
      <c r="D43" s="545"/>
      <c r="E43" s="545"/>
      <c r="F43" s="545"/>
      <c r="G43" s="545"/>
      <c r="H43" s="546"/>
    </row>
    <row r="44" spans="1:8" x14ac:dyDescent="0.25">
      <c r="A44" s="532" t="s">
        <v>351</v>
      </c>
      <c r="B44" s="533"/>
      <c r="C44" s="533"/>
      <c r="D44" s="534"/>
      <c r="E44" s="299" t="s">
        <v>352</v>
      </c>
      <c r="F44" s="299" t="s">
        <v>382</v>
      </c>
      <c r="G44" s="299" t="s">
        <v>549</v>
      </c>
      <c r="H44" s="300" t="s">
        <v>354</v>
      </c>
    </row>
    <row r="45" spans="1:8" x14ac:dyDescent="0.25">
      <c r="A45" s="535"/>
      <c r="B45" s="536"/>
      <c r="C45" s="536"/>
      <c r="D45" s="537"/>
      <c r="E45" s="303" t="s">
        <v>383</v>
      </c>
      <c r="F45" s="303" t="s">
        <v>384</v>
      </c>
      <c r="G45" s="303" t="s">
        <v>385</v>
      </c>
      <c r="H45" s="305" t="s">
        <v>386</v>
      </c>
    </row>
    <row r="46" spans="1:8" x14ac:dyDescent="0.25">
      <c r="A46" s="541" t="s">
        <v>548</v>
      </c>
      <c r="B46" s="542"/>
      <c r="C46" s="542"/>
      <c r="D46" s="543"/>
      <c r="E46" s="308">
        <f>+F22</f>
        <v>1</v>
      </c>
      <c r="F46" s="307">
        <f>1.14*10</f>
        <v>11.399999999999999</v>
      </c>
      <c r="G46" s="308">
        <v>314</v>
      </c>
      <c r="H46" s="309">
        <f>+E46*F46*G46</f>
        <v>3579.5999999999995</v>
      </c>
    </row>
    <row r="47" spans="1:8" x14ac:dyDescent="0.25">
      <c r="A47" s="515"/>
      <c r="B47" s="512"/>
      <c r="C47" s="512"/>
      <c r="D47" s="516"/>
      <c r="E47" s="308"/>
      <c r="F47" s="307"/>
      <c r="G47" s="308"/>
      <c r="H47" s="309">
        <f>+E47*F47*G47</f>
        <v>0</v>
      </c>
    </row>
    <row r="48" spans="1:8" ht="13.5" thickBot="1" x14ac:dyDescent="0.3">
      <c r="A48" s="552"/>
      <c r="B48" s="528"/>
      <c r="C48" s="528"/>
      <c r="D48" s="553"/>
      <c r="E48" s="313"/>
      <c r="F48" s="312"/>
      <c r="G48" s="313"/>
      <c r="H48" s="314"/>
    </row>
    <row r="49" spans="1:8" ht="13.5" thickBot="1" x14ac:dyDescent="0.3">
      <c r="A49" s="297"/>
      <c r="B49" s="297"/>
      <c r="C49" s="298"/>
      <c r="D49" s="297"/>
      <c r="E49" s="297"/>
      <c r="F49" s="297"/>
      <c r="G49" s="315" t="s">
        <v>364</v>
      </c>
      <c r="H49" s="316">
        <f>SUM(H46:H48)</f>
        <v>3579.5999999999995</v>
      </c>
    </row>
    <row r="50" spans="1:8" ht="13.5" thickBot="1" x14ac:dyDescent="0.3">
      <c r="A50" s="297"/>
      <c r="B50" s="297"/>
      <c r="C50" s="298"/>
      <c r="D50" s="297"/>
      <c r="E50" s="297"/>
      <c r="F50" s="297"/>
      <c r="G50" s="295"/>
      <c r="H50" s="295"/>
    </row>
    <row r="51" spans="1:8" ht="13.5" thickBot="1" x14ac:dyDescent="0.3">
      <c r="A51" s="509" t="s">
        <v>388</v>
      </c>
      <c r="B51" s="510"/>
      <c r="C51" s="510" t="s">
        <v>389</v>
      </c>
      <c r="D51" s="510"/>
      <c r="E51" s="506" t="s">
        <v>540</v>
      </c>
      <c r="F51" s="507"/>
      <c r="G51" s="508"/>
      <c r="H51" s="316">
        <f>ROUND((H17+H31+H41+H49),0)</f>
        <v>196161</v>
      </c>
    </row>
    <row r="52" spans="1:8" x14ac:dyDescent="0.25">
      <c r="A52" s="511" t="s">
        <v>391</v>
      </c>
      <c r="B52" s="512"/>
      <c r="C52" s="512" t="s">
        <v>392</v>
      </c>
      <c r="D52" s="512"/>
      <c r="E52" s="554" t="s">
        <v>537</v>
      </c>
      <c r="F52" s="555"/>
      <c r="G52" s="411">
        <v>0.245</v>
      </c>
      <c r="H52" s="412">
        <f>ROUND(+$H$51*G52,0)</f>
        <v>48059</v>
      </c>
    </row>
    <row r="53" spans="1:8" s="329" customFormat="1" ht="12.75" customHeight="1" thickBot="1" x14ac:dyDescent="0.3">
      <c r="A53" s="297"/>
      <c r="B53" s="297"/>
      <c r="C53" s="298"/>
      <c r="D53" s="297"/>
      <c r="E53" s="513" t="s">
        <v>538</v>
      </c>
      <c r="F53" s="514"/>
      <c r="G53" s="324">
        <v>0.04</v>
      </c>
      <c r="H53" s="325">
        <f>ROUND(+$H$51*G53,0)</f>
        <v>7846</v>
      </c>
    </row>
    <row r="54" spans="1:8" s="329" customFormat="1" ht="12" customHeight="1" thickBot="1" x14ac:dyDescent="0.3">
      <c r="A54" s="297"/>
      <c r="B54" s="297"/>
      <c r="C54" s="298"/>
      <c r="D54" s="297"/>
      <c r="E54" s="506" t="s">
        <v>539</v>
      </c>
      <c r="F54" s="507"/>
      <c r="G54" s="508"/>
      <c r="H54" s="316">
        <f>+H52+H53</f>
        <v>55905</v>
      </c>
    </row>
    <row r="55" spans="1:8" ht="13.5" thickBot="1" x14ac:dyDescent="0.3">
      <c r="A55" s="509" t="s">
        <v>388</v>
      </c>
      <c r="B55" s="510"/>
      <c r="C55" s="510" t="s">
        <v>541</v>
      </c>
      <c r="D55" s="510"/>
      <c r="E55" s="556" t="s">
        <v>390</v>
      </c>
      <c r="F55" s="557"/>
      <c r="G55" s="558"/>
      <c r="H55" s="410">
        <f>+H51+H54</f>
        <v>252066</v>
      </c>
    </row>
    <row r="56" spans="1:8" x14ac:dyDescent="0.25">
      <c r="A56" s="511" t="s">
        <v>391</v>
      </c>
      <c r="B56" s="512"/>
      <c r="C56" s="512" t="s">
        <v>542</v>
      </c>
      <c r="D56" s="512"/>
      <c r="E56" s="329"/>
      <c r="F56" s="329"/>
      <c r="G56" s="329"/>
      <c r="H56" s="329"/>
    </row>
  </sheetData>
  <mergeCells count="50">
    <mergeCell ref="E53:F53"/>
    <mergeCell ref="E54:G54"/>
    <mergeCell ref="E52:F52"/>
    <mergeCell ref="A34:D36"/>
    <mergeCell ref="A37:D37"/>
    <mergeCell ref="A38:D38"/>
    <mergeCell ref="A39:D39"/>
    <mergeCell ref="A40:D40"/>
    <mergeCell ref="A43:H43"/>
    <mergeCell ref="A51:B51"/>
    <mergeCell ref="C51:D51"/>
    <mergeCell ref="A52:B52"/>
    <mergeCell ref="C52:D52"/>
    <mergeCell ref="A44:D45"/>
    <mergeCell ref="A46:D46"/>
    <mergeCell ref="A47:D47"/>
    <mergeCell ref="A48:D48"/>
    <mergeCell ref="E51:G51"/>
    <mergeCell ref="A33:H33"/>
    <mergeCell ref="A16:D16"/>
    <mergeCell ref="A19:H19"/>
    <mergeCell ref="A20:D21"/>
    <mergeCell ref="E20:E21"/>
    <mergeCell ref="A22:D22"/>
    <mergeCell ref="A23:D23"/>
    <mergeCell ref="A24:D24"/>
    <mergeCell ref="A25:D25"/>
    <mergeCell ref="A26:D26"/>
    <mergeCell ref="A27:D27"/>
    <mergeCell ref="A28:D28"/>
    <mergeCell ref="A15:D15"/>
    <mergeCell ref="D1:G1"/>
    <mergeCell ref="A3:C3"/>
    <mergeCell ref="D3:F3"/>
    <mergeCell ref="A4:C4"/>
    <mergeCell ref="D4:H4"/>
    <mergeCell ref="A5:C5"/>
    <mergeCell ref="D5:F5"/>
    <mergeCell ref="A6:C6"/>
    <mergeCell ref="D6:F6"/>
    <mergeCell ref="A8:H8"/>
    <mergeCell ref="A9:D11"/>
    <mergeCell ref="A12:D12"/>
    <mergeCell ref="A13:D13"/>
    <mergeCell ref="A14:D14"/>
    <mergeCell ref="A55:B55"/>
    <mergeCell ref="C55:D55"/>
    <mergeCell ref="E55:G55"/>
    <mergeCell ref="A56:B56"/>
    <mergeCell ref="C56:D56"/>
  </mergeCells>
  <printOptions horizontalCentered="1"/>
  <pageMargins left="0.39370078740157483" right="0.39370078740157483" top="0.59055118110236227" bottom="0.59055118110236227" header="0.19685039370078741" footer="0.19685039370078741"/>
  <pageSetup scale="83" orientation="portrait" r:id="rId1"/>
  <headerFooter>
    <oddHeader>&amp;F</oddHeader>
    <oddFooter>&amp;L&amp;A&amp;C&amp;B Confidencial&amp;B&amp;RPágina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B998-B177-4007-B568-F105EE0EE5C9}">
  <sheetPr>
    <tabColor theme="5" tint="0.39997558519241921"/>
    <pageSetUpPr fitToPage="1"/>
  </sheetPr>
  <dimension ref="A1:H56"/>
  <sheetViews>
    <sheetView zoomScaleNormal="100" zoomScaleSheetLayoutView="100" workbookViewId="0">
      <selection activeCell="H6" sqref="H6"/>
    </sheetView>
  </sheetViews>
  <sheetFormatPr baseColWidth="10" defaultRowHeight="12.75" x14ac:dyDescent="0.25"/>
  <cols>
    <col min="1" max="1" width="5.7109375" style="289" customWidth="1"/>
    <col min="2" max="2" width="3.28515625" style="289" customWidth="1"/>
    <col min="3" max="3" width="6.42578125" style="289" customWidth="1"/>
    <col min="4" max="4" width="21.5703125" style="289" customWidth="1"/>
    <col min="5" max="5" width="11.42578125" style="289"/>
    <col min="6" max="6" width="17.5703125" style="289" customWidth="1"/>
    <col min="7" max="7" width="13.140625" style="289" customWidth="1"/>
    <col min="8" max="8" width="14" style="289" customWidth="1"/>
    <col min="9" max="16384" width="11.42578125" style="289"/>
  </cols>
  <sheetData>
    <row r="1" spans="1:8" ht="72" customHeight="1" thickTop="1" thickBot="1" x14ac:dyDescent="0.3">
      <c r="A1" s="286"/>
      <c r="B1" s="287"/>
      <c r="C1" s="287"/>
      <c r="D1" s="517" t="s">
        <v>343</v>
      </c>
      <c r="E1" s="518"/>
      <c r="F1" s="518"/>
      <c r="G1" s="519"/>
      <c r="H1" s="288" t="s">
        <v>344</v>
      </c>
    </row>
    <row r="2" spans="1:8" ht="9.9499999999999993" customHeight="1" thickTop="1" thickBot="1" x14ac:dyDescent="0.3">
      <c r="A2" s="290"/>
      <c r="B2" s="290"/>
      <c r="C2" s="291"/>
      <c r="D2" s="291"/>
      <c r="E2" s="291"/>
      <c r="F2" s="291"/>
      <c r="G2" s="292"/>
      <c r="H2" s="292"/>
    </row>
    <row r="3" spans="1:8" ht="60" customHeight="1" x14ac:dyDescent="0.25">
      <c r="A3" s="520" t="s">
        <v>345</v>
      </c>
      <c r="B3" s="521"/>
      <c r="C3" s="521"/>
      <c r="D3" s="510" t="s">
        <v>0</v>
      </c>
      <c r="E3" s="510"/>
      <c r="F3" s="510"/>
      <c r="G3" s="293" t="s">
        <v>346</v>
      </c>
      <c r="H3" s="294">
        <f>+'OE8'!H3</f>
        <v>45520</v>
      </c>
    </row>
    <row r="4" spans="1:8" ht="20.100000000000001" customHeight="1" x14ac:dyDescent="0.25">
      <c r="A4" s="522" t="s">
        <v>347</v>
      </c>
      <c r="B4" s="523"/>
      <c r="C4" s="523"/>
      <c r="D4" s="512" t="s">
        <v>348</v>
      </c>
      <c r="E4" s="512"/>
      <c r="F4" s="512"/>
      <c r="G4" s="455"/>
      <c r="H4" s="527"/>
    </row>
    <row r="5" spans="1:8" ht="20.100000000000001" customHeight="1" x14ac:dyDescent="0.25">
      <c r="A5" s="522" t="s">
        <v>533</v>
      </c>
      <c r="B5" s="523"/>
      <c r="C5" s="523"/>
      <c r="D5" s="512" t="str">
        <f>+'Mayores y Menores 3 ADICION'!A206</f>
        <v>OE19</v>
      </c>
      <c r="E5" s="512"/>
      <c r="F5" s="512"/>
      <c r="G5" s="295" t="s">
        <v>535</v>
      </c>
      <c r="H5" s="296" t="str">
        <f>+'Mayores y Menores 3 ADICION'!C206</f>
        <v>un</v>
      </c>
    </row>
    <row r="6" spans="1:8" ht="60" customHeight="1" thickBot="1" x14ac:dyDescent="0.3">
      <c r="A6" s="524" t="s">
        <v>534</v>
      </c>
      <c r="B6" s="525"/>
      <c r="C6" s="526"/>
      <c r="D6" s="528" t="str">
        <f>+'Mayores y Menores 3 ADICION'!B206</f>
        <v>Suministro, transporte e instalación de CAJA REGISTRO AGUA EN CONCRETO PARA MEDIDOR de 0.40X0.30m, incluye MEDIDOR DE 1/2" VOLUMÉTRICO, TAPA ANTI FRAUDE EN HD 34 X 21 y herrajes en anden</v>
      </c>
      <c r="E6" s="526"/>
      <c r="F6" s="526"/>
      <c r="G6" s="408" t="s">
        <v>536</v>
      </c>
      <c r="H6" s="409">
        <f>+'Mayores y Menores 3 ADICION'!D206</f>
        <v>352</v>
      </c>
    </row>
    <row r="7" spans="1:8" ht="9.9499999999999993" customHeight="1" thickBot="1" x14ac:dyDescent="0.3">
      <c r="A7" s="297"/>
      <c r="B7" s="297"/>
      <c r="C7" s="298"/>
      <c r="D7" s="297"/>
      <c r="E7" s="297"/>
      <c r="F7" s="297"/>
      <c r="G7" s="297"/>
      <c r="H7" s="297"/>
    </row>
    <row r="8" spans="1:8" x14ac:dyDescent="0.25">
      <c r="A8" s="529" t="s">
        <v>350</v>
      </c>
      <c r="B8" s="530"/>
      <c r="C8" s="530"/>
      <c r="D8" s="530"/>
      <c r="E8" s="530"/>
      <c r="F8" s="530"/>
      <c r="G8" s="530"/>
      <c r="H8" s="531"/>
    </row>
    <row r="9" spans="1:8" x14ac:dyDescent="0.25">
      <c r="A9" s="532" t="s">
        <v>351</v>
      </c>
      <c r="B9" s="533"/>
      <c r="C9" s="533"/>
      <c r="D9" s="534"/>
      <c r="E9" s="299" t="s">
        <v>352</v>
      </c>
      <c r="F9" s="299" t="s">
        <v>546</v>
      </c>
      <c r="G9" s="299" t="s">
        <v>353</v>
      </c>
      <c r="H9" s="300" t="s">
        <v>354</v>
      </c>
    </row>
    <row r="10" spans="1:8" x14ac:dyDescent="0.25">
      <c r="A10" s="535"/>
      <c r="B10" s="536"/>
      <c r="C10" s="536"/>
      <c r="D10" s="537"/>
      <c r="E10" s="301" t="s">
        <v>355</v>
      </c>
      <c r="F10" s="301" t="s">
        <v>356</v>
      </c>
      <c r="G10" s="301" t="s">
        <v>614</v>
      </c>
      <c r="H10" s="302" t="s">
        <v>358</v>
      </c>
    </row>
    <row r="11" spans="1:8" x14ac:dyDescent="0.25">
      <c r="A11" s="538"/>
      <c r="B11" s="539"/>
      <c r="C11" s="539"/>
      <c r="D11" s="540"/>
      <c r="E11" s="303"/>
      <c r="F11" s="303" t="s">
        <v>359</v>
      </c>
      <c r="G11" s="304" t="s">
        <v>360</v>
      </c>
      <c r="H11" s="305"/>
    </row>
    <row r="12" spans="1:8" x14ac:dyDescent="0.25">
      <c r="A12" s="541" t="s">
        <v>361</v>
      </c>
      <c r="B12" s="542"/>
      <c r="C12" s="542"/>
      <c r="D12" s="543"/>
      <c r="E12" s="306"/>
      <c r="F12" s="307"/>
      <c r="G12" s="308"/>
      <c r="H12" s="309">
        <f>+H41*5%</f>
        <v>1915.0496326226851</v>
      </c>
    </row>
    <row r="13" spans="1:8" x14ac:dyDescent="0.25">
      <c r="A13" s="515"/>
      <c r="B13" s="512"/>
      <c r="C13" s="512"/>
      <c r="D13" s="516"/>
      <c r="E13" s="310"/>
      <c r="F13" s="307"/>
      <c r="G13" s="308"/>
      <c r="H13" s="309"/>
    </row>
    <row r="14" spans="1:8" x14ac:dyDescent="0.25">
      <c r="A14" s="515"/>
      <c r="B14" s="512"/>
      <c r="C14" s="512"/>
      <c r="D14" s="516"/>
      <c r="E14" s="310"/>
      <c r="F14" s="307"/>
      <c r="G14" s="308"/>
      <c r="H14" s="309"/>
    </row>
    <row r="15" spans="1:8" x14ac:dyDescent="0.25">
      <c r="A15" s="515"/>
      <c r="B15" s="512"/>
      <c r="C15" s="512"/>
      <c r="D15" s="516"/>
      <c r="E15" s="310"/>
      <c r="F15" s="307"/>
      <c r="G15" s="308"/>
      <c r="H15" s="309"/>
    </row>
    <row r="16" spans="1:8" ht="13.5" thickBot="1" x14ac:dyDescent="0.3">
      <c r="A16" s="547"/>
      <c r="B16" s="548"/>
      <c r="C16" s="548"/>
      <c r="D16" s="549"/>
      <c r="E16" s="311"/>
      <c r="F16" s="312"/>
      <c r="G16" s="313"/>
      <c r="H16" s="314"/>
    </row>
    <row r="17" spans="1:8" ht="13.5" thickBot="1" x14ac:dyDescent="0.3">
      <c r="A17" s="297"/>
      <c r="B17" s="297"/>
      <c r="C17" s="298"/>
      <c r="D17" s="297"/>
      <c r="E17" s="297"/>
      <c r="F17" s="297"/>
      <c r="G17" s="315" t="s">
        <v>364</v>
      </c>
      <c r="H17" s="316">
        <f>SUM(H12:H16)</f>
        <v>1915.0496326226851</v>
      </c>
    </row>
    <row r="18" spans="1:8" ht="9.9499999999999993" customHeight="1" thickBot="1" x14ac:dyDescent="0.3">
      <c r="A18" s="297"/>
      <c r="B18" s="297"/>
      <c r="C18" s="298"/>
      <c r="D18" s="297"/>
      <c r="E18" s="297"/>
      <c r="F18" s="297"/>
      <c r="G18" s="297"/>
      <c r="H18" s="297"/>
    </row>
    <row r="19" spans="1:8" x14ac:dyDescent="0.25">
      <c r="A19" s="544" t="s">
        <v>365</v>
      </c>
      <c r="B19" s="545"/>
      <c r="C19" s="545"/>
      <c r="D19" s="545"/>
      <c r="E19" s="545"/>
      <c r="F19" s="545"/>
      <c r="G19" s="545"/>
      <c r="H19" s="546"/>
    </row>
    <row r="20" spans="1:8" x14ac:dyDescent="0.25">
      <c r="A20" s="532" t="s">
        <v>351</v>
      </c>
      <c r="B20" s="533"/>
      <c r="C20" s="533"/>
      <c r="D20" s="534"/>
      <c r="E20" s="550" t="s">
        <v>349</v>
      </c>
      <c r="F20" s="299" t="s">
        <v>352</v>
      </c>
      <c r="G20" s="299" t="s">
        <v>366</v>
      </c>
      <c r="H20" s="300" t="s">
        <v>354</v>
      </c>
    </row>
    <row r="21" spans="1:8" x14ac:dyDescent="0.25">
      <c r="A21" s="538"/>
      <c r="B21" s="539"/>
      <c r="C21" s="539"/>
      <c r="D21" s="540"/>
      <c r="E21" s="551"/>
      <c r="F21" s="303" t="s">
        <v>367</v>
      </c>
      <c r="G21" s="303" t="s">
        <v>368</v>
      </c>
      <c r="H21" s="305" t="s">
        <v>369</v>
      </c>
    </row>
    <row r="22" spans="1:8" ht="30" customHeight="1" x14ac:dyDescent="0.25">
      <c r="A22" s="515" t="s">
        <v>424</v>
      </c>
      <c r="B22" s="512"/>
      <c r="C22" s="512"/>
      <c r="D22" s="516"/>
      <c r="E22" s="306" t="s">
        <v>349</v>
      </c>
      <c r="F22" s="310">
        <v>1</v>
      </c>
      <c r="G22" s="307">
        <v>203704</v>
      </c>
      <c r="H22" s="309">
        <f>+F22*G22</f>
        <v>203704</v>
      </c>
    </row>
    <row r="23" spans="1:8" ht="39.950000000000003" customHeight="1" x14ac:dyDescent="0.25">
      <c r="A23" s="515" t="s">
        <v>558</v>
      </c>
      <c r="B23" s="512"/>
      <c r="C23" s="512"/>
      <c r="D23" s="516"/>
      <c r="E23" s="306" t="s">
        <v>349</v>
      </c>
      <c r="F23" s="310">
        <v>1</v>
      </c>
      <c r="G23" s="307">
        <v>247044</v>
      </c>
      <c r="H23" s="309">
        <f t="shared" ref="H23" si="0">+F23*G23</f>
        <v>247044</v>
      </c>
    </row>
    <row r="24" spans="1:8" x14ac:dyDescent="0.25">
      <c r="A24" s="515"/>
      <c r="B24" s="512"/>
      <c r="C24" s="512"/>
      <c r="D24" s="516"/>
      <c r="E24" s="306"/>
      <c r="F24" s="310"/>
      <c r="G24" s="307"/>
      <c r="H24" s="309"/>
    </row>
    <row r="25" spans="1:8" x14ac:dyDescent="0.25">
      <c r="A25" s="515"/>
      <c r="B25" s="512"/>
      <c r="C25" s="512"/>
      <c r="D25" s="516"/>
      <c r="E25" s="306"/>
      <c r="F25" s="310"/>
      <c r="G25" s="307"/>
      <c r="H25" s="309"/>
    </row>
    <row r="26" spans="1:8" x14ac:dyDescent="0.25">
      <c r="A26" s="515"/>
      <c r="B26" s="512"/>
      <c r="C26" s="512"/>
      <c r="D26" s="516"/>
      <c r="E26" s="306"/>
      <c r="F26" s="310"/>
      <c r="G26" s="307"/>
      <c r="H26" s="309"/>
    </row>
    <row r="27" spans="1:8" x14ac:dyDescent="0.25">
      <c r="A27" s="515"/>
      <c r="B27" s="512"/>
      <c r="C27" s="512"/>
      <c r="D27" s="516"/>
      <c r="E27" s="306"/>
      <c r="F27" s="310"/>
      <c r="G27" s="307"/>
      <c r="H27" s="309"/>
    </row>
    <row r="28" spans="1:8" ht="13.5" thickBot="1" x14ac:dyDescent="0.3">
      <c r="A28" s="552"/>
      <c r="B28" s="528"/>
      <c r="C28" s="528"/>
      <c r="D28" s="553"/>
      <c r="E28" s="311"/>
      <c r="F28" s="318"/>
      <c r="G28" s="312"/>
      <c r="H28" s="314"/>
    </row>
    <row r="29" spans="1:8" s="322" customFormat="1" x14ac:dyDescent="0.25">
      <c r="A29" s="295"/>
      <c r="B29" s="295"/>
      <c r="C29" s="319"/>
      <c r="D29" s="295"/>
      <c r="E29" s="295"/>
      <c r="F29" s="317" t="s">
        <v>371</v>
      </c>
      <c r="G29" s="320"/>
      <c r="H29" s="321">
        <f>SUM(H22:H28)</f>
        <v>450748</v>
      </c>
    </row>
    <row r="30" spans="1:8" x14ac:dyDescent="0.25">
      <c r="A30" s="297"/>
      <c r="B30" s="297"/>
      <c r="C30" s="298"/>
      <c r="D30" s="297"/>
      <c r="E30" s="297"/>
      <c r="F30" s="323" t="s">
        <v>372</v>
      </c>
      <c r="G30" s="324">
        <v>0</v>
      </c>
      <c r="H30" s="325">
        <f>+H29*G30</f>
        <v>0</v>
      </c>
    </row>
    <row r="31" spans="1:8" s="322" customFormat="1" ht="13.5" thickBot="1" x14ac:dyDescent="0.3">
      <c r="A31" s="295"/>
      <c r="B31" s="295"/>
      <c r="C31" s="319"/>
      <c r="D31" s="295"/>
      <c r="E31" s="295"/>
      <c r="F31" s="326" t="s">
        <v>364</v>
      </c>
      <c r="G31" s="327"/>
      <c r="H31" s="328">
        <f>SUM(H29:H30)</f>
        <v>450748</v>
      </c>
    </row>
    <row r="32" spans="1:8" ht="13.5" thickBot="1" x14ac:dyDescent="0.3">
      <c r="A32" s="297"/>
      <c r="B32" s="297"/>
      <c r="C32" s="298"/>
      <c r="D32" s="297"/>
      <c r="E32" s="297"/>
      <c r="F32" s="297"/>
      <c r="G32" s="297"/>
      <c r="H32" s="297"/>
    </row>
    <row r="33" spans="1:8" x14ac:dyDescent="0.25">
      <c r="A33" s="544" t="s">
        <v>373</v>
      </c>
      <c r="B33" s="545"/>
      <c r="C33" s="545"/>
      <c r="D33" s="545"/>
      <c r="E33" s="545"/>
      <c r="F33" s="545"/>
      <c r="G33" s="545"/>
      <c r="H33" s="546"/>
    </row>
    <row r="34" spans="1:8" x14ac:dyDescent="0.25">
      <c r="A34" s="532" t="s">
        <v>351</v>
      </c>
      <c r="B34" s="533"/>
      <c r="C34" s="533"/>
      <c r="D34" s="534"/>
      <c r="E34" s="299" t="s">
        <v>352</v>
      </c>
      <c r="F34" s="299" t="s">
        <v>374</v>
      </c>
      <c r="G34" s="299" t="s">
        <v>353</v>
      </c>
      <c r="H34" s="300" t="s">
        <v>354</v>
      </c>
    </row>
    <row r="35" spans="1:8" x14ac:dyDescent="0.25">
      <c r="A35" s="535"/>
      <c r="B35" s="536"/>
      <c r="C35" s="536"/>
      <c r="D35" s="537"/>
      <c r="E35" s="301" t="s">
        <v>375</v>
      </c>
      <c r="F35" s="301" t="s">
        <v>376</v>
      </c>
      <c r="G35" s="301" t="s">
        <v>357</v>
      </c>
      <c r="H35" s="302" t="s">
        <v>377</v>
      </c>
    </row>
    <row r="36" spans="1:8" x14ac:dyDescent="0.25">
      <c r="A36" s="538"/>
      <c r="B36" s="539"/>
      <c r="C36" s="539"/>
      <c r="D36" s="540"/>
      <c r="E36" s="303"/>
      <c r="F36" s="303" t="s">
        <v>378</v>
      </c>
      <c r="G36" s="304" t="s">
        <v>379</v>
      </c>
      <c r="H36" s="305"/>
    </row>
    <row r="37" spans="1:8" ht="30" customHeight="1" x14ac:dyDescent="0.25">
      <c r="A37" s="541" t="s">
        <v>593</v>
      </c>
      <c r="B37" s="542"/>
      <c r="C37" s="542"/>
      <c r="D37" s="543"/>
      <c r="E37" s="308">
        <v>2</v>
      </c>
      <c r="F37" s="307">
        <f>+'SALARIOS YONDO 2024'!G24</f>
        <v>75206.893452054806</v>
      </c>
      <c r="G37" s="308">
        <v>7</v>
      </c>
      <c r="H37" s="309">
        <f>+(E37*F37)/G37</f>
        <v>21487.683843444229</v>
      </c>
    </row>
    <row r="38" spans="1:8" ht="30" customHeight="1" x14ac:dyDescent="0.25">
      <c r="A38" s="515" t="s">
        <v>595</v>
      </c>
      <c r="B38" s="512"/>
      <c r="C38" s="512"/>
      <c r="D38" s="516"/>
      <c r="E38" s="308">
        <v>1</v>
      </c>
      <c r="F38" s="307">
        <f>+'SALARIOS YONDO 2024'!G27</f>
        <v>117693.16166306628</v>
      </c>
      <c r="G38" s="308">
        <f>+G37</f>
        <v>7</v>
      </c>
      <c r="H38" s="309">
        <f>+(E38*F38)/G38</f>
        <v>16813.308809009468</v>
      </c>
    </row>
    <row r="39" spans="1:8" x14ac:dyDescent="0.25">
      <c r="A39" s="515"/>
      <c r="B39" s="512"/>
      <c r="C39" s="512"/>
      <c r="D39" s="516"/>
      <c r="E39" s="308"/>
      <c r="F39" s="307"/>
      <c r="G39" s="308"/>
      <c r="H39" s="309"/>
    </row>
    <row r="40" spans="1:8" ht="13.5" thickBot="1" x14ac:dyDescent="0.3">
      <c r="A40" s="552"/>
      <c r="B40" s="528"/>
      <c r="C40" s="528"/>
      <c r="D40" s="553"/>
      <c r="E40" s="313"/>
      <c r="F40" s="312"/>
      <c r="G40" s="313"/>
      <c r="H40" s="314"/>
    </row>
    <row r="41" spans="1:8" ht="13.5" thickBot="1" x14ac:dyDescent="0.3">
      <c r="A41" s="297"/>
      <c r="B41" s="297"/>
      <c r="C41" s="298"/>
      <c r="D41" s="297"/>
      <c r="E41" s="297"/>
      <c r="F41" s="297"/>
      <c r="G41" s="315" t="s">
        <v>364</v>
      </c>
      <c r="H41" s="316">
        <f>SUM(H37:H40)</f>
        <v>38300.9926524537</v>
      </c>
    </row>
    <row r="42" spans="1:8" ht="13.5" thickBot="1" x14ac:dyDescent="0.3">
      <c r="A42" s="297"/>
      <c r="B42" s="297"/>
      <c r="C42" s="298"/>
      <c r="D42" s="297"/>
      <c r="E42" s="297"/>
      <c r="F42" s="297"/>
      <c r="G42" s="297"/>
      <c r="H42" s="297"/>
    </row>
    <row r="43" spans="1:8" x14ac:dyDescent="0.25">
      <c r="A43" s="544" t="s">
        <v>381</v>
      </c>
      <c r="B43" s="545"/>
      <c r="C43" s="545"/>
      <c r="D43" s="545"/>
      <c r="E43" s="545"/>
      <c r="F43" s="545"/>
      <c r="G43" s="545"/>
      <c r="H43" s="546"/>
    </row>
    <row r="44" spans="1:8" x14ac:dyDescent="0.25">
      <c r="A44" s="532" t="s">
        <v>351</v>
      </c>
      <c r="B44" s="533"/>
      <c r="C44" s="533"/>
      <c r="D44" s="534"/>
      <c r="E44" s="299" t="s">
        <v>352</v>
      </c>
      <c r="F44" s="299" t="s">
        <v>382</v>
      </c>
      <c r="G44" s="299" t="s">
        <v>549</v>
      </c>
      <c r="H44" s="300" t="s">
        <v>354</v>
      </c>
    </row>
    <row r="45" spans="1:8" x14ac:dyDescent="0.25">
      <c r="A45" s="535"/>
      <c r="B45" s="536"/>
      <c r="C45" s="536"/>
      <c r="D45" s="537"/>
      <c r="E45" s="303" t="s">
        <v>383</v>
      </c>
      <c r="F45" s="303" t="s">
        <v>384</v>
      </c>
      <c r="G45" s="303" t="s">
        <v>385</v>
      </c>
      <c r="H45" s="305" t="s">
        <v>386</v>
      </c>
    </row>
    <row r="46" spans="1:8" x14ac:dyDescent="0.25">
      <c r="A46" s="541"/>
      <c r="B46" s="542"/>
      <c r="C46" s="542"/>
      <c r="D46" s="543"/>
      <c r="E46" s="308"/>
      <c r="F46" s="307"/>
      <c r="G46" s="308"/>
      <c r="H46" s="309">
        <f>+E46*F46*G46</f>
        <v>0</v>
      </c>
    </row>
    <row r="47" spans="1:8" x14ac:dyDescent="0.25">
      <c r="A47" s="515"/>
      <c r="B47" s="512"/>
      <c r="C47" s="512"/>
      <c r="D47" s="516"/>
      <c r="E47" s="308"/>
      <c r="F47" s="307"/>
      <c r="G47" s="308"/>
      <c r="H47" s="309">
        <f>+E47*F47*G47</f>
        <v>0</v>
      </c>
    </row>
    <row r="48" spans="1:8" ht="13.5" thickBot="1" x14ac:dyDescent="0.3">
      <c r="A48" s="552"/>
      <c r="B48" s="528"/>
      <c r="C48" s="528"/>
      <c r="D48" s="553"/>
      <c r="E48" s="313"/>
      <c r="F48" s="312"/>
      <c r="G48" s="313"/>
      <c r="H48" s="314"/>
    </row>
    <row r="49" spans="1:8" ht="13.5" thickBot="1" x14ac:dyDescent="0.3">
      <c r="A49" s="297"/>
      <c r="B49" s="297"/>
      <c r="C49" s="298"/>
      <c r="D49" s="297"/>
      <c r="E49" s="297"/>
      <c r="F49" s="297"/>
      <c r="G49" s="315" t="s">
        <v>364</v>
      </c>
      <c r="H49" s="316">
        <f>SUM(H46:H48)</f>
        <v>0</v>
      </c>
    </row>
    <row r="50" spans="1:8" ht="13.5" thickBot="1" x14ac:dyDescent="0.3">
      <c r="A50" s="297"/>
      <c r="B50" s="297"/>
      <c r="C50" s="298"/>
      <c r="D50" s="297"/>
      <c r="E50" s="297"/>
      <c r="F50" s="297"/>
      <c r="G50" s="295"/>
      <c r="H50" s="295"/>
    </row>
    <row r="51" spans="1:8" ht="13.5" thickBot="1" x14ac:dyDescent="0.3">
      <c r="A51" s="509" t="s">
        <v>388</v>
      </c>
      <c r="B51" s="510"/>
      <c r="C51" s="510" t="s">
        <v>389</v>
      </c>
      <c r="D51" s="510"/>
      <c r="E51" s="506" t="s">
        <v>540</v>
      </c>
      <c r="F51" s="507"/>
      <c r="G51" s="508"/>
      <c r="H51" s="316">
        <f>ROUND((H17+H31+H41+H49),0)</f>
        <v>490964</v>
      </c>
    </row>
    <row r="52" spans="1:8" x14ac:dyDescent="0.25">
      <c r="A52" s="511" t="s">
        <v>391</v>
      </c>
      <c r="B52" s="512"/>
      <c r="C52" s="512" t="s">
        <v>392</v>
      </c>
      <c r="D52" s="512"/>
      <c r="E52" s="554" t="s">
        <v>537</v>
      </c>
      <c r="F52" s="555"/>
      <c r="G52" s="411">
        <v>0.245</v>
      </c>
      <c r="H52" s="412">
        <f>ROUND(+$H$51*G52,0)</f>
        <v>120286</v>
      </c>
    </row>
    <row r="53" spans="1:8" s="329" customFormat="1" ht="12.75" customHeight="1" thickBot="1" x14ac:dyDescent="0.3">
      <c r="A53" s="297"/>
      <c r="B53" s="297"/>
      <c r="C53" s="298"/>
      <c r="D53" s="297"/>
      <c r="E53" s="513" t="s">
        <v>538</v>
      </c>
      <c r="F53" s="514"/>
      <c r="G53" s="324">
        <v>0.04</v>
      </c>
      <c r="H53" s="325">
        <f>ROUND(+$H$51*G53,0)</f>
        <v>19639</v>
      </c>
    </row>
    <row r="54" spans="1:8" s="329" customFormat="1" ht="12" customHeight="1" thickBot="1" x14ac:dyDescent="0.3">
      <c r="A54" s="297"/>
      <c r="B54" s="297"/>
      <c r="C54" s="298"/>
      <c r="D54" s="297"/>
      <c r="E54" s="506" t="s">
        <v>539</v>
      </c>
      <c r="F54" s="507"/>
      <c r="G54" s="508"/>
      <c r="H54" s="316">
        <f>+H52+H53</f>
        <v>139925</v>
      </c>
    </row>
    <row r="55" spans="1:8" ht="13.5" thickBot="1" x14ac:dyDescent="0.3">
      <c r="A55" s="509" t="s">
        <v>388</v>
      </c>
      <c r="B55" s="510"/>
      <c r="C55" s="510" t="s">
        <v>541</v>
      </c>
      <c r="D55" s="510"/>
      <c r="E55" s="556" t="s">
        <v>390</v>
      </c>
      <c r="F55" s="557"/>
      <c r="G55" s="558"/>
      <c r="H55" s="410">
        <f>+H51+H54</f>
        <v>630889</v>
      </c>
    </row>
    <row r="56" spans="1:8" x14ac:dyDescent="0.25">
      <c r="A56" s="511" t="s">
        <v>391</v>
      </c>
      <c r="B56" s="512"/>
      <c r="C56" s="512" t="s">
        <v>542</v>
      </c>
      <c r="D56" s="512"/>
      <c r="E56" s="329"/>
      <c r="F56" s="329"/>
      <c r="G56" s="329"/>
      <c r="H56" s="329"/>
    </row>
  </sheetData>
  <mergeCells count="50">
    <mergeCell ref="E53:F53"/>
    <mergeCell ref="E54:G54"/>
    <mergeCell ref="E52:F52"/>
    <mergeCell ref="A34:D36"/>
    <mergeCell ref="A37:D37"/>
    <mergeCell ref="A38:D38"/>
    <mergeCell ref="A39:D39"/>
    <mergeCell ref="A40:D40"/>
    <mergeCell ref="A43:H43"/>
    <mergeCell ref="A51:B51"/>
    <mergeCell ref="C51:D51"/>
    <mergeCell ref="A52:B52"/>
    <mergeCell ref="C52:D52"/>
    <mergeCell ref="A44:D45"/>
    <mergeCell ref="A46:D46"/>
    <mergeCell ref="A47:D47"/>
    <mergeCell ref="A48:D48"/>
    <mergeCell ref="E51:G51"/>
    <mergeCell ref="A33:H33"/>
    <mergeCell ref="A16:D16"/>
    <mergeCell ref="A19:H19"/>
    <mergeCell ref="A20:D21"/>
    <mergeCell ref="E20:E21"/>
    <mergeCell ref="A22:D22"/>
    <mergeCell ref="A23:D23"/>
    <mergeCell ref="A24:D24"/>
    <mergeCell ref="A25:D25"/>
    <mergeCell ref="A26:D26"/>
    <mergeCell ref="A27:D27"/>
    <mergeCell ref="A28:D28"/>
    <mergeCell ref="A15:D15"/>
    <mergeCell ref="D1:G1"/>
    <mergeCell ref="A3:C3"/>
    <mergeCell ref="D3:F3"/>
    <mergeCell ref="A4:C4"/>
    <mergeCell ref="D4:H4"/>
    <mergeCell ref="A5:C5"/>
    <mergeCell ref="D5:F5"/>
    <mergeCell ref="A6:C6"/>
    <mergeCell ref="D6:F6"/>
    <mergeCell ref="A8:H8"/>
    <mergeCell ref="A9:D11"/>
    <mergeCell ref="A12:D12"/>
    <mergeCell ref="A13:D13"/>
    <mergeCell ref="A14:D14"/>
    <mergeCell ref="A55:B55"/>
    <mergeCell ref="C55:D55"/>
    <mergeCell ref="E55:G55"/>
    <mergeCell ref="A56:B56"/>
    <mergeCell ref="C56:D56"/>
  </mergeCells>
  <printOptions horizontalCentered="1"/>
  <pageMargins left="0.39370078740157483" right="0.39370078740157483" top="0.59055118110236227" bottom="0.59055118110236227" header="0.19685039370078741" footer="0.19685039370078741"/>
  <pageSetup scale="77" orientation="portrait" r:id="rId1"/>
  <headerFooter>
    <oddHeader>&amp;F</oddHeader>
    <oddFooter>&amp;L&amp;A&amp;C&amp;B Confidencial&amp;B&amp;RPágina 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581CD-E842-4189-BA67-EDDBFA208A77}">
  <sheetPr>
    <tabColor theme="5" tint="0.39997558519241921"/>
    <pageSetUpPr fitToPage="1"/>
  </sheetPr>
  <dimension ref="A1:H56"/>
  <sheetViews>
    <sheetView topLeftCell="A28" zoomScaleNormal="100" zoomScaleSheetLayoutView="100" workbookViewId="0">
      <selection activeCell="D6" sqref="D6:F6"/>
    </sheetView>
  </sheetViews>
  <sheetFormatPr baseColWidth="10" defaultRowHeight="12.75" x14ac:dyDescent="0.25"/>
  <cols>
    <col min="1" max="1" width="5.7109375" style="289" customWidth="1"/>
    <col min="2" max="2" width="3.28515625" style="289" customWidth="1"/>
    <col min="3" max="3" width="6.42578125" style="289" customWidth="1"/>
    <col min="4" max="4" width="21.5703125" style="289" customWidth="1"/>
    <col min="5" max="5" width="11.42578125" style="289"/>
    <col min="6" max="6" width="17.5703125" style="289" customWidth="1"/>
    <col min="7" max="7" width="13.140625" style="289" customWidth="1"/>
    <col min="8" max="8" width="14" style="289" customWidth="1"/>
    <col min="9" max="16384" width="11.42578125" style="289"/>
  </cols>
  <sheetData>
    <row r="1" spans="1:8" ht="72" customHeight="1" thickTop="1" thickBot="1" x14ac:dyDescent="0.3">
      <c r="A1" s="286"/>
      <c r="B1" s="287"/>
      <c r="C1" s="287"/>
      <c r="D1" s="517" t="s">
        <v>343</v>
      </c>
      <c r="E1" s="518"/>
      <c r="F1" s="518"/>
      <c r="G1" s="519"/>
      <c r="H1" s="288" t="s">
        <v>344</v>
      </c>
    </row>
    <row r="2" spans="1:8" ht="9.9499999999999993" customHeight="1" thickTop="1" thickBot="1" x14ac:dyDescent="0.3">
      <c r="A2" s="290"/>
      <c r="B2" s="290"/>
      <c r="C2" s="291"/>
      <c r="D2" s="291"/>
      <c r="E2" s="291"/>
      <c r="F2" s="291"/>
      <c r="G2" s="292"/>
      <c r="H2" s="292"/>
    </row>
    <row r="3" spans="1:8" ht="60" customHeight="1" x14ac:dyDescent="0.25">
      <c r="A3" s="520" t="s">
        <v>345</v>
      </c>
      <c r="B3" s="521"/>
      <c r="C3" s="521"/>
      <c r="D3" s="510" t="s">
        <v>0</v>
      </c>
      <c r="E3" s="510"/>
      <c r="F3" s="510"/>
      <c r="G3" s="293" t="s">
        <v>346</v>
      </c>
      <c r="H3" s="294">
        <f>+'OE10'!H3</f>
        <v>45520</v>
      </c>
    </row>
    <row r="4" spans="1:8" ht="20.100000000000001" customHeight="1" x14ac:dyDescent="0.25">
      <c r="A4" s="522" t="s">
        <v>347</v>
      </c>
      <c r="B4" s="523"/>
      <c r="C4" s="523"/>
      <c r="D4" s="512" t="s">
        <v>348</v>
      </c>
      <c r="E4" s="512"/>
      <c r="F4" s="512"/>
      <c r="G4" s="455"/>
      <c r="H4" s="527"/>
    </row>
    <row r="5" spans="1:8" ht="20.100000000000001" customHeight="1" x14ac:dyDescent="0.25">
      <c r="A5" s="522" t="s">
        <v>533</v>
      </c>
      <c r="B5" s="523"/>
      <c r="C5" s="523"/>
      <c r="D5" s="512" t="str">
        <f>+'Mayores y Menores 3 ADICION'!A207</f>
        <v>OE20</v>
      </c>
      <c r="E5" s="512"/>
      <c r="F5" s="512"/>
      <c r="G5" s="295" t="s">
        <v>535</v>
      </c>
      <c r="H5" s="296" t="str">
        <f>+'Mayores y Menores 3 ADICION'!C207</f>
        <v>m2</v>
      </c>
    </row>
    <row r="6" spans="1:8" ht="39.950000000000003" customHeight="1" thickBot="1" x14ac:dyDescent="0.3">
      <c r="A6" s="524" t="s">
        <v>534</v>
      </c>
      <c r="B6" s="525"/>
      <c r="C6" s="526"/>
      <c r="D6" s="528" t="str">
        <f>+'Mayores y Menores 3 ADICION'!B207</f>
        <v>Escarificación de lleno existente para el mejoramiento de adherencia</v>
      </c>
      <c r="E6" s="526"/>
      <c r="F6" s="526"/>
      <c r="G6" s="408" t="s">
        <v>536</v>
      </c>
      <c r="H6" s="409">
        <f>+'Mayores y Menores 3 ADICION'!D207</f>
        <v>44000</v>
      </c>
    </row>
    <row r="7" spans="1:8" ht="9.9499999999999993" customHeight="1" thickBot="1" x14ac:dyDescent="0.3">
      <c r="A7" s="297"/>
      <c r="B7" s="297"/>
      <c r="C7" s="298"/>
      <c r="D7" s="297"/>
      <c r="E7" s="297"/>
      <c r="F7" s="297"/>
      <c r="G7" s="297"/>
      <c r="H7" s="297"/>
    </row>
    <row r="8" spans="1:8" x14ac:dyDescent="0.25">
      <c r="A8" s="529" t="s">
        <v>350</v>
      </c>
      <c r="B8" s="530"/>
      <c r="C8" s="530"/>
      <c r="D8" s="530"/>
      <c r="E8" s="530"/>
      <c r="F8" s="530"/>
      <c r="G8" s="530"/>
      <c r="H8" s="531"/>
    </row>
    <row r="9" spans="1:8" x14ac:dyDescent="0.25">
      <c r="A9" s="532" t="s">
        <v>351</v>
      </c>
      <c r="B9" s="533"/>
      <c r="C9" s="533"/>
      <c r="D9" s="534"/>
      <c r="E9" s="299" t="s">
        <v>352</v>
      </c>
      <c r="F9" s="299" t="s">
        <v>546</v>
      </c>
      <c r="G9" s="299" t="s">
        <v>353</v>
      </c>
      <c r="H9" s="300" t="s">
        <v>354</v>
      </c>
    </row>
    <row r="10" spans="1:8" x14ac:dyDescent="0.25">
      <c r="A10" s="535"/>
      <c r="B10" s="536"/>
      <c r="C10" s="536"/>
      <c r="D10" s="537"/>
      <c r="E10" s="301" t="s">
        <v>355</v>
      </c>
      <c r="F10" s="301" t="s">
        <v>356</v>
      </c>
      <c r="G10" s="301" t="s">
        <v>614</v>
      </c>
      <c r="H10" s="302" t="s">
        <v>358</v>
      </c>
    </row>
    <row r="11" spans="1:8" x14ac:dyDescent="0.25">
      <c r="A11" s="538"/>
      <c r="B11" s="539"/>
      <c r="C11" s="539"/>
      <c r="D11" s="540"/>
      <c r="E11" s="303"/>
      <c r="F11" s="303" t="s">
        <v>359</v>
      </c>
      <c r="G11" s="304" t="s">
        <v>360</v>
      </c>
      <c r="H11" s="305"/>
    </row>
    <row r="12" spans="1:8" x14ac:dyDescent="0.25">
      <c r="A12" s="541" t="s">
        <v>361</v>
      </c>
      <c r="B12" s="542"/>
      <c r="C12" s="542"/>
      <c r="D12" s="543"/>
      <c r="E12" s="306"/>
      <c r="F12" s="307"/>
      <c r="G12" s="308"/>
      <c r="H12" s="309">
        <f>+H41*5%</f>
        <v>22.819820056220735</v>
      </c>
    </row>
    <row r="13" spans="1:8" ht="30" customHeight="1" x14ac:dyDescent="0.25">
      <c r="A13" s="515" t="s">
        <v>433</v>
      </c>
      <c r="B13" s="512"/>
      <c r="C13" s="512"/>
      <c r="D13" s="516"/>
      <c r="E13" s="310">
        <v>1</v>
      </c>
      <c r="F13" s="307">
        <v>174195</v>
      </c>
      <c r="G13" s="308">
        <v>150</v>
      </c>
      <c r="H13" s="309">
        <f>+F13/G13</f>
        <v>1161.3</v>
      </c>
    </row>
    <row r="14" spans="1:8" x14ac:dyDescent="0.25">
      <c r="A14" s="515"/>
      <c r="B14" s="512"/>
      <c r="C14" s="512"/>
      <c r="D14" s="516"/>
      <c r="E14" s="310"/>
      <c r="F14" s="307"/>
      <c r="G14" s="308"/>
      <c r="H14" s="309"/>
    </row>
    <row r="15" spans="1:8" x14ac:dyDescent="0.25">
      <c r="A15" s="515"/>
      <c r="B15" s="512"/>
      <c r="C15" s="512"/>
      <c r="D15" s="516"/>
      <c r="E15" s="310"/>
      <c r="F15" s="307"/>
      <c r="G15" s="308"/>
      <c r="H15" s="309"/>
    </row>
    <row r="16" spans="1:8" ht="13.5" thickBot="1" x14ac:dyDescent="0.3">
      <c r="A16" s="547"/>
      <c r="B16" s="548"/>
      <c r="C16" s="548"/>
      <c r="D16" s="549"/>
      <c r="E16" s="311"/>
      <c r="F16" s="312"/>
      <c r="G16" s="313"/>
      <c r="H16" s="314"/>
    </row>
    <row r="17" spans="1:8" ht="13.5" thickBot="1" x14ac:dyDescent="0.3">
      <c r="A17" s="297"/>
      <c r="B17" s="297"/>
      <c r="C17" s="298"/>
      <c r="D17" s="297"/>
      <c r="E17" s="297"/>
      <c r="F17" s="297"/>
      <c r="G17" s="315" t="s">
        <v>364</v>
      </c>
      <c r="H17" s="316">
        <f>SUM(H12:H16)</f>
        <v>1184.1198200562208</v>
      </c>
    </row>
    <row r="18" spans="1:8" ht="9.9499999999999993" customHeight="1" thickBot="1" x14ac:dyDescent="0.3">
      <c r="A18" s="297"/>
      <c r="B18" s="297"/>
      <c r="C18" s="298"/>
      <c r="D18" s="297"/>
      <c r="E18" s="297"/>
      <c r="F18" s="297"/>
      <c r="G18" s="297"/>
      <c r="H18" s="297"/>
    </row>
    <row r="19" spans="1:8" x14ac:dyDescent="0.25">
      <c r="A19" s="544" t="s">
        <v>365</v>
      </c>
      <c r="B19" s="545"/>
      <c r="C19" s="545"/>
      <c r="D19" s="545"/>
      <c r="E19" s="545"/>
      <c r="F19" s="545"/>
      <c r="G19" s="545"/>
      <c r="H19" s="546"/>
    </row>
    <row r="20" spans="1:8" x14ac:dyDescent="0.25">
      <c r="A20" s="532" t="s">
        <v>351</v>
      </c>
      <c r="B20" s="533"/>
      <c r="C20" s="533"/>
      <c r="D20" s="534"/>
      <c r="E20" s="550" t="s">
        <v>349</v>
      </c>
      <c r="F20" s="299" t="s">
        <v>352</v>
      </c>
      <c r="G20" s="299" t="s">
        <v>366</v>
      </c>
      <c r="H20" s="300" t="s">
        <v>354</v>
      </c>
    </row>
    <row r="21" spans="1:8" x14ac:dyDescent="0.25">
      <c r="A21" s="538"/>
      <c r="B21" s="539"/>
      <c r="C21" s="539"/>
      <c r="D21" s="540"/>
      <c r="E21" s="551"/>
      <c r="F21" s="303" t="s">
        <v>367</v>
      </c>
      <c r="G21" s="303" t="s">
        <v>368</v>
      </c>
      <c r="H21" s="305" t="s">
        <v>369</v>
      </c>
    </row>
    <row r="22" spans="1:8" x14ac:dyDescent="0.25">
      <c r="A22" s="515"/>
      <c r="B22" s="512"/>
      <c r="C22" s="512"/>
      <c r="D22" s="516"/>
      <c r="E22" s="306"/>
      <c r="F22" s="310"/>
      <c r="G22" s="307"/>
      <c r="H22" s="309">
        <f>+F22*G22</f>
        <v>0</v>
      </c>
    </row>
    <row r="23" spans="1:8" x14ac:dyDescent="0.25">
      <c r="A23" s="515"/>
      <c r="B23" s="512"/>
      <c r="C23" s="512"/>
      <c r="D23" s="516"/>
      <c r="E23" s="306"/>
      <c r="F23" s="310"/>
      <c r="G23" s="307"/>
      <c r="H23" s="309">
        <f t="shared" ref="H23:H24" si="0">+F23*G23</f>
        <v>0</v>
      </c>
    </row>
    <row r="24" spans="1:8" x14ac:dyDescent="0.25">
      <c r="A24" s="515"/>
      <c r="B24" s="512"/>
      <c r="C24" s="512"/>
      <c r="D24" s="516"/>
      <c r="E24" s="306"/>
      <c r="F24" s="310"/>
      <c r="G24" s="307"/>
      <c r="H24" s="309">
        <f t="shared" si="0"/>
        <v>0</v>
      </c>
    </row>
    <row r="25" spans="1:8" x14ac:dyDescent="0.25">
      <c r="A25" s="515"/>
      <c r="B25" s="512"/>
      <c r="C25" s="512"/>
      <c r="D25" s="516"/>
      <c r="E25" s="306"/>
      <c r="F25" s="310"/>
      <c r="G25" s="307"/>
      <c r="H25" s="309"/>
    </row>
    <row r="26" spans="1:8" x14ac:dyDescent="0.25">
      <c r="A26" s="515"/>
      <c r="B26" s="512"/>
      <c r="C26" s="512"/>
      <c r="D26" s="516"/>
      <c r="E26" s="306"/>
      <c r="F26" s="310"/>
      <c r="G26" s="307"/>
      <c r="H26" s="309"/>
    </row>
    <row r="27" spans="1:8" x14ac:dyDescent="0.25">
      <c r="A27" s="515"/>
      <c r="B27" s="512"/>
      <c r="C27" s="512"/>
      <c r="D27" s="516"/>
      <c r="E27" s="306"/>
      <c r="F27" s="310"/>
      <c r="G27" s="307"/>
      <c r="H27" s="309"/>
    </row>
    <row r="28" spans="1:8" ht="13.5" thickBot="1" x14ac:dyDescent="0.3">
      <c r="A28" s="552"/>
      <c r="B28" s="528"/>
      <c r="C28" s="528"/>
      <c r="D28" s="553"/>
      <c r="E28" s="311"/>
      <c r="F28" s="318"/>
      <c r="G28" s="312"/>
      <c r="H28" s="314"/>
    </row>
    <row r="29" spans="1:8" s="322" customFormat="1" x14ac:dyDescent="0.25">
      <c r="A29" s="295"/>
      <c r="B29" s="295"/>
      <c r="C29" s="319"/>
      <c r="D29" s="295"/>
      <c r="E29" s="295"/>
      <c r="F29" s="317" t="s">
        <v>371</v>
      </c>
      <c r="G29" s="320"/>
      <c r="H29" s="321">
        <f>SUM(H22:H28)</f>
        <v>0</v>
      </c>
    </row>
    <row r="30" spans="1:8" x14ac:dyDescent="0.25">
      <c r="A30" s="297"/>
      <c r="B30" s="297"/>
      <c r="C30" s="298"/>
      <c r="D30" s="297"/>
      <c r="E30" s="297"/>
      <c r="F30" s="323" t="s">
        <v>372</v>
      </c>
      <c r="G30" s="324">
        <v>0</v>
      </c>
      <c r="H30" s="325">
        <f>+H29*G30</f>
        <v>0</v>
      </c>
    </row>
    <row r="31" spans="1:8" s="322" customFormat="1" ht="13.5" thickBot="1" x14ac:dyDescent="0.3">
      <c r="A31" s="295"/>
      <c r="B31" s="295"/>
      <c r="C31" s="319"/>
      <c r="D31" s="295"/>
      <c r="E31" s="295"/>
      <c r="F31" s="326" t="s">
        <v>364</v>
      </c>
      <c r="G31" s="327"/>
      <c r="H31" s="328">
        <f>SUM(H29:H30)</f>
        <v>0</v>
      </c>
    </row>
    <row r="32" spans="1:8" ht="13.5" thickBot="1" x14ac:dyDescent="0.3">
      <c r="A32" s="297"/>
      <c r="B32" s="297"/>
      <c r="C32" s="298"/>
      <c r="D32" s="297"/>
      <c r="E32" s="297"/>
      <c r="F32" s="297"/>
      <c r="G32" s="297"/>
      <c r="H32" s="297"/>
    </row>
    <row r="33" spans="1:8" x14ac:dyDescent="0.25">
      <c r="A33" s="544" t="s">
        <v>373</v>
      </c>
      <c r="B33" s="545"/>
      <c r="C33" s="545"/>
      <c r="D33" s="545"/>
      <c r="E33" s="545"/>
      <c r="F33" s="545"/>
      <c r="G33" s="545"/>
      <c r="H33" s="546"/>
    </row>
    <row r="34" spans="1:8" x14ac:dyDescent="0.25">
      <c r="A34" s="532" t="s">
        <v>351</v>
      </c>
      <c r="B34" s="533"/>
      <c r="C34" s="533"/>
      <c r="D34" s="534"/>
      <c r="E34" s="299" t="s">
        <v>352</v>
      </c>
      <c r="F34" s="299" t="s">
        <v>374</v>
      </c>
      <c r="G34" s="299" t="s">
        <v>353</v>
      </c>
      <c r="H34" s="300" t="s">
        <v>354</v>
      </c>
    </row>
    <row r="35" spans="1:8" x14ac:dyDescent="0.25">
      <c r="A35" s="535"/>
      <c r="B35" s="536"/>
      <c r="C35" s="536"/>
      <c r="D35" s="537"/>
      <c r="E35" s="301" t="s">
        <v>375</v>
      </c>
      <c r="F35" s="301" t="s">
        <v>376</v>
      </c>
      <c r="G35" s="301" t="s">
        <v>357</v>
      </c>
      <c r="H35" s="302" t="s">
        <v>377</v>
      </c>
    </row>
    <row r="36" spans="1:8" x14ac:dyDescent="0.25">
      <c r="A36" s="538"/>
      <c r="B36" s="539"/>
      <c r="C36" s="539"/>
      <c r="D36" s="540"/>
      <c r="E36" s="303"/>
      <c r="F36" s="303" t="s">
        <v>378</v>
      </c>
      <c r="G36" s="304" t="s">
        <v>379</v>
      </c>
      <c r="H36" s="305"/>
    </row>
    <row r="37" spans="1:8" x14ac:dyDescent="0.25">
      <c r="A37" s="541" t="s">
        <v>380</v>
      </c>
      <c r="B37" s="542"/>
      <c r="C37" s="542"/>
      <c r="D37" s="543"/>
      <c r="E37" s="308">
        <v>2</v>
      </c>
      <c r="F37" s="307">
        <f>+'SALARIOS YONDO 2024'!G20</f>
        <v>75206.893452054806</v>
      </c>
      <c r="G37" s="308">
        <v>564</v>
      </c>
      <c r="H37" s="309">
        <f>+(E37*F37)/G37</f>
        <v>266.69111153210923</v>
      </c>
    </row>
    <row r="38" spans="1:8" x14ac:dyDescent="0.25">
      <c r="A38" s="515" t="s">
        <v>604</v>
      </c>
      <c r="B38" s="512"/>
      <c r="C38" s="512"/>
      <c r="D38" s="516"/>
      <c r="E38" s="308">
        <v>1</v>
      </c>
      <c r="F38" s="307">
        <f>+'SALARIOS YONDO 2024'!G12</f>
        <v>106993.78333006025</v>
      </c>
      <c r="G38" s="308">
        <f>+G37</f>
        <v>564</v>
      </c>
      <c r="H38" s="309">
        <f>+(E38*F38)/G38</f>
        <v>189.70528959230541</v>
      </c>
    </row>
    <row r="39" spans="1:8" x14ac:dyDescent="0.25">
      <c r="A39" s="515"/>
      <c r="B39" s="512"/>
      <c r="C39" s="512"/>
      <c r="D39" s="516"/>
      <c r="E39" s="308"/>
      <c r="F39" s="307"/>
      <c r="G39" s="308"/>
      <c r="H39" s="309"/>
    </row>
    <row r="40" spans="1:8" ht="13.5" thickBot="1" x14ac:dyDescent="0.3">
      <c r="A40" s="552"/>
      <c r="B40" s="528"/>
      <c r="C40" s="528"/>
      <c r="D40" s="553"/>
      <c r="E40" s="313"/>
      <c r="F40" s="312"/>
      <c r="G40" s="313"/>
      <c r="H40" s="314"/>
    </row>
    <row r="41" spans="1:8" ht="13.5" thickBot="1" x14ac:dyDescent="0.3">
      <c r="A41" s="297"/>
      <c r="B41" s="297"/>
      <c r="C41" s="298"/>
      <c r="D41" s="297"/>
      <c r="E41" s="297"/>
      <c r="F41" s="297"/>
      <c r="G41" s="315" t="s">
        <v>364</v>
      </c>
      <c r="H41" s="316">
        <f>SUM(H37:H40)</f>
        <v>456.39640112441464</v>
      </c>
    </row>
    <row r="42" spans="1:8" ht="13.5" thickBot="1" x14ac:dyDescent="0.3">
      <c r="A42" s="297"/>
      <c r="B42" s="297"/>
      <c r="C42" s="298"/>
      <c r="D42" s="297"/>
      <c r="E42" s="297"/>
      <c r="F42" s="297"/>
      <c r="G42" s="297"/>
      <c r="H42" s="297"/>
    </row>
    <row r="43" spans="1:8" x14ac:dyDescent="0.25">
      <c r="A43" s="544" t="s">
        <v>381</v>
      </c>
      <c r="B43" s="545"/>
      <c r="C43" s="545"/>
      <c r="D43" s="545"/>
      <c r="E43" s="545"/>
      <c r="F43" s="545"/>
      <c r="G43" s="545"/>
      <c r="H43" s="546"/>
    </row>
    <row r="44" spans="1:8" x14ac:dyDescent="0.25">
      <c r="A44" s="532" t="s">
        <v>351</v>
      </c>
      <c r="B44" s="533"/>
      <c r="C44" s="533"/>
      <c r="D44" s="534"/>
      <c r="E44" s="299" t="s">
        <v>352</v>
      </c>
      <c r="F44" s="299" t="s">
        <v>382</v>
      </c>
      <c r="G44" s="299" t="s">
        <v>549</v>
      </c>
      <c r="H44" s="300" t="s">
        <v>354</v>
      </c>
    </row>
    <row r="45" spans="1:8" x14ac:dyDescent="0.25">
      <c r="A45" s="535"/>
      <c r="B45" s="536"/>
      <c r="C45" s="536"/>
      <c r="D45" s="537"/>
      <c r="E45" s="303" t="s">
        <v>383</v>
      </c>
      <c r="F45" s="303" t="s">
        <v>384</v>
      </c>
      <c r="G45" s="303" t="s">
        <v>385</v>
      </c>
      <c r="H45" s="305" t="s">
        <v>386</v>
      </c>
    </row>
    <row r="46" spans="1:8" x14ac:dyDescent="0.25">
      <c r="A46" s="541"/>
      <c r="B46" s="542"/>
      <c r="C46" s="542"/>
      <c r="D46" s="543"/>
      <c r="E46" s="308"/>
      <c r="F46" s="307"/>
      <c r="G46" s="308"/>
      <c r="H46" s="309">
        <f>+E46*F46*G46</f>
        <v>0</v>
      </c>
    </row>
    <row r="47" spans="1:8" x14ac:dyDescent="0.25">
      <c r="A47" s="515"/>
      <c r="B47" s="512"/>
      <c r="C47" s="512"/>
      <c r="D47" s="516"/>
      <c r="E47" s="308"/>
      <c r="F47" s="307"/>
      <c r="G47" s="308"/>
      <c r="H47" s="309">
        <f>+E47*F47*G47</f>
        <v>0</v>
      </c>
    </row>
    <row r="48" spans="1:8" ht="13.5" thickBot="1" x14ac:dyDescent="0.3">
      <c r="A48" s="552"/>
      <c r="B48" s="528"/>
      <c r="C48" s="528"/>
      <c r="D48" s="553"/>
      <c r="E48" s="313"/>
      <c r="F48" s="312"/>
      <c r="G48" s="313"/>
      <c r="H48" s="314"/>
    </row>
    <row r="49" spans="1:8" ht="13.5" thickBot="1" x14ac:dyDescent="0.3">
      <c r="A49" s="297"/>
      <c r="B49" s="297"/>
      <c r="C49" s="298"/>
      <c r="D49" s="297"/>
      <c r="E49" s="297"/>
      <c r="F49" s="297"/>
      <c r="G49" s="315" t="s">
        <v>364</v>
      </c>
      <c r="H49" s="316">
        <f>SUM(H46:H48)</f>
        <v>0</v>
      </c>
    </row>
    <row r="50" spans="1:8" ht="13.5" thickBot="1" x14ac:dyDescent="0.3">
      <c r="A50" s="297"/>
      <c r="B50" s="297"/>
      <c r="C50" s="298"/>
      <c r="D50" s="297"/>
      <c r="E50" s="297"/>
      <c r="F50" s="297"/>
      <c r="G50" s="295"/>
      <c r="H50" s="295"/>
    </row>
    <row r="51" spans="1:8" ht="13.5" thickBot="1" x14ac:dyDescent="0.3">
      <c r="A51" s="509" t="s">
        <v>388</v>
      </c>
      <c r="B51" s="510"/>
      <c r="C51" s="510" t="s">
        <v>389</v>
      </c>
      <c r="D51" s="510"/>
      <c r="E51" s="506" t="s">
        <v>540</v>
      </c>
      <c r="F51" s="507"/>
      <c r="G51" s="508"/>
      <c r="H51" s="316">
        <f>ROUND((H17+H31+H41+H49),0)</f>
        <v>1641</v>
      </c>
    </row>
    <row r="52" spans="1:8" x14ac:dyDescent="0.25">
      <c r="A52" s="511" t="s">
        <v>391</v>
      </c>
      <c r="B52" s="512"/>
      <c r="C52" s="512" t="s">
        <v>392</v>
      </c>
      <c r="D52" s="512"/>
      <c r="E52" s="554" t="s">
        <v>537</v>
      </c>
      <c r="F52" s="555"/>
      <c r="G52" s="411">
        <v>0.245</v>
      </c>
      <c r="H52" s="412">
        <f>ROUND(+$H$51*G52,0)</f>
        <v>402</v>
      </c>
    </row>
    <row r="53" spans="1:8" s="329" customFormat="1" ht="12.75" customHeight="1" thickBot="1" x14ac:dyDescent="0.3">
      <c r="A53" s="297"/>
      <c r="B53" s="297"/>
      <c r="C53" s="298"/>
      <c r="D53" s="297"/>
      <c r="E53" s="513" t="s">
        <v>538</v>
      </c>
      <c r="F53" s="514"/>
      <c r="G53" s="324">
        <v>0.04</v>
      </c>
      <c r="H53" s="325">
        <f>ROUND(+$H$51*G53,0)</f>
        <v>66</v>
      </c>
    </row>
    <row r="54" spans="1:8" s="329" customFormat="1" ht="12" customHeight="1" thickBot="1" x14ac:dyDescent="0.3">
      <c r="A54" s="297"/>
      <c r="B54" s="297"/>
      <c r="C54" s="298"/>
      <c r="D54" s="297"/>
      <c r="E54" s="506" t="s">
        <v>539</v>
      </c>
      <c r="F54" s="507"/>
      <c r="G54" s="508"/>
      <c r="H54" s="316">
        <f>+H52+H53</f>
        <v>468</v>
      </c>
    </row>
    <row r="55" spans="1:8" ht="13.5" thickBot="1" x14ac:dyDescent="0.3">
      <c r="A55" s="509" t="s">
        <v>388</v>
      </c>
      <c r="B55" s="510"/>
      <c r="C55" s="510" t="s">
        <v>541</v>
      </c>
      <c r="D55" s="510"/>
      <c r="E55" s="556" t="s">
        <v>390</v>
      </c>
      <c r="F55" s="557"/>
      <c r="G55" s="558"/>
      <c r="H55" s="410">
        <f>+H51+H54</f>
        <v>2109</v>
      </c>
    </row>
    <row r="56" spans="1:8" x14ac:dyDescent="0.25">
      <c r="A56" s="511" t="s">
        <v>391</v>
      </c>
      <c r="B56" s="512"/>
      <c r="C56" s="512" t="s">
        <v>542</v>
      </c>
      <c r="D56" s="512"/>
      <c r="E56" s="329"/>
      <c r="F56" s="329"/>
      <c r="G56" s="329"/>
      <c r="H56" s="329"/>
    </row>
  </sheetData>
  <mergeCells count="50">
    <mergeCell ref="E53:F53"/>
    <mergeCell ref="E54:G54"/>
    <mergeCell ref="E52:F52"/>
    <mergeCell ref="A34:D36"/>
    <mergeCell ref="A37:D37"/>
    <mergeCell ref="A38:D38"/>
    <mergeCell ref="A39:D39"/>
    <mergeCell ref="A40:D40"/>
    <mergeCell ref="A43:H43"/>
    <mergeCell ref="A51:B51"/>
    <mergeCell ref="C51:D51"/>
    <mergeCell ref="A52:B52"/>
    <mergeCell ref="C52:D52"/>
    <mergeCell ref="A44:D45"/>
    <mergeCell ref="A46:D46"/>
    <mergeCell ref="A47:D47"/>
    <mergeCell ref="A48:D48"/>
    <mergeCell ref="E51:G51"/>
    <mergeCell ref="A33:H33"/>
    <mergeCell ref="A16:D16"/>
    <mergeCell ref="A19:H19"/>
    <mergeCell ref="A20:D21"/>
    <mergeCell ref="E20:E21"/>
    <mergeCell ref="A22:D22"/>
    <mergeCell ref="A23:D23"/>
    <mergeCell ref="A24:D24"/>
    <mergeCell ref="A25:D25"/>
    <mergeCell ref="A26:D26"/>
    <mergeCell ref="A27:D27"/>
    <mergeCell ref="A28:D28"/>
    <mergeCell ref="A15:D15"/>
    <mergeCell ref="D1:G1"/>
    <mergeCell ref="A3:C3"/>
    <mergeCell ref="D3:F3"/>
    <mergeCell ref="A4:C4"/>
    <mergeCell ref="D4:H4"/>
    <mergeCell ref="A5:C5"/>
    <mergeCell ref="D5:F5"/>
    <mergeCell ref="A6:C6"/>
    <mergeCell ref="D6:F6"/>
    <mergeCell ref="A8:H8"/>
    <mergeCell ref="A9:D11"/>
    <mergeCell ref="A12:D12"/>
    <mergeCell ref="A13:D13"/>
    <mergeCell ref="A14:D14"/>
    <mergeCell ref="A55:B55"/>
    <mergeCell ref="C55:D55"/>
    <mergeCell ref="E55:G55"/>
    <mergeCell ref="A56:B56"/>
    <mergeCell ref="C56:D56"/>
  </mergeCells>
  <printOptions horizontalCentered="1"/>
  <pageMargins left="0.39370078740157483" right="0.39370078740157483" top="0.59055118110236227" bottom="0.59055118110236227" header="0.19685039370078741" footer="0.19685039370078741"/>
  <pageSetup scale="83" orientation="portrait" r:id="rId1"/>
  <headerFooter>
    <oddHeader>&amp;F</oddHeader>
    <oddFooter>&amp;L&amp;A&amp;C&amp;B Confidencial&amp;B&amp;RPágina 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8532B-8669-4E07-B866-4A0830456DC1}">
  <sheetPr>
    <tabColor theme="5" tint="0.39997558519241921"/>
    <pageSetUpPr fitToPage="1"/>
  </sheetPr>
  <dimension ref="A1:H57"/>
  <sheetViews>
    <sheetView topLeftCell="A31" zoomScaleNormal="100" zoomScaleSheetLayoutView="100" workbookViewId="0">
      <selection activeCell="H6" sqref="H6"/>
    </sheetView>
  </sheetViews>
  <sheetFormatPr baseColWidth="10" defaultRowHeight="12.75" x14ac:dyDescent="0.25"/>
  <cols>
    <col min="1" max="1" width="5.7109375" style="289" customWidth="1"/>
    <col min="2" max="2" width="3.28515625" style="289" customWidth="1"/>
    <col min="3" max="3" width="6.42578125" style="289" customWidth="1"/>
    <col min="4" max="4" width="21.5703125" style="289" customWidth="1"/>
    <col min="5" max="5" width="11.42578125" style="289"/>
    <col min="6" max="6" width="17.5703125" style="289" customWidth="1"/>
    <col min="7" max="7" width="13.140625" style="289" customWidth="1"/>
    <col min="8" max="8" width="14" style="289" customWidth="1"/>
    <col min="9" max="16384" width="11.42578125" style="289"/>
  </cols>
  <sheetData>
    <row r="1" spans="1:8" ht="72" customHeight="1" thickTop="1" thickBot="1" x14ac:dyDescent="0.3">
      <c r="A1" s="286"/>
      <c r="B1" s="287"/>
      <c r="C1" s="287"/>
      <c r="D1" s="517" t="s">
        <v>343</v>
      </c>
      <c r="E1" s="518"/>
      <c r="F1" s="518"/>
      <c r="G1" s="519"/>
      <c r="H1" s="288" t="s">
        <v>344</v>
      </c>
    </row>
    <row r="2" spans="1:8" ht="9.9499999999999993" customHeight="1" thickTop="1" thickBot="1" x14ac:dyDescent="0.3">
      <c r="A2" s="290"/>
      <c r="B2" s="290"/>
      <c r="C2" s="291"/>
      <c r="D2" s="291"/>
      <c r="E2" s="291"/>
      <c r="F2" s="291"/>
      <c r="G2" s="292"/>
      <c r="H2" s="292"/>
    </row>
    <row r="3" spans="1:8" ht="60" customHeight="1" x14ac:dyDescent="0.25">
      <c r="A3" s="520" t="s">
        <v>345</v>
      </c>
      <c r="B3" s="521"/>
      <c r="C3" s="521"/>
      <c r="D3" s="510" t="s">
        <v>0</v>
      </c>
      <c r="E3" s="510"/>
      <c r="F3" s="510"/>
      <c r="G3" s="293" t="s">
        <v>346</v>
      </c>
      <c r="H3" s="294">
        <f>+'OE11'!H3</f>
        <v>45520</v>
      </c>
    </row>
    <row r="4" spans="1:8" ht="20.100000000000001" customHeight="1" x14ac:dyDescent="0.25">
      <c r="A4" s="522" t="s">
        <v>347</v>
      </c>
      <c r="B4" s="523"/>
      <c r="C4" s="523"/>
      <c r="D4" s="512" t="s">
        <v>348</v>
      </c>
      <c r="E4" s="512"/>
      <c r="F4" s="512"/>
      <c r="G4" s="455"/>
      <c r="H4" s="527"/>
    </row>
    <row r="5" spans="1:8" ht="20.100000000000001" customHeight="1" x14ac:dyDescent="0.25">
      <c r="A5" s="522" t="s">
        <v>533</v>
      </c>
      <c r="B5" s="523"/>
      <c r="C5" s="523"/>
      <c r="D5" s="512" t="str">
        <f>+'Mayores y Menores 3 ADICION'!A208</f>
        <v>OE21</v>
      </c>
      <c r="E5" s="512"/>
      <c r="F5" s="512"/>
      <c r="G5" s="295" t="s">
        <v>535</v>
      </c>
      <c r="H5" s="296" t="str">
        <f>+'Mayores y Menores 3 ADICION'!C208</f>
        <v>ml</v>
      </c>
    </row>
    <row r="6" spans="1:8" ht="60" customHeight="1" thickBot="1" x14ac:dyDescent="0.3">
      <c r="A6" s="524" t="s">
        <v>534</v>
      </c>
      <c r="B6" s="525"/>
      <c r="C6" s="526"/>
      <c r="D6" s="528" t="str">
        <f>+'Mayores y Menores 3 ADICION'!B208</f>
        <v>SUMINISTRO, TRANSPORTE Y CONSTRUCCIÓN DE Filtro tipo francés, con una sección de 0,30 X 0,40, Piedra seleccionada entre 2" y 3" y Geotextil NT1600, NO INCLUYE EXCAVACIÓN, NI LLENO</v>
      </c>
      <c r="E6" s="526"/>
      <c r="F6" s="526"/>
      <c r="G6" s="408" t="s">
        <v>536</v>
      </c>
      <c r="H6" s="409">
        <f>+'Mayores y Menores 3 ADICION'!D208</f>
        <v>715</v>
      </c>
    </row>
    <row r="7" spans="1:8" ht="9.9499999999999993" customHeight="1" thickBot="1" x14ac:dyDescent="0.3">
      <c r="A7" s="297"/>
      <c r="B7" s="297"/>
      <c r="C7" s="298"/>
      <c r="D7" s="297"/>
      <c r="E7" s="297"/>
      <c r="F7" s="297"/>
      <c r="G7" s="297"/>
      <c r="H7" s="297"/>
    </row>
    <row r="8" spans="1:8" x14ac:dyDescent="0.25">
      <c r="A8" s="529" t="s">
        <v>350</v>
      </c>
      <c r="B8" s="530"/>
      <c r="C8" s="530"/>
      <c r="D8" s="530"/>
      <c r="E8" s="530"/>
      <c r="F8" s="530"/>
      <c r="G8" s="530"/>
      <c r="H8" s="531"/>
    </row>
    <row r="9" spans="1:8" x14ac:dyDescent="0.25">
      <c r="A9" s="532" t="s">
        <v>351</v>
      </c>
      <c r="B9" s="533"/>
      <c r="C9" s="533"/>
      <c r="D9" s="534"/>
      <c r="E9" s="299" t="s">
        <v>352</v>
      </c>
      <c r="F9" s="299" t="s">
        <v>546</v>
      </c>
      <c r="G9" s="299" t="s">
        <v>353</v>
      </c>
      <c r="H9" s="300" t="s">
        <v>354</v>
      </c>
    </row>
    <row r="10" spans="1:8" x14ac:dyDescent="0.25">
      <c r="A10" s="535"/>
      <c r="B10" s="536"/>
      <c r="C10" s="536"/>
      <c r="D10" s="537"/>
      <c r="E10" s="301" t="s">
        <v>355</v>
      </c>
      <c r="F10" s="301" t="s">
        <v>356</v>
      </c>
      <c r="G10" s="301" t="s">
        <v>614</v>
      </c>
      <c r="H10" s="302" t="s">
        <v>358</v>
      </c>
    </row>
    <row r="11" spans="1:8" x14ac:dyDescent="0.25">
      <c r="A11" s="538"/>
      <c r="B11" s="539"/>
      <c r="C11" s="539"/>
      <c r="D11" s="540"/>
      <c r="E11" s="303"/>
      <c r="F11" s="303" t="s">
        <v>359</v>
      </c>
      <c r="G11" s="304" t="s">
        <v>360</v>
      </c>
      <c r="H11" s="305"/>
    </row>
    <row r="12" spans="1:8" x14ac:dyDescent="0.25">
      <c r="A12" s="541" t="s">
        <v>361</v>
      </c>
      <c r="B12" s="542"/>
      <c r="C12" s="542"/>
      <c r="D12" s="543"/>
      <c r="E12" s="306"/>
      <c r="F12" s="307"/>
      <c r="G12" s="308"/>
      <c r="H12" s="309">
        <f>+H42*5%</f>
        <v>1359.4045237942651</v>
      </c>
    </row>
    <row r="13" spans="1:8" x14ac:dyDescent="0.25">
      <c r="A13" s="515"/>
      <c r="B13" s="512"/>
      <c r="C13" s="512"/>
      <c r="D13" s="516"/>
      <c r="E13" s="310"/>
      <c r="F13" s="307"/>
      <c r="G13" s="308"/>
      <c r="H13" s="309"/>
    </row>
    <row r="14" spans="1:8" x14ac:dyDescent="0.25">
      <c r="A14" s="515"/>
      <c r="B14" s="512"/>
      <c r="C14" s="512"/>
      <c r="D14" s="516"/>
      <c r="E14" s="310"/>
      <c r="F14" s="307"/>
      <c r="G14" s="308"/>
      <c r="H14" s="309"/>
    </row>
    <row r="15" spans="1:8" x14ac:dyDescent="0.25">
      <c r="A15" s="515"/>
      <c r="B15" s="512"/>
      <c r="C15" s="512"/>
      <c r="D15" s="516"/>
      <c r="E15" s="310"/>
      <c r="F15" s="307"/>
      <c r="G15" s="308"/>
      <c r="H15" s="309"/>
    </row>
    <row r="16" spans="1:8" ht="13.5" thickBot="1" x14ac:dyDescent="0.3">
      <c r="A16" s="547"/>
      <c r="B16" s="548"/>
      <c r="C16" s="548"/>
      <c r="D16" s="549"/>
      <c r="E16" s="311"/>
      <c r="F16" s="312"/>
      <c r="G16" s="313"/>
      <c r="H16" s="314"/>
    </row>
    <row r="17" spans="1:8" ht="13.5" thickBot="1" x14ac:dyDescent="0.3">
      <c r="A17" s="297"/>
      <c r="B17" s="297"/>
      <c r="C17" s="298"/>
      <c r="D17" s="297"/>
      <c r="E17" s="297"/>
      <c r="F17" s="297"/>
      <c r="G17" s="315" t="s">
        <v>364</v>
      </c>
      <c r="H17" s="316">
        <f>SUM(H12:H16)</f>
        <v>1359.4045237942651</v>
      </c>
    </row>
    <row r="18" spans="1:8" ht="9.9499999999999993" customHeight="1" thickBot="1" x14ac:dyDescent="0.3">
      <c r="A18" s="297"/>
      <c r="B18" s="297"/>
      <c r="C18" s="298"/>
      <c r="D18" s="297"/>
      <c r="E18" s="297"/>
      <c r="F18" s="297"/>
      <c r="G18" s="297"/>
      <c r="H18" s="297"/>
    </row>
    <row r="19" spans="1:8" x14ac:dyDescent="0.25">
      <c r="A19" s="544" t="s">
        <v>365</v>
      </c>
      <c r="B19" s="545"/>
      <c r="C19" s="545"/>
      <c r="D19" s="545"/>
      <c r="E19" s="545"/>
      <c r="F19" s="545"/>
      <c r="G19" s="545"/>
      <c r="H19" s="546"/>
    </row>
    <row r="20" spans="1:8" x14ac:dyDescent="0.25">
      <c r="A20" s="532" t="s">
        <v>351</v>
      </c>
      <c r="B20" s="533"/>
      <c r="C20" s="533"/>
      <c r="D20" s="534"/>
      <c r="E20" s="550" t="s">
        <v>349</v>
      </c>
      <c r="F20" s="299" t="s">
        <v>352</v>
      </c>
      <c r="G20" s="299" t="s">
        <v>366</v>
      </c>
      <c r="H20" s="300" t="s">
        <v>354</v>
      </c>
    </row>
    <row r="21" spans="1:8" x14ac:dyDescent="0.25">
      <c r="A21" s="538"/>
      <c r="B21" s="539"/>
      <c r="C21" s="539"/>
      <c r="D21" s="540"/>
      <c r="E21" s="551"/>
      <c r="F21" s="303" t="s">
        <v>367</v>
      </c>
      <c r="G21" s="303" t="s">
        <v>368</v>
      </c>
      <c r="H21" s="305" t="s">
        <v>369</v>
      </c>
    </row>
    <row r="22" spans="1:8" x14ac:dyDescent="0.25">
      <c r="A22" s="515" t="s">
        <v>425</v>
      </c>
      <c r="B22" s="512"/>
      <c r="C22" s="512"/>
      <c r="D22" s="516"/>
      <c r="E22" s="306" t="s">
        <v>7</v>
      </c>
      <c r="F22" s="413">
        <v>1.37</v>
      </c>
      <c r="G22" s="307">
        <v>6902</v>
      </c>
      <c r="H22" s="309">
        <f>+F22*G22</f>
        <v>9455.7400000000016</v>
      </c>
    </row>
    <row r="23" spans="1:8" x14ac:dyDescent="0.25">
      <c r="A23" s="515" t="s">
        <v>426</v>
      </c>
      <c r="B23" s="512"/>
      <c r="C23" s="512"/>
      <c r="D23" s="516"/>
      <c r="E23" s="306" t="s">
        <v>9</v>
      </c>
      <c r="F23" s="413">
        <v>0.15</v>
      </c>
      <c r="G23" s="307">
        <v>81730.769230769234</v>
      </c>
      <c r="H23" s="309">
        <f t="shared" ref="H23:H29" si="0">+F23*G23</f>
        <v>12259.615384615385</v>
      </c>
    </row>
    <row r="24" spans="1:8" ht="30" customHeight="1" x14ac:dyDescent="0.25">
      <c r="A24" s="515" t="s">
        <v>427</v>
      </c>
      <c r="B24" s="512"/>
      <c r="C24" s="512"/>
      <c r="D24" s="516"/>
      <c r="E24" s="306" t="s">
        <v>16</v>
      </c>
      <c r="F24" s="413">
        <v>1</v>
      </c>
      <c r="G24" s="307">
        <v>24287</v>
      </c>
      <c r="H24" s="309">
        <f t="shared" si="0"/>
        <v>24287</v>
      </c>
    </row>
    <row r="25" spans="1:8" ht="30" customHeight="1" x14ac:dyDescent="0.25">
      <c r="A25" s="515" t="s">
        <v>428</v>
      </c>
      <c r="B25" s="512"/>
      <c r="C25" s="512"/>
      <c r="D25" s="516"/>
      <c r="E25" s="306" t="s">
        <v>349</v>
      </c>
      <c r="F25" s="413">
        <v>0.01</v>
      </c>
      <c r="G25" s="307">
        <v>9758</v>
      </c>
      <c r="H25" s="309">
        <f t="shared" si="0"/>
        <v>97.58</v>
      </c>
    </row>
    <row r="26" spans="1:8" ht="30" customHeight="1" x14ac:dyDescent="0.25">
      <c r="A26" s="515" t="s">
        <v>429</v>
      </c>
      <c r="B26" s="512"/>
      <c r="C26" s="512"/>
      <c r="D26" s="516"/>
      <c r="E26" s="306" t="s">
        <v>349</v>
      </c>
      <c r="F26" s="413">
        <v>0.01</v>
      </c>
      <c r="G26" s="307">
        <v>5712</v>
      </c>
      <c r="H26" s="309">
        <f t="shared" si="0"/>
        <v>57.120000000000005</v>
      </c>
    </row>
    <row r="27" spans="1:8" x14ac:dyDescent="0.25">
      <c r="A27" s="515" t="s">
        <v>430</v>
      </c>
      <c r="B27" s="512"/>
      <c r="C27" s="512"/>
      <c r="D27" s="516"/>
      <c r="E27" s="306" t="s">
        <v>130</v>
      </c>
      <c r="F27" s="413">
        <v>0.05</v>
      </c>
      <c r="G27" s="307">
        <v>5463</v>
      </c>
      <c r="H27" s="309">
        <f t="shared" si="0"/>
        <v>273.15000000000003</v>
      </c>
    </row>
    <row r="28" spans="1:8" x14ac:dyDescent="0.25">
      <c r="A28" s="515" t="s">
        <v>394</v>
      </c>
      <c r="B28" s="512"/>
      <c r="C28" s="512"/>
      <c r="D28" s="516"/>
      <c r="E28" s="306" t="s">
        <v>349</v>
      </c>
      <c r="F28" s="413">
        <v>0.02</v>
      </c>
      <c r="G28" s="307">
        <v>71306</v>
      </c>
      <c r="H28" s="309">
        <f t="shared" si="0"/>
        <v>1426.1200000000001</v>
      </c>
    </row>
    <row r="29" spans="1:8" ht="13.5" thickBot="1" x14ac:dyDescent="0.3">
      <c r="A29" s="552" t="s">
        <v>395</v>
      </c>
      <c r="B29" s="528"/>
      <c r="C29" s="528"/>
      <c r="D29" s="553"/>
      <c r="E29" s="311" t="s">
        <v>349</v>
      </c>
      <c r="F29" s="415">
        <v>0.02</v>
      </c>
      <c r="G29" s="312">
        <v>147884</v>
      </c>
      <c r="H29" s="314">
        <f t="shared" si="0"/>
        <v>2957.68</v>
      </c>
    </row>
    <row r="30" spans="1:8" s="322" customFormat="1" x14ac:dyDescent="0.25">
      <c r="A30" s="295"/>
      <c r="B30" s="295"/>
      <c r="C30" s="319"/>
      <c r="D30" s="295"/>
      <c r="E30" s="295"/>
      <c r="F30" s="317" t="s">
        <v>371</v>
      </c>
      <c r="G30" s="320"/>
      <c r="H30" s="321">
        <f>SUM(H22:H29)</f>
        <v>50814.005384615397</v>
      </c>
    </row>
    <row r="31" spans="1:8" x14ac:dyDescent="0.25">
      <c r="A31" s="297"/>
      <c r="B31" s="297"/>
      <c r="C31" s="298"/>
      <c r="D31" s="297"/>
      <c r="E31" s="297"/>
      <c r="F31" s="323" t="s">
        <v>372</v>
      </c>
      <c r="G31" s="324">
        <v>0.05</v>
      </c>
      <c r="H31" s="325">
        <f>+(H22+H23+H27+H28+H29)*G31</f>
        <v>1318.6152692307696</v>
      </c>
    </row>
    <row r="32" spans="1:8" s="322" customFormat="1" ht="13.5" thickBot="1" x14ac:dyDescent="0.3">
      <c r="A32" s="295"/>
      <c r="B32" s="295"/>
      <c r="C32" s="319"/>
      <c r="D32" s="295"/>
      <c r="E32" s="295"/>
      <c r="F32" s="326" t="s">
        <v>364</v>
      </c>
      <c r="G32" s="327"/>
      <c r="H32" s="328">
        <f>SUM(H30:H31)</f>
        <v>52132.62065384617</v>
      </c>
    </row>
    <row r="33" spans="1:8" ht="13.5" thickBot="1" x14ac:dyDescent="0.3">
      <c r="A33" s="297"/>
      <c r="B33" s="297"/>
      <c r="C33" s="298"/>
      <c r="D33" s="297"/>
      <c r="E33" s="297"/>
      <c r="F33" s="297"/>
      <c r="G33" s="297"/>
      <c r="H33" s="297"/>
    </row>
    <row r="34" spans="1:8" x14ac:dyDescent="0.25">
      <c r="A34" s="544" t="s">
        <v>373</v>
      </c>
      <c r="B34" s="545"/>
      <c r="C34" s="545"/>
      <c r="D34" s="545"/>
      <c r="E34" s="545"/>
      <c r="F34" s="545"/>
      <c r="G34" s="545"/>
      <c r="H34" s="546"/>
    </row>
    <row r="35" spans="1:8" x14ac:dyDescent="0.25">
      <c r="A35" s="532" t="s">
        <v>351</v>
      </c>
      <c r="B35" s="533"/>
      <c r="C35" s="533"/>
      <c r="D35" s="534"/>
      <c r="E35" s="299" t="s">
        <v>352</v>
      </c>
      <c r="F35" s="299" t="s">
        <v>374</v>
      </c>
      <c r="G35" s="299" t="s">
        <v>353</v>
      </c>
      <c r="H35" s="300" t="s">
        <v>354</v>
      </c>
    </row>
    <row r="36" spans="1:8" x14ac:dyDescent="0.25">
      <c r="A36" s="535"/>
      <c r="B36" s="536"/>
      <c r="C36" s="536"/>
      <c r="D36" s="537"/>
      <c r="E36" s="301" t="s">
        <v>375</v>
      </c>
      <c r="F36" s="301" t="s">
        <v>376</v>
      </c>
      <c r="G36" s="301" t="s">
        <v>357</v>
      </c>
      <c r="H36" s="302" t="s">
        <v>377</v>
      </c>
    </row>
    <row r="37" spans="1:8" x14ac:dyDescent="0.25">
      <c r="A37" s="538"/>
      <c r="B37" s="539"/>
      <c r="C37" s="539"/>
      <c r="D37" s="540"/>
      <c r="E37" s="303"/>
      <c r="F37" s="303" t="s">
        <v>378</v>
      </c>
      <c r="G37" s="304" t="s">
        <v>379</v>
      </c>
      <c r="H37" s="305"/>
    </row>
    <row r="38" spans="1:8" x14ac:dyDescent="0.25">
      <c r="A38" s="541" t="s">
        <v>380</v>
      </c>
      <c r="B38" s="542"/>
      <c r="C38" s="542"/>
      <c r="D38" s="543"/>
      <c r="E38" s="308">
        <v>4</v>
      </c>
      <c r="F38" s="307">
        <f>+'SALARIOS YONDO 2024'!G20</f>
        <v>75206.893452054806</v>
      </c>
      <c r="G38" s="308">
        <v>15</v>
      </c>
      <c r="H38" s="309">
        <f>+(E38*F38)/G38</f>
        <v>20055.171587214616</v>
      </c>
    </row>
    <row r="39" spans="1:8" x14ac:dyDescent="0.25">
      <c r="A39" s="515" t="s">
        <v>604</v>
      </c>
      <c r="B39" s="512"/>
      <c r="C39" s="512"/>
      <c r="D39" s="516"/>
      <c r="E39" s="308">
        <v>1</v>
      </c>
      <c r="F39" s="307">
        <f>+'SALARIOS YONDO 2024'!G12</f>
        <v>106993.78333006025</v>
      </c>
      <c r="G39" s="308">
        <f>+G38</f>
        <v>15</v>
      </c>
      <c r="H39" s="309">
        <f>+(E39*F39)/G39</f>
        <v>7132.9188886706834</v>
      </c>
    </row>
    <row r="40" spans="1:8" x14ac:dyDescent="0.25">
      <c r="A40" s="515"/>
      <c r="B40" s="512"/>
      <c r="C40" s="512"/>
      <c r="D40" s="516"/>
      <c r="E40" s="308"/>
      <c r="F40" s="307"/>
      <c r="G40" s="308"/>
      <c r="H40" s="309"/>
    </row>
    <row r="41" spans="1:8" ht="13.5" thickBot="1" x14ac:dyDescent="0.3">
      <c r="A41" s="552"/>
      <c r="B41" s="528"/>
      <c r="C41" s="528"/>
      <c r="D41" s="553"/>
      <c r="E41" s="313"/>
      <c r="F41" s="312"/>
      <c r="G41" s="313"/>
      <c r="H41" s="314"/>
    </row>
    <row r="42" spans="1:8" ht="13.5" thickBot="1" x14ac:dyDescent="0.3">
      <c r="A42" s="297"/>
      <c r="B42" s="297"/>
      <c r="C42" s="298"/>
      <c r="D42" s="297"/>
      <c r="E42" s="297"/>
      <c r="F42" s="297"/>
      <c r="G42" s="315" t="s">
        <v>364</v>
      </c>
      <c r="H42" s="316">
        <f>SUM(H38:H41)</f>
        <v>27188.090475885299</v>
      </c>
    </row>
    <row r="43" spans="1:8" ht="13.5" thickBot="1" x14ac:dyDescent="0.3">
      <c r="A43" s="297"/>
      <c r="B43" s="297"/>
      <c r="C43" s="298"/>
      <c r="D43" s="297"/>
      <c r="E43" s="297"/>
      <c r="F43" s="297"/>
      <c r="G43" s="297"/>
      <c r="H43" s="297"/>
    </row>
    <row r="44" spans="1:8" x14ac:dyDescent="0.25">
      <c r="A44" s="544" t="s">
        <v>381</v>
      </c>
      <c r="B44" s="545"/>
      <c r="C44" s="545"/>
      <c r="D44" s="545"/>
      <c r="E44" s="545"/>
      <c r="F44" s="545"/>
      <c r="G44" s="545"/>
      <c r="H44" s="546"/>
    </row>
    <row r="45" spans="1:8" x14ac:dyDescent="0.25">
      <c r="A45" s="532" t="s">
        <v>351</v>
      </c>
      <c r="B45" s="533"/>
      <c r="C45" s="533"/>
      <c r="D45" s="534"/>
      <c r="E45" s="299" t="s">
        <v>352</v>
      </c>
      <c r="F45" s="299" t="s">
        <v>382</v>
      </c>
      <c r="G45" s="299" t="s">
        <v>549</v>
      </c>
      <c r="H45" s="300" t="s">
        <v>354</v>
      </c>
    </row>
    <row r="46" spans="1:8" x14ac:dyDescent="0.25">
      <c r="A46" s="535"/>
      <c r="B46" s="536"/>
      <c r="C46" s="536"/>
      <c r="D46" s="537"/>
      <c r="E46" s="303" t="s">
        <v>383</v>
      </c>
      <c r="F46" s="303" t="s">
        <v>384</v>
      </c>
      <c r="G46" s="303" t="s">
        <v>385</v>
      </c>
      <c r="H46" s="305" t="s">
        <v>386</v>
      </c>
    </row>
    <row r="47" spans="1:8" x14ac:dyDescent="0.25">
      <c r="A47" s="541" t="s">
        <v>431</v>
      </c>
      <c r="B47" s="542"/>
      <c r="C47" s="542"/>
      <c r="D47" s="543"/>
      <c r="E47" s="308">
        <f>ROUND(+F23*1.05,2)</f>
        <v>0.16</v>
      </c>
      <c r="F47" s="307">
        <v>1140</v>
      </c>
      <c r="G47" s="308">
        <v>27.5</v>
      </c>
      <c r="H47" s="309">
        <f>+E47*F47*G47</f>
        <v>5016</v>
      </c>
    </row>
    <row r="48" spans="1:8" x14ac:dyDescent="0.25">
      <c r="A48" s="515" t="s">
        <v>548</v>
      </c>
      <c r="B48" s="512"/>
      <c r="C48" s="512"/>
      <c r="D48" s="516"/>
      <c r="E48" s="308">
        <f>+ROUND(0.306458822214773,2)</f>
        <v>0.31</v>
      </c>
      <c r="F48" s="307">
        <f>1.14*10</f>
        <v>11.399999999999999</v>
      </c>
      <c r="G48" s="308">
        <v>314</v>
      </c>
      <c r="H48" s="309">
        <f>+E48*F48*G48</f>
        <v>1109.6759999999997</v>
      </c>
    </row>
    <row r="49" spans="1:8" ht="13.5" thickBot="1" x14ac:dyDescent="0.3">
      <c r="A49" s="552"/>
      <c r="B49" s="528"/>
      <c r="C49" s="528"/>
      <c r="D49" s="553"/>
      <c r="E49" s="313"/>
      <c r="F49" s="312"/>
      <c r="G49" s="313"/>
      <c r="H49" s="314"/>
    </row>
    <row r="50" spans="1:8" ht="13.5" thickBot="1" x14ac:dyDescent="0.3">
      <c r="A50" s="297"/>
      <c r="B50" s="297"/>
      <c r="C50" s="298"/>
      <c r="D50" s="297"/>
      <c r="E50" s="297"/>
      <c r="F50" s="297"/>
      <c r="G50" s="315" t="s">
        <v>364</v>
      </c>
      <c r="H50" s="316">
        <f>SUM(H47:H49)</f>
        <v>6125.6759999999995</v>
      </c>
    </row>
    <row r="51" spans="1:8" ht="13.5" thickBot="1" x14ac:dyDescent="0.3">
      <c r="A51" s="297"/>
      <c r="B51" s="297"/>
      <c r="C51" s="298"/>
      <c r="D51" s="297"/>
      <c r="E51" s="297"/>
      <c r="F51" s="297"/>
      <c r="G51" s="295"/>
      <c r="H51" s="295"/>
    </row>
    <row r="52" spans="1:8" ht="13.5" thickBot="1" x14ac:dyDescent="0.3">
      <c r="A52" s="509" t="s">
        <v>388</v>
      </c>
      <c r="B52" s="510"/>
      <c r="C52" s="510" t="s">
        <v>389</v>
      </c>
      <c r="D52" s="510"/>
      <c r="E52" s="506" t="s">
        <v>540</v>
      </c>
      <c r="F52" s="507"/>
      <c r="G52" s="508"/>
      <c r="H52" s="316">
        <f>ROUND((H17+H32+H42+H50),0)</f>
        <v>86806</v>
      </c>
    </row>
    <row r="53" spans="1:8" x14ac:dyDescent="0.25">
      <c r="A53" s="511" t="s">
        <v>391</v>
      </c>
      <c r="B53" s="512"/>
      <c r="C53" s="512" t="s">
        <v>392</v>
      </c>
      <c r="D53" s="512"/>
      <c r="E53" s="554" t="s">
        <v>537</v>
      </c>
      <c r="F53" s="555"/>
      <c r="G53" s="411">
        <v>0.245</v>
      </c>
      <c r="H53" s="412">
        <f>ROUND(+$H$52*G53,0)</f>
        <v>21267</v>
      </c>
    </row>
    <row r="54" spans="1:8" s="329" customFormat="1" ht="12.75" customHeight="1" thickBot="1" x14ac:dyDescent="0.3">
      <c r="A54" s="297"/>
      <c r="B54" s="297"/>
      <c r="C54" s="298"/>
      <c r="D54" s="297"/>
      <c r="E54" s="513" t="s">
        <v>538</v>
      </c>
      <c r="F54" s="514"/>
      <c r="G54" s="324">
        <v>0.04</v>
      </c>
      <c r="H54" s="325">
        <f>ROUND(+$H$52*G54,0)</f>
        <v>3472</v>
      </c>
    </row>
    <row r="55" spans="1:8" s="329" customFormat="1" ht="12" customHeight="1" thickBot="1" x14ac:dyDescent="0.3">
      <c r="A55" s="297"/>
      <c r="B55" s="297"/>
      <c r="C55" s="298"/>
      <c r="D55" s="297"/>
      <c r="E55" s="506" t="s">
        <v>539</v>
      </c>
      <c r="F55" s="507"/>
      <c r="G55" s="508"/>
      <c r="H55" s="316">
        <f>+H53+H54</f>
        <v>24739</v>
      </c>
    </row>
    <row r="56" spans="1:8" ht="13.5" thickBot="1" x14ac:dyDescent="0.3">
      <c r="A56" s="509" t="s">
        <v>388</v>
      </c>
      <c r="B56" s="510"/>
      <c r="C56" s="510" t="s">
        <v>541</v>
      </c>
      <c r="D56" s="510"/>
      <c r="E56" s="556" t="s">
        <v>390</v>
      </c>
      <c r="F56" s="557"/>
      <c r="G56" s="558"/>
      <c r="H56" s="410">
        <f>+H52+H55</f>
        <v>111545</v>
      </c>
    </row>
    <row r="57" spans="1:8" x14ac:dyDescent="0.25">
      <c r="A57" s="511" t="s">
        <v>391</v>
      </c>
      <c r="B57" s="512"/>
      <c r="C57" s="512" t="s">
        <v>542</v>
      </c>
      <c r="D57" s="512"/>
      <c r="E57" s="329"/>
      <c r="F57" s="329"/>
      <c r="G57" s="329"/>
      <c r="H57" s="329"/>
    </row>
  </sheetData>
  <mergeCells count="51">
    <mergeCell ref="E53:F53"/>
    <mergeCell ref="A53:B53"/>
    <mergeCell ref="C53:D53"/>
    <mergeCell ref="E54:F54"/>
    <mergeCell ref="E55:G55"/>
    <mergeCell ref="E52:G52"/>
    <mergeCell ref="A34:H34"/>
    <mergeCell ref="A35:D37"/>
    <mergeCell ref="A38:D38"/>
    <mergeCell ref="A39:D39"/>
    <mergeCell ref="A40:D40"/>
    <mergeCell ref="A41:D41"/>
    <mergeCell ref="A52:B52"/>
    <mergeCell ref="C52:D52"/>
    <mergeCell ref="A44:H44"/>
    <mergeCell ref="A45:D46"/>
    <mergeCell ref="A47:D47"/>
    <mergeCell ref="A48:D48"/>
    <mergeCell ref="A49:D49"/>
    <mergeCell ref="A29:D29"/>
    <mergeCell ref="A16:D16"/>
    <mergeCell ref="A19:H19"/>
    <mergeCell ref="A20:D21"/>
    <mergeCell ref="E20:E21"/>
    <mergeCell ref="A22:D22"/>
    <mergeCell ref="A23:D23"/>
    <mergeCell ref="A24:D24"/>
    <mergeCell ref="A25:D25"/>
    <mergeCell ref="A26:D26"/>
    <mergeCell ref="A27:D27"/>
    <mergeCell ref="A28:D28"/>
    <mergeCell ref="A15:D15"/>
    <mergeCell ref="D1:G1"/>
    <mergeCell ref="A3:C3"/>
    <mergeCell ref="D3:F3"/>
    <mergeCell ref="A4:C4"/>
    <mergeCell ref="D4:H4"/>
    <mergeCell ref="A5:C5"/>
    <mergeCell ref="D5:F5"/>
    <mergeCell ref="A6:C6"/>
    <mergeCell ref="D6:F6"/>
    <mergeCell ref="A8:H8"/>
    <mergeCell ref="A9:D11"/>
    <mergeCell ref="A12:D12"/>
    <mergeCell ref="A13:D13"/>
    <mergeCell ref="A14:D14"/>
    <mergeCell ref="A56:B56"/>
    <mergeCell ref="C56:D56"/>
    <mergeCell ref="E56:G56"/>
    <mergeCell ref="A57:B57"/>
    <mergeCell ref="C57:D57"/>
  </mergeCells>
  <printOptions horizontalCentered="1"/>
  <pageMargins left="0.39370078740157483" right="0.39370078740157483" top="0.59055118110236227" bottom="0.59055118110236227" header="0.19685039370078741" footer="0.19685039370078741"/>
  <pageSetup scale="77" orientation="portrait" r:id="rId1"/>
  <headerFooter>
    <oddHeader>&amp;F</oddHeader>
    <oddFooter>&amp;L&amp;A&amp;C&amp;B Confidencial&amp;B&amp;RPágina 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EEA50-F70C-4F51-BE29-8723D2703704}">
  <sheetPr>
    <tabColor theme="5" tint="0.39997558519241921"/>
    <pageSetUpPr fitToPage="1"/>
  </sheetPr>
  <dimension ref="A1:H57"/>
  <sheetViews>
    <sheetView zoomScaleNormal="100" zoomScaleSheetLayoutView="100" workbookViewId="0">
      <selection activeCell="H5" sqref="H5"/>
    </sheetView>
  </sheetViews>
  <sheetFormatPr baseColWidth="10" defaultRowHeight="12.75" x14ac:dyDescent="0.25"/>
  <cols>
    <col min="1" max="1" width="5.7109375" style="289" customWidth="1"/>
    <col min="2" max="2" width="3.28515625" style="289" customWidth="1"/>
    <col min="3" max="3" width="6.42578125" style="289" customWidth="1"/>
    <col min="4" max="4" width="21.5703125" style="289" customWidth="1"/>
    <col min="5" max="5" width="11.42578125" style="289"/>
    <col min="6" max="6" width="17.5703125" style="289" customWidth="1"/>
    <col min="7" max="7" width="13.140625" style="289" customWidth="1"/>
    <col min="8" max="8" width="14" style="289" customWidth="1"/>
    <col min="9" max="16384" width="11.42578125" style="289"/>
  </cols>
  <sheetData>
    <row r="1" spans="1:8" ht="72" customHeight="1" thickTop="1" thickBot="1" x14ac:dyDescent="0.3">
      <c r="A1" s="286"/>
      <c r="B1" s="287"/>
      <c r="C1" s="287"/>
      <c r="D1" s="517" t="s">
        <v>343</v>
      </c>
      <c r="E1" s="518"/>
      <c r="F1" s="518"/>
      <c r="G1" s="519"/>
      <c r="H1" s="288" t="s">
        <v>344</v>
      </c>
    </row>
    <row r="2" spans="1:8" ht="9.9499999999999993" customHeight="1" thickTop="1" thickBot="1" x14ac:dyDescent="0.3">
      <c r="A2" s="290"/>
      <c r="B2" s="290"/>
      <c r="C2" s="291"/>
      <c r="D2" s="291"/>
      <c r="E2" s="291"/>
      <c r="F2" s="291"/>
      <c r="G2" s="292"/>
      <c r="H2" s="292"/>
    </row>
    <row r="3" spans="1:8" ht="60" customHeight="1" x14ac:dyDescent="0.25">
      <c r="A3" s="520" t="s">
        <v>345</v>
      </c>
      <c r="B3" s="521"/>
      <c r="C3" s="521"/>
      <c r="D3" s="510" t="s">
        <v>0</v>
      </c>
      <c r="E3" s="510"/>
      <c r="F3" s="510"/>
      <c r="G3" s="293" t="s">
        <v>346</v>
      </c>
      <c r="H3" s="294">
        <f>+'OE12'!H3</f>
        <v>45520</v>
      </c>
    </row>
    <row r="4" spans="1:8" ht="20.100000000000001" customHeight="1" x14ac:dyDescent="0.25">
      <c r="A4" s="522" t="s">
        <v>347</v>
      </c>
      <c r="B4" s="523"/>
      <c r="C4" s="523"/>
      <c r="D4" s="512" t="s">
        <v>348</v>
      </c>
      <c r="E4" s="512"/>
      <c r="F4" s="512"/>
      <c r="G4" s="455"/>
      <c r="H4" s="527"/>
    </row>
    <row r="5" spans="1:8" ht="20.100000000000001" customHeight="1" x14ac:dyDescent="0.25">
      <c r="A5" s="522" t="s">
        <v>533</v>
      </c>
      <c r="B5" s="523"/>
      <c r="C5" s="523"/>
      <c r="D5" s="512" t="str">
        <f>+'Mayores y Menores 3 ADICION'!A209</f>
        <v>OE22</v>
      </c>
      <c r="E5" s="512"/>
      <c r="F5" s="512"/>
      <c r="G5" s="295" t="s">
        <v>535</v>
      </c>
      <c r="H5" s="296" t="str">
        <f>+'Mayores y Menores 3 ADICION'!C209</f>
        <v>m3</v>
      </c>
    </row>
    <row r="6" spans="1:8" ht="50.1" customHeight="1" thickBot="1" x14ac:dyDescent="0.3">
      <c r="A6" s="524" t="s">
        <v>534</v>
      </c>
      <c r="B6" s="525"/>
      <c r="C6" s="526"/>
      <c r="D6" s="528" t="str">
        <f>+'Mayores y Menores 3 ADICION'!B209</f>
        <v xml:space="preserve">SUMINISTRO, TRANSPORTE Y CONSTRUCCIÓN DE TERRAPLENES - OBRAS DE CONFORMACIÓN TERRENO SEGÚN ESTUDIO DE SUELOS, INCLUYE GEOTEXTIL </v>
      </c>
      <c r="E6" s="528"/>
      <c r="F6" s="528"/>
      <c r="G6" s="408" t="s">
        <v>536</v>
      </c>
      <c r="H6" s="409">
        <f>+'Mayores y Menores 3 ADICION'!D209</f>
        <v>15325.389205526801</v>
      </c>
    </row>
    <row r="7" spans="1:8" ht="9.9499999999999993" customHeight="1" thickBot="1" x14ac:dyDescent="0.3">
      <c r="A7" s="297"/>
      <c r="B7" s="297"/>
      <c r="C7" s="298"/>
      <c r="D7" s="297"/>
      <c r="E7" s="297"/>
      <c r="F7" s="297"/>
      <c r="G7" s="297"/>
      <c r="H7" s="297"/>
    </row>
    <row r="8" spans="1:8" x14ac:dyDescent="0.25">
      <c r="A8" s="529" t="s">
        <v>350</v>
      </c>
      <c r="B8" s="530"/>
      <c r="C8" s="530"/>
      <c r="D8" s="530"/>
      <c r="E8" s="530"/>
      <c r="F8" s="530"/>
      <c r="G8" s="530"/>
      <c r="H8" s="531"/>
    </row>
    <row r="9" spans="1:8" x14ac:dyDescent="0.25">
      <c r="A9" s="532" t="s">
        <v>351</v>
      </c>
      <c r="B9" s="533"/>
      <c r="C9" s="533"/>
      <c r="D9" s="534"/>
      <c r="E9" s="299" t="s">
        <v>352</v>
      </c>
      <c r="F9" s="299" t="s">
        <v>546</v>
      </c>
      <c r="G9" s="299" t="s">
        <v>353</v>
      </c>
      <c r="H9" s="300" t="s">
        <v>354</v>
      </c>
    </row>
    <row r="10" spans="1:8" x14ac:dyDescent="0.25">
      <c r="A10" s="535"/>
      <c r="B10" s="536"/>
      <c r="C10" s="536"/>
      <c r="D10" s="537"/>
      <c r="E10" s="301" t="s">
        <v>355</v>
      </c>
      <c r="F10" s="301" t="s">
        <v>356</v>
      </c>
      <c r="G10" s="301" t="s">
        <v>614</v>
      </c>
      <c r="H10" s="302" t="s">
        <v>358</v>
      </c>
    </row>
    <row r="11" spans="1:8" x14ac:dyDescent="0.25">
      <c r="A11" s="538"/>
      <c r="B11" s="539"/>
      <c r="C11" s="539"/>
      <c r="D11" s="540"/>
      <c r="E11" s="303"/>
      <c r="F11" s="303" t="s">
        <v>359</v>
      </c>
      <c r="G11" s="304" t="s">
        <v>360</v>
      </c>
      <c r="H11" s="305"/>
    </row>
    <row r="12" spans="1:8" x14ac:dyDescent="0.25">
      <c r="A12" s="541" t="s">
        <v>361</v>
      </c>
      <c r="B12" s="542"/>
      <c r="C12" s="542"/>
      <c r="D12" s="543"/>
      <c r="E12" s="306"/>
      <c r="F12" s="307"/>
      <c r="G12" s="308"/>
      <c r="H12" s="309">
        <f>+H42*5%</f>
        <v>136.70078079350498</v>
      </c>
    </row>
    <row r="13" spans="1:8" ht="30" customHeight="1" x14ac:dyDescent="0.25">
      <c r="A13" s="515" t="s">
        <v>362</v>
      </c>
      <c r="B13" s="512"/>
      <c r="C13" s="512"/>
      <c r="D13" s="516"/>
      <c r="E13" s="310">
        <v>1</v>
      </c>
      <c r="F13" s="307">
        <v>231732</v>
      </c>
      <c r="G13" s="308">
        <v>45</v>
      </c>
      <c r="H13" s="309">
        <f>+F13/G13</f>
        <v>5149.6000000000004</v>
      </c>
    </row>
    <row r="14" spans="1:8" x14ac:dyDescent="0.25">
      <c r="A14" s="515" t="s">
        <v>432</v>
      </c>
      <c r="B14" s="512"/>
      <c r="C14" s="512"/>
      <c r="D14" s="516"/>
      <c r="E14" s="310">
        <v>1</v>
      </c>
      <c r="F14" s="307">
        <v>73901</v>
      </c>
      <c r="G14" s="308">
        <v>45</v>
      </c>
      <c r="H14" s="309">
        <f t="shared" ref="H14:H16" si="0">+F14/G14</f>
        <v>1642.2444444444445</v>
      </c>
    </row>
    <row r="15" spans="1:8" ht="30" customHeight="1" x14ac:dyDescent="0.25">
      <c r="A15" s="515" t="s">
        <v>433</v>
      </c>
      <c r="B15" s="512"/>
      <c r="C15" s="512"/>
      <c r="D15" s="516"/>
      <c r="E15" s="310">
        <v>1</v>
      </c>
      <c r="F15" s="307">
        <v>174195</v>
      </c>
      <c r="G15" s="308">
        <v>45</v>
      </c>
      <c r="H15" s="309">
        <f t="shared" si="0"/>
        <v>3871</v>
      </c>
    </row>
    <row r="16" spans="1:8" ht="30" customHeight="1" thickBot="1" x14ac:dyDescent="0.3">
      <c r="A16" s="547" t="s">
        <v>434</v>
      </c>
      <c r="B16" s="548"/>
      <c r="C16" s="548"/>
      <c r="D16" s="549"/>
      <c r="E16" s="311">
        <v>1</v>
      </c>
      <c r="F16" s="312">
        <v>138823</v>
      </c>
      <c r="G16" s="313">
        <v>45</v>
      </c>
      <c r="H16" s="314">
        <f t="shared" si="0"/>
        <v>3084.9555555555557</v>
      </c>
    </row>
    <row r="17" spans="1:8" ht="13.5" thickBot="1" x14ac:dyDescent="0.3">
      <c r="A17" s="297"/>
      <c r="B17" s="297"/>
      <c r="C17" s="298"/>
      <c r="D17" s="297"/>
      <c r="E17" s="297"/>
      <c r="F17" s="297"/>
      <c r="G17" s="315" t="s">
        <v>364</v>
      </c>
      <c r="H17" s="316">
        <f>SUM(H12:H16)</f>
        <v>13884.500780793507</v>
      </c>
    </row>
    <row r="18" spans="1:8" ht="9.9499999999999993" customHeight="1" thickBot="1" x14ac:dyDescent="0.3">
      <c r="A18" s="297"/>
      <c r="B18" s="297"/>
      <c r="C18" s="298"/>
      <c r="D18" s="297"/>
      <c r="E18" s="297"/>
      <c r="F18" s="297"/>
      <c r="G18" s="297"/>
      <c r="H18" s="297"/>
    </row>
    <row r="19" spans="1:8" x14ac:dyDescent="0.25">
      <c r="A19" s="544" t="s">
        <v>365</v>
      </c>
      <c r="B19" s="545"/>
      <c r="C19" s="545"/>
      <c r="D19" s="545"/>
      <c r="E19" s="545"/>
      <c r="F19" s="545"/>
      <c r="G19" s="545"/>
      <c r="H19" s="546"/>
    </row>
    <row r="20" spans="1:8" x14ac:dyDescent="0.25">
      <c r="A20" s="532" t="s">
        <v>351</v>
      </c>
      <c r="B20" s="533"/>
      <c r="C20" s="533"/>
      <c r="D20" s="534"/>
      <c r="E20" s="550" t="s">
        <v>349</v>
      </c>
      <c r="F20" s="299" t="s">
        <v>352</v>
      </c>
      <c r="G20" s="299" t="s">
        <v>366</v>
      </c>
      <c r="H20" s="300" t="s">
        <v>354</v>
      </c>
    </row>
    <row r="21" spans="1:8" x14ac:dyDescent="0.25">
      <c r="A21" s="538"/>
      <c r="B21" s="539"/>
      <c r="C21" s="539"/>
      <c r="D21" s="540"/>
      <c r="E21" s="551"/>
      <c r="F21" s="303" t="s">
        <v>367</v>
      </c>
      <c r="G21" s="303" t="s">
        <v>368</v>
      </c>
      <c r="H21" s="305" t="s">
        <v>369</v>
      </c>
    </row>
    <row r="22" spans="1:8" x14ac:dyDescent="0.25">
      <c r="A22" s="515" t="s">
        <v>435</v>
      </c>
      <c r="B22" s="512"/>
      <c r="C22" s="512"/>
      <c r="D22" s="516"/>
      <c r="E22" s="306" t="s">
        <v>9</v>
      </c>
      <c r="F22" s="310">
        <v>1</v>
      </c>
      <c r="G22" s="307">
        <v>24590</v>
      </c>
      <c r="H22" s="309">
        <f>+F22*G22</f>
        <v>24590</v>
      </c>
    </row>
    <row r="23" spans="1:8" ht="45" customHeight="1" x14ac:dyDescent="0.25">
      <c r="A23" s="515" t="s">
        <v>436</v>
      </c>
      <c r="B23" s="512"/>
      <c r="C23" s="512"/>
      <c r="D23" s="516"/>
      <c r="E23" s="306" t="s">
        <v>7</v>
      </c>
      <c r="F23" s="310">
        <v>0.92307692307692302</v>
      </c>
      <c r="G23" s="307">
        <v>13724.28064593516</v>
      </c>
      <c r="H23" s="309">
        <f t="shared" ref="H23:H29" si="1">+F23*G23</f>
        <v>12668.566750093993</v>
      </c>
    </row>
    <row r="24" spans="1:8" x14ac:dyDescent="0.25">
      <c r="A24" s="515"/>
      <c r="B24" s="512"/>
      <c r="C24" s="512"/>
      <c r="D24" s="516"/>
      <c r="E24" s="306"/>
      <c r="F24" s="310"/>
      <c r="G24" s="307"/>
      <c r="H24" s="309">
        <f t="shared" si="1"/>
        <v>0</v>
      </c>
    </row>
    <row r="25" spans="1:8" x14ac:dyDescent="0.25">
      <c r="A25" s="515"/>
      <c r="B25" s="512"/>
      <c r="C25" s="512"/>
      <c r="D25" s="516"/>
      <c r="E25" s="306"/>
      <c r="F25" s="310"/>
      <c r="G25" s="307"/>
      <c r="H25" s="309">
        <f t="shared" si="1"/>
        <v>0</v>
      </c>
    </row>
    <row r="26" spans="1:8" x14ac:dyDescent="0.25">
      <c r="A26" s="515"/>
      <c r="B26" s="512"/>
      <c r="C26" s="512"/>
      <c r="D26" s="516"/>
      <c r="E26" s="306"/>
      <c r="F26" s="310"/>
      <c r="G26" s="307"/>
      <c r="H26" s="309">
        <f t="shared" si="1"/>
        <v>0</v>
      </c>
    </row>
    <row r="27" spans="1:8" x14ac:dyDescent="0.25">
      <c r="A27" s="515"/>
      <c r="B27" s="512"/>
      <c r="C27" s="512"/>
      <c r="D27" s="516"/>
      <c r="E27" s="306"/>
      <c r="F27" s="310"/>
      <c r="G27" s="307"/>
      <c r="H27" s="309">
        <f t="shared" si="1"/>
        <v>0</v>
      </c>
    </row>
    <row r="28" spans="1:8" x14ac:dyDescent="0.25">
      <c r="A28" s="515"/>
      <c r="B28" s="512"/>
      <c r="C28" s="512"/>
      <c r="D28" s="516"/>
      <c r="E28" s="306"/>
      <c r="F28" s="310"/>
      <c r="G28" s="307"/>
      <c r="H28" s="309">
        <f t="shared" si="1"/>
        <v>0</v>
      </c>
    </row>
    <row r="29" spans="1:8" ht="13.5" thickBot="1" x14ac:dyDescent="0.3">
      <c r="A29" s="552"/>
      <c r="B29" s="528"/>
      <c r="C29" s="528"/>
      <c r="D29" s="553"/>
      <c r="E29" s="311"/>
      <c r="F29" s="318"/>
      <c r="G29" s="312"/>
      <c r="H29" s="314">
        <f t="shared" si="1"/>
        <v>0</v>
      </c>
    </row>
    <row r="30" spans="1:8" s="322" customFormat="1" x14ac:dyDescent="0.25">
      <c r="A30" s="295"/>
      <c r="B30" s="295"/>
      <c r="C30" s="319"/>
      <c r="D30" s="295"/>
      <c r="E30" s="295"/>
      <c r="F30" s="317" t="s">
        <v>371</v>
      </c>
      <c r="G30" s="320"/>
      <c r="H30" s="321">
        <f>SUM(H22:H29)</f>
        <v>37258.566750093989</v>
      </c>
    </row>
    <row r="31" spans="1:8" x14ac:dyDescent="0.25">
      <c r="A31" s="297"/>
      <c r="B31" s="297"/>
      <c r="C31" s="298"/>
      <c r="D31" s="297"/>
      <c r="E31" s="297"/>
      <c r="F31" s="323" t="s">
        <v>372</v>
      </c>
      <c r="G31" s="324">
        <v>0.3</v>
      </c>
      <c r="H31" s="325">
        <f>+H30*G31</f>
        <v>11177.570025028197</v>
      </c>
    </row>
    <row r="32" spans="1:8" s="322" customFormat="1" ht="13.5" thickBot="1" x14ac:dyDescent="0.3">
      <c r="A32" s="295"/>
      <c r="B32" s="295"/>
      <c r="C32" s="319"/>
      <c r="D32" s="295"/>
      <c r="E32" s="295"/>
      <c r="F32" s="326" t="s">
        <v>364</v>
      </c>
      <c r="G32" s="327"/>
      <c r="H32" s="328">
        <f>SUM(H30:H31)</f>
        <v>48436.136775122184</v>
      </c>
    </row>
    <row r="33" spans="1:8" ht="13.5" thickBot="1" x14ac:dyDescent="0.3">
      <c r="A33" s="297"/>
      <c r="B33" s="297"/>
      <c r="C33" s="298"/>
      <c r="D33" s="297"/>
      <c r="E33" s="297"/>
      <c r="F33" s="297"/>
      <c r="G33" s="297"/>
      <c r="H33" s="297"/>
    </row>
    <row r="34" spans="1:8" x14ac:dyDescent="0.25">
      <c r="A34" s="544" t="s">
        <v>373</v>
      </c>
      <c r="B34" s="545"/>
      <c r="C34" s="545"/>
      <c r="D34" s="545"/>
      <c r="E34" s="545"/>
      <c r="F34" s="545"/>
      <c r="G34" s="545"/>
      <c r="H34" s="546"/>
    </row>
    <row r="35" spans="1:8" x14ac:dyDescent="0.25">
      <c r="A35" s="532" t="s">
        <v>351</v>
      </c>
      <c r="B35" s="533"/>
      <c r="C35" s="533"/>
      <c r="D35" s="534"/>
      <c r="E35" s="299" t="s">
        <v>352</v>
      </c>
      <c r="F35" s="299" t="s">
        <v>374</v>
      </c>
      <c r="G35" s="299" t="s">
        <v>353</v>
      </c>
      <c r="H35" s="300" t="s">
        <v>354</v>
      </c>
    </row>
    <row r="36" spans="1:8" x14ac:dyDescent="0.25">
      <c r="A36" s="535"/>
      <c r="B36" s="536"/>
      <c r="C36" s="536"/>
      <c r="D36" s="537"/>
      <c r="E36" s="301" t="s">
        <v>375</v>
      </c>
      <c r="F36" s="301" t="s">
        <v>376</v>
      </c>
      <c r="G36" s="301" t="s">
        <v>357</v>
      </c>
      <c r="H36" s="302" t="s">
        <v>377</v>
      </c>
    </row>
    <row r="37" spans="1:8" x14ac:dyDescent="0.25">
      <c r="A37" s="538"/>
      <c r="B37" s="539"/>
      <c r="C37" s="539"/>
      <c r="D37" s="540"/>
      <c r="E37" s="303"/>
      <c r="F37" s="303" t="s">
        <v>378</v>
      </c>
      <c r="G37" s="304" t="s">
        <v>379</v>
      </c>
      <c r="H37" s="305"/>
    </row>
    <row r="38" spans="1:8" x14ac:dyDescent="0.25">
      <c r="A38" s="541" t="s">
        <v>380</v>
      </c>
      <c r="B38" s="542"/>
      <c r="C38" s="542"/>
      <c r="D38" s="543"/>
      <c r="E38" s="308">
        <v>2</v>
      </c>
      <c r="F38" s="307">
        <f>+'SALARIOS YONDO 2024'!G20</f>
        <v>75206.893452054806</v>
      </c>
      <c r="G38" s="308">
        <v>94.15</v>
      </c>
      <c r="H38" s="309">
        <f>+(E38*F38)/G38</f>
        <v>1597.59731178024</v>
      </c>
    </row>
    <row r="39" spans="1:8" x14ac:dyDescent="0.25">
      <c r="A39" s="515" t="s">
        <v>604</v>
      </c>
      <c r="B39" s="512"/>
      <c r="C39" s="512"/>
      <c r="D39" s="516"/>
      <c r="E39" s="308">
        <v>1</v>
      </c>
      <c r="F39" s="307">
        <f>+'SALARIOS YONDO 2024'!G12</f>
        <v>106993.78333006025</v>
      </c>
      <c r="G39" s="308">
        <f>+G38</f>
        <v>94.15</v>
      </c>
      <c r="H39" s="309">
        <f>+(E39*F39)/G39</f>
        <v>1136.4183040898592</v>
      </c>
    </row>
    <row r="40" spans="1:8" x14ac:dyDescent="0.25">
      <c r="A40" s="515"/>
      <c r="B40" s="512"/>
      <c r="C40" s="512"/>
      <c r="D40" s="516"/>
      <c r="E40" s="308"/>
      <c r="F40" s="307"/>
      <c r="G40" s="308"/>
      <c r="H40" s="309"/>
    </row>
    <row r="41" spans="1:8" ht="13.5" thickBot="1" x14ac:dyDescent="0.3">
      <c r="A41" s="552"/>
      <c r="B41" s="528"/>
      <c r="C41" s="528"/>
      <c r="D41" s="553"/>
      <c r="E41" s="313"/>
      <c r="F41" s="312"/>
      <c r="G41" s="313"/>
      <c r="H41" s="314"/>
    </row>
    <row r="42" spans="1:8" ht="13.5" thickBot="1" x14ac:dyDescent="0.3">
      <c r="A42" s="297"/>
      <c r="B42" s="297"/>
      <c r="C42" s="298"/>
      <c r="D42" s="297"/>
      <c r="E42" s="297"/>
      <c r="F42" s="297"/>
      <c r="G42" s="315" t="s">
        <v>364</v>
      </c>
      <c r="H42" s="316">
        <f>SUM(H38:H41)</f>
        <v>2734.0156158700993</v>
      </c>
    </row>
    <row r="43" spans="1:8" ht="13.5" thickBot="1" x14ac:dyDescent="0.3">
      <c r="A43" s="297"/>
      <c r="B43" s="297"/>
      <c r="C43" s="298"/>
      <c r="D43" s="297"/>
      <c r="E43" s="297"/>
      <c r="F43" s="297"/>
      <c r="G43" s="297"/>
      <c r="H43" s="297"/>
    </row>
    <row r="44" spans="1:8" x14ac:dyDescent="0.25">
      <c r="A44" s="544" t="s">
        <v>381</v>
      </c>
      <c r="B44" s="545"/>
      <c r="C44" s="545"/>
      <c r="D44" s="545"/>
      <c r="E44" s="545"/>
      <c r="F44" s="545"/>
      <c r="G44" s="545"/>
      <c r="H44" s="546"/>
    </row>
    <row r="45" spans="1:8" x14ac:dyDescent="0.25">
      <c r="A45" s="532" t="s">
        <v>351</v>
      </c>
      <c r="B45" s="533"/>
      <c r="C45" s="533"/>
      <c r="D45" s="534"/>
      <c r="E45" s="299" t="s">
        <v>352</v>
      </c>
      <c r="F45" s="299" t="s">
        <v>382</v>
      </c>
      <c r="G45" s="299" t="s">
        <v>549</v>
      </c>
      <c r="H45" s="300" t="s">
        <v>354</v>
      </c>
    </row>
    <row r="46" spans="1:8" x14ac:dyDescent="0.25">
      <c r="A46" s="535"/>
      <c r="B46" s="536"/>
      <c r="C46" s="536"/>
      <c r="D46" s="537"/>
      <c r="E46" s="303" t="s">
        <v>383</v>
      </c>
      <c r="F46" s="303" t="s">
        <v>384</v>
      </c>
      <c r="G46" s="303" t="s">
        <v>385</v>
      </c>
      <c r="H46" s="305" t="s">
        <v>386</v>
      </c>
    </row>
    <row r="47" spans="1:8" x14ac:dyDescent="0.25">
      <c r="A47" s="541" t="s">
        <v>437</v>
      </c>
      <c r="B47" s="542"/>
      <c r="C47" s="542"/>
      <c r="D47" s="543"/>
      <c r="E47" s="308">
        <v>1.3</v>
      </c>
      <c r="F47" s="307">
        <v>1140</v>
      </c>
      <c r="G47" s="308">
        <v>4.9993252361673415</v>
      </c>
      <c r="H47" s="309">
        <f>+E47*F47*G47</f>
        <v>7409</v>
      </c>
    </row>
    <row r="48" spans="1:8" x14ac:dyDescent="0.25">
      <c r="A48" s="515"/>
      <c r="B48" s="512"/>
      <c r="C48" s="512"/>
      <c r="D48" s="516"/>
      <c r="E48" s="308"/>
      <c r="F48" s="307"/>
      <c r="G48" s="308"/>
      <c r="H48" s="309">
        <f>+E48*F48*G48</f>
        <v>0</v>
      </c>
    </row>
    <row r="49" spans="1:8" ht="13.5" thickBot="1" x14ac:dyDescent="0.3">
      <c r="A49" s="552"/>
      <c r="B49" s="528"/>
      <c r="C49" s="528"/>
      <c r="D49" s="553"/>
      <c r="E49" s="313"/>
      <c r="F49" s="312"/>
      <c r="G49" s="313"/>
      <c r="H49" s="314"/>
    </row>
    <row r="50" spans="1:8" ht="13.5" thickBot="1" x14ac:dyDescent="0.3">
      <c r="A50" s="297"/>
      <c r="B50" s="297"/>
      <c r="C50" s="298"/>
      <c r="D50" s="297"/>
      <c r="E50" s="297"/>
      <c r="F50" s="297"/>
      <c r="G50" s="315" t="s">
        <v>364</v>
      </c>
      <c r="H50" s="316">
        <f>SUM(H47:H49)</f>
        <v>7409</v>
      </c>
    </row>
    <row r="51" spans="1:8" ht="13.5" thickBot="1" x14ac:dyDescent="0.3">
      <c r="A51" s="297"/>
      <c r="B51" s="297"/>
      <c r="C51" s="298"/>
      <c r="D51" s="297"/>
      <c r="E51" s="297"/>
      <c r="F51" s="297"/>
      <c r="G51" s="295"/>
      <c r="H51" s="295"/>
    </row>
    <row r="52" spans="1:8" ht="13.5" thickBot="1" x14ac:dyDescent="0.3">
      <c r="A52" s="509" t="s">
        <v>388</v>
      </c>
      <c r="B52" s="510"/>
      <c r="C52" s="510" t="s">
        <v>389</v>
      </c>
      <c r="D52" s="510"/>
      <c r="E52" s="506" t="s">
        <v>540</v>
      </c>
      <c r="F52" s="507"/>
      <c r="G52" s="508"/>
      <c r="H52" s="316">
        <v>72464</v>
      </c>
    </row>
    <row r="53" spans="1:8" x14ac:dyDescent="0.25">
      <c r="A53" s="511" t="s">
        <v>391</v>
      </c>
      <c r="B53" s="512"/>
      <c r="C53" s="512" t="s">
        <v>392</v>
      </c>
      <c r="D53" s="512"/>
      <c r="E53" s="554" t="s">
        <v>537</v>
      </c>
      <c r="F53" s="555"/>
      <c r="G53" s="411">
        <v>0.245</v>
      </c>
      <c r="H53" s="412">
        <f>ROUND(+$H$52*G53,0)</f>
        <v>17754</v>
      </c>
    </row>
    <row r="54" spans="1:8" s="329" customFormat="1" ht="12.75" customHeight="1" thickBot="1" x14ac:dyDescent="0.3">
      <c r="A54" s="297"/>
      <c r="B54" s="297"/>
      <c r="C54" s="298"/>
      <c r="D54" s="297"/>
      <c r="E54" s="513" t="s">
        <v>538</v>
      </c>
      <c r="F54" s="514"/>
      <c r="G54" s="324">
        <v>0.04</v>
      </c>
      <c r="H54" s="325">
        <f>ROUND(+$H$52*G54,0)</f>
        <v>2899</v>
      </c>
    </row>
    <row r="55" spans="1:8" s="329" customFormat="1" ht="12" customHeight="1" thickBot="1" x14ac:dyDescent="0.3">
      <c r="A55" s="297"/>
      <c r="B55" s="297"/>
      <c r="C55" s="298"/>
      <c r="D55" s="297"/>
      <c r="E55" s="506" t="s">
        <v>539</v>
      </c>
      <c r="F55" s="507"/>
      <c r="G55" s="508"/>
      <c r="H55" s="316">
        <f>+H53+H54</f>
        <v>20653</v>
      </c>
    </row>
    <row r="56" spans="1:8" ht="13.5" thickBot="1" x14ac:dyDescent="0.3">
      <c r="A56" s="509" t="s">
        <v>388</v>
      </c>
      <c r="B56" s="510"/>
      <c r="C56" s="510" t="s">
        <v>541</v>
      </c>
      <c r="D56" s="510"/>
      <c r="E56" s="556" t="s">
        <v>390</v>
      </c>
      <c r="F56" s="557"/>
      <c r="G56" s="558"/>
      <c r="H56" s="410">
        <f>+H52+H55</f>
        <v>93117</v>
      </c>
    </row>
    <row r="57" spans="1:8" x14ac:dyDescent="0.25">
      <c r="A57" s="511" t="s">
        <v>391</v>
      </c>
      <c r="B57" s="512"/>
      <c r="C57" s="512" t="s">
        <v>542</v>
      </c>
      <c r="D57" s="512"/>
      <c r="E57" s="329"/>
      <c r="F57" s="329"/>
      <c r="G57" s="329"/>
      <c r="H57" s="329"/>
    </row>
  </sheetData>
  <mergeCells count="51">
    <mergeCell ref="E53:F53"/>
    <mergeCell ref="A53:B53"/>
    <mergeCell ref="C53:D53"/>
    <mergeCell ref="E54:F54"/>
    <mergeCell ref="E55:G55"/>
    <mergeCell ref="E52:G52"/>
    <mergeCell ref="A34:H34"/>
    <mergeCell ref="A35:D37"/>
    <mergeCell ref="A38:D38"/>
    <mergeCell ref="A39:D39"/>
    <mergeCell ref="A40:D40"/>
    <mergeCell ref="A41:D41"/>
    <mergeCell ref="A52:B52"/>
    <mergeCell ref="C52:D52"/>
    <mergeCell ref="A44:H44"/>
    <mergeCell ref="A45:D46"/>
    <mergeCell ref="A47:D47"/>
    <mergeCell ref="A48:D48"/>
    <mergeCell ref="A49:D49"/>
    <mergeCell ref="A29:D29"/>
    <mergeCell ref="A16:D16"/>
    <mergeCell ref="A19:H19"/>
    <mergeCell ref="A20:D21"/>
    <mergeCell ref="E20:E21"/>
    <mergeCell ref="A22:D22"/>
    <mergeCell ref="A23:D23"/>
    <mergeCell ref="A24:D24"/>
    <mergeCell ref="A25:D25"/>
    <mergeCell ref="A26:D26"/>
    <mergeCell ref="A27:D27"/>
    <mergeCell ref="A28:D28"/>
    <mergeCell ref="A15:D15"/>
    <mergeCell ref="D1:G1"/>
    <mergeCell ref="A3:C3"/>
    <mergeCell ref="D3:F3"/>
    <mergeCell ref="A4:C4"/>
    <mergeCell ref="D4:H4"/>
    <mergeCell ref="A5:C5"/>
    <mergeCell ref="D5:F5"/>
    <mergeCell ref="A6:C6"/>
    <mergeCell ref="D6:F6"/>
    <mergeCell ref="A8:H8"/>
    <mergeCell ref="A9:D11"/>
    <mergeCell ref="A12:D12"/>
    <mergeCell ref="A13:D13"/>
    <mergeCell ref="A14:D14"/>
    <mergeCell ref="A56:B56"/>
    <mergeCell ref="C56:D56"/>
    <mergeCell ref="E56:G56"/>
    <mergeCell ref="A57:B57"/>
    <mergeCell ref="C57:D57"/>
  </mergeCells>
  <printOptions horizontalCentered="1"/>
  <pageMargins left="0.39370078740157483" right="0.39370078740157483" top="0.59055118110236227" bottom="0.59055118110236227" header="0.19685039370078741" footer="0.19685039370078741"/>
  <pageSetup scale="75" orientation="portrait" r:id="rId1"/>
  <headerFooter>
    <oddHeader>&amp;F</oddHeader>
    <oddFooter>&amp;L&amp;A&amp;C&amp;B Confidencial&amp;B&amp;RPágina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2DD86-01AA-4F53-A418-A51737C89E2B}">
  <sheetPr>
    <tabColor theme="5" tint="0.39997558519241921"/>
    <pageSetUpPr fitToPage="1"/>
  </sheetPr>
  <dimension ref="A1:H56"/>
  <sheetViews>
    <sheetView zoomScaleNormal="100" zoomScaleSheetLayoutView="100" workbookViewId="0">
      <selection activeCell="D6" sqref="D6:F6"/>
    </sheetView>
  </sheetViews>
  <sheetFormatPr baseColWidth="10" defaultRowHeight="12.75" x14ac:dyDescent="0.25"/>
  <cols>
    <col min="1" max="1" width="5.7109375" style="289" customWidth="1"/>
    <col min="2" max="2" width="3.28515625" style="289" customWidth="1"/>
    <col min="3" max="3" width="6.42578125" style="289" customWidth="1"/>
    <col min="4" max="4" width="21.5703125" style="289" customWidth="1"/>
    <col min="5" max="5" width="11.42578125" style="289"/>
    <col min="6" max="6" width="17.5703125" style="289" customWidth="1"/>
    <col min="7" max="7" width="13.140625" style="289" customWidth="1"/>
    <col min="8" max="8" width="14" style="289" customWidth="1"/>
    <col min="9" max="16384" width="11.42578125" style="289"/>
  </cols>
  <sheetData>
    <row r="1" spans="1:8" ht="72" customHeight="1" thickTop="1" thickBot="1" x14ac:dyDescent="0.3">
      <c r="A1" s="286"/>
      <c r="B1" s="287"/>
      <c r="C1" s="287"/>
      <c r="D1" s="517" t="s">
        <v>343</v>
      </c>
      <c r="E1" s="518"/>
      <c r="F1" s="518"/>
      <c r="G1" s="519"/>
      <c r="H1" s="288" t="s">
        <v>344</v>
      </c>
    </row>
    <row r="2" spans="1:8" ht="9.9499999999999993" customHeight="1" thickTop="1" thickBot="1" x14ac:dyDescent="0.3">
      <c r="A2" s="290"/>
      <c r="B2" s="290"/>
      <c r="C2" s="291"/>
      <c r="D2" s="291"/>
      <c r="E2" s="291"/>
      <c r="F2" s="291"/>
      <c r="G2" s="292"/>
      <c r="H2" s="292"/>
    </row>
    <row r="3" spans="1:8" ht="60" customHeight="1" x14ac:dyDescent="0.25">
      <c r="A3" s="520" t="s">
        <v>345</v>
      </c>
      <c r="B3" s="521"/>
      <c r="C3" s="521"/>
      <c r="D3" s="510" t="s">
        <v>0</v>
      </c>
      <c r="E3" s="510"/>
      <c r="F3" s="510"/>
      <c r="G3" s="293" t="s">
        <v>346</v>
      </c>
      <c r="H3" s="294">
        <f>+'OE4'!H3</f>
        <v>45520</v>
      </c>
    </row>
    <row r="4" spans="1:8" ht="20.100000000000001" customHeight="1" x14ac:dyDescent="0.25">
      <c r="A4" s="522" t="s">
        <v>347</v>
      </c>
      <c r="B4" s="523"/>
      <c r="C4" s="523"/>
      <c r="D4" s="512" t="s">
        <v>348</v>
      </c>
      <c r="E4" s="512"/>
      <c r="F4" s="512"/>
      <c r="G4" s="455"/>
      <c r="H4" s="527"/>
    </row>
    <row r="5" spans="1:8" ht="20.100000000000001" customHeight="1" x14ac:dyDescent="0.25">
      <c r="A5" s="522" t="s">
        <v>533</v>
      </c>
      <c r="B5" s="523"/>
      <c r="C5" s="523"/>
      <c r="D5" s="512" t="str">
        <f>+'Mayores y Menores 3 ADICION'!A192</f>
        <v>OE5</v>
      </c>
      <c r="E5" s="512"/>
      <c r="F5" s="512"/>
      <c r="G5" s="295" t="s">
        <v>535</v>
      </c>
      <c r="H5" s="296" t="str">
        <f>+'Mayores y Menores 3 ADICION'!C192</f>
        <v>un</v>
      </c>
    </row>
    <row r="6" spans="1:8" ht="39.950000000000003" customHeight="1" thickBot="1" x14ac:dyDescent="0.3">
      <c r="A6" s="524" t="s">
        <v>534</v>
      </c>
      <c r="B6" s="525"/>
      <c r="C6" s="526"/>
      <c r="D6" s="528" t="str">
        <f>+'Mayores y Menores 3 ADICION'!B192</f>
        <v>S.T.I. de CODO PVC-S de Ø6"X90</v>
      </c>
      <c r="E6" s="526"/>
      <c r="F6" s="526"/>
      <c r="G6" s="408" t="s">
        <v>536</v>
      </c>
      <c r="H6" s="409">
        <f>+'Mayores y Menores 3 ADICION'!D192</f>
        <v>716</v>
      </c>
    </row>
    <row r="7" spans="1:8" ht="9.9499999999999993" customHeight="1" thickBot="1" x14ac:dyDescent="0.3">
      <c r="A7" s="297"/>
      <c r="B7" s="297"/>
      <c r="C7" s="298"/>
      <c r="D7" s="297"/>
      <c r="E7" s="297"/>
      <c r="F7" s="297"/>
      <c r="G7" s="297"/>
      <c r="H7" s="297"/>
    </row>
    <row r="8" spans="1:8" x14ac:dyDescent="0.25">
      <c r="A8" s="529" t="s">
        <v>350</v>
      </c>
      <c r="B8" s="530"/>
      <c r="C8" s="530"/>
      <c r="D8" s="530"/>
      <c r="E8" s="530"/>
      <c r="F8" s="530"/>
      <c r="G8" s="530"/>
      <c r="H8" s="531"/>
    </row>
    <row r="9" spans="1:8" x14ac:dyDescent="0.25">
      <c r="A9" s="532" t="s">
        <v>351</v>
      </c>
      <c r="B9" s="533"/>
      <c r="C9" s="533"/>
      <c r="D9" s="534"/>
      <c r="E9" s="299" t="s">
        <v>352</v>
      </c>
      <c r="F9" s="299" t="s">
        <v>546</v>
      </c>
      <c r="G9" s="299" t="s">
        <v>353</v>
      </c>
      <c r="H9" s="300" t="s">
        <v>354</v>
      </c>
    </row>
    <row r="10" spans="1:8" x14ac:dyDescent="0.25">
      <c r="A10" s="535"/>
      <c r="B10" s="536"/>
      <c r="C10" s="536"/>
      <c r="D10" s="537"/>
      <c r="E10" s="301" t="s">
        <v>355</v>
      </c>
      <c r="F10" s="301" t="s">
        <v>356</v>
      </c>
      <c r="G10" s="301" t="s">
        <v>614</v>
      </c>
      <c r="H10" s="302" t="s">
        <v>358</v>
      </c>
    </row>
    <row r="11" spans="1:8" x14ac:dyDescent="0.25">
      <c r="A11" s="538"/>
      <c r="B11" s="539"/>
      <c r="C11" s="539"/>
      <c r="D11" s="540"/>
      <c r="E11" s="303"/>
      <c r="F11" s="303" t="s">
        <v>359</v>
      </c>
      <c r="G11" s="304" t="s">
        <v>360</v>
      </c>
      <c r="H11" s="305"/>
    </row>
    <row r="12" spans="1:8" x14ac:dyDescent="0.25">
      <c r="A12" s="541" t="s">
        <v>361</v>
      </c>
      <c r="B12" s="542"/>
      <c r="C12" s="542"/>
      <c r="D12" s="543"/>
      <c r="E12" s="306"/>
      <c r="F12" s="307"/>
      <c r="G12" s="308"/>
      <c r="H12" s="309">
        <f>+H41*5%</f>
        <v>226.32223649926448</v>
      </c>
    </row>
    <row r="13" spans="1:8" x14ac:dyDescent="0.25">
      <c r="A13" s="515"/>
      <c r="B13" s="512"/>
      <c r="C13" s="512"/>
      <c r="D13" s="516"/>
      <c r="E13" s="310"/>
      <c r="F13" s="307"/>
      <c r="G13" s="308"/>
      <c r="H13" s="309"/>
    </row>
    <row r="14" spans="1:8" x14ac:dyDescent="0.25">
      <c r="A14" s="515"/>
      <c r="B14" s="512"/>
      <c r="C14" s="512"/>
      <c r="D14" s="516"/>
      <c r="E14" s="310"/>
      <c r="F14" s="307"/>
      <c r="G14" s="308"/>
      <c r="H14" s="309"/>
    </row>
    <row r="15" spans="1:8" x14ac:dyDescent="0.25">
      <c r="A15" s="515"/>
      <c r="B15" s="512"/>
      <c r="C15" s="512"/>
      <c r="D15" s="516"/>
      <c r="E15" s="310"/>
      <c r="F15" s="307"/>
      <c r="G15" s="308"/>
      <c r="H15" s="309"/>
    </row>
    <row r="16" spans="1:8" ht="13.5" thickBot="1" x14ac:dyDescent="0.3">
      <c r="A16" s="547"/>
      <c r="B16" s="548"/>
      <c r="C16" s="548"/>
      <c r="D16" s="549"/>
      <c r="E16" s="311"/>
      <c r="F16" s="312"/>
      <c r="G16" s="313"/>
      <c r="H16" s="314"/>
    </row>
    <row r="17" spans="1:8" ht="13.5" thickBot="1" x14ac:dyDescent="0.3">
      <c r="A17" s="297"/>
      <c r="B17" s="297"/>
      <c r="C17" s="298"/>
      <c r="D17" s="297"/>
      <c r="E17" s="297"/>
      <c r="F17" s="297"/>
      <c r="G17" s="315" t="s">
        <v>364</v>
      </c>
      <c r="H17" s="316">
        <f>SUM(H12:H16)</f>
        <v>226.32223649926448</v>
      </c>
    </row>
    <row r="18" spans="1:8" ht="9.9499999999999993" customHeight="1" thickBot="1" x14ac:dyDescent="0.3">
      <c r="A18" s="297"/>
      <c r="B18" s="297"/>
      <c r="C18" s="298"/>
      <c r="D18" s="297"/>
      <c r="E18" s="297"/>
      <c r="F18" s="297"/>
      <c r="G18" s="297"/>
      <c r="H18" s="297"/>
    </row>
    <row r="19" spans="1:8" x14ac:dyDescent="0.25">
      <c r="A19" s="544" t="s">
        <v>365</v>
      </c>
      <c r="B19" s="545"/>
      <c r="C19" s="545"/>
      <c r="D19" s="545"/>
      <c r="E19" s="545"/>
      <c r="F19" s="545"/>
      <c r="G19" s="545"/>
      <c r="H19" s="546"/>
    </row>
    <row r="20" spans="1:8" x14ac:dyDescent="0.25">
      <c r="A20" s="532" t="s">
        <v>351</v>
      </c>
      <c r="B20" s="533"/>
      <c r="C20" s="533"/>
      <c r="D20" s="534"/>
      <c r="E20" s="550" t="s">
        <v>349</v>
      </c>
      <c r="F20" s="299" t="s">
        <v>352</v>
      </c>
      <c r="G20" s="299" t="s">
        <v>366</v>
      </c>
      <c r="H20" s="300" t="s">
        <v>354</v>
      </c>
    </row>
    <row r="21" spans="1:8" x14ac:dyDescent="0.25">
      <c r="A21" s="538"/>
      <c r="B21" s="539"/>
      <c r="C21" s="539"/>
      <c r="D21" s="540"/>
      <c r="E21" s="551"/>
      <c r="F21" s="303" t="s">
        <v>367</v>
      </c>
      <c r="G21" s="303" t="s">
        <v>368</v>
      </c>
      <c r="H21" s="305" t="s">
        <v>369</v>
      </c>
    </row>
    <row r="22" spans="1:8" x14ac:dyDescent="0.25">
      <c r="A22" s="515" t="s">
        <v>393</v>
      </c>
      <c r="B22" s="512"/>
      <c r="C22" s="512"/>
      <c r="D22" s="516"/>
      <c r="E22" s="306" t="s">
        <v>349</v>
      </c>
      <c r="F22" s="413">
        <v>1</v>
      </c>
      <c r="G22" s="307">
        <v>134204</v>
      </c>
      <c r="H22" s="309">
        <f>+F22*G22</f>
        <v>134204</v>
      </c>
    </row>
    <row r="23" spans="1:8" x14ac:dyDescent="0.25">
      <c r="A23" s="515" t="s">
        <v>394</v>
      </c>
      <c r="B23" s="512"/>
      <c r="C23" s="512"/>
      <c r="D23" s="516"/>
      <c r="E23" s="306" t="s">
        <v>349</v>
      </c>
      <c r="F23" s="413">
        <f>ROUND(0.025/1.05,2)</f>
        <v>0.02</v>
      </c>
      <c r="G23" s="307">
        <v>71306</v>
      </c>
      <c r="H23" s="309">
        <f t="shared" ref="H23:H24" si="0">+F23*G23</f>
        <v>1426.1200000000001</v>
      </c>
    </row>
    <row r="24" spans="1:8" x14ac:dyDescent="0.25">
      <c r="A24" s="515" t="s">
        <v>395</v>
      </c>
      <c r="B24" s="512"/>
      <c r="C24" s="512"/>
      <c r="D24" s="516"/>
      <c r="E24" s="306" t="s">
        <v>349</v>
      </c>
      <c r="F24" s="413">
        <f>ROUND(0.025/1.05,2)</f>
        <v>0.02</v>
      </c>
      <c r="G24" s="307">
        <v>147884</v>
      </c>
      <c r="H24" s="309">
        <f t="shared" si="0"/>
        <v>2957.68</v>
      </c>
    </row>
    <row r="25" spans="1:8" x14ac:dyDescent="0.25">
      <c r="A25" s="515"/>
      <c r="B25" s="512"/>
      <c r="C25" s="512"/>
      <c r="D25" s="516"/>
      <c r="E25" s="306"/>
      <c r="F25" s="413"/>
      <c r="G25" s="307"/>
      <c r="H25" s="309"/>
    </row>
    <row r="26" spans="1:8" x14ac:dyDescent="0.25">
      <c r="A26" s="515"/>
      <c r="B26" s="512"/>
      <c r="C26" s="512"/>
      <c r="D26" s="516"/>
      <c r="E26" s="306"/>
      <c r="F26" s="413"/>
      <c r="G26" s="307"/>
      <c r="H26" s="309"/>
    </row>
    <row r="27" spans="1:8" x14ac:dyDescent="0.25">
      <c r="A27" s="515"/>
      <c r="B27" s="512"/>
      <c r="C27" s="512"/>
      <c r="D27" s="516"/>
      <c r="E27" s="306"/>
      <c r="F27" s="413"/>
      <c r="G27" s="307"/>
      <c r="H27" s="309"/>
    </row>
    <row r="28" spans="1:8" ht="13.5" thickBot="1" x14ac:dyDescent="0.3">
      <c r="A28" s="552"/>
      <c r="B28" s="528"/>
      <c r="C28" s="528"/>
      <c r="D28" s="553"/>
      <c r="E28" s="311"/>
      <c r="F28" s="415"/>
      <c r="G28" s="312"/>
      <c r="H28" s="314"/>
    </row>
    <row r="29" spans="1:8" s="322" customFormat="1" x14ac:dyDescent="0.25">
      <c r="A29" s="295"/>
      <c r="B29" s="295"/>
      <c r="C29" s="319"/>
      <c r="D29" s="295"/>
      <c r="E29" s="295"/>
      <c r="F29" s="317" t="s">
        <v>371</v>
      </c>
      <c r="G29" s="320"/>
      <c r="H29" s="321">
        <f>SUM(H22:H28)</f>
        <v>138587.79999999999</v>
      </c>
    </row>
    <row r="30" spans="1:8" x14ac:dyDescent="0.25">
      <c r="A30" s="297"/>
      <c r="B30" s="297"/>
      <c r="C30" s="298"/>
      <c r="D30" s="297"/>
      <c r="E30" s="297"/>
      <c r="F30" s="323" t="s">
        <v>372</v>
      </c>
      <c r="G30" s="324">
        <v>0.05</v>
      </c>
      <c r="H30" s="325">
        <f>+(H23+H24)*G30</f>
        <v>219.19000000000003</v>
      </c>
    </row>
    <row r="31" spans="1:8" s="322" customFormat="1" ht="13.5" thickBot="1" x14ac:dyDescent="0.3">
      <c r="A31" s="295"/>
      <c r="B31" s="295"/>
      <c r="C31" s="319"/>
      <c r="D31" s="295"/>
      <c r="E31" s="295"/>
      <c r="F31" s="326" t="s">
        <v>364</v>
      </c>
      <c r="G31" s="327"/>
      <c r="H31" s="328">
        <f>SUM(H29:H30)</f>
        <v>138806.99</v>
      </c>
    </row>
    <row r="32" spans="1:8" ht="13.5" thickBot="1" x14ac:dyDescent="0.3">
      <c r="A32" s="297"/>
      <c r="B32" s="297"/>
      <c r="C32" s="298"/>
      <c r="D32" s="297"/>
      <c r="E32" s="297"/>
      <c r="F32" s="297"/>
      <c r="G32" s="297"/>
      <c r="H32" s="297"/>
    </row>
    <row r="33" spans="1:8" x14ac:dyDescent="0.25">
      <c r="A33" s="544" t="s">
        <v>373</v>
      </c>
      <c r="B33" s="545"/>
      <c r="C33" s="545"/>
      <c r="D33" s="545"/>
      <c r="E33" s="545"/>
      <c r="F33" s="545"/>
      <c r="G33" s="545"/>
      <c r="H33" s="546"/>
    </row>
    <row r="34" spans="1:8" x14ac:dyDescent="0.25">
      <c r="A34" s="532" t="s">
        <v>351</v>
      </c>
      <c r="B34" s="533"/>
      <c r="C34" s="533"/>
      <c r="D34" s="534"/>
      <c r="E34" s="299" t="s">
        <v>352</v>
      </c>
      <c r="F34" s="299" t="s">
        <v>374</v>
      </c>
      <c r="G34" s="299" t="s">
        <v>353</v>
      </c>
      <c r="H34" s="300" t="s">
        <v>354</v>
      </c>
    </row>
    <row r="35" spans="1:8" x14ac:dyDescent="0.25">
      <c r="A35" s="535"/>
      <c r="B35" s="536"/>
      <c r="C35" s="536"/>
      <c r="D35" s="537"/>
      <c r="E35" s="301" t="s">
        <v>375</v>
      </c>
      <c r="F35" s="301" t="s">
        <v>376</v>
      </c>
      <c r="G35" s="301" t="s">
        <v>357</v>
      </c>
      <c r="H35" s="302" t="s">
        <v>377</v>
      </c>
    </row>
    <row r="36" spans="1:8" x14ac:dyDescent="0.25">
      <c r="A36" s="538"/>
      <c r="B36" s="539"/>
      <c r="C36" s="539"/>
      <c r="D36" s="540"/>
      <c r="E36" s="303"/>
      <c r="F36" s="303" t="s">
        <v>378</v>
      </c>
      <c r="G36" s="304" t="s">
        <v>379</v>
      </c>
      <c r="H36" s="305"/>
    </row>
    <row r="37" spans="1:8" ht="30" customHeight="1" x14ac:dyDescent="0.25">
      <c r="A37" s="541" t="s">
        <v>593</v>
      </c>
      <c r="B37" s="542"/>
      <c r="C37" s="542"/>
      <c r="D37" s="543"/>
      <c r="E37" s="308">
        <v>2</v>
      </c>
      <c r="F37" s="307">
        <f>+'SALARIOS YONDO 2024'!G24</f>
        <v>75206.893452054806</v>
      </c>
      <c r="G37" s="308">
        <v>80</v>
      </c>
      <c r="H37" s="309">
        <f>+(E37*F37)/G37</f>
        <v>1880.1723363013703</v>
      </c>
    </row>
    <row r="38" spans="1:8" ht="30" customHeight="1" x14ac:dyDescent="0.25">
      <c r="A38" s="515" t="s">
        <v>594</v>
      </c>
      <c r="B38" s="512"/>
      <c r="C38" s="512"/>
      <c r="D38" s="516"/>
      <c r="E38" s="308">
        <v>1</v>
      </c>
      <c r="F38" s="307">
        <f>+'SALARIOS YONDO 2024'!G15</f>
        <v>94008.629831647209</v>
      </c>
      <c r="G38" s="308">
        <f>+G37</f>
        <v>80</v>
      </c>
      <c r="H38" s="309">
        <f>+(E38*F38)/G38</f>
        <v>1175.1078728955902</v>
      </c>
    </row>
    <row r="39" spans="1:8" ht="30" customHeight="1" x14ac:dyDescent="0.25">
      <c r="A39" s="515" t="s">
        <v>595</v>
      </c>
      <c r="B39" s="512"/>
      <c r="C39" s="512"/>
      <c r="D39" s="516"/>
      <c r="E39" s="308">
        <v>1</v>
      </c>
      <c r="F39" s="307">
        <f>+'SALARIOS YONDO 2024'!G27</f>
        <v>117693.16166306628</v>
      </c>
      <c r="G39" s="308">
        <f>+G38</f>
        <v>80</v>
      </c>
      <c r="H39" s="309">
        <f>+(E39*F39)/G39</f>
        <v>1471.1645207883284</v>
      </c>
    </row>
    <row r="40" spans="1:8" ht="13.5" thickBot="1" x14ac:dyDescent="0.3">
      <c r="A40" s="552"/>
      <c r="B40" s="528"/>
      <c r="C40" s="528"/>
      <c r="D40" s="553"/>
      <c r="E40" s="313"/>
      <c r="F40" s="312"/>
      <c r="G40" s="313"/>
      <c r="H40" s="314"/>
    </row>
    <row r="41" spans="1:8" ht="13.5" thickBot="1" x14ac:dyDescent="0.3">
      <c r="A41" s="297"/>
      <c r="B41" s="297"/>
      <c r="C41" s="298"/>
      <c r="D41" s="297"/>
      <c r="E41" s="297"/>
      <c r="F41" s="297"/>
      <c r="G41" s="315" t="s">
        <v>364</v>
      </c>
      <c r="H41" s="316">
        <f>SUM(H37:H40)</f>
        <v>4526.4447299852891</v>
      </c>
    </row>
    <row r="42" spans="1:8" ht="13.5" thickBot="1" x14ac:dyDescent="0.3">
      <c r="A42" s="297"/>
      <c r="B42" s="297"/>
      <c r="C42" s="298"/>
      <c r="D42" s="297"/>
      <c r="E42" s="297"/>
      <c r="F42" s="297"/>
      <c r="G42" s="297"/>
      <c r="H42" s="297"/>
    </row>
    <row r="43" spans="1:8" x14ac:dyDescent="0.25">
      <c r="A43" s="544" t="s">
        <v>381</v>
      </c>
      <c r="B43" s="545"/>
      <c r="C43" s="545"/>
      <c r="D43" s="545"/>
      <c r="E43" s="545"/>
      <c r="F43" s="545"/>
      <c r="G43" s="545"/>
      <c r="H43" s="546"/>
    </row>
    <row r="44" spans="1:8" x14ac:dyDescent="0.25">
      <c r="A44" s="532" t="s">
        <v>351</v>
      </c>
      <c r="B44" s="533"/>
      <c r="C44" s="533"/>
      <c r="D44" s="534"/>
      <c r="E44" s="299" t="s">
        <v>352</v>
      </c>
      <c r="F44" s="299" t="s">
        <v>382</v>
      </c>
      <c r="G44" s="299" t="s">
        <v>549</v>
      </c>
      <c r="H44" s="300" t="s">
        <v>354</v>
      </c>
    </row>
    <row r="45" spans="1:8" x14ac:dyDescent="0.25">
      <c r="A45" s="535"/>
      <c r="B45" s="536"/>
      <c r="C45" s="536"/>
      <c r="D45" s="537"/>
      <c r="E45" s="303" t="s">
        <v>383</v>
      </c>
      <c r="F45" s="303" t="s">
        <v>384</v>
      </c>
      <c r="G45" s="303" t="s">
        <v>385</v>
      </c>
      <c r="H45" s="305" t="s">
        <v>386</v>
      </c>
    </row>
    <row r="46" spans="1:8" x14ac:dyDescent="0.25">
      <c r="A46" s="541" t="s">
        <v>548</v>
      </c>
      <c r="B46" s="542"/>
      <c r="C46" s="542"/>
      <c r="D46" s="543"/>
      <c r="E46" s="308">
        <f>+F22</f>
        <v>1</v>
      </c>
      <c r="F46" s="307">
        <f>1.14*10</f>
        <v>11.399999999999999</v>
      </c>
      <c r="G46" s="308">
        <v>314</v>
      </c>
      <c r="H46" s="309">
        <f>+E46*F46*G46</f>
        <v>3579.5999999999995</v>
      </c>
    </row>
    <row r="47" spans="1:8" x14ac:dyDescent="0.25">
      <c r="A47" s="515"/>
      <c r="B47" s="512"/>
      <c r="C47" s="512"/>
      <c r="D47" s="516"/>
      <c r="E47" s="308"/>
      <c r="F47" s="307"/>
      <c r="G47" s="308"/>
      <c r="H47" s="309">
        <f>+E47*F47*G47</f>
        <v>0</v>
      </c>
    </row>
    <row r="48" spans="1:8" ht="13.5" thickBot="1" x14ac:dyDescent="0.3">
      <c r="A48" s="552"/>
      <c r="B48" s="528"/>
      <c r="C48" s="528"/>
      <c r="D48" s="553"/>
      <c r="E48" s="313"/>
      <c r="F48" s="312"/>
      <c r="G48" s="313"/>
      <c r="H48" s="314"/>
    </row>
    <row r="49" spans="1:8" ht="13.5" thickBot="1" x14ac:dyDescent="0.3">
      <c r="A49" s="297"/>
      <c r="B49" s="297"/>
      <c r="C49" s="298"/>
      <c r="D49" s="297"/>
      <c r="E49" s="297"/>
      <c r="F49" s="297"/>
      <c r="G49" s="315" t="s">
        <v>364</v>
      </c>
      <c r="H49" s="316">
        <f>SUM(H46:H48)</f>
        <v>3579.5999999999995</v>
      </c>
    </row>
    <row r="50" spans="1:8" ht="13.5" thickBot="1" x14ac:dyDescent="0.3">
      <c r="A50" s="297"/>
      <c r="B50" s="297"/>
      <c r="C50" s="298"/>
      <c r="D50" s="297"/>
      <c r="E50" s="297"/>
      <c r="F50" s="297"/>
      <c r="G50" s="295"/>
      <c r="H50" s="295"/>
    </row>
    <row r="51" spans="1:8" ht="13.5" thickBot="1" x14ac:dyDescent="0.3">
      <c r="A51" s="509" t="s">
        <v>388</v>
      </c>
      <c r="B51" s="510"/>
      <c r="C51" s="510" t="s">
        <v>389</v>
      </c>
      <c r="D51" s="510"/>
      <c r="E51" s="506" t="s">
        <v>540</v>
      </c>
      <c r="F51" s="507"/>
      <c r="G51" s="508"/>
      <c r="H51" s="316">
        <f>ROUND((H17+H31+H41+H49),0)</f>
        <v>147139</v>
      </c>
    </row>
    <row r="52" spans="1:8" x14ac:dyDescent="0.25">
      <c r="A52" s="511" t="s">
        <v>391</v>
      </c>
      <c r="B52" s="512"/>
      <c r="C52" s="512" t="s">
        <v>392</v>
      </c>
      <c r="D52" s="512"/>
      <c r="E52" s="554" t="s">
        <v>537</v>
      </c>
      <c r="F52" s="555"/>
      <c r="G52" s="411">
        <v>0.245</v>
      </c>
      <c r="H52" s="412">
        <f>ROUND(+$H$51*G52,0)</f>
        <v>36049</v>
      </c>
    </row>
    <row r="53" spans="1:8" s="329" customFormat="1" ht="12.75" customHeight="1" thickBot="1" x14ac:dyDescent="0.3">
      <c r="A53" s="297"/>
      <c r="B53" s="297"/>
      <c r="C53" s="298"/>
      <c r="D53" s="297"/>
      <c r="E53" s="513" t="s">
        <v>538</v>
      </c>
      <c r="F53" s="514"/>
      <c r="G53" s="324">
        <v>0.04</v>
      </c>
      <c r="H53" s="325">
        <f>ROUND(+$H$51*G53,0)</f>
        <v>5886</v>
      </c>
    </row>
    <row r="54" spans="1:8" s="329" customFormat="1" ht="12" customHeight="1" thickBot="1" x14ac:dyDescent="0.3">
      <c r="A54" s="297"/>
      <c r="B54" s="297"/>
      <c r="C54" s="298"/>
      <c r="D54" s="297"/>
      <c r="E54" s="506" t="s">
        <v>539</v>
      </c>
      <c r="F54" s="507"/>
      <c r="G54" s="508"/>
      <c r="H54" s="316">
        <f>+H52+H53</f>
        <v>41935</v>
      </c>
    </row>
    <row r="55" spans="1:8" ht="13.5" thickBot="1" x14ac:dyDescent="0.3">
      <c r="A55" s="509" t="s">
        <v>388</v>
      </c>
      <c r="B55" s="510"/>
      <c r="C55" s="510" t="s">
        <v>541</v>
      </c>
      <c r="D55" s="510"/>
      <c r="E55" s="556" t="s">
        <v>390</v>
      </c>
      <c r="F55" s="557"/>
      <c r="G55" s="558"/>
      <c r="H55" s="410">
        <f>+H51+H54</f>
        <v>189074</v>
      </c>
    </row>
    <row r="56" spans="1:8" x14ac:dyDescent="0.25">
      <c r="A56" s="511" t="s">
        <v>391</v>
      </c>
      <c r="B56" s="512"/>
      <c r="C56" s="512" t="s">
        <v>542</v>
      </c>
      <c r="D56" s="512"/>
      <c r="E56" s="329"/>
      <c r="F56" s="329"/>
      <c r="G56" s="329"/>
      <c r="H56" s="329"/>
    </row>
  </sheetData>
  <mergeCells count="50">
    <mergeCell ref="E53:F53"/>
    <mergeCell ref="E54:G54"/>
    <mergeCell ref="E52:F52"/>
    <mergeCell ref="A34:D36"/>
    <mergeCell ref="A37:D37"/>
    <mergeCell ref="A38:D38"/>
    <mergeCell ref="A39:D39"/>
    <mergeCell ref="A40:D40"/>
    <mergeCell ref="A43:H43"/>
    <mergeCell ref="A51:B51"/>
    <mergeCell ref="C51:D51"/>
    <mergeCell ref="A52:B52"/>
    <mergeCell ref="C52:D52"/>
    <mergeCell ref="A44:D45"/>
    <mergeCell ref="A46:D46"/>
    <mergeCell ref="A47:D47"/>
    <mergeCell ref="A48:D48"/>
    <mergeCell ref="E51:G51"/>
    <mergeCell ref="A33:H33"/>
    <mergeCell ref="A16:D16"/>
    <mergeCell ref="A19:H19"/>
    <mergeCell ref="A20:D21"/>
    <mergeCell ref="E20:E21"/>
    <mergeCell ref="A22:D22"/>
    <mergeCell ref="A23:D23"/>
    <mergeCell ref="A24:D24"/>
    <mergeCell ref="A25:D25"/>
    <mergeCell ref="A26:D26"/>
    <mergeCell ref="A27:D27"/>
    <mergeCell ref="A28:D28"/>
    <mergeCell ref="A15:D15"/>
    <mergeCell ref="D1:G1"/>
    <mergeCell ref="A3:C3"/>
    <mergeCell ref="D3:F3"/>
    <mergeCell ref="A4:C4"/>
    <mergeCell ref="D4:H4"/>
    <mergeCell ref="A5:C5"/>
    <mergeCell ref="D5:F5"/>
    <mergeCell ref="A6:C6"/>
    <mergeCell ref="D6:F6"/>
    <mergeCell ref="A8:H8"/>
    <mergeCell ref="A9:D11"/>
    <mergeCell ref="A12:D12"/>
    <mergeCell ref="A13:D13"/>
    <mergeCell ref="A14:D14"/>
    <mergeCell ref="A55:B55"/>
    <mergeCell ref="C55:D55"/>
    <mergeCell ref="E55:G55"/>
    <mergeCell ref="A56:B56"/>
    <mergeCell ref="C56:D56"/>
  </mergeCells>
  <printOptions horizontalCentered="1"/>
  <pageMargins left="0.39370078740157483" right="0.39370078740157483" top="0.59055118110236227" bottom="0.59055118110236227" header="0.19685039370078741" footer="0.19685039370078741"/>
  <pageSetup scale="83" orientation="portrait" r:id="rId1"/>
  <headerFooter>
    <oddHeader>&amp;F</oddHeader>
    <oddFooter>&amp;L&amp;A&amp;C&amp;B Confidencial&amp;B&amp;RPágina 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008A4-F704-44BA-90CE-3880E7FE79F4}">
  <sheetPr>
    <tabColor rgb="FFFFC000"/>
    <pageSetUpPr fitToPage="1"/>
  </sheetPr>
  <dimension ref="A1:P71"/>
  <sheetViews>
    <sheetView topLeftCell="A20" zoomScaleNormal="100" workbookViewId="0">
      <selection activeCell="B17" sqref="B17"/>
    </sheetView>
  </sheetViews>
  <sheetFormatPr baseColWidth="10" defaultRowHeight="15.75" x14ac:dyDescent="0.25"/>
  <cols>
    <col min="1" max="1" width="2.7109375" style="336" customWidth="1"/>
    <col min="2" max="2" width="30.5703125" style="336" bestFit="1" customWidth="1"/>
    <col min="3" max="3" width="14.140625" style="360" bestFit="1" customWidth="1"/>
    <col min="4" max="4" width="12.42578125" style="360" bestFit="1" customWidth="1"/>
    <col min="5" max="5" width="18" style="361" bestFit="1" customWidth="1"/>
    <col min="6" max="6" width="15.5703125" style="360" customWidth="1"/>
    <col min="7" max="7" width="13.7109375" style="360" bestFit="1" customWidth="1"/>
    <col min="8" max="8" width="11.42578125" style="336"/>
    <col min="9" max="9" width="12.7109375" style="336" customWidth="1"/>
    <col min="10" max="10" width="18.5703125" style="336" customWidth="1"/>
    <col min="11" max="257" width="11.42578125" style="336"/>
    <col min="258" max="258" width="29.28515625" style="336" customWidth="1"/>
    <col min="259" max="259" width="16.5703125" style="336" customWidth="1"/>
    <col min="260" max="260" width="14.5703125" style="336" customWidth="1"/>
    <col min="261" max="263" width="19.7109375" style="336" customWidth="1"/>
    <col min="264" max="513" width="11.42578125" style="336"/>
    <col min="514" max="514" width="29.28515625" style="336" customWidth="1"/>
    <col min="515" max="515" width="16.5703125" style="336" customWidth="1"/>
    <col min="516" max="516" width="14.5703125" style="336" customWidth="1"/>
    <col min="517" max="519" width="19.7109375" style="336" customWidth="1"/>
    <col min="520" max="769" width="11.42578125" style="336"/>
    <col min="770" max="770" width="29.28515625" style="336" customWidth="1"/>
    <col min="771" max="771" width="16.5703125" style="336" customWidth="1"/>
    <col min="772" max="772" width="14.5703125" style="336" customWidth="1"/>
    <col min="773" max="775" width="19.7109375" style="336" customWidth="1"/>
    <col min="776" max="1025" width="11.42578125" style="336"/>
    <col min="1026" max="1026" width="29.28515625" style="336" customWidth="1"/>
    <col min="1027" max="1027" width="16.5703125" style="336" customWidth="1"/>
    <col min="1028" max="1028" width="14.5703125" style="336" customWidth="1"/>
    <col min="1029" max="1031" width="19.7109375" style="336" customWidth="1"/>
    <col min="1032" max="1281" width="11.42578125" style="336"/>
    <col min="1282" max="1282" width="29.28515625" style="336" customWidth="1"/>
    <col min="1283" max="1283" width="16.5703125" style="336" customWidth="1"/>
    <col min="1284" max="1284" width="14.5703125" style="336" customWidth="1"/>
    <col min="1285" max="1287" width="19.7109375" style="336" customWidth="1"/>
    <col min="1288" max="1537" width="11.42578125" style="336"/>
    <col min="1538" max="1538" width="29.28515625" style="336" customWidth="1"/>
    <col min="1539" max="1539" width="16.5703125" style="336" customWidth="1"/>
    <col min="1540" max="1540" width="14.5703125" style="336" customWidth="1"/>
    <col min="1541" max="1543" width="19.7109375" style="336" customWidth="1"/>
    <col min="1544" max="1793" width="11.42578125" style="336"/>
    <col min="1794" max="1794" width="29.28515625" style="336" customWidth="1"/>
    <col min="1795" max="1795" width="16.5703125" style="336" customWidth="1"/>
    <col min="1796" max="1796" width="14.5703125" style="336" customWidth="1"/>
    <col min="1797" max="1799" width="19.7109375" style="336" customWidth="1"/>
    <col min="1800" max="2049" width="11.42578125" style="336"/>
    <col min="2050" max="2050" width="29.28515625" style="336" customWidth="1"/>
    <col min="2051" max="2051" width="16.5703125" style="336" customWidth="1"/>
    <col min="2052" max="2052" width="14.5703125" style="336" customWidth="1"/>
    <col min="2053" max="2055" width="19.7109375" style="336" customWidth="1"/>
    <col min="2056" max="2305" width="11.42578125" style="336"/>
    <col min="2306" max="2306" width="29.28515625" style="336" customWidth="1"/>
    <col min="2307" max="2307" width="16.5703125" style="336" customWidth="1"/>
    <col min="2308" max="2308" width="14.5703125" style="336" customWidth="1"/>
    <col min="2309" max="2311" width="19.7109375" style="336" customWidth="1"/>
    <col min="2312" max="2561" width="11.42578125" style="336"/>
    <col min="2562" max="2562" width="29.28515625" style="336" customWidth="1"/>
    <col min="2563" max="2563" width="16.5703125" style="336" customWidth="1"/>
    <col min="2564" max="2564" width="14.5703125" style="336" customWidth="1"/>
    <col min="2565" max="2567" width="19.7109375" style="336" customWidth="1"/>
    <col min="2568" max="2817" width="11.42578125" style="336"/>
    <col min="2818" max="2818" width="29.28515625" style="336" customWidth="1"/>
    <col min="2819" max="2819" width="16.5703125" style="336" customWidth="1"/>
    <col min="2820" max="2820" width="14.5703125" style="336" customWidth="1"/>
    <col min="2821" max="2823" width="19.7109375" style="336" customWidth="1"/>
    <col min="2824" max="3073" width="11.42578125" style="336"/>
    <col min="3074" max="3074" width="29.28515625" style="336" customWidth="1"/>
    <col min="3075" max="3075" width="16.5703125" style="336" customWidth="1"/>
    <col min="3076" max="3076" width="14.5703125" style="336" customWidth="1"/>
    <col min="3077" max="3079" width="19.7109375" style="336" customWidth="1"/>
    <col min="3080" max="3329" width="11.42578125" style="336"/>
    <col min="3330" max="3330" width="29.28515625" style="336" customWidth="1"/>
    <col min="3331" max="3331" width="16.5703125" style="336" customWidth="1"/>
    <col min="3332" max="3332" width="14.5703125" style="336" customWidth="1"/>
    <col min="3333" max="3335" width="19.7109375" style="336" customWidth="1"/>
    <col min="3336" max="3585" width="11.42578125" style="336"/>
    <col min="3586" max="3586" width="29.28515625" style="336" customWidth="1"/>
    <col min="3587" max="3587" width="16.5703125" style="336" customWidth="1"/>
    <col min="3588" max="3588" width="14.5703125" style="336" customWidth="1"/>
    <col min="3589" max="3591" width="19.7109375" style="336" customWidth="1"/>
    <col min="3592" max="3841" width="11.42578125" style="336"/>
    <col min="3842" max="3842" width="29.28515625" style="336" customWidth="1"/>
    <col min="3843" max="3843" width="16.5703125" style="336" customWidth="1"/>
    <col min="3844" max="3844" width="14.5703125" style="336" customWidth="1"/>
    <col min="3845" max="3847" width="19.7109375" style="336" customWidth="1"/>
    <col min="3848" max="4097" width="11.42578125" style="336"/>
    <col min="4098" max="4098" width="29.28515625" style="336" customWidth="1"/>
    <col min="4099" max="4099" width="16.5703125" style="336" customWidth="1"/>
    <col min="4100" max="4100" width="14.5703125" style="336" customWidth="1"/>
    <col min="4101" max="4103" width="19.7109375" style="336" customWidth="1"/>
    <col min="4104" max="4353" width="11.42578125" style="336"/>
    <col min="4354" max="4354" width="29.28515625" style="336" customWidth="1"/>
    <col min="4355" max="4355" width="16.5703125" style="336" customWidth="1"/>
    <col min="4356" max="4356" width="14.5703125" style="336" customWidth="1"/>
    <col min="4357" max="4359" width="19.7109375" style="336" customWidth="1"/>
    <col min="4360" max="4609" width="11.42578125" style="336"/>
    <col min="4610" max="4610" width="29.28515625" style="336" customWidth="1"/>
    <col min="4611" max="4611" width="16.5703125" style="336" customWidth="1"/>
    <col min="4612" max="4612" width="14.5703125" style="336" customWidth="1"/>
    <col min="4613" max="4615" width="19.7109375" style="336" customWidth="1"/>
    <col min="4616" max="4865" width="11.42578125" style="336"/>
    <col min="4866" max="4866" width="29.28515625" style="336" customWidth="1"/>
    <col min="4867" max="4867" width="16.5703125" style="336" customWidth="1"/>
    <col min="4868" max="4868" width="14.5703125" style="336" customWidth="1"/>
    <col min="4869" max="4871" width="19.7109375" style="336" customWidth="1"/>
    <col min="4872" max="5121" width="11.42578125" style="336"/>
    <col min="5122" max="5122" width="29.28515625" style="336" customWidth="1"/>
    <col min="5123" max="5123" width="16.5703125" style="336" customWidth="1"/>
    <col min="5124" max="5124" width="14.5703125" style="336" customWidth="1"/>
    <col min="5125" max="5127" width="19.7109375" style="336" customWidth="1"/>
    <col min="5128" max="5377" width="11.42578125" style="336"/>
    <col min="5378" max="5378" width="29.28515625" style="336" customWidth="1"/>
    <col min="5379" max="5379" width="16.5703125" style="336" customWidth="1"/>
    <col min="5380" max="5380" width="14.5703125" style="336" customWidth="1"/>
    <col min="5381" max="5383" width="19.7109375" style="336" customWidth="1"/>
    <col min="5384" max="5633" width="11.42578125" style="336"/>
    <col min="5634" max="5634" width="29.28515625" style="336" customWidth="1"/>
    <col min="5635" max="5635" width="16.5703125" style="336" customWidth="1"/>
    <col min="5636" max="5636" width="14.5703125" style="336" customWidth="1"/>
    <col min="5637" max="5639" width="19.7109375" style="336" customWidth="1"/>
    <col min="5640" max="5889" width="11.42578125" style="336"/>
    <col min="5890" max="5890" width="29.28515625" style="336" customWidth="1"/>
    <col min="5891" max="5891" width="16.5703125" style="336" customWidth="1"/>
    <col min="5892" max="5892" width="14.5703125" style="336" customWidth="1"/>
    <col min="5893" max="5895" width="19.7109375" style="336" customWidth="1"/>
    <col min="5896" max="6145" width="11.42578125" style="336"/>
    <col min="6146" max="6146" width="29.28515625" style="336" customWidth="1"/>
    <col min="6147" max="6147" width="16.5703125" style="336" customWidth="1"/>
    <col min="6148" max="6148" width="14.5703125" style="336" customWidth="1"/>
    <col min="6149" max="6151" width="19.7109375" style="336" customWidth="1"/>
    <col min="6152" max="6401" width="11.42578125" style="336"/>
    <col min="6402" max="6402" width="29.28515625" style="336" customWidth="1"/>
    <col min="6403" max="6403" width="16.5703125" style="336" customWidth="1"/>
    <col min="6404" max="6404" width="14.5703125" style="336" customWidth="1"/>
    <col min="6405" max="6407" width="19.7109375" style="336" customWidth="1"/>
    <col min="6408" max="6657" width="11.42578125" style="336"/>
    <col min="6658" max="6658" width="29.28515625" style="336" customWidth="1"/>
    <col min="6659" max="6659" width="16.5703125" style="336" customWidth="1"/>
    <col min="6660" max="6660" width="14.5703125" style="336" customWidth="1"/>
    <col min="6661" max="6663" width="19.7109375" style="336" customWidth="1"/>
    <col min="6664" max="6913" width="11.42578125" style="336"/>
    <col min="6914" max="6914" width="29.28515625" style="336" customWidth="1"/>
    <col min="6915" max="6915" width="16.5703125" style="336" customWidth="1"/>
    <col min="6916" max="6916" width="14.5703125" style="336" customWidth="1"/>
    <col min="6917" max="6919" width="19.7109375" style="336" customWidth="1"/>
    <col min="6920" max="7169" width="11.42578125" style="336"/>
    <col min="7170" max="7170" width="29.28515625" style="336" customWidth="1"/>
    <col min="7171" max="7171" width="16.5703125" style="336" customWidth="1"/>
    <col min="7172" max="7172" width="14.5703125" style="336" customWidth="1"/>
    <col min="7173" max="7175" width="19.7109375" style="336" customWidth="1"/>
    <col min="7176" max="7425" width="11.42578125" style="336"/>
    <col min="7426" max="7426" width="29.28515625" style="336" customWidth="1"/>
    <col min="7427" max="7427" width="16.5703125" style="336" customWidth="1"/>
    <col min="7428" max="7428" width="14.5703125" style="336" customWidth="1"/>
    <col min="7429" max="7431" width="19.7109375" style="336" customWidth="1"/>
    <col min="7432" max="7681" width="11.42578125" style="336"/>
    <col min="7682" max="7682" width="29.28515625" style="336" customWidth="1"/>
    <col min="7683" max="7683" width="16.5703125" style="336" customWidth="1"/>
    <col min="7684" max="7684" width="14.5703125" style="336" customWidth="1"/>
    <col min="7685" max="7687" width="19.7109375" style="336" customWidth="1"/>
    <col min="7688" max="7937" width="11.42578125" style="336"/>
    <col min="7938" max="7938" width="29.28515625" style="336" customWidth="1"/>
    <col min="7939" max="7939" width="16.5703125" style="336" customWidth="1"/>
    <col min="7940" max="7940" width="14.5703125" style="336" customWidth="1"/>
    <col min="7941" max="7943" width="19.7109375" style="336" customWidth="1"/>
    <col min="7944" max="8193" width="11.42578125" style="336"/>
    <col min="8194" max="8194" width="29.28515625" style="336" customWidth="1"/>
    <col min="8195" max="8195" width="16.5703125" style="336" customWidth="1"/>
    <col min="8196" max="8196" width="14.5703125" style="336" customWidth="1"/>
    <col min="8197" max="8199" width="19.7109375" style="336" customWidth="1"/>
    <col min="8200" max="8449" width="11.42578125" style="336"/>
    <col min="8450" max="8450" width="29.28515625" style="336" customWidth="1"/>
    <col min="8451" max="8451" width="16.5703125" style="336" customWidth="1"/>
    <col min="8452" max="8452" width="14.5703125" style="336" customWidth="1"/>
    <col min="8453" max="8455" width="19.7109375" style="336" customWidth="1"/>
    <col min="8456" max="8705" width="11.42578125" style="336"/>
    <col min="8706" max="8706" width="29.28515625" style="336" customWidth="1"/>
    <col min="8707" max="8707" width="16.5703125" style="336" customWidth="1"/>
    <col min="8708" max="8708" width="14.5703125" style="336" customWidth="1"/>
    <col min="8709" max="8711" width="19.7109375" style="336" customWidth="1"/>
    <col min="8712" max="8961" width="11.42578125" style="336"/>
    <col min="8962" max="8962" width="29.28515625" style="336" customWidth="1"/>
    <col min="8963" max="8963" width="16.5703125" style="336" customWidth="1"/>
    <col min="8964" max="8964" width="14.5703125" style="336" customWidth="1"/>
    <col min="8965" max="8967" width="19.7109375" style="336" customWidth="1"/>
    <col min="8968" max="9217" width="11.42578125" style="336"/>
    <col min="9218" max="9218" width="29.28515625" style="336" customWidth="1"/>
    <col min="9219" max="9219" width="16.5703125" style="336" customWidth="1"/>
    <col min="9220" max="9220" width="14.5703125" style="336" customWidth="1"/>
    <col min="9221" max="9223" width="19.7109375" style="336" customWidth="1"/>
    <col min="9224" max="9473" width="11.42578125" style="336"/>
    <col min="9474" max="9474" width="29.28515625" style="336" customWidth="1"/>
    <col min="9475" max="9475" width="16.5703125" style="336" customWidth="1"/>
    <col min="9476" max="9476" width="14.5703125" style="336" customWidth="1"/>
    <col min="9477" max="9479" width="19.7109375" style="336" customWidth="1"/>
    <col min="9480" max="9729" width="11.42578125" style="336"/>
    <col min="9730" max="9730" width="29.28515625" style="336" customWidth="1"/>
    <col min="9731" max="9731" width="16.5703125" style="336" customWidth="1"/>
    <col min="9732" max="9732" width="14.5703125" style="336" customWidth="1"/>
    <col min="9733" max="9735" width="19.7109375" style="336" customWidth="1"/>
    <col min="9736" max="9985" width="11.42578125" style="336"/>
    <col min="9986" max="9986" width="29.28515625" style="336" customWidth="1"/>
    <col min="9987" max="9987" width="16.5703125" style="336" customWidth="1"/>
    <col min="9988" max="9988" width="14.5703125" style="336" customWidth="1"/>
    <col min="9989" max="9991" width="19.7109375" style="336" customWidth="1"/>
    <col min="9992" max="10241" width="11.42578125" style="336"/>
    <col min="10242" max="10242" width="29.28515625" style="336" customWidth="1"/>
    <col min="10243" max="10243" width="16.5703125" style="336" customWidth="1"/>
    <col min="10244" max="10244" width="14.5703125" style="336" customWidth="1"/>
    <col min="10245" max="10247" width="19.7109375" style="336" customWidth="1"/>
    <col min="10248" max="10497" width="11.42578125" style="336"/>
    <col min="10498" max="10498" width="29.28515625" style="336" customWidth="1"/>
    <col min="10499" max="10499" width="16.5703125" style="336" customWidth="1"/>
    <col min="10500" max="10500" width="14.5703125" style="336" customWidth="1"/>
    <col min="10501" max="10503" width="19.7109375" style="336" customWidth="1"/>
    <col min="10504" max="10753" width="11.42578125" style="336"/>
    <col min="10754" max="10754" width="29.28515625" style="336" customWidth="1"/>
    <col min="10755" max="10755" width="16.5703125" style="336" customWidth="1"/>
    <col min="10756" max="10756" width="14.5703125" style="336" customWidth="1"/>
    <col min="10757" max="10759" width="19.7109375" style="336" customWidth="1"/>
    <col min="10760" max="11009" width="11.42578125" style="336"/>
    <col min="11010" max="11010" width="29.28515625" style="336" customWidth="1"/>
    <col min="11011" max="11011" width="16.5703125" style="336" customWidth="1"/>
    <col min="11012" max="11012" width="14.5703125" style="336" customWidth="1"/>
    <col min="11013" max="11015" width="19.7109375" style="336" customWidth="1"/>
    <col min="11016" max="11265" width="11.42578125" style="336"/>
    <col min="11266" max="11266" width="29.28515625" style="336" customWidth="1"/>
    <col min="11267" max="11267" width="16.5703125" style="336" customWidth="1"/>
    <col min="11268" max="11268" width="14.5703125" style="336" customWidth="1"/>
    <col min="11269" max="11271" width="19.7109375" style="336" customWidth="1"/>
    <col min="11272" max="11521" width="11.42578125" style="336"/>
    <col min="11522" max="11522" width="29.28515625" style="336" customWidth="1"/>
    <col min="11523" max="11523" width="16.5703125" style="336" customWidth="1"/>
    <col min="11524" max="11524" width="14.5703125" style="336" customWidth="1"/>
    <col min="11525" max="11527" width="19.7109375" style="336" customWidth="1"/>
    <col min="11528" max="11777" width="11.42578125" style="336"/>
    <col min="11778" max="11778" width="29.28515625" style="336" customWidth="1"/>
    <col min="11779" max="11779" width="16.5703125" style="336" customWidth="1"/>
    <col min="11780" max="11780" width="14.5703125" style="336" customWidth="1"/>
    <col min="11781" max="11783" width="19.7109375" style="336" customWidth="1"/>
    <col min="11784" max="12033" width="11.42578125" style="336"/>
    <col min="12034" max="12034" width="29.28515625" style="336" customWidth="1"/>
    <col min="12035" max="12035" width="16.5703125" style="336" customWidth="1"/>
    <col min="12036" max="12036" width="14.5703125" style="336" customWidth="1"/>
    <col min="12037" max="12039" width="19.7109375" style="336" customWidth="1"/>
    <col min="12040" max="12289" width="11.42578125" style="336"/>
    <col min="12290" max="12290" width="29.28515625" style="336" customWidth="1"/>
    <col min="12291" max="12291" width="16.5703125" style="336" customWidth="1"/>
    <col min="12292" max="12292" width="14.5703125" style="336" customWidth="1"/>
    <col min="12293" max="12295" width="19.7109375" style="336" customWidth="1"/>
    <col min="12296" max="12545" width="11.42578125" style="336"/>
    <col min="12546" max="12546" width="29.28515625" style="336" customWidth="1"/>
    <col min="12547" max="12547" width="16.5703125" style="336" customWidth="1"/>
    <col min="12548" max="12548" width="14.5703125" style="336" customWidth="1"/>
    <col min="12549" max="12551" width="19.7109375" style="336" customWidth="1"/>
    <col min="12552" max="12801" width="11.42578125" style="336"/>
    <col min="12802" max="12802" width="29.28515625" style="336" customWidth="1"/>
    <col min="12803" max="12803" width="16.5703125" style="336" customWidth="1"/>
    <col min="12804" max="12804" width="14.5703125" style="336" customWidth="1"/>
    <col min="12805" max="12807" width="19.7109375" style="336" customWidth="1"/>
    <col min="12808" max="13057" width="11.42578125" style="336"/>
    <col min="13058" max="13058" width="29.28515625" style="336" customWidth="1"/>
    <col min="13059" max="13059" width="16.5703125" style="336" customWidth="1"/>
    <col min="13060" max="13060" width="14.5703125" style="336" customWidth="1"/>
    <col min="13061" max="13063" width="19.7109375" style="336" customWidth="1"/>
    <col min="13064" max="13313" width="11.42578125" style="336"/>
    <col min="13314" max="13314" width="29.28515625" style="336" customWidth="1"/>
    <col min="13315" max="13315" width="16.5703125" style="336" customWidth="1"/>
    <col min="13316" max="13316" width="14.5703125" style="336" customWidth="1"/>
    <col min="13317" max="13319" width="19.7109375" style="336" customWidth="1"/>
    <col min="13320" max="13569" width="11.42578125" style="336"/>
    <col min="13570" max="13570" width="29.28515625" style="336" customWidth="1"/>
    <col min="13571" max="13571" width="16.5703125" style="336" customWidth="1"/>
    <col min="13572" max="13572" width="14.5703125" style="336" customWidth="1"/>
    <col min="13573" max="13575" width="19.7109375" style="336" customWidth="1"/>
    <col min="13576" max="13825" width="11.42578125" style="336"/>
    <col min="13826" max="13826" width="29.28515625" style="336" customWidth="1"/>
    <col min="13827" max="13827" width="16.5703125" style="336" customWidth="1"/>
    <col min="13828" max="13828" width="14.5703125" style="336" customWidth="1"/>
    <col min="13829" max="13831" width="19.7109375" style="336" customWidth="1"/>
    <col min="13832" max="14081" width="11.42578125" style="336"/>
    <col min="14082" max="14082" width="29.28515625" style="336" customWidth="1"/>
    <col min="14083" max="14083" width="16.5703125" style="336" customWidth="1"/>
    <col min="14084" max="14084" width="14.5703125" style="336" customWidth="1"/>
    <col min="14085" max="14087" width="19.7109375" style="336" customWidth="1"/>
    <col min="14088" max="14337" width="11.42578125" style="336"/>
    <col min="14338" max="14338" width="29.28515625" style="336" customWidth="1"/>
    <col min="14339" max="14339" width="16.5703125" style="336" customWidth="1"/>
    <col min="14340" max="14340" width="14.5703125" style="336" customWidth="1"/>
    <col min="14341" max="14343" width="19.7109375" style="336" customWidth="1"/>
    <col min="14344" max="14593" width="11.42578125" style="336"/>
    <col min="14594" max="14594" width="29.28515625" style="336" customWidth="1"/>
    <col min="14595" max="14595" width="16.5703125" style="336" customWidth="1"/>
    <col min="14596" max="14596" width="14.5703125" style="336" customWidth="1"/>
    <col min="14597" max="14599" width="19.7109375" style="336" customWidth="1"/>
    <col min="14600" max="14849" width="11.42578125" style="336"/>
    <col min="14850" max="14850" width="29.28515625" style="336" customWidth="1"/>
    <col min="14851" max="14851" width="16.5703125" style="336" customWidth="1"/>
    <col min="14852" max="14852" width="14.5703125" style="336" customWidth="1"/>
    <col min="14853" max="14855" width="19.7109375" style="336" customWidth="1"/>
    <col min="14856" max="15105" width="11.42578125" style="336"/>
    <col min="15106" max="15106" width="29.28515625" style="336" customWidth="1"/>
    <col min="15107" max="15107" width="16.5703125" style="336" customWidth="1"/>
    <col min="15108" max="15108" width="14.5703125" style="336" customWidth="1"/>
    <col min="15109" max="15111" width="19.7109375" style="336" customWidth="1"/>
    <col min="15112" max="15361" width="11.42578125" style="336"/>
    <col min="15362" max="15362" width="29.28515625" style="336" customWidth="1"/>
    <col min="15363" max="15363" width="16.5703125" style="336" customWidth="1"/>
    <col min="15364" max="15364" width="14.5703125" style="336" customWidth="1"/>
    <col min="15365" max="15367" width="19.7109375" style="336" customWidth="1"/>
    <col min="15368" max="15617" width="11.42578125" style="336"/>
    <col min="15618" max="15618" width="29.28515625" style="336" customWidth="1"/>
    <col min="15619" max="15619" width="16.5703125" style="336" customWidth="1"/>
    <col min="15620" max="15620" width="14.5703125" style="336" customWidth="1"/>
    <col min="15621" max="15623" width="19.7109375" style="336" customWidth="1"/>
    <col min="15624" max="15873" width="11.42578125" style="336"/>
    <col min="15874" max="15874" width="29.28515625" style="336" customWidth="1"/>
    <col min="15875" max="15875" width="16.5703125" style="336" customWidth="1"/>
    <col min="15876" max="15876" width="14.5703125" style="336" customWidth="1"/>
    <col min="15877" max="15879" width="19.7109375" style="336" customWidth="1"/>
    <col min="15880" max="16129" width="11.42578125" style="336"/>
    <col min="16130" max="16130" width="29.28515625" style="336" customWidth="1"/>
    <col min="16131" max="16131" width="16.5703125" style="336" customWidth="1"/>
    <col min="16132" max="16132" width="14.5703125" style="336" customWidth="1"/>
    <col min="16133" max="16135" width="19.7109375" style="336" customWidth="1"/>
    <col min="16136" max="16384" width="11.42578125" style="336"/>
  </cols>
  <sheetData>
    <row r="1" spans="2:9" s="331" customFormat="1" ht="80.099999999999994" customHeight="1" x14ac:dyDescent="0.25">
      <c r="C1" s="577" t="s">
        <v>438</v>
      </c>
      <c r="D1" s="578"/>
      <c r="E1" s="578"/>
      <c r="F1" s="571"/>
      <c r="G1" s="571"/>
    </row>
    <row r="2" spans="2:9" s="331" customFormat="1" ht="5.0999999999999996" customHeight="1" x14ac:dyDescent="0.25">
      <c r="B2" s="333"/>
      <c r="C2" s="334"/>
      <c r="D2" s="334"/>
      <c r="E2" s="335"/>
      <c r="F2" s="334"/>
      <c r="G2" s="334"/>
    </row>
    <row r="3" spans="2:9" ht="60" customHeight="1" x14ac:dyDescent="0.25">
      <c r="B3" s="579" t="s">
        <v>439</v>
      </c>
      <c r="C3" s="579"/>
      <c r="D3" s="579"/>
      <c r="E3" s="579"/>
      <c r="F3" s="579"/>
      <c r="G3" s="579"/>
    </row>
    <row r="4" spans="2:9" s="331" customFormat="1" ht="5.0999999999999996" customHeight="1" x14ac:dyDescent="0.25">
      <c r="B4" s="333"/>
      <c r="C4" s="334"/>
      <c r="D4" s="334"/>
      <c r="E4" s="335"/>
      <c r="F4" s="334"/>
      <c r="G4" s="334"/>
    </row>
    <row r="5" spans="2:9" s="338" customFormat="1" ht="16.5" x14ac:dyDescent="0.25">
      <c r="B5" s="580" t="s">
        <v>440</v>
      </c>
      <c r="C5" s="581"/>
      <c r="D5" s="581"/>
      <c r="E5" s="582">
        <f>+'OE15'!H3</f>
        <v>45520</v>
      </c>
      <c r="F5" s="583"/>
      <c r="G5" s="583"/>
    </row>
    <row r="6" spans="2:9" s="341" customFormat="1" ht="5.0999999999999996" customHeight="1" x14ac:dyDescent="0.25">
      <c r="B6" s="337"/>
      <c r="C6" s="339"/>
      <c r="D6" s="339"/>
      <c r="E6" s="340"/>
      <c r="F6" s="339"/>
      <c r="G6" s="339"/>
    </row>
    <row r="7" spans="2:9" s="337" customFormat="1" ht="49.5" x14ac:dyDescent="0.25">
      <c r="B7" s="337" t="s">
        <v>441</v>
      </c>
      <c r="C7" s="339" t="s">
        <v>442</v>
      </c>
      <c r="D7" s="339" t="s">
        <v>443</v>
      </c>
      <c r="E7" s="340" t="s">
        <v>444</v>
      </c>
      <c r="F7" s="339" t="s">
        <v>445</v>
      </c>
      <c r="G7" s="339" t="s">
        <v>446</v>
      </c>
    </row>
    <row r="8" spans="2:9" s="338" customFormat="1" ht="49.5" x14ac:dyDescent="0.25">
      <c r="B8" s="342" t="s">
        <v>447</v>
      </c>
      <c r="C8" s="343">
        <v>1914000.0000000002</v>
      </c>
      <c r="D8" s="343">
        <f t="shared" ref="D8:D37" si="0">+ROUND(C8/30,2)</f>
        <v>63800</v>
      </c>
      <c r="E8" s="344">
        <v>0.64605820507784995</v>
      </c>
      <c r="F8" s="343">
        <f>+D8*E8</f>
        <v>41218.513483966824</v>
      </c>
      <c r="G8" s="343">
        <f>+D8+F8</f>
        <v>105018.51348396682</v>
      </c>
      <c r="I8" s="344">
        <v>0.64554856726798004</v>
      </c>
    </row>
    <row r="9" spans="2:9" s="338" customFormat="1" ht="49.5" x14ac:dyDescent="0.25">
      <c r="B9" s="342" t="s">
        <v>448</v>
      </c>
      <c r="C9" s="343">
        <v>1450000</v>
      </c>
      <c r="D9" s="343">
        <f t="shared" si="0"/>
        <v>48333.33</v>
      </c>
      <c r="E9" s="344">
        <v>0.73554382855079004</v>
      </c>
      <c r="F9" s="343">
        <f>+D9*E9</f>
        <v>35551.282594808756</v>
      </c>
      <c r="G9" s="343">
        <f>+D9+F9</f>
        <v>83884.612594808757</v>
      </c>
      <c r="I9" s="344"/>
    </row>
    <row r="10" spans="2:9" s="338" customFormat="1" ht="49.5" x14ac:dyDescent="0.25">
      <c r="B10" s="342" t="s">
        <v>449</v>
      </c>
      <c r="C10" s="343">
        <v>1300000</v>
      </c>
      <c r="D10" s="343">
        <f t="shared" si="0"/>
        <v>43333.33</v>
      </c>
      <c r="E10" s="344">
        <f>+E9</f>
        <v>0.73554382855079004</v>
      </c>
      <c r="F10" s="343">
        <f>+D10*E10</f>
        <v>31873.563452054808</v>
      </c>
      <c r="G10" s="343">
        <f>+D10+F10</f>
        <v>75206.893452054806</v>
      </c>
    </row>
    <row r="11" spans="2:9" s="338" customFormat="1" ht="5.0999999999999996" customHeight="1" x14ac:dyDescent="0.25">
      <c r="B11" s="342"/>
      <c r="C11" s="343"/>
      <c r="D11" s="343"/>
      <c r="E11" s="344"/>
      <c r="F11" s="343"/>
      <c r="G11" s="343"/>
    </row>
    <row r="12" spans="2:9" s="338" customFormat="1" ht="16.5" x14ac:dyDescent="0.25">
      <c r="B12" s="342" t="s">
        <v>604</v>
      </c>
      <c r="C12" s="343">
        <f>+C20*1.5</f>
        <v>1950000</v>
      </c>
      <c r="D12" s="343">
        <f t="shared" si="0"/>
        <v>65000</v>
      </c>
      <c r="E12" s="344">
        <f>+E8</f>
        <v>0.64605820507784995</v>
      </c>
      <c r="F12" s="343">
        <f t="shared" ref="F12:F25" si="1">+D12*E12</f>
        <v>41993.783330060243</v>
      </c>
      <c r="G12" s="343">
        <f t="shared" ref="G12:G25" si="2">+D12+F12</f>
        <v>106993.78333006025</v>
      </c>
    </row>
    <row r="13" spans="2:9" s="338" customFormat="1" ht="33" x14ac:dyDescent="0.25">
      <c r="B13" s="342" t="s">
        <v>599</v>
      </c>
      <c r="C13" s="343">
        <f>+C23*1.5</f>
        <v>2437500</v>
      </c>
      <c r="D13" s="343">
        <f t="shared" ref="D13" si="3">+ROUND(C13/30,2)</f>
        <v>81250</v>
      </c>
      <c r="E13" s="344">
        <f>+E9</f>
        <v>0.73554382855079004</v>
      </c>
      <c r="F13" s="343">
        <f t="shared" si="1"/>
        <v>59762.93606975169</v>
      </c>
      <c r="G13" s="343">
        <f t="shared" si="2"/>
        <v>141012.93606975168</v>
      </c>
    </row>
    <row r="14" spans="2:9" s="338" customFormat="1" ht="16.5" x14ac:dyDescent="0.25">
      <c r="B14" s="342" t="s">
        <v>598</v>
      </c>
      <c r="C14" s="343">
        <v>1625000</v>
      </c>
      <c r="D14" s="343">
        <f t="shared" si="0"/>
        <v>54166.67</v>
      </c>
      <c r="E14" s="344">
        <f>+E9</f>
        <v>0.73554382855079004</v>
      </c>
      <c r="F14" s="343">
        <f t="shared" si="1"/>
        <v>39841.959831647218</v>
      </c>
      <c r="G14" s="343">
        <f t="shared" si="2"/>
        <v>94008.629831647209</v>
      </c>
    </row>
    <row r="15" spans="2:9" s="338" customFormat="1" ht="49.5" x14ac:dyDescent="0.25">
      <c r="B15" s="342" t="s">
        <v>594</v>
      </c>
      <c r="C15" s="343">
        <v>1625000</v>
      </c>
      <c r="D15" s="343">
        <f t="shared" ref="D15" si="4">+ROUND(C15/30,2)</f>
        <v>54166.67</v>
      </c>
      <c r="E15" s="344">
        <f>+E10</f>
        <v>0.73554382855079004</v>
      </c>
      <c r="F15" s="343">
        <f t="shared" ref="F15" si="5">+D15*E15</f>
        <v>39841.959831647218</v>
      </c>
      <c r="G15" s="343">
        <f t="shared" ref="G15" si="6">+D15+F15</f>
        <v>94008.629831647209</v>
      </c>
    </row>
    <row r="16" spans="2:9" s="338" customFormat="1" ht="33" x14ac:dyDescent="0.25">
      <c r="B16" s="342" t="s">
        <v>606</v>
      </c>
      <c r="C16" s="343">
        <v>1625000</v>
      </c>
      <c r="D16" s="343">
        <f t="shared" ref="D16" si="7">+ROUND(C16/30,2)</f>
        <v>54166.67</v>
      </c>
      <c r="E16" s="344">
        <f>+E15</f>
        <v>0.73554382855079004</v>
      </c>
      <c r="F16" s="343">
        <f t="shared" ref="F16" si="8">+D16*E16</f>
        <v>39841.959831647218</v>
      </c>
      <c r="G16" s="343">
        <f t="shared" ref="G16" si="9">+D16+F16</f>
        <v>94008.629831647209</v>
      </c>
    </row>
    <row r="17" spans="2:10" s="338" customFormat="1" ht="49.5" x14ac:dyDescent="0.25">
      <c r="B17" s="342" t="s">
        <v>616</v>
      </c>
      <c r="C17" s="343">
        <v>1625000</v>
      </c>
      <c r="D17" s="343">
        <f t="shared" ref="D17" si="10">+ROUND(C17/30,2)</f>
        <v>54166.67</v>
      </c>
      <c r="E17" s="344">
        <f t="shared" ref="E17:E19" si="11">+E16</f>
        <v>0.73554382855079004</v>
      </c>
      <c r="F17" s="343">
        <f t="shared" ref="F17" si="12">+D17*E17</f>
        <v>39841.959831647218</v>
      </c>
      <c r="G17" s="343">
        <f t="shared" ref="G17" si="13">+D17+F17</f>
        <v>94008.629831647209</v>
      </c>
    </row>
    <row r="18" spans="2:10" s="338" customFormat="1" ht="33" x14ac:dyDescent="0.25">
      <c r="B18" s="342" t="s">
        <v>603</v>
      </c>
      <c r="C18" s="343">
        <v>1625000</v>
      </c>
      <c r="D18" s="343">
        <f t="shared" ref="D18" si="14">+ROUND(C18/30,2)</f>
        <v>54166.67</v>
      </c>
      <c r="E18" s="344">
        <f t="shared" si="11"/>
        <v>0.73554382855079004</v>
      </c>
      <c r="F18" s="343">
        <f t="shared" ref="F18" si="15">+D18*E18</f>
        <v>39841.959831647218</v>
      </c>
      <c r="G18" s="343">
        <f t="shared" ref="G18" si="16">+D18+F18</f>
        <v>94008.629831647209</v>
      </c>
    </row>
    <row r="19" spans="2:10" s="338" customFormat="1" ht="16.5" x14ac:dyDescent="0.25">
      <c r="B19" s="342" t="s">
        <v>601</v>
      </c>
      <c r="C19" s="343">
        <v>1625000</v>
      </c>
      <c r="D19" s="343">
        <f t="shared" ref="D19" si="17">+ROUND(C19/30,2)</f>
        <v>54166.67</v>
      </c>
      <c r="E19" s="344">
        <f t="shared" si="11"/>
        <v>0.73554382855079004</v>
      </c>
      <c r="F19" s="343">
        <f t="shared" ref="F19" si="18">+D19*E19</f>
        <v>39841.959831647218</v>
      </c>
      <c r="G19" s="343">
        <f t="shared" ref="G19" si="19">+D19+F19</f>
        <v>94008.629831647209</v>
      </c>
    </row>
    <row r="20" spans="2:10" s="338" customFormat="1" ht="33" x14ac:dyDescent="0.25">
      <c r="B20" s="342" t="s">
        <v>380</v>
      </c>
      <c r="C20" s="343">
        <v>1300000</v>
      </c>
      <c r="D20" s="343">
        <f t="shared" si="0"/>
        <v>43333.33</v>
      </c>
      <c r="E20" s="344">
        <f t="shared" ref="E20:E23" si="20">+E19</f>
        <v>0.73554382855079004</v>
      </c>
      <c r="F20" s="343">
        <f t="shared" si="1"/>
        <v>31873.563452054808</v>
      </c>
      <c r="G20" s="343">
        <f t="shared" si="2"/>
        <v>75206.893452054806</v>
      </c>
      <c r="I20" s="343"/>
      <c r="J20" s="343"/>
    </row>
    <row r="21" spans="2:10" s="338" customFormat="1" ht="33" x14ac:dyDescent="0.25">
      <c r="B21" s="342" t="s">
        <v>615</v>
      </c>
      <c r="C21" s="343">
        <v>1300000</v>
      </c>
      <c r="D21" s="343">
        <f t="shared" ref="D21" si="21">+ROUND(C21/30,2)</f>
        <v>43333.33</v>
      </c>
      <c r="E21" s="344">
        <f t="shared" si="20"/>
        <v>0.73554382855079004</v>
      </c>
      <c r="F21" s="343">
        <f t="shared" ref="F21" si="22">+D21*E21</f>
        <v>31873.563452054808</v>
      </c>
      <c r="G21" s="343">
        <f t="shared" ref="G21" si="23">+D21+F21</f>
        <v>75206.893452054806</v>
      </c>
      <c r="I21" s="343"/>
      <c r="J21" s="343"/>
    </row>
    <row r="22" spans="2:10" s="338" customFormat="1" ht="33" x14ac:dyDescent="0.25">
      <c r="B22" s="342" t="s">
        <v>602</v>
      </c>
      <c r="C22" s="343">
        <v>1300000</v>
      </c>
      <c r="D22" s="343">
        <f t="shared" ref="D22" si="24">+ROUND(C22/30,2)</f>
        <v>43333.33</v>
      </c>
      <c r="E22" s="344">
        <f t="shared" si="20"/>
        <v>0.73554382855079004</v>
      </c>
      <c r="F22" s="343">
        <f t="shared" ref="F22" si="25">+D22*E22</f>
        <v>31873.563452054808</v>
      </c>
      <c r="G22" s="343">
        <f t="shared" ref="G22" si="26">+D22+F22</f>
        <v>75206.893452054806</v>
      </c>
      <c r="I22" s="343"/>
      <c r="J22" s="343"/>
    </row>
    <row r="23" spans="2:10" s="338" customFormat="1" ht="33" x14ac:dyDescent="0.25">
      <c r="B23" s="342" t="s">
        <v>590</v>
      </c>
      <c r="C23" s="343">
        <v>1625000</v>
      </c>
      <c r="D23" s="343">
        <f t="shared" ref="D23" si="27">+ROUND(C23/30,2)</f>
        <v>54166.67</v>
      </c>
      <c r="E23" s="344">
        <f t="shared" si="20"/>
        <v>0.73554382855079004</v>
      </c>
      <c r="F23" s="343">
        <f t="shared" si="1"/>
        <v>39841.959831647218</v>
      </c>
      <c r="G23" s="343">
        <f t="shared" si="2"/>
        <v>94008.629831647209</v>
      </c>
      <c r="I23" s="343"/>
      <c r="J23" s="343"/>
    </row>
    <row r="24" spans="2:10" s="338" customFormat="1" ht="33" x14ac:dyDescent="0.25">
      <c r="B24" s="342" t="s">
        <v>593</v>
      </c>
      <c r="C24" s="343">
        <v>1300000</v>
      </c>
      <c r="D24" s="343">
        <f t="shared" ref="D24" si="28">+ROUND(C24/30,2)</f>
        <v>43333.33</v>
      </c>
      <c r="E24" s="344">
        <f t="shared" ref="E24" si="29">+E23</f>
        <v>0.73554382855079004</v>
      </c>
      <c r="F24" s="343">
        <f t="shared" si="1"/>
        <v>31873.563452054808</v>
      </c>
      <c r="G24" s="343">
        <f t="shared" si="2"/>
        <v>75206.893452054806</v>
      </c>
      <c r="I24" s="343"/>
      <c r="J24" s="343"/>
    </row>
    <row r="25" spans="2:10" s="338" customFormat="1" ht="33" x14ac:dyDescent="0.25">
      <c r="B25" s="342" t="s">
        <v>586</v>
      </c>
      <c r="C25" s="343">
        <v>1300000</v>
      </c>
      <c r="D25" s="343">
        <f t="shared" ref="D25" si="30">+ROUND(C25/30,2)</f>
        <v>43333.33</v>
      </c>
      <c r="E25" s="344">
        <f>+E24</f>
        <v>0.73554382855079004</v>
      </c>
      <c r="F25" s="343">
        <f t="shared" si="1"/>
        <v>31873.563452054808</v>
      </c>
      <c r="G25" s="343">
        <f t="shared" si="2"/>
        <v>75206.893452054806</v>
      </c>
      <c r="I25" s="343"/>
      <c r="J25" s="343"/>
    </row>
    <row r="26" spans="2:10" s="338" customFormat="1" ht="5.0999999999999996" customHeight="1" x14ac:dyDescent="0.25">
      <c r="B26" s="342"/>
      <c r="C26" s="343"/>
      <c r="D26" s="343"/>
      <c r="E26" s="344"/>
      <c r="F26" s="343"/>
      <c r="G26" s="343"/>
    </row>
    <row r="27" spans="2:10" s="338" customFormat="1" ht="33" x14ac:dyDescent="0.25">
      <c r="B27" s="342" t="s">
        <v>595</v>
      </c>
      <c r="C27" s="343">
        <f>+C12*1.1</f>
        <v>2145000</v>
      </c>
      <c r="D27" s="343">
        <f t="shared" si="0"/>
        <v>71500</v>
      </c>
      <c r="E27" s="344">
        <f>+E12</f>
        <v>0.64605820507784995</v>
      </c>
      <c r="F27" s="343">
        <f>+D27*E27</f>
        <v>46193.161663066268</v>
      </c>
      <c r="G27" s="343">
        <f>+D27+F27</f>
        <v>117693.16166306628</v>
      </c>
    </row>
    <row r="28" spans="2:10" s="338" customFormat="1" ht="16.5" x14ac:dyDescent="0.25">
      <c r="B28" s="342" t="s">
        <v>600</v>
      </c>
      <c r="C28" s="343">
        <f>+C14*1.1</f>
        <v>1787500.0000000002</v>
      </c>
      <c r="D28" s="343">
        <f>+ROUND(C27/30,2)</f>
        <v>71500</v>
      </c>
      <c r="E28" s="344">
        <f>+E27</f>
        <v>0.64605820507784995</v>
      </c>
      <c r="F28" s="343">
        <f>+D28*E28</f>
        <v>46193.161663066268</v>
      </c>
      <c r="G28" s="343">
        <f>+D28+F28</f>
        <v>117693.16166306628</v>
      </c>
    </row>
    <row r="29" spans="2:10" s="338" customFormat="1" ht="16.5" x14ac:dyDescent="0.25">
      <c r="B29" s="342" t="s">
        <v>607</v>
      </c>
      <c r="C29" s="343">
        <f>+C27</f>
        <v>2145000</v>
      </c>
      <c r="D29" s="343">
        <f t="shared" si="0"/>
        <v>71500</v>
      </c>
      <c r="E29" s="344">
        <f>+E27</f>
        <v>0.64605820507784995</v>
      </c>
      <c r="F29" s="343">
        <f>+D29*E29</f>
        <v>46193.161663066268</v>
      </c>
      <c r="G29" s="343">
        <f>+D29+F29</f>
        <v>117693.16166306628</v>
      </c>
    </row>
    <row r="30" spans="2:10" s="338" customFormat="1" ht="16.5" x14ac:dyDescent="0.25">
      <c r="B30" s="342" t="s">
        <v>608</v>
      </c>
      <c r="C30" s="343">
        <f>+C12*1.25</f>
        <v>2437500</v>
      </c>
      <c r="D30" s="343">
        <f t="shared" si="0"/>
        <v>81250</v>
      </c>
      <c r="E30" s="344">
        <f>+E29</f>
        <v>0.64605820507784995</v>
      </c>
      <c r="F30" s="343">
        <f>+D30*E30</f>
        <v>52492.229162575306</v>
      </c>
      <c r="G30" s="343">
        <f>+D30+F30</f>
        <v>133742.2291625753</v>
      </c>
    </row>
    <row r="31" spans="2:10" s="338" customFormat="1" ht="33" x14ac:dyDescent="0.25">
      <c r="B31" s="342" t="s">
        <v>609</v>
      </c>
      <c r="C31" s="343">
        <f>+C27</f>
        <v>2145000</v>
      </c>
      <c r="D31" s="343">
        <f t="shared" si="0"/>
        <v>71500</v>
      </c>
      <c r="E31" s="344">
        <f>+E30</f>
        <v>0.64605820507784995</v>
      </c>
      <c r="F31" s="343">
        <f>+D31*E31</f>
        <v>46193.161663066268</v>
      </c>
      <c r="G31" s="343">
        <f>+D31+F31</f>
        <v>117693.16166306628</v>
      </c>
    </row>
    <row r="32" spans="2:10" s="338" customFormat="1" ht="5.0999999999999996" customHeight="1" x14ac:dyDescent="0.25">
      <c r="C32" s="343"/>
      <c r="D32" s="343"/>
      <c r="E32" s="344"/>
      <c r="F32" s="343"/>
      <c r="G32" s="343"/>
    </row>
    <row r="33" spans="2:10" s="338" customFormat="1" ht="33" x14ac:dyDescent="0.25">
      <c r="B33" s="342" t="s">
        <v>610</v>
      </c>
      <c r="C33" s="343">
        <f>+C30</f>
        <v>2437500</v>
      </c>
      <c r="D33" s="343">
        <f t="shared" si="0"/>
        <v>81250</v>
      </c>
      <c r="E33" s="344">
        <f>+E31</f>
        <v>0.64605820507784995</v>
      </c>
      <c r="F33" s="343">
        <f>+D33*E33</f>
        <v>52492.229162575306</v>
      </c>
      <c r="G33" s="343">
        <f>+D33+F33</f>
        <v>133742.2291625753</v>
      </c>
    </row>
    <row r="34" spans="2:10" s="338" customFormat="1" ht="33" x14ac:dyDescent="0.25">
      <c r="B34" s="342" t="s">
        <v>611</v>
      </c>
      <c r="C34" s="343">
        <f>+C27</f>
        <v>2145000</v>
      </c>
      <c r="D34" s="343">
        <f t="shared" si="0"/>
        <v>71500</v>
      </c>
      <c r="E34" s="344">
        <f>+E33</f>
        <v>0.64605820507784995</v>
      </c>
      <c r="F34" s="343">
        <f>+D34*E34</f>
        <v>46193.161663066268</v>
      </c>
      <c r="G34" s="343">
        <f>+D34+F34</f>
        <v>117693.16166306628</v>
      </c>
    </row>
    <row r="35" spans="2:10" s="338" customFormat="1" ht="33" x14ac:dyDescent="0.25">
      <c r="B35" s="342" t="s">
        <v>591</v>
      </c>
      <c r="C35" s="343">
        <f>95000*30</f>
        <v>2850000</v>
      </c>
      <c r="D35" s="343">
        <f t="shared" si="0"/>
        <v>95000</v>
      </c>
      <c r="E35" s="344">
        <f>+E34</f>
        <v>0.64605820507784995</v>
      </c>
      <c r="F35" s="343">
        <f>+D35*E35</f>
        <v>61375.529482395745</v>
      </c>
      <c r="G35" s="343">
        <f>+D35+F35</f>
        <v>156375.52948239574</v>
      </c>
    </row>
    <row r="36" spans="2:10" s="338" customFormat="1" ht="16.5" x14ac:dyDescent="0.25">
      <c r="B36" s="342" t="s">
        <v>612</v>
      </c>
      <c r="C36" s="343">
        <f>+C35</f>
        <v>2850000</v>
      </c>
      <c r="D36" s="343">
        <f t="shared" si="0"/>
        <v>95000</v>
      </c>
      <c r="E36" s="344">
        <f>+E35</f>
        <v>0.64605820507784995</v>
      </c>
      <c r="F36" s="343">
        <f>+D36*E36</f>
        <v>61375.529482395745</v>
      </c>
      <c r="G36" s="343">
        <f>+D36+F36</f>
        <v>156375.52948239574</v>
      </c>
    </row>
    <row r="37" spans="2:10" s="338" customFormat="1" ht="16.5" x14ac:dyDescent="0.25">
      <c r="B37" s="342" t="s">
        <v>613</v>
      </c>
      <c r="C37" s="343">
        <f>+C14</f>
        <v>1625000</v>
      </c>
      <c r="D37" s="343">
        <f t="shared" si="0"/>
        <v>54166.67</v>
      </c>
      <c r="E37" s="344">
        <v>0.73452450895099997</v>
      </c>
      <c r="F37" s="343">
        <f>+D37*E37</f>
        <v>39786.746683260862</v>
      </c>
      <c r="G37" s="343">
        <f>+D37+F37</f>
        <v>93953.416683260861</v>
      </c>
    </row>
    <row r="38" spans="2:10" s="338" customFormat="1" ht="5.0999999999999996" customHeight="1" x14ac:dyDescent="0.25">
      <c r="C38" s="343"/>
      <c r="D38" s="343"/>
      <c r="E38" s="344"/>
      <c r="F38" s="343"/>
      <c r="G38" s="343"/>
    </row>
    <row r="39" spans="2:10" s="337" customFormat="1" ht="49.5" x14ac:dyDescent="0.25">
      <c r="B39" s="337" t="s">
        <v>450</v>
      </c>
      <c r="C39" s="339" t="s">
        <v>442</v>
      </c>
      <c r="D39" s="339" t="s">
        <v>443</v>
      </c>
      <c r="E39" s="340" t="s">
        <v>444</v>
      </c>
      <c r="F39" s="339" t="s">
        <v>445</v>
      </c>
      <c r="G39" s="339" t="s">
        <v>446</v>
      </c>
    </row>
    <row r="40" spans="2:10" s="338" customFormat="1" ht="33" x14ac:dyDescent="0.25">
      <c r="B40" s="342" t="s">
        <v>451</v>
      </c>
      <c r="C40" s="343">
        <v>5200000</v>
      </c>
      <c r="D40" s="343">
        <f t="shared" ref="D40:D51" si="31">+ROUND(C40/30,2)</f>
        <v>173333.33</v>
      </c>
      <c r="E40" s="344">
        <v>0.55659999999999998</v>
      </c>
      <c r="F40" s="343">
        <f t="shared" ref="F40:F51" si="32">+D40*E40</f>
        <v>96477.331477999993</v>
      </c>
      <c r="G40" s="343">
        <f t="shared" ref="G40:G51" si="33">+D40+F40</f>
        <v>269810.66147799999</v>
      </c>
      <c r="J40" s="345">
        <f>+C10*5</f>
        <v>6500000</v>
      </c>
    </row>
    <row r="41" spans="2:10" s="338" customFormat="1" ht="33" x14ac:dyDescent="0.25">
      <c r="B41" s="342" t="s">
        <v>452</v>
      </c>
      <c r="C41" s="343">
        <f>+C40</f>
        <v>5200000</v>
      </c>
      <c r="D41" s="343">
        <f t="shared" si="31"/>
        <v>173333.33</v>
      </c>
      <c r="E41" s="344">
        <v>0.55659999999999998</v>
      </c>
      <c r="F41" s="343">
        <f t="shared" si="32"/>
        <v>96477.331477999993</v>
      </c>
      <c r="G41" s="343">
        <f t="shared" si="33"/>
        <v>269810.66147799999</v>
      </c>
    </row>
    <row r="42" spans="2:10" s="338" customFormat="1" ht="49.5" x14ac:dyDescent="0.25">
      <c r="B42" s="342" t="s">
        <v>453</v>
      </c>
      <c r="C42" s="343">
        <f>+C40</f>
        <v>5200000</v>
      </c>
      <c r="D42" s="343">
        <f t="shared" si="31"/>
        <v>173333.33</v>
      </c>
      <c r="E42" s="344">
        <v>0.55659999999999998</v>
      </c>
      <c r="F42" s="343">
        <f t="shared" si="32"/>
        <v>96477.331477999993</v>
      </c>
      <c r="G42" s="343">
        <f t="shared" si="33"/>
        <v>269810.66147799999</v>
      </c>
    </row>
    <row r="43" spans="2:10" s="338" customFormat="1" ht="49.5" x14ac:dyDescent="0.25">
      <c r="B43" s="342" t="s">
        <v>454</v>
      </c>
      <c r="C43" s="343">
        <f>+C40</f>
        <v>5200000</v>
      </c>
      <c r="D43" s="343">
        <f t="shared" si="31"/>
        <v>173333.33</v>
      </c>
      <c r="E43" s="344">
        <v>0.55659999999999998</v>
      </c>
      <c r="F43" s="343">
        <f t="shared" si="32"/>
        <v>96477.331477999993</v>
      </c>
      <c r="G43" s="343">
        <f t="shared" si="33"/>
        <v>269810.66147799999</v>
      </c>
    </row>
    <row r="44" spans="2:10" s="338" customFormat="1" ht="49.5" x14ac:dyDescent="0.25">
      <c r="B44" s="342" t="s">
        <v>455</v>
      </c>
      <c r="C44" s="343">
        <f>+C41</f>
        <v>5200000</v>
      </c>
      <c r="D44" s="343">
        <f t="shared" si="31"/>
        <v>173333.33</v>
      </c>
      <c r="E44" s="344">
        <v>0.55659999999999998</v>
      </c>
      <c r="F44" s="343">
        <f t="shared" si="32"/>
        <v>96477.331477999993</v>
      </c>
      <c r="G44" s="343">
        <f t="shared" si="33"/>
        <v>269810.66147799999</v>
      </c>
    </row>
    <row r="45" spans="2:10" s="338" customFormat="1" ht="66" x14ac:dyDescent="0.25">
      <c r="B45" s="342" t="s">
        <v>456</v>
      </c>
      <c r="C45" s="343">
        <v>4000000</v>
      </c>
      <c r="D45" s="343">
        <f t="shared" si="31"/>
        <v>133333.32999999999</v>
      </c>
      <c r="E45" s="344">
        <v>0.55659999999999998</v>
      </c>
      <c r="F45" s="343">
        <f t="shared" si="32"/>
        <v>74213.331477999993</v>
      </c>
      <c r="G45" s="343">
        <f t="shared" si="33"/>
        <v>207546.66147799999</v>
      </c>
    </row>
    <row r="46" spans="2:10" s="338" customFormat="1" ht="33" x14ac:dyDescent="0.25">
      <c r="B46" s="342" t="s">
        <v>457</v>
      </c>
      <c r="C46" s="343">
        <f>+C45</f>
        <v>4000000</v>
      </c>
      <c r="D46" s="343">
        <f t="shared" si="31"/>
        <v>133333.32999999999</v>
      </c>
      <c r="E46" s="344">
        <v>0.55659999999999998</v>
      </c>
      <c r="F46" s="343">
        <f t="shared" si="32"/>
        <v>74213.331477999993</v>
      </c>
      <c r="G46" s="343">
        <f t="shared" si="33"/>
        <v>207546.66147799999</v>
      </c>
    </row>
    <row r="47" spans="2:10" s="338" customFormat="1" ht="49.5" x14ac:dyDescent="0.25">
      <c r="B47" s="342" t="s">
        <v>458</v>
      </c>
      <c r="C47" s="343">
        <v>2686694</v>
      </c>
      <c r="D47" s="343">
        <f t="shared" si="31"/>
        <v>89556.47</v>
      </c>
      <c r="E47" s="344">
        <v>0.55659999999999998</v>
      </c>
      <c r="F47" s="343">
        <f t="shared" si="32"/>
        <v>49847.131201999997</v>
      </c>
      <c r="G47" s="343">
        <f t="shared" si="33"/>
        <v>139403.60120199999</v>
      </c>
    </row>
    <row r="48" spans="2:10" s="338" customFormat="1" ht="49.5" x14ac:dyDescent="0.25">
      <c r="B48" s="342" t="s">
        <v>459</v>
      </c>
      <c r="C48" s="343">
        <v>2686694</v>
      </c>
      <c r="D48" s="343">
        <f t="shared" si="31"/>
        <v>89556.47</v>
      </c>
      <c r="E48" s="344">
        <v>0.55659999999999998</v>
      </c>
      <c r="F48" s="343">
        <f t="shared" si="32"/>
        <v>49847.131201999997</v>
      </c>
      <c r="G48" s="343">
        <f t="shared" si="33"/>
        <v>139403.60120199999</v>
      </c>
    </row>
    <row r="49" spans="1:16" s="338" customFormat="1" ht="16.5" x14ac:dyDescent="0.25">
      <c r="B49" s="342" t="s">
        <v>460</v>
      </c>
      <c r="C49" s="343">
        <v>2686694</v>
      </c>
      <c r="D49" s="343">
        <f t="shared" si="31"/>
        <v>89556.47</v>
      </c>
      <c r="E49" s="344">
        <v>0.55659999999999998</v>
      </c>
      <c r="F49" s="343">
        <f t="shared" si="32"/>
        <v>49847.131201999997</v>
      </c>
      <c r="G49" s="343">
        <f t="shared" si="33"/>
        <v>139403.60120199999</v>
      </c>
    </row>
    <row r="50" spans="1:16" s="338" customFormat="1" ht="16.5" x14ac:dyDescent="0.25">
      <c r="B50" s="342" t="s">
        <v>461</v>
      </c>
      <c r="C50" s="343">
        <v>2686694</v>
      </c>
      <c r="D50" s="343">
        <f t="shared" si="31"/>
        <v>89556.47</v>
      </c>
      <c r="E50" s="344">
        <v>0.55659999999999998</v>
      </c>
      <c r="F50" s="343">
        <f t="shared" si="32"/>
        <v>49847.131201999997</v>
      </c>
      <c r="G50" s="343">
        <f t="shared" si="33"/>
        <v>139403.60120199999</v>
      </c>
    </row>
    <row r="51" spans="1:16" s="338" customFormat="1" ht="16.5" x14ac:dyDescent="0.25">
      <c r="B51" s="342" t="s">
        <v>462</v>
      </c>
      <c r="C51" s="343">
        <v>2686694</v>
      </c>
      <c r="D51" s="343">
        <f t="shared" si="31"/>
        <v>89556.47</v>
      </c>
      <c r="E51" s="344">
        <v>0.55659999999999998</v>
      </c>
      <c r="F51" s="343">
        <f t="shared" si="32"/>
        <v>49847.131201999997</v>
      </c>
      <c r="G51" s="343">
        <f t="shared" si="33"/>
        <v>139403.60120199999</v>
      </c>
    </row>
    <row r="52" spans="1:16" s="338" customFormat="1" ht="16.5" x14ac:dyDescent="0.25">
      <c r="C52" s="343"/>
      <c r="D52" s="343"/>
      <c r="E52" s="344"/>
      <c r="F52" s="343"/>
      <c r="G52" s="343"/>
    </row>
    <row r="53" spans="1:16" s="337" customFormat="1" ht="49.5" x14ac:dyDescent="0.25">
      <c r="B53" s="337" t="s">
        <v>441</v>
      </c>
      <c r="C53" s="339" t="s">
        <v>442</v>
      </c>
      <c r="D53" s="339" t="s">
        <v>443</v>
      </c>
      <c r="E53" s="340" t="s">
        <v>444</v>
      </c>
      <c r="F53" s="339" t="s">
        <v>445</v>
      </c>
      <c r="G53" s="339" t="s">
        <v>446</v>
      </c>
    </row>
    <row r="54" spans="1:16" s="338" customFormat="1" ht="16.5" x14ac:dyDescent="0.25">
      <c r="B54" s="342" t="s">
        <v>463</v>
      </c>
      <c r="C54" s="343">
        <f>+C10*1.3</f>
        <v>1690000</v>
      </c>
      <c r="D54" s="343">
        <f t="shared" ref="D54" si="34">+ROUND(C54/30,2)</f>
        <v>56333.33</v>
      </c>
      <c r="E54" s="344">
        <v>0.74399999999999999</v>
      </c>
      <c r="F54" s="343">
        <f>+D54*E54</f>
        <v>41911.997520000004</v>
      </c>
      <c r="G54" s="343">
        <f>+D54+F54</f>
        <v>98245.327520000006</v>
      </c>
    </row>
    <row r="55" spans="1:16" s="338" customFormat="1" ht="16.5" x14ac:dyDescent="0.25">
      <c r="C55" s="343"/>
      <c r="D55" s="343"/>
      <c r="E55" s="344"/>
      <c r="F55" s="343"/>
      <c r="G55" s="343"/>
    </row>
    <row r="56" spans="1:16" s="337" customFormat="1" ht="33" x14ac:dyDescent="0.25">
      <c r="B56" s="337" t="s">
        <v>464</v>
      </c>
      <c r="C56" s="339" t="s">
        <v>442</v>
      </c>
      <c r="D56" s="339" t="s">
        <v>443</v>
      </c>
      <c r="E56" s="340" t="s">
        <v>465</v>
      </c>
      <c r="F56" s="339" t="s">
        <v>466</v>
      </c>
      <c r="G56" s="339" t="s">
        <v>467</v>
      </c>
    </row>
    <row r="57" spans="1:16" s="338" customFormat="1" ht="49.5" x14ac:dyDescent="0.25">
      <c r="B57" s="342" t="s">
        <v>468</v>
      </c>
      <c r="C57" s="343">
        <v>4110455</v>
      </c>
      <c r="D57" s="343">
        <f>+ROUND(C57/30,2)</f>
        <v>137015.17000000001</v>
      </c>
      <c r="E57" s="344">
        <v>0.19</v>
      </c>
      <c r="F57" s="343">
        <f>+D57*E57</f>
        <v>26032.882300000001</v>
      </c>
      <c r="G57" s="343">
        <f>ROUND((+D57+F57),0)</f>
        <v>163048</v>
      </c>
    </row>
    <row r="58" spans="1:16" s="347" customFormat="1" ht="16.5" x14ac:dyDescent="0.25">
      <c r="A58" s="346"/>
    </row>
    <row r="59" spans="1:16" s="348" customFormat="1" ht="60" customHeight="1" x14ac:dyDescent="0.25">
      <c r="B59" s="575" t="s">
        <v>469</v>
      </c>
      <c r="C59" s="576"/>
      <c r="D59" s="576"/>
      <c r="E59" s="576"/>
      <c r="F59" s="576"/>
      <c r="G59" s="576"/>
      <c r="H59" s="349"/>
      <c r="I59" s="349"/>
      <c r="J59" s="349"/>
      <c r="K59" s="350"/>
      <c r="N59" s="351"/>
    </row>
    <row r="60" spans="1:16" s="347" customFormat="1" ht="16.5" x14ac:dyDescent="0.25">
      <c r="A60" s="346"/>
    </row>
    <row r="61" spans="1:16" s="347" customFormat="1" ht="16.5" x14ac:dyDescent="0.25">
      <c r="A61" s="346"/>
    </row>
    <row r="62" spans="1:16" s="352" customFormat="1" ht="16.5" x14ac:dyDescent="0.25">
      <c r="O62" s="353"/>
      <c r="P62" s="354"/>
    </row>
    <row r="63" spans="1:16" s="352" customFormat="1" ht="17.25" thickBot="1" x14ac:dyDescent="0.3">
      <c r="A63" s="332"/>
      <c r="B63" s="355"/>
      <c r="C63" s="355"/>
      <c r="O63" s="353"/>
      <c r="P63" s="354"/>
    </row>
    <row r="64" spans="1:16" s="356" customFormat="1" ht="16.5" x14ac:dyDescent="0.25">
      <c r="B64" s="572" t="s">
        <v>254</v>
      </c>
      <c r="C64" s="573"/>
      <c r="D64" s="357"/>
      <c r="E64" s="357"/>
      <c r="O64" s="358"/>
      <c r="P64" s="359"/>
    </row>
    <row r="65" spans="2:16" s="356" customFormat="1" ht="16.5" x14ac:dyDescent="0.25">
      <c r="B65" s="574" t="s">
        <v>470</v>
      </c>
      <c r="C65" s="571"/>
      <c r="D65" s="357"/>
      <c r="E65" s="357"/>
      <c r="O65" s="358"/>
      <c r="P65" s="359"/>
    </row>
    <row r="66" spans="2:16" s="356" customFormat="1" ht="16.5" x14ac:dyDescent="0.25">
      <c r="B66" s="574" t="s">
        <v>471</v>
      </c>
      <c r="C66" s="571"/>
      <c r="D66" s="357"/>
      <c r="E66" s="357"/>
      <c r="O66" s="358"/>
      <c r="P66" s="359"/>
    </row>
    <row r="67" spans="2:16" s="356" customFormat="1" ht="16.5" x14ac:dyDescent="0.25">
      <c r="B67" s="574" t="s">
        <v>472</v>
      </c>
      <c r="C67" s="571"/>
      <c r="D67" s="357"/>
      <c r="E67" s="357"/>
      <c r="O67" s="358"/>
      <c r="P67" s="359"/>
    </row>
    <row r="68" spans="2:16" s="352" customFormat="1" ht="16.5" x14ac:dyDescent="0.25">
      <c r="B68" s="571" t="s">
        <v>473</v>
      </c>
      <c r="C68" s="571"/>
      <c r="D68" s="332"/>
      <c r="E68" s="332"/>
      <c r="O68" s="353"/>
      <c r="P68" s="354"/>
    </row>
    <row r="69" spans="2:16" s="352" customFormat="1" ht="16.5" x14ac:dyDescent="0.25">
      <c r="B69" s="571" t="s">
        <v>474</v>
      </c>
      <c r="C69" s="571"/>
      <c r="D69" s="332"/>
      <c r="E69" s="332"/>
      <c r="O69" s="353"/>
      <c r="P69" s="354"/>
    </row>
    <row r="70" spans="2:16" s="352" customFormat="1" ht="16.5" x14ac:dyDescent="0.25">
      <c r="B70" s="571" t="s">
        <v>475</v>
      </c>
      <c r="C70" s="571"/>
      <c r="D70" s="332"/>
      <c r="E70" s="332"/>
      <c r="O70" s="353"/>
      <c r="P70" s="354"/>
    </row>
    <row r="71" spans="2:16" ht="5.0999999999999996" customHeight="1" x14ac:dyDescent="0.25"/>
  </sheetData>
  <mergeCells count="13">
    <mergeCell ref="B59:G59"/>
    <mergeCell ref="C1:E1"/>
    <mergeCell ref="F1:G1"/>
    <mergeCell ref="B3:G3"/>
    <mergeCell ref="B5:D5"/>
    <mergeCell ref="E5:G5"/>
    <mergeCell ref="B70:C70"/>
    <mergeCell ref="B64:C64"/>
    <mergeCell ref="B65:C65"/>
    <mergeCell ref="B66:C66"/>
    <mergeCell ref="B67:C67"/>
    <mergeCell ref="B68:C68"/>
    <mergeCell ref="B69:C69"/>
  </mergeCells>
  <printOptions horizontalCentered="1"/>
  <pageMargins left="0.59055118110236227" right="0.59055118110236227" top="0.59055118110236227" bottom="0.59055118110236227" header="0.19685039370078741" footer="0.19685039370078741"/>
  <pageSetup scale="89" fitToHeight="100" orientation="portrait" r:id="rId1"/>
  <headerFooter>
    <oddHeader>&amp;F</oddHeader>
    <oddFooter>&amp;L&amp;A&amp;C&amp;B Confidencial&amp;B&amp;RPágina &amp;P</oddFooter>
  </headerFooter>
  <rowBreaks count="2" manualBreakCount="2">
    <brk id="38" min="1" max="6" man="1"/>
    <brk id="55" min="1" max="6" man="1"/>
  </rowBreaks>
  <ignoredErrors>
    <ignoredError sqref="D28:E36 D23:D25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52216-A897-4793-A370-F7D934E4CA6B}">
  <sheetPr>
    <tabColor rgb="FFFFC000"/>
  </sheetPr>
  <dimension ref="A1:P51"/>
  <sheetViews>
    <sheetView topLeftCell="A25" zoomScaleNormal="100" workbookViewId="0">
      <selection activeCell="E11" sqref="E11"/>
    </sheetView>
  </sheetViews>
  <sheetFormatPr baseColWidth="10" defaultColWidth="11.42578125" defaultRowHeight="15.75" x14ac:dyDescent="0.25"/>
  <cols>
    <col min="1" max="1" width="2.7109375" style="362" customWidth="1"/>
    <col min="2" max="2" width="30.7109375" style="362" customWidth="1"/>
    <col min="3" max="3" width="12.5703125" style="363" bestFit="1" customWidth="1"/>
    <col min="4" max="4" width="13.42578125" style="364" bestFit="1" customWidth="1"/>
    <col min="5" max="5" width="18.42578125" style="365" bestFit="1" customWidth="1"/>
    <col min="6" max="6" width="13.42578125" style="366" bestFit="1" customWidth="1"/>
    <col min="7" max="7" width="14.7109375" style="365" bestFit="1" customWidth="1"/>
    <col min="8" max="8" width="13.42578125" style="366" bestFit="1" customWidth="1"/>
    <col min="9" max="9" width="19.85546875" style="365" bestFit="1" customWidth="1"/>
    <col min="10" max="10" width="15.85546875" style="367" bestFit="1" customWidth="1"/>
    <col min="11" max="11" width="28.7109375" style="367" customWidth="1"/>
    <col min="12" max="16384" width="11.42578125" style="362"/>
  </cols>
  <sheetData>
    <row r="1" spans="2:11" ht="5.0999999999999996" customHeight="1" x14ac:dyDescent="0.25"/>
    <row r="2" spans="2:11" s="368" customFormat="1" ht="80.099999999999994" customHeight="1" x14ac:dyDescent="0.25">
      <c r="C2" s="592" t="s">
        <v>476</v>
      </c>
      <c r="D2" s="593"/>
      <c r="E2" s="593"/>
      <c r="F2" s="593"/>
      <c r="G2" s="593"/>
      <c r="H2" s="593"/>
      <c r="I2" s="593"/>
      <c r="J2" s="593"/>
      <c r="K2" s="369"/>
    </row>
    <row r="3" spans="2:11" s="368" customFormat="1" ht="5.0999999999999996" customHeight="1" x14ac:dyDescent="0.25">
      <c r="B3" s="370"/>
      <c r="C3" s="370"/>
      <c r="D3" s="370"/>
      <c r="E3" s="370"/>
      <c r="F3" s="370"/>
      <c r="G3" s="370"/>
      <c r="H3" s="370"/>
      <c r="I3" s="370"/>
      <c r="J3" s="370"/>
      <c r="K3" s="370"/>
    </row>
    <row r="4" spans="2:11" ht="41.25" customHeight="1" x14ac:dyDescent="0.25">
      <c r="B4" s="371" t="s">
        <v>345</v>
      </c>
      <c r="C4" s="594" t="s">
        <v>0</v>
      </c>
      <c r="D4" s="586"/>
      <c r="E4" s="586"/>
      <c r="F4" s="586"/>
      <c r="G4" s="586"/>
      <c r="H4" s="586"/>
      <c r="I4" s="586"/>
      <c r="J4" s="586"/>
      <c r="K4" s="586"/>
    </row>
    <row r="5" spans="2:11" s="368" customFormat="1" ht="5.0999999999999996" customHeight="1" x14ac:dyDescent="0.25">
      <c r="B5" s="370"/>
      <c r="C5" s="370"/>
      <c r="D5" s="370"/>
      <c r="E5" s="370"/>
      <c r="F5" s="370"/>
      <c r="G5" s="370"/>
      <c r="H5" s="370"/>
      <c r="I5" s="370"/>
      <c r="J5" s="370"/>
      <c r="K5" s="370"/>
    </row>
    <row r="6" spans="2:11" x14ac:dyDescent="0.25">
      <c r="B6" s="595" t="s">
        <v>440</v>
      </c>
      <c r="C6" s="596"/>
      <c r="D6" s="596"/>
      <c r="E6" s="596"/>
      <c r="F6" s="596"/>
      <c r="G6" s="597">
        <f>+'SALARIOS YONDO 2024'!E5</f>
        <v>45520</v>
      </c>
      <c r="H6" s="598"/>
      <c r="I6" s="598"/>
      <c r="J6" s="598"/>
      <c r="K6" s="598"/>
    </row>
    <row r="7" spans="2:11" s="368" customFormat="1" ht="5.0999999999999996" customHeight="1" x14ac:dyDescent="0.25">
      <c r="B7" s="370"/>
      <c r="C7" s="370"/>
      <c r="D7" s="370"/>
      <c r="E7" s="370"/>
      <c r="F7" s="370"/>
      <c r="G7" s="370"/>
      <c r="H7" s="370"/>
      <c r="I7" s="370"/>
      <c r="J7" s="370"/>
      <c r="K7" s="370"/>
    </row>
    <row r="8" spans="2:11" s="372" customFormat="1" ht="31.5" x14ac:dyDescent="0.25">
      <c r="B8" s="372" t="s">
        <v>477</v>
      </c>
      <c r="C8" s="372" t="s">
        <v>478</v>
      </c>
      <c r="D8" s="373" t="s">
        <v>479</v>
      </c>
      <c r="E8" s="374" t="s">
        <v>480</v>
      </c>
      <c r="F8" s="373" t="s">
        <v>479</v>
      </c>
      <c r="G8" s="374" t="s">
        <v>481</v>
      </c>
      <c r="H8" s="373" t="s">
        <v>479</v>
      </c>
      <c r="I8" s="374" t="s">
        <v>482</v>
      </c>
      <c r="J8" s="373" t="s">
        <v>483</v>
      </c>
      <c r="K8" s="373" t="s">
        <v>484</v>
      </c>
    </row>
    <row r="9" spans="2:11" s="368" customFormat="1" x14ac:dyDescent="0.25">
      <c r="B9" s="375" t="s">
        <v>485</v>
      </c>
      <c r="C9" s="376"/>
      <c r="D9" s="377"/>
      <c r="E9" s="378"/>
      <c r="F9" s="379"/>
      <c r="G9" s="378"/>
      <c r="H9" s="379"/>
      <c r="I9" s="378"/>
      <c r="J9" s="380"/>
      <c r="K9" s="380"/>
    </row>
    <row r="10" spans="2:11" x14ac:dyDescent="0.25">
      <c r="B10" s="381" t="s">
        <v>486</v>
      </c>
      <c r="D10" s="364" t="s">
        <v>487</v>
      </c>
      <c r="E10" s="365">
        <v>1300000</v>
      </c>
      <c r="F10" s="366" t="s">
        <v>488</v>
      </c>
      <c r="G10" s="365">
        <f>ROUND(E10/30,2)</f>
        <v>43333.33</v>
      </c>
      <c r="H10" s="366" t="s">
        <v>489</v>
      </c>
      <c r="I10" s="365">
        <f>ROUND(G10*365,2)</f>
        <v>15816665.449999999</v>
      </c>
      <c r="J10" s="367">
        <v>100</v>
      </c>
    </row>
    <row r="11" spans="2:11" x14ac:dyDescent="0.25">
      <c r="B11" s="381" t="s">
        <v>490</v>
      </c>
      <c r="D11" s="364" t="s">
        <v>491</v>
      </c>
      <c r="E11" s="365">
        <v>162000</v>
      </c>
      <c r="F11" s="366" t="s">
        <v>492</v>
      </c>
      <c r="G11" s="365">
        <f>ROUND(E11/30,2)</f>
        <v>5400</v>
      </c>
      <c r="H11" s="366" t="s">
        <v>493</v>
      </c>
      <c r="I11" s="365">
        <f>ROUND(G11*365,2)</f>
        <v>1971000</v>
      </c>
      <c r="J11" s="367">
        <f>+I11/$I$10*100</f>
        <v>12.461539420118417</v>
      </c>
    </row>
    <row r="12" spans="2:11" s="368" customFormat="1" x14ac:dyDescent="0.25">
      <c r="B12" s="375" t="s">
        <v>364</v>
      </c>
      <c r="C12" s="376"/>
      <c r="D12" s="377" t="s">
        <v>494</v>
      </c>
      <c r="E12" s="378">
        <f>+E10+E11</f>
        <v>1462000</v>
      </c>
      <c r="F12" s="379" t="s">
        <v>495</v>
      </c>
      <c r="G12" s="378">
        <f t="shared" ref="G12:I12" si="0">+G10+G11</f>
        <v>48733.33</v>
      </c>
      <c r="H12" s="379" t="s">
        <v>496</v>
      </c>
      <c r="I12" s="378">
        <f t="shared" si="0"/>
        <v>17787665.449999999</v>
      </c>
      <c r="J12" s="380"/>
      <c r="K12" s="380">
        <f>SUM(J10:J11)</f>
        <v>112.46153942011841</v>
      </c>
    </row>
    <row r="13" spans="2:11" s="368" customFormat="1" x14ac:dyDescent="0.25">
      <c r="B13" s="375" t="s">
        <v>497</v>
      </c>
      <c r="C13" s="376"/>
      <c r="D13" s="377"/>
      <c r="E13" s="378"/>
      <c r="F13" s="379"/>
      <c r="G13" s="378"/>
      <c r="H13" s="379"/>
      <c r="I13" s="378"/>
      <c r="J13" s="380"/>
      <c r="K13" s="380"/>
    </row>
    <row r="14" spans="2:11" x14ac:dyDescent="0.25">
      <c r="B14" s="381" t="s">
        <v>498</v>
      </c>
      <c r="C14" s="363" t="s">
        <v>499</v>
      </c>
      <c r="D14" s="364" t="s">
        <v>500</v>
      </c>
      <c r="I14" s="365">
        <f>ROUND(G12*12*3,2)</f>
        <v>1754399.88</v>
      </c>
      <c r="J14" s="367">
        <f t="shared" ref="J14:J17" si="1">+I14/$I$10*100</f>
        <v>11.092097038696611</v>
      </c>
    </row>
    <row r="15" spans="2:11" x14ac:dyDescent="0.25">
      <c r="B15" s="381" t="s">
        <v>501</v>
      </c>
      <c r="C15" s="363" t="s">
        <v>502</v>
      </c>
      <c r="I15" s="365">
        <f>ROUND(I14*12%,2)</f>
        <v>210527.99</v>
      </c>
      <c r="J15" s="367">
        <f t="shared" si="1"/>
        <v>1.331051672462352</v>
      </c>
    </row>
    <row r="16" spans="2:11" x14ac:dyDescent="0.25">
      <c r="B16" s="381" t="s">
        <v>503</v>
      </c>
      <c r="C16" s="363" t="s">
        <v>504</v>
      </c>
      <c r="I16" s="365">
        <f>ROUND(G12*30,2)</f>
        <v>1461999.9</v>
      </c>
      <c r="J16" s="367">
        <f t="shared" si="1"/>
        <v>9.2434141989138414</v>
      </c>
    </row>
    <row r="17" spans="2:11" x14ac:dyDescent="0.25">
      <c r="B17" s="381" t="s">
        <v>505</v>
      </c>
      <c r="C17" s="363" t="s">
        <v>506</v>
      </c>
      <c r="I17" s="365">
        <f>ROUND(G10*18,2)</f>
        <v>779999.94</v>
      </c>
      <c r="J17" s="367">
        <f t="shared" si="1"/>
        <v>4.9315068493150687</v>
      </c>
    </row>
    <row r="18" spans="2:11" s="368" customFormat="1" x14ac:dyDescent="0.25">
      <c r="B18" s="375" t="s">
        <v>364</v>
      </c>
      <c r="C18" s="376"/>
      <c r="D18" s="377"/>
      <c r="E18" s="378"/>
      <c r="F18" s="379"/>
      <c r="G18" s="378"/>
      <c r="H18" s="379"/>
      <c r="I18" s="378">
        <f>SUM(I14:I17)</f>
        <v>4206927.709999999</v>
      </c>
      <c r="J18" s="380"/>
      <c r="K18" s="380">
        <f>SUM(J14:J17)</f>
        <v>26.598069759387876</v>
      </c>
    </row>
    <row r="19" spans="2:11" s="368" customFormat="1" x14ac:dyDescent="0.25">
      <c r="B19" s="375" t="s">
        <v>507</v>
      </c>
      <c r="C19" s="376"/>
      <c r="D19" s="377"/>
      <c r="E19" s="378"/>
      <c r="F19" s="379"/>
      <c r="G19" s="378"/>
      <c r="H19" s="379"/>
      <c r="I19" s="378"/>
      <c r="J19" s="380"/>
      <c r="K19" s="380"/>
    </row>
    <row r="20" spans="2:11" x14ac:dyDescent="0.25">
      <c r="B20" s="381" t="s">
        <v>508</v>
      </c>
      <c r="C20" s="363" t="s">
        <v>509</v>
      </c>
      <c r="I20" s="365">
        <f>ROUND($I$10*8.5%,2)</f>
        <v>1344416.56</v>
      </c>
      <c r="J20" s="367">
        <f t="shared" ref="J20:J22" si="2">+I20/$I$10*100</f>
        <v>8.4999999794520544</v>
      </c>
    </row>
    <row r="21" spans="2:11" x14ac:dyDescent="0.25">
      <c r="B21" s="381" t="s">
        <v>510</v>
      </c>
      <c r="C21" s="363" t="s">
        <v>511</v>
      </c>
      <c r="I21" s="365">
        <f>ROUND($I$10*12%,2)</f>
        <v>1897999.85</v>
      </c>
      <c r="J21" s="367">
        <f t="shared" si="2"/>
        <v>11.999999974710221</v>
      </c>
    </row>
    <row r="22" spans="2:11" x14ac:dyDescent="0.25">
      <c r="B22" s="381" t="s">
        <v>512</v>
      </c>
      <c r="C22" s="363" t="s">
        <v>513</v>
      </c>
      <c r="I22" s="365">
        <f>ROUND($I$10*6.96%,2)</f>
        <v>1100839.92</v>
      </c>
      <c r="J22" s="367">
        <f t="shared" si="2"/>
        <v>6.9600000295890432</v>
      </c>
    </row>
    <row r="23" spans="2:11" s="368" customFormat="1" x14ac:dyDescent="0.25">
      <c r="B23" s="375" t="s">
        <v>364</v>
      </c>
      <c r="C23" s="376"/>
      <c r="D23" s="377"/>
      <c r="E23" s="378"/>
      <c r="F23" s="379"/>
      <c r="G23" s="378"/>
      <c r="H23" s="379"/>
      <c r="I23" s="378">
        <f>SUM(I20:I22)</f>
        <v>4343256.33</v>
      </c>
      <c r="J23" s="380"/>
      <c r="K23" s="380">
        <f>SUM(J20:J22)</f>
        <v>27.45999998375132</v>
      </c>
    </row>
    <row r="24" spans="2:11" s="368" customFormat="1" x14ac:dyDescent="0.25">
      <c r="B24" s="375" t="s">
        <v>514</v>
      </c>
      <c r="C24" s="376"/>
      <c r="D24" s="377"/>
      <c r="E24" s="378"/>
      <c r="F24" s="379"/>
      <c r="G24" s="378"/>
      <c r="H24" s="379"/>
      <c r="I24" s="378"/>
      <c r="J24" s="380"/>
      <c r="K24" s="380"/>
    </row>
    <row r="25" spans="2:11" x14ac:dyDescent="0.25">
      <c r="B25" s="381" t="s">
        <v>515</v>
      </c>
      <c r="C25" s="363" t="s">
        <v>516</v>
      </c>
      <c r="I25" s="365">
        <f>ROUND($I$10*4%,2)</f>
        <v>632666.62</v>
      </c>
      <c r="J25" s="367">
        <f t="shared" ref="J25:J27" si="3">+I25/$I$10*100</f>
        <v>4.0000000126448905</v>
      </c>
    </row>
    <row r="26" spans="2:11" ht="39.950000000000003" customHeight="1" x14ac:dyDescent="0.25">
      <c r="B26" s="381" t="s">
        <v>517</v>
      </c>
      <c r="C26" s="363" t="s">
        <v>518</v>
      </c>
      <c r="D26" s="590" t="s">
        <v>519</v>
      </c>
      <c r="E26" s="591"/>
      <c r="F26" s="591"/>
      <c r="G26" s="591"/>
      <c r="H26" s="591"/>
      <c r="I26" s="365">
        <f>ROUND($I$10*0%,2)</f>
        <v>0</v>
      </c>
      <c r="J26" s="367">
        <f t="shared" si="3"/>
        <v>0</v>
      </c>
    </row>
    <row r="27" spans="2:11" ht="39.950000000000003" customHeight="1" x14ac:dyDescent="0.25">
      <c r="B27" s="381" t="s">
        <v>520</v>
      </c>
      <c r="C27" s="363" t="s">
        <v>521</v>
      </c>
      <c r="D27" s="590" t="s">
        <v>519</v>
      </c>
      <c r="E27" s="591"/>
      <c r="F27" s="591"/>
      <c r="G27" s="591"/>
      <c r="H27" s="591"/>
      <c r="I27" s="365">
        <f>ROUND($I$10*0%,2)</f>
        <v>0</v>
      </c>
      <c r="J27" s="367">
        <f t="shared" si="3"/>
        <v>0</v>
      </c>
    </row>
    <row r="28" spans="2:11" s="368" customFormat="1" x14ac:dyDescent="0.25">
      <c r="B28" s="375" t="s">
        <v>364</v>
      </c>
      <c r="C28" s="376"/>
      <c r="D28" s="377"/>
      <c r="E28" s="378"/>
      <c r="F28" s="379"/>
      <c r="G28" s="378"/>
      <c r="H28" s="379"/>
      <c r="I28" s="378"/>
      <c r="J28" s="380"/>
      <c r="K28" s="380">
        <f>SUM(J25:J27)</f>
        <v>4.0000000126448905</v>
      </c>
    </row>
    <row r="29" spans="2:11" s="368" customFormat="1" x14ac:dyDescent="0.25">
      <c r="B29" s="375" t="s">
        <v>522</v>
      </c>
      <c r="C29" s="376"/>
      <c r="D29" s="377"/>
      <c r="E29" s="378"/>
      <c r="F29" s="379"/>
      <c r="G29" s="378"/>
      <c r="H29" s="379"/>
      <c r="I29" s="378"/>
      <c r="J29" s="380"/>
      <c r="K29" s="380"/>
    </row>
    <row r="30" spans="2:11" x14ac:dyDescent="0.25">
      <c r="B30" s="381" t="s">
        <v>523</v>
      </c>
      <c r="D30" s="364">
        <v>3</v>
      </c>
      <c r="E30" s="365">
        <v>20000</v>
      </c>
      <c r="I30" s="365">
        <f>+D30*E30</f>
        <v>60000</v>
      </c>
      <c r="J30" s="367">
        <f t="shared" ref="J30:J34" si="4">+I30/$I$10*100</f>
        <v>0.37934670989705993</v>
      </c>
    </row>
    <row r="31" spans="2:11" x14ac:dyDescent="0.25">
      <c r="B31" s="381" t="s">
        <v>524</v>
      </c>
      <c r="D31" s="364">
        <v>3</v>
      </c>
      <c r="E31" s="365">
        <v>60000</v>
      </c>
      <c r="I31" s="365">
        <f t="shared" ref="I31:I34" si="5">+D31*E31</f>
        <v>180000</v>
      </c>
      <c r="J31" s="367">
        <f t="shared" si="4"/>
        <v>1.1380401296911797</v>
      </c>
    </row>
    <row r="32" spans="2:11" x14ac:dyDescent="0.25">
      <c r="B32" s="381" t="s">
        <v>525</v>
      </c>
      <c r="D32" s="364">
        <v>3</v>
      </c>
      <c r="E32" s="365">
        <v>25000</v>
      </c>
      <c r="I32" s="365">
        <f t="shared" si="5"/>
        <v>75000</v>
      </c>
      <c r="J32" s="367">
        <f t="shared" si="4"/>
        <v>0.47418338737132482</v>
      </c>
    </row>
    <row r="33" spans="1:16" x14ac:dyDescent="0.25">
      <c r="B33" s="381" t="s">
        <v>526</v>
      </c>
      <c r="D33" s="364">
        <v>3</v>
      </c>
      <c r="E33" s="365">
        <v>45000</v>
      </c>
      <c r="I33" s="365">
        <f t="shared" si="5"/>
        <v>135000</v>
      </c>
      <c r="J33" s="367">
        <f t="shared" si="4"/>
        <v>0.8535300972683848</v>
      </c>
    </row>
    <row r="34" spans="1:16" x14ac:dyDescent="0.25">
      <c r="B34" s="381" t="s">
        <v>527</v>
      </c>
      <c r="D34" s="364">
        <v>3</v>
      </c>
      <c r="E34" s="365">
        <v>10000</v>
      </c>
      <c r="I34" s="365">
        <f t="shared" si="5"/>
        <v>30000</v>
      </c>
      <c r="J34" s="367">
        <f t="shared" si="4"/>
        <v>0.18967335494852997</v>
      </c>
    </row>
    <row r="35" spans="1:16" s="368" customFormat="1" x14ac:dyDescent="0.25">
      <c r="B35" s="375" t="s">
        <v>364</v>
      </c>
      <c r="C35" s="376"/>
      <c r="D35" s="377"/>
      <c r="E35" s="378"/>
      <c r="F35" s="379"/>
      <c r="G35" s="378"/>
      <c r="H35" s="379"/>
      <c r="I35" s="378"/>
      <c r="J35" s="380"/>
      <c r="K35" s="380">
        <f>SUM(J30:J34)</f>
        <v>3.0347736791764794</v>
      </c>
    </row>
    <row r="36" spans="1:16" s="368" customFormat="1" ht="31.5" x14ac:dyDescent="0.25">
      <c r="B36" s="375" t="s">
        <v>528</v>
      </c>
      <c r="C36" s="376"/>
      <c r="D36" s="377"/>
      <c r="E36" s="378"/>
      <c r="F36" s="379"/>
      <c r="G36" s="378"/>
      <c r="H36" s="379"/>
      <c r="I36" s="378"/>
      <c r="J36" s="380"/>
      <c r="K36" s="380">
        <f>SUM(K12:K35)</f>
        <v>173.55438285507898</v>
      </c>
    </row>
    <row r="37" spans="1:16" s="383" customFormat="1" x14ac:dyDescent="0.25">
      <c r="A37" s="382"/>
    </row>
    <row r="38" spans="1:16" s="384" customFormat="1" ht="39.950000000000003" customHeight="1" x14ac:dyDescent="0.25">
      <c r="B38" s="585" t="s">
        <v>529</v>
      </c>
      <c r="C38" s="586"/>
      <c r="D38" s="586"/>
      <c r="E38" s="586"/>
      <c r="F38" s="586"/>
      <c r="G38" s="586"/>
      <c r="H38" s="586"/>
      <c r="I38" s="586"/>
      <c r="J38" s="586"/>
      <c r="K38" s="586"/>
      <c r="N38" s="385"/>
    </row>
    <row r="39" spans="1:16" s="383" customFormat="1" x14ac:dyDescent="0.25">
      <c r="A39" s="382"/>
    </row>
    <row r="40" spans="1:16" s="383" customFormat="1" x14ac:dyDescent="0.25">
      <c r="A40" s="382"/>
    </row>
    <row r="41" spans="1:16" s="386" customFormat="1" x14ac:dyDescent="0.25">
      <c r="O41" s="385"/>
      <c r="P41" s="387"/>
    </row>
    <row r="42" spans="1:16" s="386" customFormat="1" ht="16.5" thickBot="1" x14ac:dyDescent="0.3">
      <c r="A42" s="388"/>
      <c r="B42" s="389"/>
      <c r="C42" s="389"/>
      <c r="O42" s="385"/>
      <c r="P42" s="387"/>
    </row>
    <row r="43" spans="1:16" s="390" customFormat="1" x14ac:dyDescent="0.25">
      <c r="B43" s="587" t="s">
        <v>254</v>
      </c>
      <c r="C43" s="588"/>
      <c r="D43" s="391"/>
      <c r="E43" s="391"/>
      <c r="O43" s="392"/>
      <c r="P43" s="393"/>
    </row>
    <row r="44" spans="1:16" s="390" customFormat="1" x14ac:dyDescent="0.25">
      <c r="B44" s="589" t="s">
        <v>470</v>
      </c>
      <c r="C44" s="584"/>
      <c r="D44" s="391"/>
      <c r="E44" s="391"/>
      <c r="O44" s="392"/>
      <c r="P44" s="393"/>
    </row>
    <row r="45" spans="1:16" s="390" customFormat="1" x14ac:dyDescent="0.25">
      <c r="B45" s="589" t="s">
        <v>471</v>
      </c>
      <c r="C45" s="584"/>
      <c r="D45" s="391"/>
      <c r="E45" s="391"/>
      <c r="O45" s="392"/>
      <c r="P45" s="393"/>
    </row>
    <row r="46" spans="1:16" s="390" customFormat="1" x14ac:dyDescent="0.25">
      <c r="B46" s="589" t="s">
        <v>472</v>
      </c>
      <c r="C46" s="584"/>
      <c r="D46" s="391"/>
      <c r="E46" s="391"/>
      <c r="O46" s="392"/>
      <c r="P46" s="393"/>
    </row>
    <row r="47" spans="1:16" s="386" customFormat="1" x14ac:dyDescent="0.25">
      <c r="B47" s="584" t="s">
        <v>473</v>
      </c>
      <c r="C47" s="584"/>
      <c r="D47" s="388"/>
      <c r="E47" s="388"/>
      <c r="O47" s="385"/>
      <c r="P47" s="387"/>
    </row>
    <row r="48" spans="1:16" s="386" customFormat="1" x14ac:dyDescent="0.25">
      <c r="B48" s="584" t="s">
        <v>474</v>
      </c>
      <c r="C48" s="584"/>
      <c r="D48" s="388"/>
      <c r="E48" s="388"/>
      <c r="O48" s="385"/>
      <c r="P48" s="387"/>
    </row>
    <row r="49" spans="2:16" s="386" customFormat="1" x14ac:dyDescent="0.25">
      <c r="B49" s="584" t="s">
        <v>475</v>
      </c>
      <c r="C49" s="584"/>
      <c r="D49" s="388"/>
      <c r="E49" s="388"/>
      <c r="O49" s="385"/>
      <c r="P49" s="387"/>
    </row>
    <row r="50" spans="2:16" s="336" customFormat="1" ht="5.0999999999999996" customHeight="1" x14ac:dyDescent="0.25">
      <c r="C50" s="360"/>
      <c r="D50" s="360"/>
      <c r="E50" s="361"/>
      <c r="F50" s="360"/>
      <c r="G50" s="360"/>
    </row>
    <row r="51" spans="2:16" s="336" customFormat="1" x14ac:dyDescent="0.25">
      <c r="C51" s="360"/>
      <c r="D51" s="360"/>
      <c r="E51" s="361"/>
      <c r="F51" s="360"/>
      <c r="G51" s="360"/>
    </row>
  </sheetData>
  <mergeCells count="14">
    <mergeCell ref="D27:H27"/>
    <mergeCell ref="C2:J2"/>
    <mergeCell ref="C4:K4"/>
    <mergeCell ref="B6:F6"/>
    <mergeCell ref="G6:K6"/>
    <mergeCell ref="D26:H26"/>
    <mergeCell ref="B48:C48"/>
    <mergeCell ref="B49:C49"/>
    <mergeCell ref="B38:K38"/>
    <mergeCell ref="B43:C43"/>
    <mergeCell ref="B44:C44"/>
    <mergeCell ref="B45:C45"/>
    <mergeCell ref="B46:C46"/>
    <mergeCell ref="B47:C47"/>
  </mergeCells>
  <printOptions horizontalCentered="1"/>
  <pageMargins left="0.39370078740157483" right="0.39370078740157483" top="0.39370078740157483" bottom="0.39370078740157483" header="0.19685039370078741" footer="0.19685039370078741"/>
  <pageSetup scale="71" fitToHeight="100" orientation="landscape" r:id="rId1"/>
  <headerFooter>
    <oddHeader>&amp;F</oddHeader>
    <oddFooter>&amp;L&amp;A&amp;C&amp;B Confidencial&amp;B&amp;RPágina &amp;P</oddFooter>
  </headerFooter>
  <rowBreaks count="1" manualBreakCount="1">
    <brk id="36" min="1" max="10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E2855-821E-4606-90EA-1280462E8BC4}">
  <sheetPr>
    <tabColor rgb="FFFFC000"/>
  </sheetPr>
  <dimension ref="A1:P52"/>
  <sheetViews>
    <sheetView zoomScaleNormal="100" workbookViewId="0">
      <selection activeCell="A8" sqref="A8:Y9"/>
    </sheetView>
  </sheetViews>
  <sheetFormatPr baseColWidth="10" defaultColWidth="11.42578125" defaultRowHeight="15.75" x14ac:dyDescent="0.25"/>
  <cols>
    <col min="1" max="1" width="2.7109375" style="394" customWidth="1"/>
    <col min="2" max="2" width="30.7109375" style="394" customWidth="1"/>
    <col min="3" max="3" width="12.5703125" style="395" bestFit="1" customWidth="1"/>
    <col min="4" max="4" width="13.42578125" style="396" bestFit="1" customWidth="1"/>
    <col min="5" max="5" width="18.42578125" style="397" bestFit="1" customWidth="1"/>
    <col min="6" max="6" width="13.42578125" style="398" bestFit="1" customWidth="1"/>
    <col min="7" max="7" width="14.7109375" style="397" bestFit="1" customWidth="1"/>
    <col min="8" max="8" width="13.42578125" style="398" bestFit="1" customWidth="1"/>
    <col min="9" max="9" width="19.85546875" style="397" bestFit="1" customWidth="1"/>
    <col min="10" max="10" width="15.85546875" style="399" bestFit="1" customWidth="1"/>
    <col min="11" max="11" width="28.7109375" style="399" customWidth="1"/>
    <col min="12" max="16384" width="11.42578125" style="394"/>
  </cols>
  <sheetData>
    <row r="1" spans="2:11" ht="5.0999999999999996" customHeight="1" x14ac:dyDescent="0.25"/>
    <row r="2" spans="2:11" s="368" customFormat="1" ht="80.099999999999994" customHeight="1" x14ac:dyDescent="0.25">
      <c r="C2" s="592" t="s">
        <v>530</v>
      </c>
      <c r="D2" s="593"/>
      <c r="E2" s="593"/>
      <c r="F2" s="593"/>
      <c r="G2" s="593"/>
      <c r="H2" s="593"/>
      <c r="I2" s="593"/>
      <c r="J2" s="593"/>
      <c r="K2" s="369"/>
    </row>
    <row r="3" spans="2:11" s="368" customFormat="1" ht="5.0999999999999996" customHeight="1" x14ac:dyDescent="0.25">
      <c r="B3" s="370"/>
      <c r="C3" s="370"/>
      <c r="D3" s="370"/>
      <c r="E3" s="370"/>
      <c r="F3" s="370"/>
      <c r="G3" s="370"/>
      <c r="H3" s="370"/>
      <c r="I3" s="370"/>
      <c r="J3" s="370"/>
      <c r="K3" s="370"/>
    </row>
    <row r="4" spans="2:11" s="362" customFormat="1" ht="41.25" customHeight="1" x14ac:dyDescent="0.25">
      <c r="B4" s="371" t="s">
        <v>345</v>
      </c>
      <c r="C4" s="594" t="s">
        <v>0</v>
      </c>
      <c r="D4" s="586"/>
      <c r="E4" s="586"/>
      <c r="F4" s="586"/>
      <c r="G4" s="586"/>
      <c r="H4" s="586"/>
      <c r="I4" s="586"/>
      <c r="J4" s="586"/>
      <c r="K4" s="586"/>
    </row>
    <row r="5" spans="2:11" s="400" customFormat="1" ht="5.0999999999999996" customHeight="1" x14ac:dyDescent="0.25">
      <c r="B5" s="372"/>
      <c r="C5" s="372"/>
      <c r="D5" s="372"/>
      <c r="E5" s="372"/>
      <c r="F5" s="372"/>
      <c r="G5" s="372"/>
      <c r="H5" s="372"/>
      <c r="I5" s="372"/>
      <c r="J5" s="372"/>
      <c r="K5" s="372"/>
    </row>
    <row r="6" spans="2:11" x14ac:dyDescent="0.25">
      <c r="B6" s="601" t="s">
        <v>440</v>
      </c>
      <c r="C6" s="596"/>
      <c r="D6" s="596"/>
      <c r="E6" s="596"/>
      <c r="F6" s="596"/>
      <c r="G6" s="602">
        <f>+'PREST. SOCIALES (1)'!G6:K6</f>
        <v>45520</v>
      </c>
      <c r="H6" s="598"/>
      <c r="I6" s="598"/>
      <c r="J6" s="598"/>
      <c r="K6" s="598"/>
    </row>
    <row r="7" spans="2:11" s="400" customFormat="1" ht="5.0999999999999996" customHeight="1" x14ac:dyDescent="0.25">
      <c r="B7" s="372"/>
      <c r="C7" s="372"/>
      <c r="D7" s="372"/>
      <c r="E7" s="372"/>
      <c r="F7" s="372"/>
      <c r="G7" s="372"/>
      <c r="H7" s="372"/>
      <c r="I7" s="372"/>
      <c r="J7" s="372"/>
      <c r="K7" s="372"/>
    </row>
    <row r="8" spans="2:11" s="372" customFormat="1" ht="31.5" x14ac:dyDescent="0.25">
      <c r="B8" s="372" t="s">
        <v>477</v>
      </c>
      <c r="C8" s="372" t="s">
        <v>478</v>
      </c>
      <c r="D8" s="373" t="s">
        <v>479</v>
      </c>
      <c r="E8" s="374" t="s">
        <v>480</v>
      </c>
      <c r="F8" s="373" t="s">
        <v>479</v>
      </c>
      <c r="G8" s="374" t="s">
        <v>481</v>
      </c>
      <c r="H8" s="373" t="s">
        <v>479</v>
      </c>
      <c r="I8" s="374" t="s">
        <v>482</v>
      </c>
      <c r="J8" s="373" t="s">
        <v>483</v>
      </c>
      <c r="K8" s="373" t="s">
        <v>484</v>
      </c>
    </row>
    <row r="9" spans="2:11" s="400" customFormat="1" x14ac:dyDescent="0.25">
      <c r="B9" s="401" t="s">
        <v>485</v>
      </c>
      <c r="C9" s="402"/>
      <c r="D9" s="403"/>
      <c r="E9" s="404"/>
      <c r="F9" s="405"/>
      <c r="G9" s="404"/>
      <c r="H9" s="405"/>
      <c r="I9" s="404"/>
      <c r="J9" s="406"/>
      <c r="K9" s="406"/>
    </row>
    <row r="10" spans="2:11" x14ac:dyDescent="0.25">
      <c r="B10" s="407" t="s">
        <v>486</v>
      </c>
      <c r="D10" s="396" t="s">
        <v>487</v>
      </c>
      <c r="E10" s="397">
        <f>+'PREST. SOCIALES (1)'!E10*2</f>
        <v>2600000</v>
      </c>
      <c r="F10" s="398" t="s">
        <v>488</v>
      </c>
      <c r="G10" s="397">
        <f>ROUND(E10/30,2)</f>
        <v>86666.67</v>
      </c>
      <c r="H10" s="398" t="s">
        <v>489</v>
      </c>
      <c r="I10" s="397">
        <f>ROUND(G10*365,2)</f>
        <v>31633334.550000001</v>
      </c>
      <c r="J10" s="399">
        <v>100</v>
      </c>
    </row>
    <row r="11" spans="2:11" x14ac:dyDescent="0.25">
      <c r="B11" s="407" t="s">
        <v>490</v>
      </c>
      <c r="D11" s="396" t="s">
        <v>491</v>
      </c>
      <c r="E11" s="397">
        <f>+'PREST. SOCIALES (1)'!E11</f>
        <v>162000</v>
      </c>
      <c r="F11" s="398" t="s">
        <v>492</v>
      </c>
      <c r="G11" s="397">
        <f>ROUND(E11/30,2)</f>
        <v>5400</v>
      </c>
      <c r="H11" s="398" t="s">
        <v>493</v>
      </c>
      <c r="I11" s="397">
        <f>ROUND(G11*365,2)</f>
        <v>1971000</v>
      </c>
      <c r="J11" s="399">
        <f>+I11/$I$10*100</f>
        <v>6.2307689911242692</v>
      </c>
    </row>
    <row r="12" spans="2:11" s="400" customFormat="1" x14ac:dyDescent="0.25">
      <c r="B12" s="401" t="s">
        <v>364</v>
      </c>
      <c r="C12" s="402"/>
      <c r="D12" s="403" t="s">
        <v>494</v>
      </c>
      <c r="E12" s="404">
        <f>+E10+E11</f>
        <v>2762000</v>
      </c>
      <c r="F12" s="405" t="s">
        <v>495</v>
      </c>
      <c r="G12" s="404">
        <f t="shared" ref="G12:I12" si="0">+G10+G11</f>
        <v>92066.67</v>
      </c>
      <c r="H12" s="405" t="s">
        <v>496</v>
      </c>
      <c r="I12" s="404">
        <f t="shared" si="0"/>
        <v>33604334.549999997</v>
      </c>
      <c r="J12" s="406"/>
      <c r="K12" s="406">
        <f>SUM(J10:J11)</f>
        <v>106.23076899112426</v>
      </c>
    </row>
    <row r="13" spans="2:11" s="400" customFormat="1" x14ac:dyDescent="0.25">
      <c r="B13" s="401" t="s">
        <v>497</v>
      </c>
      <c r="C13" s="402"/>
      <c r="D13" s="403"/>
      <c r="E13" s="404"/>
      <c r="F13" s="405"/>
      <c r="G13" s="404"/>
      <c r="H13" s="405"/>
      <c r="I13" s="404"/>
      <c r="J13" s="406"/>
      <c r="K13" s="406"/>
    </row>
    <row r="14" spans="2:11" x14ac:dyDescent="0.25">
      <c r="B14" s="407" t="s">
        <v>498</v>
      </c>
      <c r="C14" s="395" t="s">
        <v>499</v>
      </c>
      <c r="D14" s="396" t="s">
        <v>500</v>
      </c>
      <c r="I14" s="397">
        <f>ROUND(G12*12*3,2)</f>
        <v>3314400.12</v>
      </c>
      <c r="J14" s="399">
        <f t="shared" ref="J14:J17" si="1">+I14/$I$10*100</f>
        <v>10.477555297754723</v>
      </c>
    </row>
    <row r="15" spans="2:11" x14ac:dyDescent="0.25">
      <c r="B15" s="407" t="s">
        <v>501</v>
      </c>
      <c r="C15" s="395" t="s">
        <v>502</v>
      </c>
      <c r="I15" s="397">
        <f>ROUND(I14*12%,2)</f>
        <v>397728.01</v>
      </c>
      <c r="J15" s="399">
        <f t="shared" si="1"/>
        <v>1.2573066218211888</v>
      </c>
    </row>
    <row r="16" spans="2:11" x14ac:dyDescent="0.25">
      <c r="B16" s="407" t="s">
        <v>503</v>
      </c>
      <c r="C16" s="395" t="s">
        <v>504</v>
      </c>
      <c r="I16" s="397">
        <f>ROUND(G12*30,2)</f>
        <v>2762000.1</v>
      </c>
      <c r="J16" s="399">
        <f t="shared" si="1"/>
        <v>8.7312960814622684</v>
      </c>
    </row>
    <row r="17" spans="2:11" x14ac:dyDescent="0.25">
      <c r="B17" s="407" t="s">
        <v>505</v>
      </c>
      <c r="C17" s="395" t="s">
        <v>506</v>
      </c>
      <c r="I17" s="397">
        <f>ROUND(G10*18,2)</f>
        <v>1560000.06</v>
      </c>
      <c r="J17" s="399">
        <f t="shared" si="1"/>
        <v>4.9315068493150687</v>
      </c>
    </row>
    <row r="18" spans="2:11" s="400" customFormat="1" x14ac:dyDescent="0.25">
      <c r="B18" s="401" t="s">
        <v>364</v>
      </c>
      <c r="C18" s="402"/>
      <c r="D18" s="403"/>
      <c r="E18" s="404"/>
      <c r="F18" s="405"/>
      <c r="G18" s="404"/>
      <c r="H18" s="405"/>
      <c r="I18" s="404">
        <f>SUM(I14:I17)</f>
        <v>8034128.290000001</v>
      </c>
      <c r="J18" s="406"/>
      <c r="K18" s="406">
        <f>SUM(J14:J17)</f>
        <v>25.397664850353252</v>
      </c>
    </row>
    <row r="19" spans="2:11" s="400" customFormat="1" x14ac:dyDescent="0.25">
      <c r="B19" s="401" t="s">
        <v>507</v>
      </c>
      <c r="C19" s="402"/>
      <c r="D19" s="403"/>
      <c r="E19" s="404"/>
      <c r="F19" s="405"/>
      <c r="G19" s="404"/>
      <c r="H19" s="405"/>
      <c r="I19" s="404"/>
      <c r="J19" s="406"/>
      <c r="K19" s="406"/>
    </row>
    <row r="20" spans="2:11" x14ac:dyDescent="0.25">
      <c r="B20" s="407" t="s">
        <v>508</v>
      </c>
      <c r="C20" s="395" t="s">
        <v>509</v>
      </c>
      <c r="I20" s="397">
        <f>ROUND($I$10*8.5%,2)</f>
        <v>2688833.44</v>
      </c>
      <c r="J20" s="399">
        <f t="shared" ref="J20:J22" si="2">+I20/$I$10*100</f>
        <v>8.5000000102739719</v>
      </c>
    </row>
    <row r="21" spans="2:11" x14ac:dyDescent="0.25">
      <c r="B21" s="407" t="s">
        <v>510</v>
      </c>
      <c r="C21" s="395" t="s">
        <v>511</v>
      </c>
      <c r="I21" s="397">
        <f>ROUND($I$10*12%,2)</f>
        <v>3796000.15</v>
      </c>
      <c r="J21" s="399">
        <f t="shared" si="2"/>
        <v>12.00000001264489</v>
      </c>
    </row>
    <row r="22" spans="2:11" x14ac:dyDescent="0.25">
      <c r="B22" s="407" t="s">
        <v>512</v>
      </c>
      <c r="C22" s="395" t="s">
        <v>513</v>
      </c>
      <c r="I22" s="397">
        <f>ROUND($I$10*6.96%,2)</f>
        <v>2201680.08</v>
      </c>
      <c r="J22" s="399">
        <f t="shared" si="2"/>
        <v>6.9599999852054797</v>
      </c>
    </row>
    <row r="23" spans="2:11" s="400" customFormat="1" x14ac:dyDescent="0.25">
      <c r="B23" s="401" t="s">
        <v>364</v>
      </c>
      <c r="C23" s="402"/>
      <c r="D23" s="403"/>
      <c r="E23" s="404"/>
      <c r="F23" s="405"/>
      <c r="G23" s="404"/>
      <c r="H23" s="405"/>
      <c r="I23" s="404">
        <f>SUM(I20:I22)</f>
        <v>8686513.6699999999</v>
      </c>
      <c r="J23" s="406"/>
      <c r="K23" s="406">
        <f>SUM(J20:J22)</f>
        <v>27.460000008124339</v>
      </c>
    </row>
    <row r="24" spans="2:11" s="400" customFormat="1" x14ac:dyDescent="0.25">
      <c r="B24" s="401" t="s">
        <v>514</v>
      </c>
      <c r="C24" s="402"/>
      <c r="D24" s="403"/>
      <c r="E24" s="404"/>
      <c r="F24" s="405"/>
      <c r="G24" s="404"/>
      <c r="H24" s="405"/>
      <c r="I24" s="404"/>
      <c r="J24" s="406"/>
      <c r="K24" s="406"/>
    </row>
    <row r="25" spans="2:11" x14ac:dyDescent="0.25">
      <c r="B25" s="407" t="s">
        <v>515</v>
      </c>
      <c r="C25" s="395" t="s">
        <v>516</v>
      </c>
      <c r="I25" s="397">
        <f>ROUND($I$10*4%,2)</f>
        <v>1265333.3799999999</v>
      </c>
      <c r="J25" s="399">
        <f t="shared" ref="J25:J27" si="3">+I25/$I$10*100</f>
        <v>3.9999999936775552</v>
      </c>
    </row>
    <row r="26" spans="2:11" ht="39.950000000000003" customHeight="1" x14ac:dyDescent="0.25">
      <c r="B26" s="407" t="s">
        <v>517</v>
      </c>
      <c r="C26" s="395" t="s">
        <v>518</v>
      </c>
      <c r="D26" s="599" t="s">
        <v>519</v>
      </c>
      <c r="E26" s="600"/>
      <c r="F26" s="600"/>
      <c r="G26" s="600"/>
      <c r="H26" s="600"/>
      <c r="I26" s="397">
        <f>ROUND($I$10*0%,2)</f>
        <v>0</v>
      </c>
      <c r="J26" s="399">
        <f t="shared" si="3"/>
        <v>0</v>
      </c>
    </row>
    <row r="27" spans="2:11" ht="39.950000000000003" customHeight="1" x14ac:dyDescent="0.25">
      <c r="B27" s="407" t="s">
        <v>520</v>
      </c>
      <c r="C27" s="395" t="s">
        <v>521</v>
      </c>
      <c r="D27" s="599" t="s">
        <v>519</v>
      </c>
      <c r="E27" s="600"/>
      <c r="F27" s="600"/>
      <c r="G27" s="600"/>
      <c r="H27" s="600"/>
      <c r="I27" s="397">
        <f>ROUND($I$10*0%,2)</f>
        <v>0</v>
      </c>
      <c r="J27" s="399">
        <f t="shared" si="3"/>
        <v>0</v>
      </c>
    </row>
    <row r="28" spans="2:11" s="400" customFormat="1" x14ac:dyDescent="0.25">
      <c r="B28" s="401" t="s">
        <v>364</v>
      </c>
      <c r="C28" s="402"/>
      <c r="D28" s="403"/>
      <c r="E28" s="404"/>
      <c r="F28" s="405"/>
      <c r="G28" s="404"/>
      <c r="H28" s="405"/>
      <c r="I28" s="404"/>
      <c r="J28" s="406"/>
      <c r="K28" s="406">
        <f>SUM(J25:J27)</f>
        <v>3.9999999936775552</v>
      </c>
    </row>
    <row r="29" spans="2:11" s="400" customFormat="1" x14ac:dyDescent="0.25">
      <c r="B29" s="401" t="s">
        <v>522</v>
      </c>
      <c r="C29" s="402"/>
      <c r="D29" s="403"/>
      <c r="E29" s="404"/>
      <c r="F29" s="405"/>
      <c r="G29" s="404"/>
      <c r="H29" s="405"/>
      <c r="I29" s="404"/>
      <c r="J29" s="406"/>
      <c r="K29" s="406"/>
    </row>
    <row r="30" spans="2:11" x14ac:dyDescent="0.25">
      <c r="B30" s="407" t="s">
        <v>523</v>
      </c>
      <c r="D30" s="396">
        <v>3</v>
      </c>
      <c r="E30" s="397">
        <v>20000</v>
      </c>
      <c r="I30" s="397">
        <f>+D30*E30</f>
        <v>60000</v>
      </c>
      <c r="J30" s="399">
        <f t="shared" ref="J30:J34" si="4">+I30/$I$10*100</f>
        <v>0.18967333306314366</v>
      </c>
    </row>
    <row r="31" spans="2:11" x14ac:dyDescent="0.25">
      <c r="B31" s="407" t="s">
        <v>524</v>
      </c>
      <c r="D31" s="396">
        <v>3</v>
      </c>
      <c r="E31" s="397">
        <v>60000</v>
      </c>
      <c r="I31" s="397">
        <f t="shared" ref="I31:I34" si="5">+D31*E31</f>
        <v>180000</v>
      </c>
      <c r="J31" s="399">
        <f t="shared" si="4"/>
        <v>0.56901999918943091</v>
      </c>
    </row>
    <row r="32" spans="2:11" x14ac:dyDescent="0.25">
      <c r="B32" s="407" t="s">
        <v>525</v>
      </c>
      <c r="D32" s="396">
        <v>3</v>
      </c>
      <c r="E32" s="397">
        <v>25000</v>
      </c>
      <c r="I32" s="397">
        <f t="shared" si="5"/>
        <v>75000</v>
      </c>
      <c r="J32" s="399">
        <f t="shared" si="4"/>
        <v>0.23709166632892958</v>
      </c>
    </row>
    <row r="33" spans="1:16" x14ac:dyDescent="0.25">
      <c r="B33" s="407" t="s">
        <v>526</v>
      </c>
      <c r="D33" s="396">
        <v>3</v>
      </c>
      <c r="E33" s="397">
        <v>45000</v>
      </c>
      <c r="I33" s="397">
        <f t="shared" si="5"/>
        <v>135000</v>
      </c>
      <c r="J33" s="399">
        <f t="shared" si="4"/>
        <v>0.42676499939207324</v>
      </c>
    </row>
    <row r="34" spans="1:16" x14ac:dyDescent="0.25">
      <c r="B34" s="407" t="s">
        <v>527</v>
      </c>
      <c r="D34" s="396">
        <v>3</v>
      </c>
      <c r="E34" s="397">
        <v>10000</v>
      </c>
      <c r="I34" s="397">
        <f t="shared" si="5"/>
        <v>30000</v>
      </c>
      <c r="J34" s="399">
        <f t="shared" si="4"/>
        <v>9.4836666531571828E-2</v>
      </c>
    </row>
    <row r="35" spans="1:16" s="400" customFormat="1" x14ac:dyDescent="0.25">
      <c r="B35" s="401" t="s">
        <v>364</v>
      </c>
      <c r="C35" s="402"/>
      <c r="D35" s="403"/>
      <c r="E35" s="404"/>
      <c r="F35" s="405"/>
      <c r="G35" s="404"/>
      <c r="H35" s="405"/>
      <c r="I35" s="404"/>
      <c r="J35" s="406"/>
      <c r="K35" s="406">
        <f>SUM(J30:J34)</f>
        <v>1.5173866645051493</v>
      </c>
    </row>
    <row r="36" spans="1:16" s="400" customFormat="1" ht="31.5" x14ac:dyDescent="0.25">
      <c r="B36" s="401" t="s">
        <v>528</v>
      </c>
      <c r="C36" s="402"/>
      <c r="D36" s="403"/>
      <c r="E36" s="404"/>
      <c r="F36" s="405"/>
      <c r="G36" s="404"/>
      <c r="H36" s="405"/>
      <c r="I36" s="404"/>
      <c r="J36" s="406"/>
      <c r="K36" s="406">
        <f>SUM(K12:K35)</f>
        <v>164.60582050778459</v>
      </c>
    </row>
    <row r="37" spans="1:16" s="383" customFormat="1" x14ac:dyDescent="0.25">
      <c r="A37" s="382"/>
    </row>
    <row r="38" spans="1:16" s="384" customFormat="1" ht="39.950000000000003" customHeight="1" x14ac:dyDescent="0.25">
      <c r="B38" s="585" t="s">
        <v>529</v>
      </c>
      <c r="C38" s="586"/>
      <c r="D38" s="586"/>
      <c r="E38" s="586"/>
      <c r="F38" s="586"/>
      <c r="G38" s="586"/>
      <c r="H38" s="586"/>
      <c r="I38" s="586"/>
      <c r="J38" s="586"/>
      <c r="K38" s="586"/>
      <c r="N38" s="385"/>
    </row>
    <row r="39" spans="1:16" s="383" customFormat="1" x14ac:dyDescent="0.25">
      <c r="A39" s="382"/>
    </row>
    <row r="40" spans="1:16" s="383" customFormat="1" x14ac:dyDescent="0.25">
      <c r="A40" s="382"/>
    </row>
    <row r="41" spans="1:16" s="386" customFormat="1" x14ac:dyDescent="0.25">
      <c r="O41" s="385"/>
      <c r="P41" s="387"/>
    </row>
    <row r="42" spans="1:16" s="386" customFormat="1" ht="16.5" thickBot="1" x14ac:dyDescent="0.3">
      <c r="A42" s="388"/>
      <c r="B42" s="389"/>
      <c r="C42" s="389"/>
      <c r="O42" s="385"/>
      <c r="P42" s="387"/>
    </row>
    <row r="43" spans="1:16" s="390" customFormat="1" x14ac:dyDescent="0.25">
      <c r="B43" s="587" t="s">
        <v>254</v>
      </c>
      <c r="C43" s="588"/>
      <c r="D43" s="391"/>
      <c r="E43" s="391"/>
      <c r="O43" s="392"/>
      <c r="P43" s="393"/>
    </row>
    <row r="44" spans="1:16" s="390" customFormat="1" x14ac:dyDescent="0.25">
      <c r="B44" s="589" t="s">
        <v>470</v>
      </c>
      <c r="C44" s="584"/>
      <c r="D44" s="391"/>
      <c r="E44" s="391"/>
      <c r="O44" s="392"/>
      <c r="P44" s="393"/>
    </row>
    <row r="45" spans="1:16" s="390" customFormat="1" x14ac:dyDescent="0.25">
      <c r="B45" s="589" t="s">
        <v>471</v>
      </c>
      <c r="C45" s="584"/>
      <c r="D45" s="391"/>
      <c r="E45" s="391"/>
      <c r="O45" s="392"/>
      <c r="P45" s="393"/>
    </row>
    <row r="46" spans="1:16" s="390" customFormat="1" x14ac:dyDescent="0.25">
      <c r="B46" s="589" t="s">
        <v>472</v>
      </c>
      <c r="C46" s="584"/>
      <c r="D46" s="391"/>
      <c r="E46" s="391"/>
      <c r="O46" s="392"/>
      <c r="P46" s="393"/>
    </row>
    <row r="47" spans="1:16" s="386" customFormat="1" x14ac:dyDescent="0.25">
      <c r="B47" s="584" t="s">
        <v>473</v>
      </c>
      <c r="C47" s="584"/>
      <c r="D47" s="388"/>
      <c r="E47" s="388"/>
      <c r="O47" s="385"/>
      <c r="P47" s="387"/>
    </row>
    <row r="48" spans="1:16" s="386" customFormat="1" x14ac:dyDescent="0.25">
      <c r="B48" s="584" t="s">
        <v>474</v>
      </c>
      <c r="C48" s="584"/>
      <c r="D48" s="388"/>
      <c r="E48" s="388"/>
      <c r="O48" s="385"/>
      <c r="P48" s="387"/>
    </row>
    <row r="49" spans="2:16" s="386" customFormat="1" x14ac:dyDescent="0.25">
      <c r="B49" s="584" t="s">
        <v>475</v>
      </c>
      <c r="C49" s="584"/>
      <c r="D49" s="388"/>
      <c r="E49" s="388"/>
      <c r="O49" s="385"/>
      <c r="P49" s="387"/>
    </row>
    <row r="50" spans="2:16" s="336" customFormat="1" ht="5.0999999999999996" customHeight="1" x14ac:dyDescent="0.25">
      <c r="C50" s="360"/>
      <c r="D50" s="360"/>
      <c r="E50" s="361"/>
      <c r="F50" s="360"/>
      <c r="G50" s="360"/>
    </row>
    <row r="51" spans="2:16" s="336" customFormat="1" x14ac:dyDescent="0.25">
      <c r="C51" s="360"/>
      <c r="D51" s="360"/>
      <c r="E51" s="361"/>
      <c r="F51" s="360"/>
      <c r="G51" s="360"/>
    </row>
    <row r="52" spans="2:16" s="362" customFormat="1" x14ac:dyDescent="0.25">
      <c r="C52" s="363"/>
      <c r="D52" s="364"/>
      <c r="E52" s="365"/>
      <c r="F52" s="366"/>
      <c r="G52" s="365"/>
      <c r="H52" s="366"/>
      <c r="I52" s="365"/>
      <c r="J52" s="367"/>
      <c r="K52" s="367"/>
    </row>
  </sheetData>
  <mergeCells count="14">
    <mergeCell ref="D27:H27"/>
    <mergeCell ref="C2:J2"/>
    <mergeCell ref="C4:K4"/>
    <mergeCell ref="B6:F6"/>
    <mergeCell ref="G6:K6"/>
    <mergeCell ref="D26:H26"/>
    <mergeCell ref="B48:C48"/>
    <mergeCell ref="B49:C49"/>
    <mergeCell ref="B38:K38"/>
    <mergeCell ref="B43:C43"/>
    <mergeCell ref="B44:C44"/>
    <mergeCell ref="B45:C45"/>
    <mergeCell ref="B46:C46"/>
    <mergeCell ref="B47:C47"/>
  </mergeCells>
  <printOptions horizontalCentered="1"/>
  <pageMargins left="0.39370078740157483" right="0.39370078740157483" top="0.39370078740157483" bottom="0.39370078740157483" header="0.19685039370078741" footer="0.19685039370078741"/>
  <pageSetup scale="71" fitToHeight="100" orientation="landscape" r:id="rId1"/>
  <headerFooter>
    <oddHeader>&amp;F</oddHeader>
    <oddFooter>&amp;L&amp;A&amp;C&amp;B Confidencial&amp;B&amp;RPágina &amp;P</oddFooter>
  </headerFooter>
  <rowBreaks count="1" manualBreakCount="1">
    <brk id="36" min="1" max="10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98802-1570-406A-B0E9-4515BFCC28A5}">
  <sheetPr>
    <tabColor rgb="FFFFC000"/>
  </sheetPr>
  <dimension ref="A1:P52"/>
  <sheetViews>
    <sheetView zoomScaleNormal="100" workbookViewId="0">
      <selection activeCell="A8" sqref="A8:Y9"/>
    </sheetView>
  </sheetViews>
  <sheetFormatPr baseColWidth="10" defaultColWidth="11.42578125" defaultRowHeight="15.75" x14ac:dyDescent="0.25"/>
  <cols>
    <col min="1" max="1" width="2.7109375" style="394" customWidth="1"/>
    <col min="2" max="2" width="30.7109375" style="394" customWidth="1"/>
    <col min="3" max="3" width="12.5703125" style="395" bestFit="1" customWidth="1"/>
    <col min="4" max="4" width="13.42578125" style="396" bestFit="1" customWidth="1"/>
    <col min="5" max="5" width="18.42578125" style="397" bestFit="1" customWidth="1"/>
    <col min="6" max="6" width="13.42578125" style="398" bestFit="1" customWidth="1"/>
    <col min="7" max="7" width="16.140625" style="397" bestFit="1" customWidth="1"/>
    <col min="8" max="8" width="13.42578125" style="398" bestFit="1" customWidth="1"/>
    <col min="9" max="9" width="19.85546875" style="397" bestFit="1" customWidth="1"/>
    <col min="10" max="10" width="15.85546875" style="399" bestFit="1" customWidth="1"/>
    <col min="11" max="11" width="28.7109375" style="399" customWidth="1"/>
    <col min="12" max="16384" width="11.42578125" style="394"/>
  </cols>
  <sheetData>
    <row r="1" spans="2:11" ht="5.0999999999999996" customHeight="1" x14ac:dyDescent="0.25"/>
    <row r="2" spans="2:11" s="368" customFormat="1" ht="80.099999999999994" customHeight="1" x14ac:dyDescent="0.25">
      <c r="C2" s="592" t="s">
        <v>531</v>
      </c>
      <c r="D2" s="593"/>
      <c r="E2" s="593"/>
      <c r="F2" s="593"/>
      <c r="G2" s="593"/>
      <c r="H2" s="593"/>
      <c r="I2" s="593"/>
      <c r="J2" s="593"/>
      <c r="K2" s="369"/>
    </row>
    <row r="3" spans="2:11" s="368" customFormat="1" ht="5.0999999999999996" customHeight="1" x14ac:dyDescent="0.25">
      <c r="B3" s="370"/>
      <c r="C3" s="370"/>
      <c r="D3" s="370"/>
      <c r="E3" s="370"/>
      <c r="F3" s="370"/>
      <c r="G3" s="370"/>
      <c r="H3" s="370"/>
      <c r="I3" s="370"/>
      <c r="J3" s="370"/>
      <c r="K3" s="370"/>
    </row>
    <row r="4" spans="2:11" s="362" customFormat="1" ht="41.25" customHeight="1" x14ac:dyDescent="0.25">
      <c r="B4" s="371" t="s">
        <v>345</v>
      </c>
      <c r="C4" s="594" t="s">
        <v>0</v>
      </c>
      <c r="D4" s="586"/>
      <c r="E4" s="586"/>
      <c r="F4" s="586"/>
      <c r="G4" s="586"/>
      <c r="H4" s="586"/>
      <c r="I4" s="586"/>
      <c r="J4" s="586"/>
      <c r="K4" s="586"/>
    </row>
    <row r="5" spans="2:11" s="400" customFormat="1" ht="5.0999999999999996" customHeight="1" x14ac:dyDescent="0.25">
      <c r="B5" s="372"/>
      <c r="C5" s="372"/>
      <c r="D5" s="372"/>
      <c r="E5" s="372"/>
      <c r="F5" s="372"/>
      <c r="G5" s="372"/>
      <c r="H5" s="372"/>
      <c r="I5" s="372"/>
      <c r="J5" s="372"/>
      <c r="K5" s="372"/>
    </row>
    <row r="6" spans="2:11" x14ac:dyDescent="0.25">
      <c r="B6" s="601" t="s">
        <v>440</v>
      </c>
      <c r="C6" s="596"/>
      <c r="D6" s="596"/>
      <c r="E6" s="596"/>
      <c r="F6" s="596"/>
      <c r="G6" s="602">
        <f>+'PREST. SOCIALES (2)'!G6:K6</f>
        <v>45520</v>
      </c>
      <c r="H6" s="598"/>
      <c r="I6" s="598"/>
      <c r="J6" s="598"/>
      <c r="K6" s="598"/>
    </row>
    <row r="7" spans="2:11" s="400" customFormat="1" ht="5.0999999999999996" customHeight="1" x14ac:dyDescent="0.25">
      <c r="B7" s="372"/>
      <c r="C7" s="372"/>
      <c r="D7" s="372"/>
      <c r="E7" s="372"/>
      <c r="F7" s="372"/>
      <c r="G7" s="372"/>
      <c r="H7" s="372"/>
      <c r="I7" s="372"/>
      <c r="J7" s="372"/>
      <c r="K7" s="372"/>
    </row>
    <row r="8" spans="2:11" s="372" customFormat="1" ht="31.5" x14ac:dyDescent="0.25">
      <c r="B8" s="372" t="s">
        <v>477</v>
      </c>
      <c r="C8" s="372" t="s">
        <v>478</v>
      </c>
      <c r="D8" s="373" t="s">
        <v>479</v>
      </c>
      <c r="E8" s="374" t="s">
        <v>480</v>
      </c>
      <c r="F8" s="373" t="s">
        <v>479</v>
      </c>
      <c r="G8" s="374" t="s">
        <v>481</v>
      </c>
      <c r="H8" s="373" t="s">
        <v>479</v>
      </c>
      <c r="I8" s="374" t="s">
        <v>482</v>
      </c>
      <c r="J8" s="373" t="s">
        <v>483</v>
      </c>
      <c r="K8" s="373" t="s">
        <v>484</v>
      </c>
    </row>
    <row r="9" spans="2:11" s="400" customFormat="1" x14ac:dyDescent="0.25">
      <c r="B9" s="401" t="s">
        <v>485</v>
      </c>
      <c r="C9" s="402"/>
      <c r="D9" s="403"/>
      <c r="E9" s="404"/>
      <c r="F9" s="405"/>
      <c r="G9" s="404"/>
      <c r="H9" s="405"/>
      <c r="I9" s="404"/>
      <c r="J9" s="406"/>
      <c r="K9" s="406"/>
    </row>
    <row r="10" spans="2:11" ht="47.25" x14ac:dyDescent="0.25">
      <c r="B10" s="407" t="s">
        <v>532</v>
      </c>
      <c r="D10" s="396" t="s">
        <v>487</v>
      </c>
      <c r="E10" s="397">
        <f>+'SALARIOS YONDO 2024'!C40</f>
        <v>5200000</v>
      </c>
      <c r="F10" s="398" t="s">
        <v>488</v>
      </c>
      <c r="G10" s="397">
        <f>ROUND(E10/30,2)</f>
        <v>173333.33</v>
      </c>
      <c r="H10" s="398" t="s">
        <v>489</v>
      </c>
      <c r="I10" s="397">
        <f>ROUND(G10*365,2)</f>
        <v>63266665.450000003</v>
      </c>
      <c r="J10" s="399">
        <v>100</v>
      </c>
    </row>
    <row r="11" spans="2:11" x14ac:dyDescent="0.25">
      <c r="B11" s="407" t="s">
        <v>490</v>
      </c>
      <c r="D11" s="396" t="s">
        <v>491</v>
      </c>
      <c r="E11" s="397">
        <v>0</v>
      </c>
      <c r="F11" s="398" t="s">
        <v>492</v>
      </c>
      <c r="G11" s="397">
        <f>ROUND(E11/30,2)</f>
        <v>0</v>
      </c>
      <c r="H11" s="398" t="s">
        <v>493</v>
      </c>
      <c r="I11" s="397">
        <f>ROUND(G11*365,2)</f>
        <v>0</v>
      </c>
      <c r="J11" s="399">
        <f>+I11/$I$10*100</f>
        <v>0</v>
      </c>
    </row>
    <row r="12" spans="2:11" s="400" customFormat="1" x14ac:dyDescent="0.25">
      <c r="B12" s="401" t="s">
        <v>364</v>
      </c>
      <c r="C12" s="402"/>
      <c r="D12" s="403" t="s">
        <v>494</v>
      </c>
      <c r="E12" s="404">
        <f>+E10+E11</f>
        <v>5200000</v>
      </c>
      <c r="F12" s="405" t="s">
        <v>495</v>
      </c>
      <c r="G12" s="404">
        <f t="shared" ref="G12:I12" si="0">+G10+G11</f>
        <v>173333.33</v>
      </c>
      <c r="H12" s="405" t="s">
        <v>496</v>
      </c>
      <c r="I12" s="404">
        <f t="shared" si="0"/>
        <v>63266665.450000003</v>
      </c>
      <c r="J12" s="406"/>
      <c r="K12" s="406">
        <f>SUM(J10:J11)</f>
        <v>100</v>
      </c>
    </row>
    <row r="13" spans="2:11" s="400" customFormat="1" x14ac:dyDescent="0.25">
      <c r="B13" s="401" t="s">
        <v>497</v>
      </c>
      <c r="C13" s="402"/>
      <c r="D13" s="403"/>
      <c r="E13" s="404"/>
      <c r="F13" s="405"/>
      <c r="G13" s="404"/>
      <c r="H13" s="405"/>
      <c r="I13" s="404"/>
      <c r="J13" s="406"/>
      <c r="K13" s="406"/>
    </row>
    <row r="14" spans="2:11" x14ac:dyDescent="0.25">
      <c r="B14" s="407" t="s">
        <v>498</v>
      </c>
      <c r="C14" s="395" t="s">
        <v>499</v>
      </c>
      <c r="D14" s="396" t="s">
        <v>500</v>
      </c>
      <c r="I14" s="397">
        <f>ROUND(G12*12*3,2)</f>
        <v>6239999.8799999999</v>
      </c>
      <c r="J14" s="399">
        <f t="shared" ref="J14:J17" si="1">+I14/$I$10*100</f>
        <v>9.8630136986301373</v>
      </c>
    </row>
    <row r="15" spans="2:11" x14ac:dyDescent="0.25">
      <c r="B15" s="407" t="s">
        <v>501</v>
      </c>
      <c r="C15" s="395" t="s">
        <v>502</v>
      </c>
      <c r="I15" s="397">
        <f>ROUND(I14*12%,2)</f>
        <v>748799.99</v>
      </c>
      <c r="J15" s="399">
        <f t="shared" si="1"/>
        <v>1.1835616507903057</v>
      </c>
    </row>
    <row r="16" spans="2:11" x14ac:dyDescent="0.25">
      <c r="B16" s="407" t="s">
        <v>503</v>
      </c>
      <c r="C16" s="395" t="s">
        <v>504</v>
      </c>
      <c r="I16" s="397">
        <f>ROUND(G12*30,2)</f>
        <v>5199999.9000000004</v>
      </c>
      <c r="J16" s="399">
        <f t="shared" si="1"/>
        <v>8.2191780821917799</v>
      </c>
    </row>
    <row r="17" spans="2:11" x14ac:dyDescent="0.25">
      <c r="B17" s="407" t="s">
        <v>505</v>
      </c>
      <c r="C17" s="395" t="s">
        <v>506</v>
      </c>
      <c r="I17" s="397">
        <f>ROUND(G10*18,2)</f>
        <v>3119999.94</v>
      </c>
      <c r="J17" s="399">
        <f t="shared" si="1"/>
        <v>4.9315068493150687</v>
      </c>
    </row>
    <row r="18" spans="2:11" s="400" customFormat="1" x14ac:dyDescent="0.25">
      <c r="B18" s="401" t="s">
        <v>364</v>
      </c>
      <c r="C18" s="402"/>
      <c r="D18" s="403"/>
      <c r="E18" s="404"/>
      <c r="F18" s="405"/>
      <c r="G18" s="404"/>
      <c r="H18" s="405"/>
      <c r="I18" s="404">
        <f>SUM(I14:I17)</f>
        <v>15308799.709999999</v>
      </c>
      <c r="J18" s="406"/>
      <c r="K18" s="406">
        <f>SUM(J14:J17)</f>
        <v>24.197260280927296</v>
      </c>
    </row>
    <row r="19" spans="2:11" s="400" customFormat="1" x14ac:dyDescent="0.25">
      <c r="B19" s="401" t="s">
        <v>507</v>
      </c>
      <c r="C19" s="402"/>
      <c r="D19" s="403"/>
      <c r="E19" s="404"/>
      <c r="F19" s="405"/>
      <c r="G19" s="404"/>
      <c r="H19" s="405"/>
      <c r="I19" s="404"/>
      <c r="J19" s="406"/>
      <c r="K19" s="406"/>
    </row>
    <row r="20" spans="2:11" x14ac:dyDescent="0.25">
      <c r="B20" s="407" t="s">
        <v>508</v>
      </c>
      <c r="C20" s="395" t="s">
        <v>509</v>
      </c>
      <c r="I20" s="397">
        <f>ROUND($I$10*8.5%,2)</f>
        <v>5377666.5599999996</v>
      </c>
      <c r="J20" s="399">
        <f t="shared" ref="J20:J22" si="2">+I20/$I$10*100</f>
        <v>8.4999999948630123</v>
      </c>
    </row>
    <row r="21" spans="2:11" x14ac:dyDescent="0.25">
      <c r="B21" s="407" t="s">
        <v>510</v>
      </c>
      <c r="C21" s="395" t="s">
        <v>511</v>
      </c>
      <c r="I21" s="397">
        <f>ROUND($I$10*12%,2)</f>
        <v>7591999.8499999996</v>
      </c>
      <c r="J21" s="399">
        <f t="shared" si="2"/>
        <v>11.999999993677553</v>
      </c>
    </row>
    <row r="22" spans="2:11" x14ac:dyDescent="0.25">
      <c r="B22" s="407" t="s">
        <v>512</v>
      </c>
      <c r="C22" s="395" t="s">
        <v>513</v>
      </c>
      <c r="I22" s="397">
        <f>ROUND($I$10*6.96%,2)</f>
        <v>4403359.92</v>
      </c>
      <c r="J22" s="399">
        <f t="shared" si="2"/>
        <v>6.9600000073972605</v>
      </c>
    </row>
    <row r="23" spans="2:11" s="400" customFormat="1" x14ac:dyDescent="0.25">
      <c r="B23" s="401" t="s">
        <v>364</v>
      </c>
      <c r="C23" s="402"/>
      <c r="D23" s="403"/>
      <c r="E23" s="404"/>
      <c r="F23" s="405"/>
      <c r="G23" s="404"/>
      <c r="H23" s="405"/>
      <c r="I23" s="404">
        <f>SUM(I20:I22)</f>
        <v>17373026.329999998</v>
      </c>
      <c r="J23" s="406"/>
      <c r="K23" s="406">
        <f>SUM(J20:J22)</f>
        <v>27.459999995937828</v>
      </c>
    </row>
    <row r="24" spans="2:11" s="400" customFormat="1" x14ac:dyDescent="0.25">
      <c r="B24" s="401" t="s">
        <v>514</v>
      </c>
      <c r="C24" s="402"/>
      <c r="D24" s="403"/>
      <c r="E24" s="404"/>
      <c r="F24" s="405"/>
      <c r="G24" s="404"/>
      <c r="H24" s="405"/>
      <c r="I24" s="404"/>
      <c r="J24" s="406"/>
      <c r="K24" s="406"/>
    </row>
    <row r="25" spans="2:11" x14ac:dyDescent="0.25">
      <c r="B25" s="407" t="s">
        <v>515</v>
      </c>
      <c r="C25" s="395" t="s">
        <v>516</v>
      </c>
      <c r="I25" s="397">
        <f>ROUND($I$10*4%,2)</f>
        <v>2530666.62</v>
      </c>
      <c r="J25" s="399">
        <f t="shared" ref="J25:J27" si="3">+I25/$I$10*100</f>
        <v>4.0000000031612224</v>
      </c>
    </row>
    <row r="26" spans="2:11" ht="39.950000000000003" hidden="1" customHeight="1" x14ac:dyDescent="0.25">
      <c r="B26" s="407" t="s">
        <v>517</v>
      </c>
      <c r="C26" s="395" t="s">
        <v>518</v>
      </c>
      <c r="D26" s="599" t="s">
        <v>519</v>
      </c>
      <c r="E26" s="600"/>
      <c r="F26" s="600"/>
      <c r="G26" s="600"/>
      <c r="H26" s="600"/>
      <c r="I26" s="397">
        <f>ROUND($I$10*0%,2)</f>
        <v>0</v>
      </c>
      <c r="J26" s="399">
        <f t="shared" si="3"/>
        <v>0</v>
      </c>
    </row>
    <row r="27" spans="2:11" ht="39.950000000000003" hidden="1" customHeight="1" x14ac:dyDescent="0.25">
      <c r="B27" s="407" t="s">
        <v>520</v>
      </c>
      <c r="C27" s="395" t="s">
        <v>521</v>
      </c>
      <c r="D27" s="599" t="s">
        <v>519</v>
      </c>
      <c r="E27" s="600"/>
      <c r="F27" s="600"/>
      <c r="G27" s="600"/>
      <c r="H27" s="600"/>
      <c r="I27" s="397">
        <f>ROUND($I$10*0%,2)</f>
        <v>0</v>
      </c>
      <c r="J27" s="399">
        <f t="shared" si="3"/>
        <v>0</v>
      </c>
    </row>
    <row r="28" spans="2:11" s="400" customFormat="1" x14ac:dyDescent="0.25">
      <c r="B28" s="401" t="s">
        <v>364</v>
      </c>
      <c r="C28" s="402"/>
      <c r="D28" s="403"/>
      <c r="E28" s="404"/>
      <c r="F28" s="405"/>
      <c r="G28" s="404"/>
      <c r="H28" s="405"/>
      <c r="I28" s="404"/>
      <c r="J28" s="406"/>
      <c r="K28" s="406">
        <f>SUM(J25:J27)</f>
        <v>4.0000000031612224</v>
      </c>
    </row>
    <row r="29" spans="2:11" s="400" customFormat="1" x14ac:dyDescent="0.25">
      <c r="B29" s="401" t="s">
        <v>522</v>
      </c>
      <c r="C29" s="402"/>
      <c r="D29" s="403"/>
      <c r="E29" s="404"/>
      <c r="F29" s="405"/>
      <c r="G29" s="404"/>
      <c r="H29" s="405"/>
      <c r="I29" s="404"/>
      <c r="J29" s="406"/>
      <c r="K29" s="406"/>
    </row>
    <row r="30" spans="2:11" x14ac:dyDescent="0.25">
      <c r="B30" s="407" t="s">
        <v>523</v>
      </c>
      <c r="D30" s="396">
        <v>0</v>
      </c>
      <c r="E30" s="397">
        <v>20000</v>
      </c>
      <c r="I30" s="397">
        <f>+D30*E30</f>
        <v>0</v>
      </c>
      <c r="J30" s="399">
        <f t="shared" ref="J30:J34" si="4">+I30/$I$10*100</f>
        <v>0</v>
      </c>
    </row>
    <row r="31" spans="2:11" x14ac:dyDescent="0.25">
      <c r="B31" s="407" t="s">
        <v>524</v>
      </c>
      <c r="D31" s="396">
        <v>0</v>
      </c>
      <c r="E31" s="397">
        <v>60000</v>
      </c>
      <c r="I31" s="397">
        <f t="shared" ref="I31:I34" si="5">+D31*E31</f>
        <v>0</v>
      </c>
      <c r="J31" s="399">
        <f t="shared" si="4"/>
        <v>0</v>
      </c>
    </row>
    <row r="32" spans="2:11" x14ac:dyDescent="0.25">
      <c r="B32" s="407" t="s">
        <v>525</v>
      </c>
      <c r="D32" s="396">
        <v>0</v>
      </c>
      <c r="E32" s="397">
        <v>25000</v>
      </c>
      <c r="I32" s="397">
        <f t="shared" si="5"/>
        <v>0</v>
      </c>
      <c r="J32" s="399">
        <f t="shared" si="4"/>
        <v>0</v>
      </c>
    </row>
    <row r="33" spans="1:16" x14ac:dyDescent="0.25">
      <c r="B33" s="407" t="s">
        <v>526</v>
      </c>
      <c r="D33" s="396">
        <v>0</v>
      </c>
      <c r="E33" s="397">
        <v>45000</v>
      </c>
      <c r="I33" s="397">
        <f t="shared" si="5"/>
        <v>0</v>
      </c>
      <c r="J33" s="399">
        <f t="shared" si="4"/>
        <v>0</v>
      </c>
    </row>
    <row r="34" spans="1:16" x14ac:dyDescent="0.25">
      <c r="B34" s="407" t="s">
        <v>527</v>
      </c>
      <c r="D34" s="396">
        <v>0</v>
      </c>
      <c r="E34" s="397">
        <v>10000</v>
      </c>
      <c r="I34" s="397">
        <f t="shared" si="5"/>
        <v>0</v>
      </c>
      <c r="J34" s="399">
        <f t="shared" si="4"/>
        <v>0</v>
      </c>
    </row>
    <row r="35" spans="1:16" s="400" customFormat="1" x14ac:dyDescent="0.25">
      <c r="B35" s="401" t="s">
        <v>364</v>
      </c>
      <c r="C35" s="402"/>
      <c r="D35" s="403"/>
      <c r="E35" s="404"/>
      <c r="F35" s="405"/>
      <c r="G35" s="404"/>
      <c r="H35" s="405"/>
      <c r="I35" s="404"/>
      <c r="J35" s="406"/>
      <c r="K35" s="406">
        <f>SUM(J30:J34)</f>
        <v>0</v>
      </c>
    </row>
    <row r="36" spans="1:16" s="400" customFormat="1" ht="31.5" x14ac:dyDescent="0.25">
      <c r="B36" s="401" t="s">
        <v>528</v>
      </c>
      <c r="C36" s="402"/>
      <c r="D36" s="403"/>
      <c r="E36" s="404"/>
      <c r="F36" s="405"/>
      <c r="G36" s="404"/>
      <c r="H36" s="405"/>
      <c r="I36" s="404"/>
      <c r="J36" s="406"/>
      <c r="K36" s="406">
        <f>SUM(K12:K35)</f>
        <v>155.65726028002635</v>
      </c>
    </row>
    <row r="37" spans="1:16" s="383" customFormat="1" x14ac:dyDescent="0.25">
      <c r="A37" s="382"/>
    </row>
    <row r="38" spans="1:16" s="384" customFormat="1" ht="39.950000000000003" customHeight="1" x14ac:dyDescent="0.25">
      <c r="B38" s="585" t="s">
        <v>529</v>
      </c>
      <c r="C38" s="586"/>
      <c r="D38" s="586"/>
      <c r="E38" s="586"/>
      <c r="F38" s="586"/>
      <c r="G38" s="586"/>
      <c r="H38" s="586"/>
      <c r="I38" s="586"/>
      <c r="J38" s="586"/>
      <c r="K38" s="586"/>
      <c r="N38" s="385"/>
    </row>
    <row r="39" spans="1:16" s="383" customFormat="1" x14ac:dyDescent="0.25">
      <c r="A39" s="382"/>
    </row>
    <row r="40" spans="1:16" s="383" customFormat="1" x14ac:dyDescent="0.25">
      <c r="A40" s="382"/>
    </row>
    <row r="41" spans="1:16" s="386" customFormat="1" x14ac:dyDescent="0.25">
      <c r="O41" s="385"/>
      <c r="P41" s="387"/>
    </row>
    <row r="42" spans="1:16" s="386" customFormat="1" ht="16.5" thickBot="1" x14ac:dyDescent="0.3">
      <c r="A42" s="388"/>
      <c r="B42" s="389"/>
      <c r="C42" s="389"/>
      <c r="O42" s="385"/>
      <c r="P42" s="387"/>
    </row>
    <row r="43" spans="1:16" s="390" customFormat="1" x14ac:dyDescent="0.25">
      <c r="B43" s="587" t="s">
        <v>254</v>
      </c>
      <c r="C43" s="588"/>
      <c r="D43" s="391"/>
      <c r="E43" s="391"/>
      <c r="O43" s="392"/>
      <c r="P43" s="393"/>
    </row>
    <row r="44" spans="1:16" s="390" customFormat="1" x14ac:dyDescent="0.25">
      <c r="B44" s="589" t="s">
        <v>470</v>
      </c>
      <c r="C44" s="584"/>
      <c r="D44" s="391"/>
      <c r="E44" s="391"/>
      <c r="O44" s="392"/>
      <c r="P44" s="393"/>
    </row>
    <row r="45" spans="1:16" s="390" customFormat="1" x14ac:dyDescent="0.25">
      <c r="B45" s="589" t="s">
        <v>471</v>
      </c>
      <c r="C45" s="584"/>
      <c r="D45" s="391"/>
      <c r="E45" s="391"/>
      <c r="O45" s="392"/>
      <c r="P45" s="393"/>
    </row>
    <row r="46" spans="1:16" s="390" customFormat="1" x14ac:dyDescent="0.25">
      <c r="B46" s="589" t="s">
        <v>472</v>
      </c>
      <c r="C46" s="584"/>
      <c r="D46" s="391"/>
      <c r="E46" s="391"/>
      <c r="O46" s="392"/>
      <c r="P46" s="393"/>
    </row>
    <row r="47" spans="1:16" s="386" customFormat="1" x14ac:dyDescent="0.25">
      <c r="B47" s="584" t="s">
        <v>473</v>
      </c>
      <c r="C47" s="584"/>
      <c r="D47" s="388"/>
      <c r="E47" s="388"/>
      <c r="O47" s="385"/>
      <c r="P47" s="387"/>
    </row>
    <row r="48" spans="1:16" s="386" customFormat="1" x14ac:dyDescent="0.25">
      <c r="B48" s="584" t="s">
        <v>474</v>
      </c>
      <c r="C48" s="584"/>
      <c r="D48" s="388"/>
      <c r="E48" s="388"/>
      <c r="O48" s="385"/>
      <c r="P48" s="387"/>
    </row>
    <row r="49" spans="2:16" s="386" customFormat="1" x14ac:dyDescent="0.25">
      <c r="B49" s="584" t="s">
        <v>475</v>
      </c>
      <c r="C49" s="584"/>
      <c r="D49" s="388"/>
      <c r="E49" s="388"/>
      <c r="O49" s="385"/>
      <c r="P49" s="387"/>
    </row>
    <row r="50" spans="2:16" s="336" customFormat="1" ht="5.0999999999999996" customHeight="1" x14ac:dyDescent="0.25">
      <c r="C50" s="360"/>
      <c r="D50" s="360"/>
      <c r="E50" s="361"/>
      <c r="F50" s="360"/>
      <c r="G50" s="360"/>
    </row>
    <row r="51" spans="2:16" s="336" customFormat="1" x14ac:dyDescent="0.25">
      <c r="C51" s="360"/>
      <c r="D51" s="360"/>
      <c r="E51" s="361"/>
      <c r="F51" s="360"/>
      <c r="G51" s="360"/>
    </row>
    <row r="52" spans="2:16" s="362" customFormat="1" x14ac:dyDescent="0.25">
      <c r="C52" s="363"/>
      <c r="D52" s="364"/>
      <c r="E52" s="365"/>
      <c r="F52" s="366"/>
      <c r="G52" s="365"/>
      <c r="H52" s="366"/>
      <c r="I52" s="365"/>
      <c r="J52" s="367"/>
      <c r="K52" s="367"/>
    </row>
  </sheetData>
  <mergeCells count="14">
    <mergeCell ref="D27:H27"/>
    <mergeCell ref="C2:J2"/>
    <mergeCell ref="C4:K4"/>
    <mergeCell ref="B6:F6"/>
    <mergeCell ref="G6:K6"/>
    <mergeCell ref="D26:H26"/>
    <mergeCell ref="B48:C48"/>
    <mergeCell ref="B49:C49"/>
    <mergeCell ref="B38:K38"/>
    <mergeCell ref="B43:C43"/>
    <mergeCell ref="B44:C44"/>
    <mergeCell ref="B45:C45"/>
    <mergeCell ref="B46:C46"/>
    <mergeCell ref="B47:C47"/>
  </mergeCells>
  <printOptions horizontalCentered="1"/>
  <pageMargins left="0.39370078740157483" right="0.39370078740157483" top="0.39370078740157483" bottom="0.39370078740157483" header="0.19685039370078741" footer="0.19685039370078741"/>
  <pageSetup scale="71" fitToHeight="100" orientation="landscape" r:id="rId1"/>
  <headerFooter>
    <oddHeader>&amp;F</oddHeader>
    <oddFooter>&amp;L&amp;A&amp;C&amp;B Confidencial&amp;B&amp;RPágina &amp;P</oddFooter>
  </headerFooter>
  <rowBreaks count="1" manualBreakCount="1">
    <brk id="36" min="1" max="10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2E335-CFFB-4702-9610-0C7F5B5FCD22}">
  <dimension ref="A1:AB250"/>
  <sheetViews>
    <sheetView topLeftCell="A203" zoomScale="75" zoomScaleNormal="75" zoomScaleSheetLayoutView="90" workbookViewId="0">
      <selection activeCell="H204" sqref="H204"/>
    </sheetView>
  </sheetViews>
  <sheetFormatPr baseColWidth="10" defaultRowHeight="14.25" x14ac:dyDescent="0.25"/>
  <cols>
    <col min="1" max="1" width="14.7109375" style="77" customWidth="1"/>
    <col min="2" max="2" width="64.140625" style="77" customWidth="1"/>
    <col min="3" max="3" width="8.7109375" style="77" customWidth="1"/>
    <col min="4" max="4" width="11" style="77" bestFit="1" customWidth="1"/>
    <col min="5" max="5" width="17.5703125" style="77" bestFit="1" customWidth="1"/>
    <col min="6" max="6" width="21" style="77" bestFit="1" customWidth="1"/>
    <col min="7" max="7" width="15.7109375" style="77" bestFit="1" customWidth="1"/>
    <col min="8" max="8" width="17.5703125" style="77" bestFit="1" customWidth="1"/>
    <col min="9" max="9" width="21" style="77" bestFit="1" customWidth="1"/>
    <col min="10" max="10" width="10.85546875" style="77" bestFit="1" customWidth="1"/>
    <col min="11" max="11" width="12.5703125" style="77" bestFit="1" customWidth="1"/>
    <col min="12" max="12" width="21" style="77" bestFit="1" customWidth="1"/>
    <col min="13" max="13" width="21.7109375" style="77" bestFit="1" customWidth="1"/>
    <col min="14" max="14" width="18" style="77" bestFit="1" customWidth="1"/>
    <col min="15" max="15" width="17.42578125" style="77" customWidth="1"/>
    <col min="16" max="16" width="21" style="77" bestFit="1" customWidth="1"/>
    <col min="17" max="17" width="11.42578125" style="77" bestFit="1" customWidth="1"/>
    <col min="18" max="18" width="12.5703125" style="77" bestFit="1" customWidth="1"/>
    <col min="19" max="20" width="21" style="77" bestFit="1" customWidth="1"/>
    <col min="21" max="21" width="11.42578125" style="77" hidden="1" customWidth="1"/>
    <col min="22" max="22" width="17.42578125" style="77" hidden="1" customWidth="1"/>
    <col min="23" max="23" width="21" style="77" hidden="1" customWidth="1"/>
    <col min="24" max="24" width="17.85546875" style="77" bestFit="1" customWidth="1"/>
    <col min="25" max="25" width="22.7109375" style="77" customWidth="1"/>
    <col min="26" max="26" width="11.42578125" style="77"/>
    <col min="27" max="27" width="20" style="77" bestFit="1" customWidth="1"/>
    <col min="28" max="28" width="18.85546875" style="77" bestFit="1" customWidth="1"/>
    <col min="29" max="16384" width="11.42578125" style="77"/>
  </cols>
  <sheetData>
    <row r="1" spans="1:25" s="70" customFormat="1" ht="86.25" customHeight="1" thickBot="1" x14ac:dyDescent="0.3">
      <c r="A1" s="69"/>
      <c r="B1" s="496" t="s">
        <v>288</v>
      </c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7"/>
      <c r="Y1" s="1"/>
    </row>
    <row r="2" spans="1:25" s="3" customFormat="1" ht="26.25" customHeight="1" thickTop="1" thickBot="1" x14ac:dyDescent="0.3">
      <c r="A2" s="498" t="s">
        <v>308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500"/>
    </row>
    <row r="3" spans="1:25" s="70" customFormat="1" ht="20.100000000000001" customHeight="1" x14ac:dyDescent="0.25">
      <c r="A3" s="67" t="s">
        <v>255</v>
      </c>
      <c r="B3" s="501" t="s">
        <v>0</v>
      </c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503"/>
    </row>
    <row r="4" spans="1:25" s="70" customFormat="1" ht="15" x14ac:dyDescent="0.25">
      <c r="A4" s="68" t="s">
        <v>289</v>
      </c>
      <c r="B4" s="504">
        <v>9353879178.1000004</v>
      </c>
      <c r="C4" s="481"/>
      <c r="D4" s="481"/>
      <c r="E4" s="482"/>
      <c r="F4" s="284" t="s">
        <v>290</v>
      </c>
      <c r="G4" s="505" t="s">
        <v>302</v>
      </c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5"/>
    </row>
    <row r="5" spans="1:25" s="70" customFormat="1" ht="15" x14ac:dyDescent="0.25">
      <c r="A5" s="68" t="s">
        <v>291</v>
      </c>
      <c r="B5" s="285" t="s">
        <v>254</v>
      </c>
      <c r="C5" s="71" t="s">
        <v>303</v>
      </c>
      <c r="D5" s="480" t="s">
        <v>544</v>
      </c>
      <c r="E5" s="481"/>
      <c r="F5" s="482"/>
      <c r="G5" s="483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5"/>
    </row>
    <row r="6" spans="1:25" s="70" customFormat="1" ht="15" x14ac:dyDescent="0.25">
      <c r="A6" s="68" t="s">
        <v>292</v>
      </c>
      <c r="B6" s="285" t="s">
        <v>283</v>
      </c>
      <c r="C6" s="71" t="s">
        <v>303</v>
      </c>
      <c r="D6" s="480" t="s">
        <v>543</v>
      </c>
      <c r="E6" s="481"/>
      <c r="F6" s="482"/>
      <c r="G6" s="483"/>
      <c r="H6" s="484"/>
      <c r="I6" s="484"/>
      <c r="J6" s="484"/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5"/>
    </row>
    <row r="7" spans="1:25" s="70" customFormat="1" ht="15" x14ac:dyDescent="0.25">
      <c r="A7" s="72" t="s">
        <v>293</v>
      </c>
      <c r="B7" s="285" t="s">
        <v>284</v>
      </c>
      <c r="C7" s="71" t="s">
        <v>304</v>
      </c>
      <c r="D7" s="480" t="s">
        <v>545</v>
      </c>
      <c r="E7" s="481"/>
      <c r="F7" s="482"/>
      <c r="G7" s="483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5"/>
    </row>
    <row r="8" spans="1:25" s="6" customFormat="1" ht="15.75" x14ac:dyDescent="0.25">
      <c r="A8" s="486" t="s">
        <v>587</v>
      </c>
      <c r="B8" s="487"/>
      <c r="C8" s="487"/>
      <c r="D8" s="487"/>
      <c r="E8" s="487"/>
      <c r="F8" s="487"/>
      <c r="G8" s="487"/>
      <c r="H8" s="487"/>
      <c r="I8" s="487"/>
      <c r="J8" s="487"/>
      <c r="K8" s="487"/>
      <c r="L8" s="487"/>
      <c r="M8" s="487"/>
      <c r="N8" s="487"/>
      <c r="O8" s="487"/>
      <c r="P8" s="487"/>
      <c r="Q8" s="487"/>
      <c r="R8" s="487"/>
      <c r="S8" s="487"/>
      <c r="T8" s="487"/>
      <c r="U8" s="487"/>
      <c r="V8" s="487"/>
      <c r="W8" s="487"/>
      <c r="X8" s="487"/>
      <c r="Y8" s="488"/>
    </row>
    <row r="9" spans="1:25" s="6" customFormat="1" ht="16.5" thickBot="1" x14ac:dyDescent="0.3">
      <c r="A9" s="489"/>
      <c r="B9" s="490"/>
      <c r="C9" s="490"/>
      <c r="D9" s="490"/>
      <c r="E9" s="490"/>
      <c r="F9" s="490"/>
      <c r="G9" s="490"/>
      <c r="H9" s="490"/>
      <c r="I9" s="490"/>
      <c r="J9" s="490"/>
      <c r="K9" s="490"/>
      <c r="L9" s="490"/>
      <c r="M9" s="490"/>
      <c r="N9" s="490"/>
      <c r="O9" s="490"/>
      <c r="P9" s="490"/>
      <c r="Q9" s="490"/>
      <c r="R9" s="490"/>
      <c r="S9" s="490"/>
      <c r="T9" s="490"/>
      <c r="U9" s="490"/>
      <c r="V9" s="490"/>
      <c r="W9" s="490"/>
      <c r="X9" s="490"/>
      <c r="Y9" s="491"/>
    </row>
    <row r="10" spans="1:25" s="6" customFormat="1" ht="15.75" x14ac:dyDescent="0.25">
      <c r="A10" s="492" t="s">
        <v>1</v>
      </c>
      <c r="B10" s="494" t="s">
        <v>256</v>
      </c>
      <c r="C10" s="468" t="s">
        <v>305</v>
      </c>
      <c r="D10" s="473" t="s">
        <v>257</v>
      </c>
      <c r="E10" s="475"/>
      <c r="F10" s="476"/>
      <c r="G10" s="473" t="s">
        <v>298</v>
      </c>
      <c r="H10" s="475"/>
      <c r="I10" s="476"/>
      <c r="J10" s="473" t="s">
        <v>258</v>
      </c>
      <c r="K10" s="474"/>
      <c r="L10" s="473" t="s">
        <v>259</v>
      </c>
      <c r="M10" s="474"/>
      <c r="N10" s="473" t="s">
        <v>300</v>
      </c>
      <c r="O10" s="475"/>
      <c r="P10" s="476"/>
      <c r="Q10" s="473" t="s">
        <v>258</v>
      </c>
      <c r="R10" s="474"/>
      <c r="S10" s="473" t="s">
        <v>259</v>
      </c>
      <c r="T10" s="474"/>
      <c r="U10" s="477" t="s">
        <v>309</v>
      </c>
      <c r="V10" s="478"/>
      <c r="W10" s="479"/>
      <c r="X10" s="466" t="s">
        <v>260</v>
      </c>
      <c r="Y10" s="468" t="s">
        <v>261</v>
      </c>
    </row>
    <row r="11" spans="1:25" s="124" customFormat="1" ht="32.25" thickBot="1" x14ac:dyDescent="0.3">
      <c r="A11" s="493"/>
      <c r="B11" s="495"/>
      <c r="C11" s="469"/>
      <c r="D11" s="121" t="s">
        <v>306</v>
      </c>
      <c r="E11" s="122" t="s">
        <v>2</v>
      </c>
      <c r="F11" s="123" t="s">
        <v>261</v>
      </c>
      <c r="G11" s="121" t="s">
        <v>307</v>
      </c>
      <c r="H11" s="122" t="s">
        <v>2</v>
      </c>
      <c r="I11" s="123" t="s">
        <v>261</v>
      </c>
      <c r="J11" s="121" t="s">
        <v>262</v>
      </c>
      <c r="K11" s="123" t="s">
        <v>263</v>
      </c>
      <c r="L11" s="121" t="s">
        <v>262</v>
      </c>
      <c r="M11" s="123" t="s">
        <v>263</v>
      </c>
      <c r="N11" s="121" t="s">
        <v>299</v>
      </c>
      <c r="O11" s="122" t="s">
        <v>2</v>
      </c>
      <c r="P11" s="123" t="s">
        <v>261</v>
      </c>
      <c r="Q11" s="121" t="s">
        <v>262</v>
      </c>
      <c r="R11" s="123" t="s">
        <v>263</v>
      </c>
      <c r="S11" s="121" t="s">
        <v>262</v>
      </c>
      <c r="T11" s="123" t="s">
        <v>263</v>
      </c>
      <c r="U11" s="121" t="s">
        <v>299</v>
      </c>
      <c r="V11" s="122" t="s">
        <v>2</v>
      </c>
      <c r="W11" s="123" t="s">
        <v>261</v>
      </c>
      <c r="X11" s="467"/>
      <c r="Y11" s="469"/>
    </row>
    <row r="12" spans="1:25" s="124" customFormat="1" ht="31.5" x14ac:dyDescent="0.25">
      <c r="A12" s="20">
        <v>1</v>
      </c>
      <c r="B12" s="118" t="s">
        <v>3</v>
      </c>
      <c r="C12" s="106"/>
      <c r="D12" s="119"/>
      <c r="E12" s="259"/>
      <c r="F12" s="260">
        <f>+D12*E12</f>
        <v>0</v>
      </c>
      <c r="G12" s="120"/>
      <c r="H12" s="261"/>
      <c r="I12" s="260"/>
      <c r="J12" s="262"/>
      <c r="K12" s="263"/>
      <c r="L12" s="264"/>
      <c r="M12" s="265"/>
      <c r="N12" s="120"/>
      <c r="O12" s="261"/>
      <c r="P12" s="260"/>
      <c r="Q12" s="262"/>
      <c r="R12" s="263"/>
      <c r="S12" s="264"/>
      <c r="T12" s="265"/>
      <c r="U12" s="120"/>
      <c r="V12" s="261"/>
      <c r="W12" s="260"/>
      <c r="X12" s="264">
        <f>+D12+J12-K12</f>
        <v>0</v>
      </c>
      <c r="Y12" s="260">
        <f>+X12*E12</f>
        <v>0</v>
      </c>
    </row>
    <row r="13" spans="1:25" s="6" customFormat="1" ht="63" x14ac:dyDescent="0.25">
      <c r="A13" s="18" t="s">
        <v>331</v>
      </c>
      <c r="B13" s="19" t="s">
        <v>4</v>
      </c>
      <c r="C13" s="107" t="s">
        <v>5</v>
      </c>
      <c r="D13" s="44">
        <v>30</v>
      </c>
      <c r="E13" s="45">
        <v>666678</v>
      </c>
      <c r="F13" s="46">
        <f>ROUND(+D13*E13,2)</f>
        <v>20000340</v>
      </c>
      <c r="G13" s="58">
        <v>30</v>
      </c>
      <c r="H13" s="47">
        <v>666678</v>
      </c>
      <c r="I13" s="46">
        <f>G13*H13</f>
        <v>20000340</v>
      </c>
      <c r="J13" s="86">
        <v>0</v>
      </c>
      <c r="K13" s="266">
        <v>0</v>
      </c>
      <c r="L13" s="125">
        <f>ROUND(+J13*E13,2)</f>
        <v>0</v>
      </c>
      <c r="M13" s="126">
        <f>ROUND(+K13*E13,2)</f>
        <v>0</v>
      </c>
      <c r="N13" s="58">
        <f>G13+J13+K13</f>
        <v>30</v>
      </c>
      <c r="O13" s="47">
        <f>E13</f>
        <v>666678</v>
      </c>
      <c r="P13" s="46">
        <f>N13*O13</f>
        <v>20000340</v>
      </c>
      <c r="Q13" s="86">
        <v>0</v>
      </c>
      <c r="R13" s="266">
        <v>0</v>
      </c>
      <c r="S13" s="125">
        <f>Q13*E13</f>
        <v>0</v>
      </c>
      <c r="T13" s="126">
        <f>E13*R13</f>
        <v>0</v>
      </c>
      <c r="U13" s="58">
        <f>N13+Q13+R13</f>
        <v>30</v>
      </c>
      <c r="V13" s="47">
        <f>E13</f>
        <v>666678</v>
      </c>
      <c r="W13" s="46"/>
      <c r="X13" s="86">
        <f>N13+Q13+R13</f>
        <v>30</v>
      </c>
      <c r="Y13" s="46">
        <f>ROUND(+X13*O13,2)</f>
        <v>20000340</v>
      </c>
    </row>
    <row r="14" spans="1:25" s="6" customFormat="1" ht="31.5" x14ac:dyDescent="0.25">
      <c r="A14" s="18" t="s">
        <v>332</v>
      </c>
      <c r="B14" s="21" t="s">
        <v>6</v>
      </c>
      <c r="C14" s="107" t="s">
        <v>7</v>
      </c>
      <c r="D14" s="44">
        <v>18542</v>
      </c>
      <c r="E14" s="45">
        <v>10297</v>
      </c>
      <c r="F14" s="46">
        <f t="shared" ref="F14:F21" si="0">ROUND(+D14*E14,2)</f>
        <v>190926974</v>
      </c>
      <c r="G14" s="58">
        <v>44000</v>
      </c>
      <c r="H14" s="47">
        <v>10297</v>
      </c>
      <c r="I14" s="46">
        <f t="shared" ref="I14:I20" si="1">G14*H14</f>
        <v>453068000</v>
      </c>
      <c r="J14" s="86">
        <v>0</v>
      </c>
      <c r="K14" s="266">
        <v>0</v>
      </c>
      <c r="L14" s="125">
        <f t="shared" ref="L14:L21" si="2">ROUND(+J14*E14,2)</f>
        <v>0</v>
      </c>
      <c r="M14" s="126">
        <f t="shared" ref="M14:M21" si="3">ROUND(+K14*E14,2)</f>
        <v>0</v>
      </c>
      <c r="N14" s="58">
        <f t="shared" ref="N14:N21" si="4">G14+J14+K14</f>
        <v>44000</v>
      </c>
      <c r="O14" s="47">
        <f t="shared" ref="O14:O21" si="5">E14</f>
        <v>10297</v>
      </c>
      <c r="P14" s="46">
        <f t="shared" ref="P14:P20" si="6">N14*O14</f>
        <v>453068000</v>
      </c>
      <c r="Q14" s="86">
        <v>0</v>
      </c>
      <c r="R14" s="266">
        <v>0</v>
      </c>
      <c r="S14" s="125">
        <f t="shared" ref="S14:S21" si="7">Q14*E14</f>
        <v>0</v>
      </c>
      <c r="T14" s="126">
        <f t="shared" ref="T14:T21" si="8">E14*R14</f>
        <v>0</v>
      </c>
      <c r="U14" s="58">
        <f t="shared" ref="U14:U21" si="9">N14+Q14+R14</f>
        <v>44000</v>
      </c>
      <c r="V14" s="47">
        <f t="shared" ref="V14:V21" si="10">E14</f>
        <v>10297</v>
      </c>
      <c r="W14" s="46"/>
      <c r="X14" s="86">
        <f t="shared" ref="X14:X21" si="11">N14+Q14+R14</f>
        <v>44000</v>
      </c>
      <c r="Y14" s="46">
        <f t="shared" ref="Y14:Y21" si="12">ROUND(+X14*O14,2)</f>
        <v>453068000</v>
      </c>
    </row>
    <row r="15" spans="1:25" s="6" customFormat="1" ht="78.75" x14ac:dyDescent="0.25">
      <c r="A15" s="18" t="s">
        <v>333</v>
      </c>
      <c r="B15" s="21" t="s">
        <v>8</v>
      </c>
      <c r="C15" s="107" t="s">
        <v>9</v>
      </c>
      <c r="D15" s="44">
        <v>4001.75</v>
      </c>
      <c r="E15" s="45">
        <v>12952</v>
      </c>
      <c r="F15" s="46">
        <f t="shared" si="0"/>
        <v>51830666</v>
      </c>
      <c r="G15" s="58">
        <v>14507.38</v>
      </c>
      <c r="H15" s="47">
        <v>12952</v>
      </c>
      <c r="I15" s="46">
        <f t="shared" si="1"/>
        <v>187899585.75999999</v>
      </c>
      <c r="J15" s="267">
        <v>265.95</v>
      </c>
      <c r="K15" s="266">
        <v>0</v>
      </c>
      <c r="L15" s="125">
        <f t="shared" si="2"/>
        <v>3444584.4</v>
      </c>
      <c r="M15" s="126">
        <f t="shared" si="3"/>
        <v>0</v>
      </c>
      <c r="N15" s="58">
        <f>G15+J15+K15</f>
        <v>14773.33</v>
      </c>
      <c r="O15" s="47">
        <f t="shared" si="5"/>
        <v>12952</v>
      </c>
      <c r="P15" s="46">
        <f t="shared" si="6"/>
        <v>191344170.16</v>
      </c>
      <c r="Q15" s="268">
        <v>0</v>
      </c>
      <c r="R15" s="266">
        <v>0</v>
      </c>
      <c r="S15" s="125">
        <f t="shared" si="7"/>
        <v>0</v>
      </c>
      <c r="T15" s="126">
        <f t="shared" si="8"/>
        <v>0</v>
      </c>
      <c r="U15" s="58">
        <f t="shared" si="9"/>
        <v>14773.33</v>
      </c>
      <c r="V15" s="47">
        <f t="shared" si="10"/>
        <v>12952</v>
      </c>
      <c r="W15" s="46"/>
      <c r="X15" s="86">
        <f t="shared" si="11"/>
        <v>14773.33</v>
      </c>
      <c r="Y15" s="46">
        <f t="shared" si="12"/>
        <v>191344170.16</v>
      </c>
    </row>
    <row r="16" spans="1:25" s="6" customFormat="1" ht="94.5" x14ac:dyDescent="0.25">
      <c r="A16" s="18" t="s">
        <v>334</v>
      </c>
      <c r="B16" s="21" t="s">
        <v>10</v>
      </c>
      <c r="C16" s="107" t="s">
        <v>9</v>
      </c>
      <c r="D16" s="44">
        <v>9337.3999999999978</v>
      </c>
      <c r="E16" s="45">
        <v>14097</v>
      </c>
      <c r="F16" s="46">
        <f t="shared" si="0"/>
        <v>131629327.8</v>
      </c>
      <c r="G16" s="58">
        <v>0</v>
      </c>
      <c r="H16" s="47">
        <v>14097</v>
      </c>
      <c r="I16" s="46">
        <f t="shared" si="1"/>
        <v>0</v>
      </c>
      <c r="J16" s="86">
        <v>0</v>
      </c>
      <c r="K16" s="266">
        <v>0</v>
      </c>
      <c r="L16" s="125">
        <f t="shared" si="2"/>
        <v>0</v>
      </c>
      <c r="M16" s="126">
        <f t="shared" si="3"/>
        <v>0</v>
      </c>
      <c r="N16" s="58">
        <f t="shared" si="4"/>
        <v>0</v>
      </c>
      <c r="O16" s="47">
        <f t="shared" si="5"/>
        <v>14097</v>
      </c>
      <c r="P16" s="46">
        <f t="shared" si="6"/>
        <v>0</v>
      </c>
      <c r="Q16" s="86">
        <v>0</v>
      </c>
      <c r="R16" s="266">
        <v>0</v>
      </c>
      <c r="S16" s="125">
        <f t="shared" si="7"/>
        <v>0</v>
      </c>
      <c r="T16" s="126">
        <f t="shared" si="8"/>
        <v>0</v>
      </c>
      <c r="U16" s="58">
        <f t="shared" si="9"/>
        <v>0</v>
      </c>
      <c r="V16" s="47">
        <f t="shared" si="10"/>
        <v>14097</v>
      </c>
      <c r="W16" s="46"/>
      <c r="X16" s="86">
        <f t="shared" si="11"/>
        <v>0</v>
      </c>
      <c r="Y16" s="46">
        <f t="shared" si="12"/>
        <v>0</v>
      </c>
    </row>
    <row r="17" spans="1:25" s="6" customFormat="1" ht="31.5" x14ac:dyDescent="0.25">
      <c r="A17" s="18" t="s">
        <v>335</v>
      </c>
      <c r="B17" s="21" t="s">
        <v>11</v>
      </c>
      <c r="C17" s="107" t="s">
        <v>9</v>
      </c>
      <c r="D17" s="44">
        <v>10</v>
      </c>
      <c r="E17" s="45">
        <v>164713</v>
      </c>
      <c r="F17" s="46">
        <f t="shared" si="0"/>
        <v>1647130</v>
      </c>
      <c r="G17" s="58">
        <v>10</v>
      </c>
      <c r="H17" s="47">
        <v>164713</v>
      </c>
      <c r="I17" s="46">
        <f t="shared" si="1"/>
        <v>1647130</v>
      </c>
      <c r="J17" s="86">
        <v>0</v>
      </c>
      <c r="K17" s="266">
        <v>0</v>
      </c>
      <c r="L17" s="125">
        <f t="shared" si="2"/>
        <v>0</v>
      </c>
      <c r="M17" s="126">
        <f t="shared" si="3"/>
        <v>0</v>
      </c>
      <c r="N17" s="58">
        <f t="shared" si="4"/>
        <v>10</v>
      </c>
      <c r="O17" s="47">
        <f t="shared" si="5"/>
        <v>164713</v>
      </c>
      <c r="P17" s="46">
        <f t="shared" si="6"/>
        <v>1647130</v>
      </c>
      <c r="Q17" s="86">
        <v>0</v>
      </c>
      <c r="R17" s="266">
        <v>0</v>
      </c>
      <c r="S17" s="125">
        <f t="shared" si="7"/>
        <v>0</v>
      </c>
      <c r="T17" s="126">
        <f t="shared" si="8"/>
        <v>0</v>
      </c>
      <c r="U17" s="58">
        <f t="shared" si="9"/>
        <v>10</v>
      </c>
      <c r="V17" s="47">
        <f t="shared" si="10"/>
        <v>164713</v>
      </c>
      <c r="W17" s="46"/>
      <c r="X17" s="86">
        <f t="shared" si="11"/>
        <v>10</v>
      </c>
      <c r="Y17" s="46">
        <f t="shared" si="12"/>
        <v>1647130</v>
      </c>
    </row>
    <row r="18" spans="1:25" s="6" customFormat="1" ht="31.5" x14ac:dyDescent="0.25">
      <c r="A18" s="18" t="s">
        <v>336</v>
      </c>
      <c r="B18" s="21" t="s">
        <v>12</v>
      </c>
      <c r="C18" s="107" t="s">
        <v>7</v>
      </c>
      <c r="D18" s="44">
        <v>7397</v>
      </c>
      <c r="E18" s="45">
        <v>14832</v>
      </c>
      <c r="F18" s="46">
        <f t="shared" si="0"/>
        <v>109712304</v>
      </c>
      <c r="G18" s="58">
        <v>1000</v>
      </c>
      <c r="H18" s="47">
        <v>14832</v>
      </c>
      <c r="I18" s="46">
        <f t="shared" si="1"/>
        <v>14832000</v>
      </c>
      <c r="J18" s="86">
        <v>0</v>
      </c>
      <c r="K18" s="266">
        <v>0</v>
      </c>
      <c r="L18" s="125">
        <f t="shared" si="2"/>
        <v>0</v>
      </c>
      <c r="M18" s="126">
        <f t="shared" si="3"/>
        <v>0</v>
      </c>
      <c r="N18" s="58">
        <f t="shared" si="4"/>
        <v>1000</v>
      </c>
      <c r="O18" s="47">
        <f t="shared" si="5"/>
        <v>14832</v>
      </c>
      <c r="P18" s="46">
        <f t="shared" si="6"/>
        <v>14832000</v>
      </c>
      <c r="Q18" s="86">
        <v>0</v>
      </c>
      <c r="R18" s="266">
        <v>0</v>
      </c>
      <c r="S18" s="125">
        <f t="shared" si="7"/>
        <v>0</v>
      </c>
      <c r="T18" s="126">
        <f t="shared" si="8"/>
        <v>0</v>
      </c>
      <c r="U18" s="58">
        <f t="shared" si="9"/>
        <v>1000</v>
      </c>
      <c r="V18" s="47">
        <f t="shared" si="10"/>
        <v>14832</v>
      </c>
      <c r="W18" s="46"/>
      <c r="X18" s="86">
        <f t="shared" si="11"/>
        <v>1000</v>
      </c>
      <c r="Y18" s="46">
        <f t="shared" si="12"/>
        <v>14832000</v>
      </c>
    </row>
    <row r="19" spans="1:25" s="6" customFormat="1" ht="47.25" x14ac:dyDescent="0.25">
      <c r="A19" s="18" t="s">
        <v>337</v>
      </c>
      <c r="B19" s="21" t="s">
        <v>13</v>
      </c>
      <c r="C19" s="107" t="s">
        <v>9</v>
      </c>
      <c r="D19" s="44">
        <v>11096</v>
      </c>
      <c r="E19" s="45">
        <v>85147</v>
      </c>
      <c r="F19" s="46">
        <f t="shared" si="0"/>
        <v>944791112</v>
      </c>
      <c r="G19" s="58">
        <v>200</v>
      </c>
      <c r="H19" s="47">
        <v>85147</v>
      </c>
      <c r="I19" s="46">
        <f t="shared" si="1"/>
        <v>17029400</v>
      </c>
      <c r="J19" s="86">
        <v>0</v>
      </c>
      <c r="K19" s="266">
        <v>0</v>
      </c>
      <c r="L19" s="125">
        <f t="shared" si="2"/>
        <v>0</v>
      </c>
      <c r="M19" s="126">
        <f t="shared" si="3"/>
        <v>0</v>
      </c>
      <c r="N19" s="58">
        <f t="shared" si="4"/>
        <v>200</v>
      </c>
      <c r="O19" s="47">
        <f t="shared" si="5"/>
        <v>85147</v>
      </c>
      <c r="P19" s="46">
        <f t="shared" si="6"/>
        <v>17029400</v>
      </c>
      <c r="Q19" s="86">
        <v>0</v>
      </c>
      <c r="R19" s="266">
        <v>0</v>
      </c>
      <c r="S19" s="125">
        <f t="shared" si="7"/>
        <v>0</v>
      </c>
      <c r="T19" s="126">
        <f t="shared" si="8"/>
        <v>0</v>
      </c>
      <c r="U19" s="58">
        <f t="shared" si="9"/>
        <v>200</v>
      </c>
      <c r="V19" s="47">
        <f t="shared" si="10"/>
        <v>85147</v>
      </c>
      <c r="W19" s="46"/>
      <c r="X19" s="86">
        <f t="shared" si="11"/>
        <v>200</v>
      </c>
      <c r="Y19" s="46">
        <f t="shared" si="12"/>
        <v>17029400</v>
      </c>
    </row>
    <row r="20" spans="1:25" s="6" customFormat="1" ht="47.25" x14ac:dyDescent="0.25">
      <c r="A20" s="18" t="s">
        <v>338</v>
      </c>
      <c r="B20" s="21" t="s">
        <v>14</v>
      </c>
      <c r="C20" s="107" t="s">
        <v>9</v>
      </c>
      <c r="D20" s="44">
        <v>22202.91</v>
      </c>
      <c r="E20" s="45">
        <v>85147</v>
      </c>
      <c r="F20" s="46">
        <f t="shared" si="0"/>
        <v>1890511177.77</v>
      </c>
      <c r="G20" s="58">
        <v>35275.808788595874</v>
      </c>
      <c r="H20" s="47">
        <v>85147</v>
      </c>
      <c r="I20" s="46">
        <f t="shared" si="1"/>
        <v>3003629290.9225731</v>
      </c>
      <c r="J20" s="267">
        <f>4594.82+4863.95</f>
        <v>9458.77</v>
      </c>
      <c r="K20" s="266">
        <v>0</v>
      </c>
      <c r="L20" s="125">
        <f>ROUND(+J20*E20,2)</f>
        <v>805385889.19000006</v>
      </c>
      <c r="M20" s="126">
        <f t="shared" si="3"/>
        <v>0</v>
      </c>
      <c r="N20" s="58">
        <f>G20+J20+K20</f>
        <v>44734.578788595871</v>
      </c>
      <c r="O20" s="47">
        <f t="shared" si="5"/>
        <v>85147</v>
      </c>
      <c r="P20" s="46">
        <f t="shared" si="6"/>
        <v>3809015180.1125727</v>
      </c>
      <c r="Q20" s="86">
        <v>0</v>
      </c>
      <c r="R20" s="266">
        <v>0</v>
      </c>
      <c r="S20" s="125">
        <f t="shared" si="7"/>
        <v>0</v>
      </c>
      <c r="T20" s="126">
        <f t="shared" si="8"/>
        <v>0</v>
      </c>
      <c r="U20" s="58">
        <f t="shared" si="9"/>
        <v>44734.578788595871</v>
      </c>
      <c r="V20" s="47">
        <f t="shared" si="10"/>
        <v>85147</v>
      </c>
      <c r="W20" s="46"/>
      <c r="X20" s="86">
        <f t="shared" si="11"/>
        <v>44734.578788595871</v>
      </c>
      <c r="Y20" s="46">
        <f t="shared" si="12"/>
        <v>3809015180.1100001</v>
      </c>
    </row>
    <row r="21" spans="1:25" s="6" customFormat="1" ht="94.5" x14ac:dyDescent="0.25">
      <c r="A21" s="18" t="s">
        <v>339</v>
      </c>
      <c r="B21" s="19" t="s">
        <v>15</v>
      </c>
      <c r="C21" s="107" t="s">
        <v>16</v>
      </c>
      <c r="D21" s="44">
        <v>910</v>
      </c>
      <c r="E21" s="45">
        <v>205806</v>
      </c>
      <c r="F21" s="46">
        <f t="shared" si="0"/>
        <v>187283460</v>
      </c>
      <c r="G21" s="58">
        <v>0</v>
      </c>
      <c r="H21" s="47">
        <v>205806</v>
      </c>
      <c r="I21" s="46">
        <f>G21*H21</f>
        <v>0</v>
      </c>
      <c r="J21" s="86">
        <v>0</v>
      </c>
      <c r="K21" s="266">
        <v>0</v>
      </c>
      <c r="L21" s="125">
        <f t="shared" si="2"/>
        <v>0</v>
      </c>
      <c r="M21" s="126">
        <f t="shared" si="3"/>
        <v>0</v>
      </c>
      <c r="N21" s="58">
        <f t="shared" si="4"/>
        <v>0</v>
      </c>
      <c r="O21" s="47">
        <f t="shared" si="5"/>
        <v>205806</v>
      </c>
      <c r="P21" s="46">
        <f>N21*O21</f>
        <v>0</v>
      </c>
      <c r="Q21" s="86">
        <v>0</v>
      </c>
      <c r="R21" s="266">
        <v>0</v>
      </c>
      <c r="S21" s="125">
        <f t="shared" si="7"/>
        <v>0</v>
      </c>
      <c r="T21" s="126">
        <f t="shared" si="8"/>
        <v>0</v>
      </c>
      <c r="U21" s="58">
        <f t="shared" si="9"/>
        <v>0</v>
      </c>
      <c r="V21" s="47">
        <f t="shared" si="10"/>
        <v>205806</v>
      </c>
      <c r="W21" s="46"/>
      <c r="X21" s="86">
        <f t="shared" si="11"/>
        <v>0</v>
      </c>
      <c r="Y21" s="46">
        <f t="shared" si="12"/>
        <v>0</v>
      </c>
    </row>
    <row r="22" spans="1:25" s="6" customFormat="1" ht="31.5" x14ac:dyDescent="0.25">
      <c r="A22" s="22"/>
      <c r="B22" s="89" t="s">
        <v>17</v>
      </c>
      <c r="C22" s="108"/>
      <c r="D22" s="78"/>
      <c r="E22" s="127"/>
      <c r="F22" s="128">
        <f>SUM(F13:F21)</f>
        <v>3528332491.5699997</v>
      </c>
      <c r="G22" s="85"/>
      <c r="H22" s="129"/>
      <c r="I22" s="128">
        <f>SUM(I13:I21)</f>
        <v>3698105746.6825733</v>
      </c>
      <c r="J22" s="130"/>
      <c r="K22" s="131"/>
      <c r="L22" s="132">
        <f>SUM(L13:L21)</f>
        <v>808830473.59000003</v>
      </c>
      <c r="M22" s="133">
        <f>SUM(M13:M21)</f>
        <v>0</v>
      </c>
      <c r="N22" s="85"/>
      <c r="O22" s="129"/>
      <c r="P22" s="128">
        <f>SUM(P13:P21)</f>
        <v>4506936220.2725725</v>
      </c>
      <c r="Q22" s="130"/>
      <c r="R22" s="131"/>
      <c r="S22" s="132">
        <f>SUM(S13:S21)</f>
        <v>0</v>
      </c>
      <c r="T22" s="133">
        <f>SUM(T13:T21)</f>
        <v>0</v>
      </c>
      <c r="U22" s="85"/>
      <c r="V22" s="129"/>
      <c r="W22" s="128"/>
      <c r="X22" s="134"/>
      <c r="Y22" s="128">
        <f>SUM(Y13:Y21)</f>
        <v>4506936220.2700005</v>
      </c>
    </row>
    <row r="23" spans="1:25" s="9" customFormat="1" ht="15.75" x14ac:dyDescent="0.25">
      <c r="A23" s="16">
        <v>2</v>
      </c>
      <c r="B23" s="26" t="s">
        <v>18</v>
      </c>
      <c r="C23" s="109"/>
      <c r="D23" s="29"/>
      <c r="E23" s="30"/>
      <c r="F23" s="31"/>
      <c r="G23" s="32"/>
      <c r="H23" s="33"/>
      <c r="I23" s="34"/>
      <c r="J23" s="35"/>
      <c r="K23" s="36"/>
      <c r="L23" s="135"/>
      <c r="M23" s="136">
        <f>L22+M22</f>
        <v>808830473.59000003</v>
      </c>
      <c r="N23" s="32"/>
      <c r="O23" s="33"/>
      <c r="P23" s="34">
        <f>F22-P22</f>
        <v>-978603728.70257282</v>
      </c>
      <c r="Q23" s="35"/>
      <c r="R23" s="36"/>
      <c r="S23" s="135"/>
      <c r="T23" s="136"/>
      <c r="U23" s="32"/>
      <c r="V23" s="33"/>
      <c r="W23" s="34"/>
      <c r="X23" s="137"/>
      <c r="Y23" s="31"/>
    </row>
    <row r="24" spans="1:25" s="11" customFormat="1" ht="15.75" x14ac:dyDescent="0.25">
      <c r="A24" s="16" t="s">
        <v>340</v>
      </c>
      <c r="B24" s="26" t="s">
        <v>19</v>
      </c>
      <c r="C24" s="110"/>
      <c r="D24" s="37"/>
      <c r="E24" s="38"/>
      <c r="F24" s="39"/>
      <c r="G24" s="40"/>
      <c r="H24" s="41"/>
      <c r="I24" s="39"/>
      <c r="J24" s="42"/>
      <c r="K24" s="43"/>
      <c r="L24" s="138"/>
      <c r="M24" s="139"/>
      <c r="N24" s="40"/>
      <c r="O24" s="41"/>
      <c r="P24" s="39"/>
      <c r="Q24" s="42"/>
      <c r="R24" s="43"/>
      <c r="S24" s="138"/>
      <c r="T24" s="139"/>
      <c r="U24" s="40"/>
      <c r="V24" s="41"/>
      <c r="W24" s="39"/>
      <c r="X24" s="140"/>
      <c r="Y24" s="39"/>
    </row>
    <row r="25" spans="1:25" s="9" customFormat="1" ht="15.75" x14ac:dyDescent="0.25">
      <c r="A25" s="17" t="s">
        <v>20</v>
      </c>
      <c r="B25" s="90" t="s">
        <v>21</v>
      </c>
      <c r="C25" s="111"/>
      <c r="D25" s="37"/>
      <c r="E25" s="38"/>
      <c r="F25" s="39"/>
      <c r="G25" s="40"/>
      <c r="H25" s="41"/>
      <c r="I25" s="39"/>
      <c r="J25" s="42"/>
      <c r="K25" s="43"/>
      <c r="L25" s="138"/>
      <c r="M25" s="139"/>
      <c r="N25" s="40"/>
      <c r="O25" s="41"/>
      <c r="P25" s="39"/>
      <c r="Q25" s="42"/>
      <c r="R25" s="43"/>
      <c r="S25" s="138"/>
      <c r="T25" s="139"/>
      <c r="U25" s="40"/>
      <c r="V25" s="41"/>
      <c r="W25" s="39"/>
      <c r="X25" s="140"/>
      <c r="Y25" s="39"/>
    </row>
    <row r="26" spans="1:25" s="6" customFormat="1" ht="63" x14ac:dyDescent="0.25">
      <c r="A26" s="18" t="s">
        <v>22</v>
      </c>
      <c r="B26" s="19" t="s">
        <v>23</v>
      </c>
      <c r="C26" s="107" t="s">
        <v>5</v>
      </c>
      <c r="D26" s="44">
        <v>6</v>
      </c>
      <c r="E26" s="45">
        <v>666678</v>
      </c>
      <c r="F26" s="46">
        <f t="shared" ref="F26:F27" si="13">ROUND(+D26*E26,2)</f>
        <v>4000068</v>
      </c>
      <c r="G26" s="58">
        <v>6</v>
      </c>
      <c r="H26" s="47">
        <v>666678</v>
      </c>
      <c r="I26" s="46">
        <f>G26*H26</f>
        <v>4000068</v>
      </c>
      <c r="J26" s="86">
        <v>0</v>
      </c>
      <c r="K26" s="269">
        <v>-2</v>
      </c>
      <c r="L26" s="125">
        <f>ROUND(+J26*E26,2)</f>
        <v>0</v>
      </c>
      <c r="M26" s="126">
        <f>ROUND(+K26*E26,2)</f>
        <v>-1333356</v>
      </c>
      <c r="N26" s="58">
        <f t="shared" ref="N26:N27" si="14">G26+J26+K26</f>
        <v>4</v>
      </c>
      <c r="O26" s="47">
        <f>E26</f>
        <v>666678</v>
      </c>
      <c r="P26" s="46">
        <f>N26*O26</f>
        <v>2666712</v>
      </c>
      <c r="Q26" s="268">
        <v>0</v>
      </c>
      <c r="R26" s="266">
        <v>0</v>
      </c>
      <c r="S26" s="125">
        <f t="shared" ref="S26:S27" si="15">Q26*E26</f>
        <v>0</v>
      </c>
      <c r="T26" s="126">
        <f t="shared" ref="T26:T27" si="16">E26*R26</f>
        <v>0</v>
      </c>
      <c r="U26" s="58">
        <f t="shared" ref="U26:U27" si="17">N26+Q26+R26</f>
        <v>4</v>
      </c>
      <c r="V26" s="47">
        <f t="shared" ref="V26:V27" si="18">E26</f>
        <v>666678</v>
      </c>
      <c r="W26" s="46"/>
      <c r="X26" s="86">
        <f t="shared" ref="X26:X27" si="19">N26+Q26+R26</f>
        <v>4</v>
      </c>
      <c r="Y26" s="46">
        <f>ROUND(+X26*E26,2)</f>
        <v>2666712</v>
      </c>
    </row>
    <row r="27" spans="1:25" s="6" customFormat="1" ht="31.5" x14ac:dyDescent="0.25">
      <c r="A27" s="18" t="s">
        <v>24</v>
      </c>
      <c r="B27" s="19" t="s">
        <v>25</v>
      </c>
      <c r="C27" s="107" t="s">
        <v>7</v>
      </c>
      <c r="D27" s="44">
        <v>2044</v>
      </c>
      <c r="E27" s="45">
        <v>11990</v>
      </c>
      <c r="F27" s="46">
        <f t="shared" si="13"/>
        <v>24507560</v>
      </c>
      <c r="G27" s="58">
        <v>0</v>
      </c>
      <c r="H27" s="47">
        <v>11990</v>
      </c>
      <c r="I27" s="46">
        <f>G27*H27</f>
        <v>0</v>
      </c>
      <c r="J27" s="86">
        <v>0</v>
      </c>
      <c r="K27" s="266">
        <v>0</v>
      </c>
      <c r="L27" s="125">
        <f>ROUND(+J27*E27,2)</f>
        <v>0</v>
      </c>
      <c r="M27" s="126">
        <f>ROUND(+K27*E27,2)</f>
        <v>0</v>
      </c>
      <c r="N27" s="58">
        <f t="shared" si="14"/>
        <v>0</v>
      </c>
      <c r="O27" s="47">
        <f>E27</f>
        <v>11990</v>
      </c>
      <c r="P27" s="46">
        <f>N27*O27</f>
        <v>0</v>
      </c>
      <c r="Q27" s="86">
        <v>0</v>
      </c>
      <c r="R27" s="266">
        <v>0</v>
      </c>
      <c r="S27" s="125">
        <f t="shared" si="15"/>
        <v>0</v>
      </c>
      <c r="T27" s="126">
        <f t="shared" si="16"/>
        <v>0</v>
      </c>
      <c r="U27" s="58">
        <f t="shared" si="17"/>
        <v>0</v>
      </c>
      <c r="V27" s="47">
        <f t="shared" si="18"/>
        <v>11990</v>
      </c>
      <c r="W27" s="46"/>
      <c r="X27" s="86">
        <f t="shared" si="19"/>
        <v>0</v>
      </c>
      <c r="Y27" s="46">
        <f>ROUND(+X27*E27,2)</f>
        <v>0</v>
      </c>
    </row>
    <row r="28" spans="1:25" s="9" customFormat="1" ht="15.75" x14ac:dyDescent="0.25">
      <c r="A28" s="23"/>
      <c r="B28" s="91" t="s">
        <v>26</v>
      </c>
      <c r="C28" s="112"/>
      <c r="D28" s="48"/>
      <c r="E28" s="49"/>
      <c r="F28" s="50">
        <f>SUM(F26:F27)</f>
        <v>28507628</v>
      </c>
      <c r="G28" s="51"/>
      <c r="H28" s="52"/>
      <c r="I28" s="50">
        <f>SUM(I26:I27)</f>
        <v>4000068</v>
      </c>
      <c r="J28" s="53"/>
      <c r="K28" s="54"/>
      <c r="L28" s="141">
        <f t="shared" ref="L28:M28" si="20">SUM(L26:L27)</f>
        <v>0</v>
      </c>
      <c r="M28" s="142">
        <f t="shared" si="20"/>
        <v>-1333356</v>
      </c>
      <c r="N28" s="58"/>
      <c r="O28" s="52"/>
      <c r="P28" s="50">
        <f>SUM(P26:P27)</f>
        <v>2666712</v>
      </c>
      <c r="Q28" s="53"/>
      <c r="R28" s="54"/>
      <c r="S28" s="141">
        <f t="shared" ref="S28:T28" si="21">SUM(S26:S27)</f>
        <v>0</v>
      </c>
      <c r="T28" s="142">
        <f t="shared" si="21"/>
        <v>0</v>
      </c>
      <c r="U28" s="51"/>
      <c r="V28" s="52"/>
      <c r="W28" s="50"/>
      <c r="X28" s="143"/>
      <c r="Y28" s="50">
        <f>SUM(Y26:Y27)</f>
        <v>2666712</v>
      </c>
    </row>
    <row r="29" spans="1:25" s="9" customFormat="1" ht="15.75" x14ac:dyDescent="0.25">
      <c r="A29" s="23" t="s">
        <v>27</v>
      </c>
      <c r="B29" s="91" t="s">
        <v>28</v>
      </c>
      <c r="C29" s="112"/>
      <c r="D29" s="48"/>
      <c r="E29" s="49"/>
      <c r="F29" s="50"/>
      <c r="G29" s="51"/>
      <c r="H29" s="52"/>
      <c r="I29" s="50"/>
      <c r="J29" s="53"/>
      <c r="K29" s="54"/>
      <c r="L29" s="141"/>
      <c r="M29" s="142"/>
      <c r="N29" s="58"/>
      <c r="O29" s="52"/>
      <c r="P29" s="50"/>
      <c r="Q29" s="53"/>
      <c r="R29" s="54"/>
      <c r="S29" s="141"/>
      <c r="T29" s="142"/>
      <c r="U29" s="51"/>
      <c r="V29" s="52"/>
      <c r="W29" s="50"/>
      <c r="X29" s="143"/>
      <c r="Y29" s="50"/>
    </row>
    <row r="30" spans="1:25" s="6" customFormat="1" ht="15.75" x14ac:dyDescent="0.25">
      <c r="A30" s="18" t="s">
        <v>29</v>
      </c>
      <c r="B30" s="19" t="s">
        <v>30</v>
      </c>
      <c r="C30" s="107" t="s">
        <v>9</v>
      </c>
      <c r="D30" s="44">
        <v>3</v>
      </c>
      <c r="E30" s="45">
        <v>164713</v>
      </c>
      <c r="F30" s="46">
        <f t="shared" ref="F30:F31" si="22">ROUND(+D30*E30,2)</f>
        <v>494139</v>
      </c>
      <c r="G30" s="86">
        <v>3</v>
      </c>
      <c r="H30" s="47">
        <v>164713</v>
      </c>
      <c r="I30" s="46">
        <f t="shared" ref="I30:I31" si="23">G30*H30</f>
        <v>494139</v>
      </c>
      <c r="J30" s="267">
        <v>6.5080239500000001</v>
      </c>
      <c r="K30" s="266">
        <v>0</v>
      </c>
      <c r="L30" s="125">
        <f>ROUND(+J30*E30,2)</f>
        <v>1071956.1499999999</v>
      </c>
      <c r="M30" s="126">
        <f>ROUND(+K30*E30,2)</f>
        <v>0</v>
      </c>
      <c r="N30" s="58">
        <f>G30+J30+K30</f>
        <v>9.5080239500000001</v>
      </c>
      <c r="O30" s="47">
        <f>E30</f>
        <v>164713</v>
      </c>
      <c r="P30" s="46">
        <f t="shared" ref="P30:P31" si="24">N30*O30</f>
        <v>1566095.1488763499</v>
      </c>
      <c r="Q30" s="267">
        <v>3</v>
      </c>
      <c r="R30" s="266">
        <v>0</v>
      </c>
      <c r="S30" s="125">
        <f t="shared" ref="S30:S31" si="25">Q30*E30</f>
        <v>494139</v>
      </c>
      <c r="T30" s="126">
        <f t="shared" ref="T30:T31" si="26">E30*R30</f>
        <v>0</v>
      </c>
      <c r="U30" s="58">
        <f>N30+Q30+R30</f>
        <v>12.50802395</v>
      </c>
      <c r="V30" s="47">
        <f t="shared" ref="V30:V31" si="27">E30</f>
        <v>164713</v>
      </c>
      <c r="W30" s="46"/>
      <c r="X30" s="86">
        <f t="shared" ref="X30:X31" si="28">N30+Q30+R30</f>
        <v>12.50802395</v>
      </c>
      <c r="Y30" s="46">
        <f>ROUND(+X30*E30,2)</f>
        <v>2060234.15</v>
      </c>
    </row>
    <row r="31" spans="1:25" s="6" customFormat="1" ht="15.75" x14ac:dyDescent="0.25">
      <c r="A31" s="18" t="s">
        <v>31</v>
      </c>
      <c r="B31" s="19" t="s">
        <v>32</v>
      </c>
      <c r="C31" s="107" t="s">
        <v>7</v>
      </c>
      <c r="D31" s="44">
        <v>29</v>
      </c>
      <c r="E31" s="45">
        <v>30859</v>
      </c>
      <c r="F31" s="46">
        <f t="shared" si="22"/>
        <v>894911</v>
      </c>
      <c r="G31" s="86">
        <v>29</v>
      </c>
      <c r="H31" s="47">
        <v>30859</v>
      </c>
      <c r="I31" s="46">
        <f t="shared" si="23"/>
        <v>894911</v>
      </c>
      <c r="J31" s="86">
        <v>0</v>
      </c>
      <c r="K31" s="269">
        <v>-29</v>
      </c>
      <c r="L31" s="125">
        <f>ROUND(+J31*E31,2)</f>
        <v>0</v>
      </c>
      <c r="M31" s="126">
        <f>ROUND(+K31*E31,2)</f>
        <v>-894911</v>
      </c>
      <c r="N31" s="58">
        <v>0</v>
      </c>
      <c r="O31" s="47">
        <f>E31</f>
        <v>30859</v>
      </c>
      <c r="P31" s="46">
        <f t="shared" si="24"/>
        <v>0</v>
      </c>
      <c r="Q31" s="268">
        <v>0</v>
      </c>
      <c r="R31" s="266">
        <v>0</v>
      </c>
      <c r="S31" s="125">
        <f t="shared" si="25"/>
        <v>0</v>
      </c>
      <c r="T31" s="126">
        <f t="shared" si="26"/>
        <v>0</v>
      </c>
      <c r="U31" s="58">
        <f t="shared" ref="U31" si="29">N31+Q31+R31</f>
        <v>0</v>
      </c>
      <c r="V31" s="47">
        <f t="shared" si="27"/>
        <v>30859</v>
      </c>
      <c r="W31" s="46"/>
      <c r="X31" s="86">
        <f t="shared" si="28"/>
        <v>0</v>
      </c>
      <c r="Y31" s="46">
        <f>ROUND(+X31*E31,2)</f>
        <v>0</v>
      </c>
    </row>
    <row r="32" spans="1:25" s="6" customFormat="1" ht="15.75" x14ac:dyDescent="0.25">
      <c r="A32" s="24"/>
      <c r="B32" s="92" t="s">
        <v>33</v>
      </c>
      <c r="C32" s="112"/>
      <c r="D32" s="48"/>
      <c r="E32" s="49"/>
      <c r="F32" s="50">
        <f>SUM(F30:F31)</f>
        <v>1389050</v>
      </c>
      <c r="G32" s="51"/>
      <c r="H32" s="52"/>
      <c r="I32" s="50">
        <f>SUM(I30:I31)</f>
        <v>1389050</v>
      </c>
      <c r="J32" s="53"/>
      <c r="K32" s="54"/>
      <c r="L32" s="141">
        <f t="shared" ref="L32:M32" si="30">SUM(L30:L31)</f>
        <v>1071956.1499999999</v>
      </c>
      <c r="M32" s="142">
        <f t="shared" si="30"/>
        <v>-894911</v>
      </c>
      <c r="N32" s="58"/>
      <c r="O32" s="52"/>
      <c r="P32" s="50">
        <f>SUM(P30:P31)</f>
        <v>1566095.1488763499</v>
      </c>
      <c r="Q32" s="53"/>
      <c r="R32" s="54"/>
      <c r="S32" s="141">
        <f t="shared" ref="S32:T32" si="31">SUM(S30:S31)</f>
        <v>494139</v>
      </c>
      <c r="T32" s="142">
        <f t="shared" si="31"/>
        <v>0</v>
      </c>
      <c r="U32" s="51"/>
      <c r="V32" s="52"/>
      <c r="W32" s="50"/>
      <c r="X32" s="143"/>
      <c r="Y32" s="50">
        <f>SUM(Y30:Y31)</f>
        <v>2060234.15</v>
      </c>
    </row>
    <row r="33" spans="1:25" s="9" customFormat="1" ht="15.75" x14ac:dyDescent="0.25">
      <c r="A33" s="23" t="s">
        <v>34</v>
      </c>
      <c r="B33" s="64" t="s">
        <v>35</v>
      </c>
      <c r="C33" s="112"/>
      <c r="D33" s="48"/>
      <c r="E33" s="49"/>
      <c r="F33" s="50"/>
      <c r="G33" s="51"/>
      <c r="H33" s="52"/>
      <c r="I33" s="50"/>
      <c r="J33" s="53"/>
      <c r="K33" s="54"/>
      <c r="L33" s="141"/>
      <c r="M33" s="142"/>
      <c r="N33" s="58"/>
      <c r="O33" s="52"/>
      <c r="P33" s="50"/>
      <c r="Q33" s="53"/>
      <c r="R33" s="54"/>
      <c r="S33" s="141"/>
      <c r="T33" s="142"/>
      <c r="U33" s="51"/>
      <c r="V33" s="52"/>
      <c r="W33" s="50"/>
      <c r="X33" s="143"/>
      <c r="Y33" s="50"/>
    </row>
    <row r="34" spans="1:25" s="6" customFormat="1" ht="47.25" x14ac:dyDescent="0.25">
      <c r="A34" s="18" t="s">
        <v>36</v>
      </c>
      <c r="B34" s="19" t="s">
        <v>37</v>
      </c>
      <c r="C34" s="107" t="s">
        <v>38</v>
      </c>
      <c r="D34" s="44">
        <v>3640</v>
      </c>
      <c r="E34" s="45">
        <v>28169</v>
      </c>
      <c r="F34" s="46">
        <f t="shared" ref="F34:F41" si="32">ROUND(+D34*E34,2)</f>
        <v>102535160</v>
      </c>
      <c r="G34" s="58">
        <v>3640</v>
      </c>
      <c r="H34" s="47">
        <v>28169</v>
      </c>
      <c r="I34" s="46">
        <f t="shared" ref="I34:I41" si="33">G34*H34</f>
        <v>102535160</v>
      </c>
      <c r="J34" s="86">
        <v>0</v>
      </c>
      <c r="K34" s="269">
        <v>-3374</v>
      </c>
      <c r="L34" s="125">
        <f t="shared" ref="L34:L41" si="34">ROUND(+J34*E34,2)</f>
        <v>0</v>
      </c>
      <c r="M34" s="126">
        <f t="shared" ref="M34:M41" si="35">ROUND(+K34*E34,2)</f>
        <v>-95042206</v>
      </c>
      <c r="N34" s="58">
        <f t="shared" ref="N34:N41" si="36">G34+J34+K34</f>
        <v>266</v>
      </c>
      <c r="O34" s="47">
        <f t="shared" ref="O34:O41" si="37">E34</f>
        <v>28169</v>
      </c>
      <c r="P34" s="46">
        <f t="shared" ref="P34:P41" si="38">N34*O34</f>
        <v>7492954</v>
      </c>
      <c r="Q34" s="86">
        <v>0</v>
      </c>
      <c r="R34" s="266">
        <v>0</v>
      </c>
      <c r="S34" s="125">
        <f t="shared" ref="S34:S41" si="39">Q34*E34</f>
        <v>0</v>
      </c>
      <c r="T34" s="126">
        <f t="shared" ref="T34:T41" si="40">E34*R34</f>
        <v>0</v>
      </c>
      <c r="U34" s="58">
        <f t="shared" ref="U34:U41" si="41">N34+Q34+R34</f>
        <v>266</v>
      </c>
      <c r="V34" s="47">
        <f t="shared" ref="V34:V41" si="42">E34</f>
        <v>28169</v>
      </c>
      <c r="W34" s="46"/>
      <c r="X34" s="86">
        <f t="shared" ref="X34:X41" si="43">N34+Q34+R34</f>
        <v>266</v>
      </c>
      <c r="Y34" s="46">
        <f t="shared" ref="Y34:Y41" si="44">ROUND(+X34*E34,2)</f>
        <v>7492954</v>
      </c>
    </row>
    <row r="35" spans="1:25" s="124" customFormat="1" ht="47.25" x14ac:dyDescent="0.25">
      <c r="A35" s="25" t="s">
        <v>39</v>
      </c>
      <c r="B35" s="19" t="s">
        <v>40</v>
      </c>
      <c r="C35" s="113" t="s">
        <v>38</v>
      </c>
      <c r="D35" s="44">
        <v>364</v>
      </c>
      <c r="E35" s="45">
        <v>14905</v>
      </c>
      <c r="F35" s="46">
        <f t="shared" si="32"/>
        <v>5425420</v>
      </c>
      <c r="G35" s="58">
        <v>364</v>
      </c>
      <c r="H35" s="47">
        <v>14905</v>
      </c>
      <c r="I35" s="46">
        <f t="shared" si="33"/>
        <v>5425420</v>
      </c>
      <c r="J35" s="86">
        <v>0</v>
      </c>
      <c r="K35" s="266">
        <v>0</v>
      </c>
      <c r="L35" s="125">
        <f t="shared" si="34"/>
        <v>0</v>
      </c>
      <c r="M35" s="126">
        <f t="shared" si="35"/>
        <v>0</v>
      </c>
      <c r="N35" s="58">
        <f t="shared" si="36"/>
        <v>364</v>
      </c>
      <c r="O35" s="47">
        <f t="shared" si="37"/>
        <v>14905</v>
      </c>
      <c r="P35" s="46">
        <f t="shared" si="38"/>
        <v>5425420</v>
      </c>
      <c r="Q35" s="267">
        <f>1566+2841+300.3-364</f>
        <v>4343.3</v>
      </c>
      <c r="R35" s="266">
        <v>0</v>
      </c>
      <c r="S35" s="125">
        <f t="shared" si="39"/>
        <v>64736886.5</v>
      </c>
      <c r="T35" s="126">
        <f t="shared" si="40"/>
        <v>0</v>
      </c>
      <c r="U35" s="58">
        <f t="shared" si="41"/>
        <v>4707.3</v>
      </c>
      <c r="V35" s="47">
        <f t="shared" si="42"/>
        <v>14905</v>
      </c>
      <c r="W35" s="46"/>
      <c r="X35" s="86">
        <f t="shared" si="43"/>
        <v>4707.3</v>
      </c>
      <c r="Y35" s="46">
        <f t="shared" si="44"/>
        <v>70162306.5</v>
      </c>
    </row>
    <row r="36" spans="1:25" s="6" customFormat="1" ht="31.5" x14ac:dyDescent="0.25">
      <c r="A36" s="18" t="s">
        <v>41</v>
      </c>
      <c r="B36" s="19" t="s">
        <v>42</v>
      </c>
      <c r="C36" s="107" t="s">
        <v>38</v>
      </c>
      <c r="D36" s="44">
        <v>182</v>
      </c>
      <c r="E36" s="45">
        <v>48555</v>
      </c>
      <c r="F36" s="46">
        <f t="shared" si="32"/>
        <v>8837010</v>
      </c>
      <c r="G36" s="58">
        <v>182</v>
      </c>
      <c r="H36" s="47">
        <v>48555</v>
      </c>
      <c r="I36" s="46">
        <f t="shared" si="33"/>
        <v>8837010</v>
      </c>
      <c r="J36" s="86">
        <v>0</v>
      </c>
      <c r="K36" s="269">
        <v>-48</v>
      </c>
      <c r="L36" s="125">
        <f t="shared" si="34"/>
        <v>0</v>
      </c>
      <c r="M36" s="126">
        <f t="shared" si="35"/>
        <v>-2330640</v>
      </c>
      <c r="N36" s="58">
        <f t="shared" si="36"/>
        <v>134</v>
      </c>
      <c r="O36" s="47">
        <f t="shared" si="37"/>
        <v>48555</v>
      </c>
      <c r="P36" s="46">
        <f t="shared" si="38"/>
        <v>6506370</v>
      </c>
      <c r="Q36" s="86">
        <v>0</v>
      </c>
      <c r="R36" s="266">
        <v>0</v>
      </c>
      <c r="S36" s="125">
        <f t="shared" si="39"/>
        <v>0</v>
      </c>
      <c r="T36" s="126">
        <f t="shared" si="40"/>
        <v>0</v>
      </c>
      <c r="U36" s="58">
        <f t="shared" si="41"/>
        <v>134</v>
      </c>
      <c r="V36" s="47">
        <f t="shared" si="42"/>
        <v>48555</v>
      </c>
      <c r="W36" s="46"/>
      <c r="X36" s="86">
        <f t="shared" si="43"/>
        <v>134</v>
      </c>
      <c r="Y36" s="46">
        <f t="shared" si="44"/>
        <v>6506370</v>
      </c>
    </row>
    <row r="37" spans="1:25" s="6" customFormat="1" ht="47.25" x14ac:dyDescent="0.25">
      <c r="A37" s="18" t="s">
        <v>43</v>
      </c>
      <c r="B37" s="19" t="s">
        <v>44</v>
      </c>
      <c r="C37" s="107" t="s">
        <v>38</v>
      </c>
      <c r="D37" s="44">
        <v>546</v>
      </c>
      <c r="E37" s="45">
        <v>25613</v>
      </c>
      <c r="F37" s="46">
        <f t="shared" si="32"/>
        <v>13984698</v>
      </c>
      <c r="G37" s="58">
        <v>0</v>
      </c>
      <c r="H37" s="47">
        <v>25613</v>
      </c>
      <c r="I37" s="46">
        <f t="shared" si="33"/>
        <v>0</v>
      </c>
      <c r="J37" s="86">
        <v>0</v>
      </c>
      <c r="K37" s="266">
        <v>0</v>
      </c>
      <c r="L37" s="125">
        <f t="shared" si="34"/>
        <v>0</v>
      </c>
      <c r="M37" s="126">
        <f t="shared" si="35"/>
        <v>0</v>
      </c>
      <c r="N37" s="58">
        <f t="shared" si="36"/>
        <v>0</v>
      </c>
      <c r="O37" s="47">
        <f t="shared" si="37"/>
        <v>25613</v>
      </c>
      <c r="P37" s="46">
        <f t="shared" si="38"/>
        <v>0</v>
      </c>
      <c r="Q37" s="86">
        <v>0</v>
      </c>
      <c r="R37" s="266">
        <v>0</v>
      </c>
      <c r="S37" s="125">
        <f t="shared" si="39"/>
        <v>0</v>
      </c>
      <c r="T37" s="126">
        <f t="shared" si="40"/>
        <v>0</v>
      </c>
      <c r="U37" s="58">
        <f t="shared" si="41"/>
        <v>0</v>
      </c>
      <c r="V37" s="47">
        <f t="shared" si="42"/>
        <v>25613</v>
      </c>
      <c r="W37" s="46"/>
      <c r="X37" s="86">
        <f t="shared" si="43"/>
        <v>0</v>
      </c>
      <c r="Y37" s="46">
        <f t="shared" si="44"/>
        <v>0</v>
      </c>
    </row>
    <row r="38" spans="1:25" s="6" customFormat="1" ht="15.75" x14ac:dyDescent="0.25">
      <c r="A38" s="18" t="s">
        <v>45</v>
      </c>
      <c r="B38" s="19" t="s">
        <v>46</v>
      </c>
      <c r="C38" s="107" t="s">
        <v>47</v>
      </c>
      <c r="D38" s="44">
        <v>389</v>
      </c>
      <c r="E38" s="45">
        <v>57084</v>
      </c>
      <c r="F38" s="46">
        <f t="shared" si="32"/>
        <v>22205676</v>
      </c>
      <c r="G38" s="58">
        <v>389</v>
      </c>
      <c r="H38" s="47">
        <v>57084</v>
      </c>
      <c r="I38" s="46">
        <f t="shared" si="33"/>
        <v>22205676</v>
      </c>
      <c r="J38" s="86">
        <v>0</v>
      </c>
      <c r="K38" s="266">
        <v>0</v>
      </c>
      <c r="L38" s="125">
        <f t="shared" si="34"/>
        <v>0</v>
      </c>
      <c r="M38" s="126">
        <f t="shared" si="35"/>
        <v>0</v>
      </c>
      <c r="N38" s="58">
        <f t="shared" si="36"/>
        <v>389</v>
      </c>
      <c r="O38" s="47">
        <f t="shared" si="37"/>
        <v>57084</v>
      </c>
      <c r="P38" s="46">
        <f t="shared" si="38"/>
        <v>22205676</v>
      </c>
      <c r="Q38" s="267">
        <v>75</v>
      </c>
      <c r="R38" s="266">
        <v>0</v>
      </c>
      <c r="S38" s="125">
        <f t="shared" si="39"/>
        <v>4281300</v>
      </c>
      <c r="T38" s="126">
        <f t="shared" si="40"/>
        <v>0</v>
      </c>
      <c r="U38" s="58">
        <f t="shared" si="41"/>
        <v>464</v>
      </c>
      <c r="V38" s="47">
        <f t="shared" si="42"/>
        <v>57084</v>
      </c>
      <c r="W38" s="46"/>
      <c r="X38" s="86">
        <f t="shared" si="43"/>
        <v>464</v>
      </c>
      <c r="Y38" s="46">
        <f t="shared" si="44"/>
        <v>26486976</v>
      </c>
    </row>
    <row r="39" spans="1:25" s="6" customFormat="1" ht="47.25" x14ac:dyDescent="0.25">
      <c r="A39" s="18" t="s">
        <v>48</v>
      </c>
      <c r="B39" s="19" t="s">
        <v>49</v>
      </c>
      <c r="C39" s="107" t="s">
        <v>38</v>
      </c>
      <c r="D39" s="44">
        <v>239</v>
      </c>
      <c r="E39" s="45">
        <v>25689</v>
      </c>
      <c r="F39" s="46">
        <f t="shared" si="32"/>
        <v>6139671</v>
      </c>
      <c r="G39" s="58">
        <v>239</v>
      </c>
      <c r="H39" s="47">
        <v>25689</v>
      </c>
      <c r="I39" s="46">
        <f t="shared" si="33"/>
        <v>6139671</v>
      </c>
      <c r="J39" s="86">
        <v>0</v>
      </c>
      <c r="K39" s="266">
        <v>0</v>
      </c>
      <c r="L39" s="125">
        <f t="shared" si="34"/>
        <v>0</v>
      </c>
      <c r="M39" s="126">
        <f t="shared" si="35"/>
        <v>0</v>
      </c>
      <c r="N39" s="58">
        <f t="shared" si="36"/>
        <v>239</v>
      </c>
      <c r="O39" s="47">
        <f t="shared" si="37"/>
        <v>25689</v>
      </c>
      <c r="P39" s="46">
        <f t="shared" si="38"/>
        <v>6139671</v>
      </c>
      <c r="Q39" s="267">
        <f>1294+2438.84+200.2-239</f>
        <v>3694.04</v>
      </c>
      <c r="R39" s="266">
        <v>0</v>
      </c>
      <c r="S39" s="125">
        <f t="shared" si="39"/>
        <v>94896193.560000002</v>
      </c>
      <c r="T39" s="126">
        <f t="shared" si="40"/>
        <v>0</v>
      </c>
      <c r="U39" s="58">
        <f t="shared" si="41"/>
        <v>3933.04</v>
      </c>
      <c r="V39" s="47">
        <f t="shared" si="42"/>
        <v>25689</v>
      </c>
      <c r="W39" s="46"/>
      <c r="X39" s="86">
        <f t="shared" si="43"/>
        <v>3933.04</v>
      </c>
      <c r="Y39" s="46">
        <f t="shared" si="44"/>
        <v>101035864.56</v>
      </c>
    </row>
    <row r="40" spans="1:25" s="6" customFormat="1" ht="47.25" x14ac:dyDescent="0.25">
      <c r="A40" s="18" t="s">
        <v>50</v>
      </c>
      <c r="B40" s="19" t="s">
        <v>51</v>
      </c>
      <c r="C40" s="107" t="s">
        <v>38</v>
      </c>
      <c r="D40" s="44">
        <v>1344</v>
      </c>
      <c r="E40" s="45">
        <v>77676</v>
      </c>
      <c r="F40" s="46">
        <f t="shared" si="32"/>
        <v>104396544</v>
      </c>
      <c r="G40" s="58">
        <v>72.160627092023276</v>
      </c>
      <c r="H40" s="47">
        <v>77676</v>
      </c>
      <c r="I40" s="46">
        <f t="shared" si="33"/>
        <v>5605148.8700000001</v>
      </c>
      <c r="J40" s="86">
        <v>0</v>
      </c>
      <c r="K40" s="266">
        <v>0</v>
      </c>
      <c r="L40" s="125">
        <f t="shared" si="34"/>
        <v>0</v>
      </c>
      <c r="M40" s="126">
        <f t="shared" si="35"/>
        <v>0</v>
      </c>
      <c r="N40" s="58">
        <f t="shared" si="36"/>
        <v>72.160627092023276</v>
      </c>
      <c r="O40" s="47">
        <f t="shared" si="37"/>
        <v>77676</v>
      </c>
      <c r="P40" s="46">
        <f t="shared" si="38"/>
        <v>5605148.8700000001</v>
      </c>
      <c r="Q40" s="86">
        <v>0</v>
      </c>
      <c r="R40" s="266">
        <v>0</v>
      </c>
      <c r="S40" s="125">
        <f t="shared" si="39"/>
        <v>0</v>
      </c>
      <c r="T40" s="126">
        <f t="shared" si="40"/>
        <v>0</v>
      </c>
      <c r="U40" s="58">
        <f t="shared" si="41"/>
        <v>72.160627092023276</v>
      </c>
      <c r="V40" s="47">
        <f t="shared" si="42"/>
        <v>77676</v>
      </c>
      <c r="W40" s="46"/>
      <c r="X40" s="86">
        <f t="shared" si="43"/>
        <v>72.160627092023276</v>
      </c>
      <c r="Y40" s="46">
        <f t="shared" si="44"/>
        <v>5605148.8700000001</v>
      </c>
    </row>
    <row r="41" spans="1:25" s="6" customFormat="1" ht="31.5" x14ac:dyDescent="0.25">
      <c r="A41" s="18" t="s">
        <v>52</v>
      </c>
      <c r="B41" s="19" t="s">
        <v>53</v>
      </c>
      <c r="C41" s="107" t="s">
        <v>38</v>
      </c>
      <c r="D41" s="44">
        <v>125</v>
      </c>
      <c r="E41" s="45">
        <v>121792</v>
      </c>
      <c r="F41" s="46">
        <f t="shared" si="32"/>
        <v>15224000</v>
      </c>
      <c r="G41" s="58">
        <v>125</v>
      </c>
      <c r="H41" s="47">
        <v>121792</v>
      </c>
      <c r="I41" s="46">
        <f t="shared" si="33"/>
        <v>15224000</v>
      </c>
      <c r="J41" s="86">
        <v>0</v>
      </c>
      <c r="K41" s="266">
        <v>0</v>
      </c>
      <c r="L41" s="125">
        <f t="shared" si="34"/>
        <v>0</v>
      </c>
      <c r="M41" s="126">
        <f t="shared" si="35"/>
        <v>0</v>
      </c>
      <c r="N41" s="58">
        <f t="shared" si="36"/>
        <v>125</v>
      </c>
      <c r="O41" s="47">
        <f t="shared" si="37"/>
        <v>121792</v>
      </c>
      <c r="P41" s="46">
        <f t="shared" si="38"/>
        <v>15224000</v>
      </c>
      <c r="Q41" s="86">
        <v>42.039999999999992</v>
      </c>
      <c r="R41" s="266">
        <v>0</v>
      </c>
      <c r="S41" s="125">
        <f t="shared" si="39"/>
        <v>5120135.6799999988</v>
      </c>
      <c r="T41" s="126">
        <f t="shared" si="40"/>
        <v>0</v>
      </c>
      <c r="U41" s="58">
        <f t="shared" si="41"/>
        <v>167.04</v>
      </c>
      <c r="V41" s="47">
        <f t="shared" si="42"/>
        <v>121792</v>
      </c>
      <c r="W41" s="46"/>
      <c r="X41" s="86">
        <f t="shared" si="43"/>
        <v>167.04</v>
      </c>
      <c r="Y41" s="46">
        <f t="shared" si="44"/>
        <v>20344135.68</v>
      </c>
    </row>
    <row r="42" spans="1:25" s="9" customFormat="1" ht="15.75" x14ac:dyDescent="0.25">
      <c r="A42" s="23"/>
      <c r="B42" s="64" t="s">
        <v>54</v>
      </c>
      <c r="C42" s="112"/>
      <c r="D42" s="48"/>
      <c r="E42" s="49"/>
      <c r="F42" s="50">
        <f>SUM(F34:F41)</f>
        <v>278748179</v>
      </c>
      <c r="G42" s="51"/>
      <c r="H42" s="52"/>
      <c r="I42" s="50">
        <f>SUM(I34:I41)</f>
        <v>165972085.87</v>
      </c>
      <c r="J42" s="53"/>
      <c r="K42" s="54"/>
      <c r="L42" s="141">
        <f t="shared" ref="L42:M42" si="45">SUM(L34:L41)</f>
        <v>0</v>
      </c>
      <c r="M42" s="142">
        <f t="shared" si="45"/>
        <v>-97372846</v>
      </c>
      <c r="N42" s="51"/>
      <c r="O42" s="52"/>
      <c r="P42" s="50">
        <f>SUM(P34:P41)</f>
        <v>68599239.870000005</v>
      </c>
      <c r="Q42" s="53"/>
      <c r="R42" s="54"/>
      <c r="S42" s="141">
        <f t="shared" ref="S42:T42" si="46">SUM(S34:S41)</f>
        <v>169034515.74000001</v>
      </c>
      <c r="T42" s="142">
        <f t="shared" si="46"/>
        <v>0</v>
      </c>
      <c r="U42" s="51"/>
      <c r="V42" s="52"/>
      <c r="W42" s="50"/>
      <c r="X42" s="143"/>
      <c r="Y42" s="50">
        <f>SUM(Y34:Y41)</f>
        <v>237633755.61000001</v>
      </c>
    </row>
    <row r="43" spans="1:25" s="9" customFormat="1" ht="15.75" x14ac:dyDescent="0.25">
      <c r="A43" s="23" t="s">
        <v>55</v>
      </c>
      <c r="B43" s="64" t="s">
        <v>56</v>
      </c>
      <c r="C43" s="112"/>
      <c r="D43" s="48"/>
      <c r="E43" s="49"/>
      <c r="F43" s="50"/>
      <c r="G43" s="51"/>
      <c r="H43" s="52"/>
      <c r="I43" s="50"/>
      <c r="J43" s="53"/>
      <c r="K43" s="54"/>
      <c r="L43" s="141"/>
      <c r="M43" s="142"/>
      <c r="N43" s="51"/>
      <c r="O43" s="52"/>
      <c r="P43" s="50"/>
      <c r="Q43" s="53"/>
      <c r="R43" s="54"/>
      <c r="S43" s="141"/>
      <c r="T43" s="142"/>
      <c r="U43" s="51"/>
      <c r="V43" s="52"/>
      <c r="W43" s="50"/>
      <c r="X43" s="143"/>
      <c r="Y43" s="50"/>
    </row>
    <row r="44" spans="1:25" s="6" customFormat="1" ht="31.5" x14ac:dyDescent="0.25">
      <c r="A44" s="18" t="s">
        <v>57</v>
      </c>
      <c r="B44" s="19" t="s">
        <v>58</v>
      </c>
      <c r="C44" s="107" t="s">
        <v>38</v>
      </c>
      <c r="D44" s="44">
        <v>4</v>
      </c>
      <c r="E44" s="45">
        <v>511825</v>
      </c>
      <c r="F44" s="46">
        <f t="shared" ref="F44:F51" si="47">ROUND(+D44*E44,2)</f>
        <v>2047300</v>
      </c>
      <c r="G44" s="58">
        <v>4</v>
      </c>
      <c r="H44" s="47">
        <v>511825</v>
      </c>
      <c r="I44" s="46">
        <f t="shared" ref="I44:I51" si="48">G44*H44</f>
        <v>2047300</v>
      </c>
      <c r="J44" s="86">
        <v>0</v>
      </c>
      <c r="K44" s="266">
        <v>0</v>
      </c>
      <c r="L44" s="125">
        <f t="shared" ref="L44:L51" si="49">ROUND(+J44*E44,2)</f>
        <v>0</v>
      </c>
      <c r="M44" s="126">
        <f t="shared" ref="M44:M51" si="50">ROUND(+K44*E44,2)</f>
        <v>0</v>
      </c>
      <c r="N44" s="58">
        <f t="shared" ref="N44:N51" si="51">G44+J44+K44</f>
        <v>4</v>
      </c>
      <c r="O44" s="47">
        <f t="shared" ref="O44:O51" si="52">E44</f>
        <v>511825</v>
      </c>
      <c r="P44" s="46">
        <f t="shared" ref="P44:P51" si="53">N44*O44</f>
        <v>2047300</v>
      </c>
      <c r="Q44" s="86">
        <v>0</v>
      </c>
      <c r="R44" s="266">
        <v>0</v>
      </c>
      <c r="S44" s="125">
        <f t="shared" ref="S44:S51" si="54">Q44*E44</f>
        <v>0</v>
      </c>
      <c r="T44" s="126">
        <f t="shared" ref="T44:T51" si="55">E44*R44</f>
        <v>0</v>
      </c>
      <c r="U44" s="58">
        <f t="shared" ref="U44:U51" si="56">N44+Q44+R44</f>
        <v>4</v>
      </c>
      <c r="V44" s="47">
        <f t="shared" ref="V44:V51" si="57">E44</f>
        <v>511825</v>
      </c>
      <c r="W44" s="46"/>
      <c r="X44" s="86">
        <f t="shared" ref="X44:X51" si="58">N44+Q44+R44</f>
        <v>4</v>
      </c>
      <c r="Y44" s="46">
        <f t="shared" ref="Y44:Y51" si="59">ROUND(+X44*E44,2)</f>
        <v>2047300</v>
      </c>
    </row>
    <row r="45" spans="1:25" s="6" customFormat="1" ht="31.5" x14ac:dyDescent="0.25">
      <c r="A45" s="18" t="s">
        <v>59</v>
      </c>
      <c r="B45" s="19" t="s">
        <v>60</v>
      </c>
      <c r="C45" s="107" t="s">
        <v>38</v>
      </c>
      <c r="D45" s="44">
        <v>50</v>
      </c>
      <c r="E45" s="45">
        <v>623372</v>
      </c>
      <c r="F45" s="46">
        <f t="shared" si="47"/>
        <v>31168600</v>
      </c>
      <c r="G45" s="58">
        <v>50</v>
      </c>
      <c r="H45" s="47">
        <v>623372</v>
      </c>
      <c r="I45" s="46">
        <f t="shared" si="48"/>
        <v>31168600</v>
      </c>
      <c r="J45" s="86">
        <v>0</v>
      </c>
      <c r="K45" s="266">
        <v>0</v>
      </c>
      <c r="L45" s="125">
        <f t="shared" si="49"/>
        <v>0</v>
      </c>
      <c r="M45" s="126">
        <f t="shared" si="50"/>
        <v>0</v>
      </c>
      <c r="N45" s="58">
        <f t="shared" si="51"/>
        <v>50</v>
      </c>
      <c r="O45" s="47">
        <f t="shared" si="52"/>
        <v>623372</v>
      </c>
      <c r="P45" s="46">
        <f t="shared" si="53"/>
        <v>31168600</v>
      </c>
      <c r="Q45" s="86">
        <v>0</v>
      </c>
      <c r="R45" s="266">
        <v>0</v>
      </c>
      <c r="S45" s="125">
        <f t="shared" si="54"/>
        <v>0</v>
      </c>
      <c r="T45" s="126">
        <f t="shared" si="55"/>
        <v>0</v>
      </c>
      <c r="U45" s="58">
        <f t="shared" si="56"/>
        <v>50</v>
      </c>
      <c r="V45" s="47">
        <f t="shared" si="57"/>
        <v>623372</v>
      </c>
      <c r="W45" s="46"/>
      <c r="X45" s="86">
        <f t="shared" si="58"/>
        <v>50</v>
      </c>
      <c r="Y45" s="46">
        <f t="shared" si="59"/>
        <v>31168600</v>
      </c>
    </row>
    <row r="46" spans="1:25" s="6" customFormat="1" ht="31.5" x14ac:dyDescent="0.25">
      <c r="A46" s="18" t="s">
        <v>61</v>
      </c>
      <c r="B46" s="19" t="s">
        <v>62</v>
      </c>
      <c r="C46" s="107" t="s">
        <v>63</v>
      </c>
      <c r="D46" s="44">
        <v>30</v>
      </c>
      <c r="E46" s="45">
        <v>1064393</v>
      </c>
      <c r="F46" s="46">
        <f t="shared" si="47"/>
        <v>31931790</v>
      </c>
      <c r="G46" s="58">
        <v>30</v>
      </c>
      <c r="H46" s="47">
        <v>1064393</v>
      </c>
      <c r="I46" s="46">
        <f t="shared" si="48"/>
        <v>31931790</v>
      </c>
      <c r="J46" s="86">
        <v>0</v>
      </c>
      <c r="K46" s="266">
        <v>0</v>
      </c>
      <c r="L46" s="125">
        <f t="shared" si="49"/>
        <v>0</v>
      </c>
      <c r="M46" s="126">
        <f t="shared" si="50"/>
        <v>0</v>
      </c>
      <c r="N46" s="58">
        <f t="shared" si="51"/>
        <v>30</v>
      </c>
      <c r="O46" s="47">
        <f t="shared" si="52"/>
        <v>1064393</v>
      </c>
      <c r="P46" s="46">
        <f t="shared" si="53"/>
        <v>31931790</v>
      </c>
      <c r="Q46" s="267">
        <v>7</v>
      </c>
      <c r="R46" s="266">
        <v>0</v>
      </c>
      <c r="S46" s="125">
        <f t="shared" si="54"/>
        <v>7450751</v>
      </c>
      <c r="T46" s="126">
        <f t="shared" si="55"/>
        <v>0</v>
      </c>
      <c r="U46" s="58">
        <f t="shared" si="56"/>
        <v>37</v>
      </c>
      <c r="V46" s="47">
        <f t="shared" si="57"/>
        <v>1064393</v>
      </c>
      <c r="W46" s="46"/>
      <c r="X46" s="86">
        <f t="shared" si="58"/>
        <v>37</v>
      </c>
      <c r="Y46" s="46">
        <f t="shared" si="59"/>
        <v>39382541</v>
      </c>
    </row>
    <row r="47" spans="1:25" s="124" customFormat="1" ht="31.5" x14ac:dyDescent="0.25">
      <c r="A47" s="25" t="s">
        <v>64</v>
      </c>
      <c r="B47" s="19" t="s">
        <v>65</v>
      </c>
      <c r="C47" s="113" t="s">
        <v>66</v>
      </c>
      <c r="D47" s="44">
        <v>30</v>
      </c>
      <c r="E47" s="45">
        <v>673700</v>
      </c>
      <c r="F47" s="46">
        <f t="shared" si="47"/>
        <v>20211000</v>
      </c>
      <c r="G47" s="58">
        <v>30</v>
      </c>
      <c r="H47" s="47">
        <v>673700</v>
      </c>
      <c r="I47" s="46">
        <f t="shared" si="48"/>
        <v>20211000</v>
      </c>
      <c r="J47" s="86">
        <v>0</v>
      </c>
      <c r="K47" s="266">
        <v>0</v>
      </c>
      <c r="L47" s="125">
        <f t="shared" si="49"/>
        <v>0</v>
      </c>
      <c r="M47" s="126">
        <f t="shared" si="50"/>
        <v>0</v>
      </c>
      <c r="N47" s="58">
        <f t="shared" si="51"/>
        <v>30</v>
      </c>
      <c r="O47" s="47">
        <f t="shared" si="52"/>
        <v>673700</v>
      </c>
      <c r="P47" s="46">
        <f t="shared" si="53"/>
        <v>20211000</v>
      </c>
      <c r="Q47" s="267">
        <v>7</v>
      </c>
      <c r="R47" s="266">
        <v>0</v>
      </c>
      <c r="S47" s="125">
        <f t="shared" si="54"/>
        <v>4715900</v>
      </c>
      <c r="T47" s="126">
        <f t="shared" si="55"/>
        <v>0</v>
      </c>
      <c r="U47" s="58">
        <f t="shared" si="56"/>
        <v>37</v>
      </c>
      <c r="V47" s="47">
        <f t="shared" si="57"/>
        <v>673700</v>
      </c>
      <c r="W47" s="46"/>
      <c r="X47" s="86">
        <f t="shared" si="58"/>
        <v>37</v>
      </c>
      <c r="Y47" s="46">
        <f t="shared" si="59"/>
        <v>24926900</v>
      </c>
    </row>
    <row r="48" spans="1:25" s="6" customFormat="1" ht="31.5" x14ac:dyDescent="0.25">
      <c r="A48" s="18" t="s">
        <v>67</v>
      </c>
      <c r="B48" s="19" t="s">
        <v>68</v>
      </c>
      <c r="C48" s="107" t="s">
        <v>69</v>
      </c>
      <c r="D48" s="44">
        <v>30</v>
      </c>
      <c r="E48" s="45">
        <v>989230</v>
      </c>
      <c r="F48" s="46">
        <f t="shared" si="47"/>
        <v>29676900</v>
      </c>
      <c r="G48" s="58">
        <v>30</v>
      </c>
      <c r="H48" s="47">
        <v>989230</v>
      </c>
      <c r="I48" s="46">
        <f t="shared" si="48"/>
        <v>29676900</v>
      </c>
      <c r="J48" s="86">
        <v>0</v>
      </c>
      <c r="K48" s="266">
        <v>0</v>
      </c>
      <c r="L48" s="125">
        <f t="shared" si="49"/>
        <v>0</v>
      </c>
      <c r="M48" s="126">
        <f t="shared" si="50"/>
        <v>0</v>
      </c>
      <c r="N48" s="58">
        <f t="shared" si="51"/>
        <v>30</v>
      </c>
      <c r="O48" s="47">
        <f t="shared" si="52"/>
        <v>989230</v>
      </c>
      <c r="P48" s="46">
        <f t="shared" si="53"/>
        <v>29676900</v>
      </c>
      <c r="Q48" s="267">
        <v>7</v>
      </c>
      <c r="R48" s="266">
        <v>0</v>
      </c>
      <c r="S48" s="125">
        <f t="shared" si="54"/>
        <v>6924610</v>
      </c>
      <c r="T48" s="126">
        <f t="shared" si="55"/>
        <v>0</v>
      </c>
      <c r="U48" s="58">
        <f t="shared" si="56"/>
        <v>37</v>
      </c>
      <c r="V48" s="47">
        <f t="shared" si="57"/>
        <v>989230</v>
      </c>
      <c r="W48" s="46"/>
      <c r="X48" s="86">
        <f t="shared" si="58"/>
        <v>37</v>
      </c>
      <c r="Y48" s="46">
        <f t="shared" si="59"/>
        <v>36601510</v>
      </c>
    </row>
    <row r="49" spans="1:25" s="6" customFormat="1" ht="31.5" x14ac:dyDescent="0.25">
      <c r="A49" s="18" t="s">
        <v>70</v>
      </c>
      <c r="B49" s="19" t="s">
        <v>71</v>
      </c>
      <c r="C49" s="107" t="s">
        <v>69</v>
      </c>
      <c r="D49" s="44">
        <v>30</v>
      </c>
      <c r="E49" s="45">
        <v>570104</v>
      </c>
      <c r="F49" s="46">
        <f t="shared" si="47"/>
        <v>17103120</v>
      </c>
      <c r="G49" s="58">
        <v>30</v>
      </c>
      <c r="H49" s="47">
        <v>570104</v>
      </c>
      <c r="I49" s="46">
        <f t="shared" si="48"/>
        <v>17103120</v>
      </c>
      <c r="J49" s="86">
        <v>0</v>
      </c>
      <c r="K49" s="269">
        <v>-12</v>
      </c>
      <c r="L49" s="125">
        <f t="shared" si="49"/>
        <v>0</v>
      </c>
      <c r="M49" s="126">
        <f t="shared" si="50"/>
        <v>-6841248</v>
      </c>
      <c r="N49" s="58">
        <f t="shared" si="51"/>
        <v>18</v>
      </c>
      <c r="O49" s="47">
        <f t="shared" si="52"/>
        <v>570104</v>
      </c>
      <c r="P49" s="46">
        <f t="shared" si="53"/>
        <v>10261872</v>
      </c>
      <c r="Q49" s="86">
        <v>0</v>
      </c>
      <c r="R49" s="266">
        <v>0</v>
      </c>
      <c r="S49" s="125">
        <f t="shared" si="54"/>
        <v>0</v>
      </c>
      <c r="T49" s="126">
        <f t="shared" si="55"/>
        <v>0</v>
      </c>
      <c r="U49" s="58">
        <f t="shared" si="56"/>
        <v>18</v>
      </c>
      <c r="V49" s="47">
        <f t="shared" si="57"/>
        <v>570104</v>
      </c>
      <c r="W49" s="46"/>
      <c r="X49" s="86">
        <f t="shared" si="58"/>
        <v>18</v>
      </c>
      <c r="Y49" s="46">
        <f t="shared" si="59"/>
        <v>10261872</v>
      </c>
    </row>
    <row r="50" spans="1:25" s="6" customFormat="1" ht="31.5" x14ac:dyDescent="0.25">
      <c r="A50" s="18" t="s">
        <v>72</v>
      </c>
      <c r="B50" s="19" t="s">
        <v>73</v>
      </c>
      <c r="C50" s="107" t="s">
        <v>69</v>
      </c>
      <c r="D50" s="44">
        <v>30</v>
      </c>
      <c r="E50" s="45">
        <v>999430</v>
      </c>
      <c r="F50" s="46">
        <f t="shared" si="47"/>
        <v>29982900</v>
      </c>
      <c r="G50" s="58">
        <v>30</v>
      </c>
      <c r="H50" s="47">
        <v>999430</v>
      </c>
      <c r="I50" s="46">
        <f t="shared" si="48"/>
        <v>29982900</v>
      </c>
      <c r="J50" s="86">
        <v>0</v>
      </c>
      <c r="K50" s="266">
        <v>0</v>
      </c>
      <c r="L50" s="125">
        <f t="shared" si="49"/>
        <v>0</v>
      </c>
      <c r="M50" s="126">
        <f t="shared" si="50"/>
        <v>0</v>
      </c>
      <c r="N50" s="58">
        <f t="shared" si="51"/>
        <v>30</v>
      </c>
      <c r="O50" s="47">
        <f t="shared" si="52"/>
        <v>999430</v>
      </c>
      <c r="P50" s="46">
        <f t="shared" si="53"/>
        <v>29982900</v>
      </c>
      <c r="Q50" s="267">
        <v>7</v>
      </c>
      <c r="R50" s="266">
        <v>0</v>
      </c>
      <c r="S50" s="125">
        <f t="shared" si="54"/>
        <v>6996010</v>
      </c>
      <c r="T50" s="126">
        <f t="shared" si="55"/>
        <v>0</v>
      </c>
      <c r="U50" s="58">
        <f t="shared" si="56"/>
        <v>37</v>
      </c>
      <c r="V50" s="47">
        <f t="shared" si="57"/>
        <v>999430</v>
      </c>
      <c r="W50" s="46"/>
      <c r="X50" s="86">
        <f t="shared" si="58"/>
        <v>37</v>
      </c>
      <c r="Y50" s="46">
        <f t="shared" si="59"/>
        <v>36978910</v>
      </c>
    </row>
    <row r="51" spans="1:25" s="6" customFormat="1" ht="31.5" x14ac:dyDescent="0.25">
      <c r="A51" s="18" t="s">
        <v>74</v>
      </c>
      <c r="B51" s="19" t="s">
        <v>75</v>
      </c>
      <c r="C51" s="107" t="s">
        <v>69</v>
      </c>
      <c r="D51" s="44">
        <v>140</v>
      </c>
      <c r="E51" s="45">
        <v>776926</v>
      </c>
      <c r="F51" s="46">
        <f t="shared" si="47"/>
        <v>108769640</v>
      </c>
      <c r="G51" s="58">
        <v>140</v>
      </c>
      <c r="H51" s="47">
        <v>776926</v>
      </c>
      <c r="I51" s="46">
        <f t="shared" si="48"/>
        <v>108769640</v>
      </c>
      <c r="J51" s="86">
        <v>0</v>
      </c>
      <c r="K51" s="266">
        <v>0</v>
      </c>
      <c r="L51" s="125">
        <f t="shared" si="49"/>
        <v>0</v>
      </c>
      <c r="M51" s="126">
        <f t="shared" si="50"/>
        <v>0</v>
      </c>
      <c r="N51" s="58">
        <f t="shared" si="51"/>
        <v>140</v>
      </c>
      <c r="O51" s="47">
        <f t="shared" si="52"/>
        <v>776926</v>
      </c>
      <c r="P51" s="46">
        <f t="shared" si="53"/>
        <v>108769640</v>
      </c>
      <c r="Q51" s="267">
        <v>54</v>
      </c>
      <c r="R51" s="266">
        <v>0</v>
      </c>
      <c r="S51" s="125">
        <f t="shared" si="54"/>
        <v>41954004</v>
      </c>
      <c r="T51" s="126">
        <f t="shared" si="55"/>
        <v>0</v>
      </c>
      <c r="U51" s="58">
        <f t="shared" si="56"/>
        <v>194</v>
      </c>
      <c r="V51" s="47">
        <f t="shared" si="57"/>
        <v>776926</v>
      </c>
      <c r="W51" s="46"/>
      <c r="X51" s="86">
        <f t="shared" si="58"/>
        <v>194</v>
      </c>
      <c r="Y51" s="46">
        <f t="shared" si="59"/>
        <v>150723644</v>
      </c>
    </row>
    <row r="52" spans="1:25" s="9" customFormat="1" ht="15.75" x14ac:dyDescent="0.25">
      <c r="A52" s="23"/>
      <c r="B52" s="64" t="s">
        <v>76</v>
      </c>
      <c r="C52" s="112"/>
      <c r="D52" s="48"/>
      <c r="E52" s="49"/>
      <c r="F52" s="50">
        <f>SUM(F44:F51)</f>
        <v>270891250</v>
      </c>
      <c r="G52" s="51"/>
      <c r="H52" s="52"/>
      <c r="I52" s="50">
        <f>SUM(I44:I51)</f>
        <v>270891250</v>
      </c>
      <c r="J52" s="53"/>
      <c r="K52" s="54"/>
      <c r="L52" s="141">
        <f t="shared" ref="L52:M52" si="60">SUM(L44:L51)</f>
        <v>0</v>
      </c>
      <c r="M52" s="142">
        <f t="shared" si="60"/>
        <v>-6841248</v>
      </c>
      <c r="N52" s="51"/>
      <c r="O52" s="52"/>
      <c r="P52" s="50">
        <f>SUM(P44:P51)</f>
        <v>264050002</v>
      </c>
      <c r="Q52" s="53"/>
      <c r="R52" s="54"/>
      <c r="S52" s="141">
        <f t="shared" ref="S52:T52" si="61">SUM(S44:S51)</f>
        <v>68041275</v>
      </c>
      <c r="T52" s="142">
        <f t="shared" si="61"/>
        <v>0</v>
      </c>
      <c r="U52" s="51"/>
      <c r="V52" s="52"/>
      <c r="W52" s="50"/>
      <c r="X52" s="143"/>
      <c r="Y52" s="50">
        <f>SUM(Y44:Y51)</f>
        <v>332091277</v>
      </c>
    </row>
    <row r="53" spans="1:25" s="9" customFormat="1" ht="31.5" x14ac:dyDescent="0.25">
      <c r="A53" s="23" t="s">
        <v>77</v>
      </c>
      <c r="B53" s="64" t="s">
        <v>78</v>
      </c>
      <c r="C53" s="112"/>
      <c r="D53" s="48"/>
      <c r="E53" s="49"/>
      <c r="F53" s="50"/>
      <c r="G53" s="51"/>
      <c r="H53" s="52"/>
      <c r="I53" s="50"/>
      <c r="J53" s="53"/>
      <c r="K53" s="54"/>
      <c r="L53" s="141"/>
      <c r="M53" s="142"/>
      <c r="N53" s="51"/>
      <c r="O53" s="52"/>
      <c r="P53" s="50"/>
      <c r="Q53" s="53"/>
      <c r="R53" s="54"/>
      <c r="S53" s="141"/>
      <c r="T53" s="142"/>
      <c r="U53" s="51"/>
      <c r="V53" s="52"/>
      <c r="W53" s="50"/>
      <c r="X53" s="143"/>
      <c r="Y53" s="50"/>
    </row>
    <row r="54" spans="1:25" s="6" customFormat="1" ht="15.75" x14ac:dyDescent="0.25">
      <c r="A54" s="18" t="s">
        <v>79</v>
      </c>
      <c r="B54" s="19" t="s">
        <v>80</v>
      </c>
      <c r="C54" s="107" t="s">
        <v>81</v>
      </c>
      <c r="D54" s="44">
        <v>280</v>
      </c>
      <c r="E54" s="45">
        <v>49336</v>
      </c>
      <c r="F54" s="46">
        <f t="shared" ref="F54:F59" si="62">ROUND(+D54*E54,2)</f>
        <v>13814080</v>
      </c>
      <c r="G54" s="58">
        <v>280</v>
      </c>
      <c r="H54" s="47">
        <v>49336</v>
      </c>
      <c r="I54" s="46">
        <f t="shared" ref="I54:I59" si="63">G54*H54</f>
        <v>13814080</v>
      </c>
      <c r="J54" s="86">
        <v>0</v>
      </c>
      <c r="K54" s="269">
        <v>-280</v>
      </c>
      <c r="L54" s="125">
        <f t="shared" ref="L54:L59" si="64">ROUND(+J54*E54,2)</f>
        <v>0</v>
      </c>
      <c r="M54" s="126">
        <f t="shared" ref="M54:M59" si="65">ROUND(+K54*E54,2)</f>
        <v>-13814080</v>
      </c>
      <c r="N54" s="58">
        <f t="shared" ref="N54:N59" si="66">G54+J54+K54</f>
        <v>0</v>
      </c>
      <c r="O54" s="47">
        <f t="shared" ref="O54:O59" si="67">E54</f>
        <v>49336</v>
      </c>
      <c r="P54" s="46">
        <f t="shared" ref="P54:P59" si="68">N54*O54</f>
        <v>0</v>
      </c>
      <c r="Q54" s="86">
        <v>0</v>
      </c>
      <c r="R54" s="266">
        <v>0</v>
      </c>
      <c r="S54" s="125">
        <f t="shared" ref="S54:S59" si="69">Q54*E54</f>
        <v>0</v>
      </c>
      <c r="T54" s="126">
        <f t="shared" ref="T54:T59" si="70">E54*R54</f>
        <v>0</v>
      </c>
      <c r="U54" s="58">
        <f t="shared" ref="U54:U59" si="71">N54+Q54+R54</f>
        <v>0</v>
      </c>
      <c r="V54" s="47">
        <f t="shared" ref="V54:V59" si="72">E54</f>
        <v>49336</v>
      </c>
      <c r="W54" s="46"/>
      <c r="X54" s="86">
        <f t="shared" ref="X54:X59" si="73">N54+Q54+R54</f>
        <v>0</v>
      </c>
      <c r="Y54" s="46">
        <f t="shared" ref="Y54:Y59" si="74">ROUND(+X54*E54,2)</f>
        <v>0</v>
      </c>
    </row>
    <row r="55" spans="1:25" s="6" customFormat="1" ht="15.75" x14ac:dyDescent="0.25">
      <c r="A55" s="18" t="s">
        <v>82</v>
      </c>
      <c r="B55" s="19" t="s">
        <v>83</v>
      </c>
      <c r="C55" s="107" t="s">
        <v>81</v>
      </c>
      <c r="D55" s="44">
        <v>720</v>
      </c>
      <c r="E55" s="45">
        <v>72192</v>
      </c>
      <c r="F55" s="46">
        <f t="shared" si="62"/>
        <v>51978240</v>
      </c>
      <c r="G55" s="58">
        <v>720</v>
      </c>
      <c r="H55" s="47">
        <v>72192</v>
      </c>
      <c r="I55" s="46">
        <f t="shared" si="63"/>
        <v>51978240</v>
      </c>
      <c r="J55" s="86">
        <v>0</v>
      </c>
      <c r="K55" s="266">
        <v>0</v>
      </c>
      <c r="L55" s="125">
        <f t="shared" si="64"/>
        <v>0</v>
      </c>
      <c r="M55" s="126">
        <f t="shared" si="65"/>
        <v>0</v>
      </c>
      <c r="N55" s="58">
        <f t="shared" si="66"/>
        <v>720</v>
      </c>
      <c r="O55" s="47">
        <f t="shared" si="67"/>
        <v>72192</v>
      </c>
      <c r="P55" s="46">
        <f t="shared" si="68"/>
        <v>51978240</v>
      </c>
      <c r="Q55" s="267">
        <v>34</v>
      </c>
      <c r="R55" s="266">
        <v>0</v>
      </c>
      <c r="S55" s="125">
        <f t="shared" si="69"/>
        <v>2454528</v>
      </c>
      <c r="T55" s="126">
        <f t="shared" si="70"/>
        <v>0</v>
      </c>
      <c r="U55" s="58">
        <f t="shared" si="71"/>
        <v>754</v>
      </c>
      <c r="V55" s="47">
        <f t="shared" si="72"/>
        <v>72192</v>
      </c>
      <c r="W55" s="46"/>
      <c r="X55" s="86">
        <f t="shared" si="73"/>
        <v>754</v>
      </c>
      <c r="Y55" s="46">
        <f t="shared" si="74"/>
        <v>54432768</v>
      </c>
    </row>
    <row r="56" spans="1:25" s="6" customFormat="1" ht="15.75" x14ac:dyDescent="0.25">
      <c r="A56" s="18" t="s">
        <v>84</v>
      </c>
      <c r="B56" s="19" t="s">
        <v>85</v>
      </c>
      <c r="C56" s="107" t="s">
        <v>81</v>
      </c>
      <c r="D56" s="44">
        <v>1282</v>
      </c>
      <c r="E56" s="45">
        <v>104847</v>
      </c>
      <c r="F56" s="46">
        <f t="shared" si="62"/>
        <v>134413854</v>
      </c>
      <c r="G56" s="58">
        <v>1282</v>
      </c>
      <c r="H56" s="47">
        <v>104847</v>
      </c>
      <c r="I56" s="46">
        <f t="shared" si="63"/>
        <v>134413854</v>
      </c>
      <c r="J56" s="86">
        <v>0</v>
      </c>
      <c r="K56" s="266">
        <v>0</v>
      </c>
      <c r="L56" s="125">
        <f t="shared" si="64"/>
        <v>0</v>
      </c>
      <c r="M56" s="126">
        <f t="shared" si="65"/>
        <v>0</v>
      </c>
      <c r="N56" s="58">
        <f t="shared" si="66"/>
        <v>1282</v>
      </c>
      <c r="O56" s="47">
        <f t="shared" si="67"/>
        <v>104847</v>
      </c>
      <c r="P56" s="46">
        <f t="shared" si="68"/>
        <v>134413854</v>
      </c>
      <c r="Q56" s="267">
        <v>238</v>
      </c>
      <c r="R56" s="266">
        <v>0</v>
      </c>
      <c r="S56" s="125">
        <f t="shared" si="69"/>
        <v>24953586</v>
      </c>
      <c r="T56" s="126">
        <f t="shared" si="70"/>
        <v>0</v>
      </c>
      <c r="U56" s="58">
        <f t="shared" si="71"/>
        <v>1520</v>
      </c>
      <c r="V56" s="47">
        <f t="shared" si="72"/>
        <v>104847</v>
      </c>
      <c r="W56" s="46"/>
      <c r="X56" s="86">
        <f t="shared" si="73"/>
        <v>1520</v>
      </c>
      <c r="Y56" s="46">
        <f t="shared" si="74"/>
        <v>159367440</v>
      </c>
    </row>
    <row r="57" spans="1:25" s="6" customFormat="1" ht="15.75" x14ac:dyDescent="0.25">
      <c r="A57" s="18" t="s">
        <v>86</v>
      </c>
      <c r="B57" s="19" t="s">
        <v>87</v>
      </c>
      <c r="C57" s="107" t="s">
        <v>81</v>
      </c>
      <c r="D57" s="44">
        <v>274</v>
      </c>
      <c r="E57" s="45">
        <v>164388</v>
      </c>
      <c r="F57" s="46">
        <f t="shared" si="62"/>
        <v>45042312</v>
      </c>
      <c r="G57" s="58">
        <v>274</v>
      </c>
      <c r="H57" s="47">
        <v>164388</v>
      </c>
      <c r="I57" s="46">
        <f t="shared" si="63"/>
        <v>45042312</v>
      </c>
      <c r="J57" s="86">
        <v>0</v>
      </c>
      <c r="K57" s="266">
        <v>0</v>
      </c>
      <c r="L57" s="125">
        <f t="shared" si="64"/>
        <v>0</v>
      </c>
      <c r="M57" s="126">
        <f t="shared" si="65"/>
        <v>0</v>
      </c>
      <c r="N57" s="58">
        <f t="shared" si="66"/>
        <v>274</v>
      </c>
      <c r="O57" s="47">
        <f t="shared" si="67"/>
        <v>164388</v>
      </c>
      <c r="P57" s="46">
        <f t="shared" si="68"/>
        <v>45042312</v>
      </c>
      <c r="Q57" s="267">
        <v>62</v>
      </c>
      <c r="R57" s="266">
        <v>0</v>
      </c>
      <c r="S57" s="125">
        <f t="shared" si="69"/>
        <v>10192056</v>
      </c>
      <c r="T57" s="126">
        <f t="shared" si="70"/>
        <v>0</v>
      </c>
      <c r="U57" s="58">
        <f t="shared" si="71"/>
        <v>336</v>
      </c>
      <c r="V57" s="47">
        <f t="shared" si="72"/>
        <v>164388</v>
      </c>
      <c r="W57" s="46"/>
      <c r="X57" s="86">
        <f t="shared" si="73"/>
        <v>336</v>
      </c>
      <c r="Y57" s="46">
        <f t="shared" si="74"/>
        <v>55234368</v>
      </c>
    </row>
    <row r="58" spans="1:25" s="124" customFormat="1" ht="15.75" x14ac:dyDescent="0.25">
      <c r="A58" s="25" t="s">
        <v>88</v>
      </c>
      <c r="B58" s="19" t="s">
        <v>89</v>
      </c>
      <c r="C58" s="113" t="s">
        <v>90</v>
      </c>
      <c r="D58" s="44">
        <v>560</v>
      </c>
      <c r="E58" s="45">
        <v>30872</v>
      </c>
      <c r="F58" s="46">
        <f t="shared" si="62"/>
        <v>17288320</v>
      </c>
      <c r="G58" s="58">
        <v>560</v>
      </c>
      <c r="H58" s="47">
        <v>30872</v>
      </c>
      <c r="I58" s="46">
        <f t="shared" si="63"/>
        <v>17288320</v>
      </c>
      <c r="J58" s="86">
        <v>0</v>
      </c>
      <c r="K58" s="269">
        <v>-560</v>
      </c>
      <c r="L58" s="125">
        <f t="shared" si="64"/>
        <v>0</v>
      </c>
      <c r="M58" s="126">
        <f t="shared" si="65"/>
        <v>-17288320</v>
      </c>
      <c r="N58" s="58">
        <f t="shared" si="66"/>
        <v>0</v>
      </c>
      <c r="O58" s="47">
        <f t="shared" si="67"/>
        <v>30872</v>
      </c>
      <c r="P58" s="46">
        <f t="shared" si="68"/>
        <v>0</v>
      </c>
      <c r="Q58" s="86">
        <v>0</v>
      </c>
      <c r="R58" s="266">
        <v>0</v>
      </c>
      <c r="S58" s="125">
        <f t="shared" si="69"/>
        <v>0</v>
      </c>
      <c r="T58" s="126">
        <f t="shared" si="70"/>
        <v>0</v>
      </c>
      <c r="U58" s="58">
        <f t="shared" si="71"/>
        <v>0</v>
      </c>
      <c r="V58" s="47">
        <f t="shared" si="72"/>
        <v>30872</v>
      </c>
      <c r="W58" s="46"/>
      <c r="X58" s="86">
        <f t="shared" si="73"/>
        <v>0</v>
      </c>
      <c r="Y58" s="46">
        <f t="shared" si="74"/>
        <v>0</v>
      </c>
    </row>
    <row r="59" spans="1:25" s="6" customFormat="1" ht="15.75" x14ac:dyDescent="0.25">
      <c r="A59" s="18" t="s">
        <v>91</v>
      </c>
      <c r="B59" s="19" t="s">
        <v>92</v>
      </c>
      <c r="C59" s="107" t="s">
        <v>90</v>
      </c>
      <c r="D59" s="44">
        <v>280</v>
      </c>
      <c r="E59" s="45">
        <v>33072</v>
      </c>
      <c r="F59" s="46">
        <f t="shared" si="62"/>
        <v>9260160</v>
      </c>
      <c r="G59" s="58">
        <v>280</v>
      </c>
      <c r="H59" s="47">
        <v>33072</v>
      </c>
      <c r="I59" s="46">
        <f t="shared" si="63"/>
        <v>9260160</v>
      </c>
      <c r="J59" s="86">
        <v>0</v>
      </c>
      <c r="K59" s="269">
        <v>-280</v>
      </c>
      <c r="L59" s="125">
        <f t="shared" si="64"/>
        <v>0</v>
      </c>
      <c r="M59" s="126">
        <f t="shared" si="65"/>
        <v>-9260160</v>
      </c>
      <c r="N59" s="58">
        <f t="shared" si="66"/>
        <v>0</v>
      </c>
      <c r="O59" s="47">
        <f t="shared" si="67"/>
        <v>33072</v>
      </c>
      <c r="P59" s="46">
        <f t="shared" si="68"/>
        <v>0</v>
      </c>
      <c r="Q59" s="86">
        <v>0</v>
      </c>
      <c r="R59" s="266">
        <v>0</v>
      </c>
      <c r="S59" s="125">
        <f t="shared" si="69"/>
        <v>0</v>
      </c>
      <c r="T59" s="126">
        <f t="shared" si="70"/>
        <v>0</v>
      </c>
      <c r="U59" s="58">
        <f t="shared" si="71"/>
        <v>0</v>
      </c>
      <c r="V59" s="47">
        <f t="shared" si="72"/>
        <v>33072</v>
      </c>
      <c r="W59" s="46"/>
      <c r="X59" s="86">
        <f t="shared" si="73"/>
        <v>0</v>
      </c>
      <c r="Y59" s="46">
        <f t="shared" si="74"/>
        <v>0</v>
      </c>
    </row>
    <row r="60" spans="1:25" s="9" customFormat="1" ht="31.5" x14ac:dyDescent="0.25">
      <c r="A60" s="23"/>
      <c r="B60" s="64" t="s">
        <v>93</v>
      </c>
      <c r="C60" s="112"/>
      <c r="D60" s="48"/>
      <c r="E60" s="49"/>
      <c r="F60" s="50">
        <f>SUM(F54:F59)</f>
        <v>271796966</v>
      </c>
      <c r="G60" s="51"/>
      <c r="H60" s="52"/>
      <c r="I60" s="50">
        <f>SUM(I54:I59)</f>
        <v>271796966</v>
      </c>
      <c r="J60" s="53"/>
      <c r="K60" s="54"/>
      <c r="L60" s="141">
        <f t="shared" ref="L60:M60" si="75">SUM(L54:L59)</f>
        <v>0</v>
      </c>
      <c r="M60" s="142">
        <f t="shared" si="75"/>
        <v>-40362560</v>
      </c>
      <c r="N60" s="51"/>
      <c r="O60" s="52"/>
      <c r="P60" s="50">
        <f>SUM(P54:P59)</f>
        <v>231434406</v>
      </c>
      <c r="Q60" s="53"/>
      <c r="R60" s="54"/>
      <c r="S60" s="141">
        <f t="shared" ref="S60:T60" si="76">SUM(S54:S59)</f>
        <v>37600170</v>
      </c>
      <c r="T60" s="142">
        <f t="shared" si="76"/>
        <v>0</v>
      </c>
      <c r="U60" s="51"/>
      <c r="V60" s="52"/>
      <c r="W60" s="50"/>
      <c r="X60" s="143"/>
      <c r="Y60" s="50">
        <f>SUM(Y54:Y59)</f>
        <v>269034576</v>
      </c>
    </row>
    <row r="61" spans="1:25" s="9" customFormat="1" ht="15.75" x14ac:dyDescent="0.25">
      <c r="A61" s="16" t="s">
        <v>94</v>
      </c>
      <c r="B61" s="26" t="s">
        <v>95</v>
      </c>
      <c r="C61" s="112"/>
      <c r="D61" s="48"/>
      <c r="E61" s="49"/>
      <c r="F61" s="50"/>
      <c r="G61" s="51"/>
      <c r="H61" s="52"/>
      <c r="I61" s="50"/>
      <c r="J61" s="53"/>
      <c r="K61" s="54"/>
      <c r="L61" s="141"/>
      <c r="M61" s="142"/>
      <c r="N61" s="51"/>
      <c r="O61" s="52"/>
      <c r="P61" s="50"/>
      <c r="Q61" s="53"/>
      <c r="R61" s="54"/>
      <c r="S61" s="141"/>
      <c r="T61" s="142"/>
      <c r="U61" s="51"/>
      <c r="V61" s="52"/>
      <c r="W61" s="50"/>
      <c r="X61" s="143"/>
      <c r="Y61" s="50"/>
    </row>
    <row r="62" spans="1:25" s="6" customFormat="1" ht="141.75" x14ac:dyDescent="0.25">
      <c r="A62" s="18" t="s">
        <v>96</v>
      </c>
      <c r="B62" s="19" t="s">
        <v>97</v>
      </c>
      <c r="C62" s="107" t="s">
        <v>98</v>
      </c>
      <c r="D62" s="44">
        <v>2</v>
      </c>
      <c r="E62" s="45">
        <v>9525600</v>
      </c>
      <c r="F62" s="46">
        <f t="shared" ref="F62:F68" si="77">ROUND(+D62*E62,2)</f>
        <v>19051200</v>
      </c>
      <c r="G62" s="58">
        <v>2</v>
      </c>
      <c r="H62" s="47">
        <v>9525600</v>
      </c>
      <c r="I62" s="46">
        <f t="shared" ref="I62:I68" si="78">G62*H62</f>
        <v>19051200</v>
      </c>
      <c r="J62" s="86">
        <v>0</v>
      </c>
      <c r="K62" s="266">
        <v>0</v>
      </c>
      <c r="L62" s="125">
        <f t="shared" ref="L62:L68" si="79">ROUND(+J62*E62,2)</f>
        <v>0</v>
      </c>
      <c r="M62" s="126">
        <f t="shared" ref="M62:M68" si="80">ROUND(+K62*E62,2)</f>
        <v>0</v>
      </c>
      <c r="N62" s="58">
        <f t="shared" ref="N62:N68" si="81">G62+J62+K62</f>
        <v>2</v>
      </c>
      <c r="O62" s="47">
        <f t="shared" ref="O62:O68" si="82">E62</f>
        <v>9525600</v>
      </c>
      <c r="P62" s="46">
        <f t="shared" ref="P62:P68" si="83">N62*O62</f>
        <v>19051200</v>
      </c>
      <c r="Q62" s="86">
        <v>0</v>
      </c>
      <c r="R62" s="266">
        <v>0</v>
      </c>
      <c r="S62" s="125">
        <f t="shared" ref="S62:S68" si="84">Q62*E62</f>
        <v>0</v>
      </c>
      <c r="T62" s="126">
        <f t="shared" ref="T62:T68" si="85">E62*R62</f>
        <v>0</v>
      </c>
      <c r="U62" s="58">
        <f t="shared" ref="U62:U68" si="86">N62+Q62+R62</f>
        <v>2</v>
      </c>
      <c r="V62" s="47">
        <f t="shared" ref="V62:V68" si="87">E62</f>
        <v>9525600</v>
      </c>
      <c r="W62" s="46"/>
      <c r="X62" s="86">
        <f t="shared" ref="X62:X68" si="88">N62+Q62+R62</f>
        <v>2</v>
      </c>
      <c r="Y62" s="46">
        <f t="shared" ref="Y62:Y68" si="89">ROUND(+X62*E62,2)</f>
        <v>19051200</v>
      </c>
    </row>
    <row r="63" spans="1:25" s="6" customFormat="1" ht="31.5" x14ac:dyDescent="0.25">
      <c r="A63" s="18" t="s">
        <v>99</v>
      </c>
      <c r="B63" s="19" t="s">
        <v>100</v>
      </c>
      <c r="C63" s="107" t="s">
        <v>98</v>
      </c>
      <c r="D63" s="44">
        <v>1</v>
      </c>
      <c r="E63" s="45">
        <v>4500000</v>
      </c>
      <c r="F63" s="46">
        <f t="shared" si="77"/>
        <v>4500000</v>
      </c>
      <c r="G63" s="58">
        <v>1</v>
      </c>
      <c r="H63" s="47">
        <v>4500000</v>
      </c>
      <c r="I63" s="46">
        <f t="shared" si="78"/>
        <v>4500000</v>
      </c>
      <c r="J63" s="86">
        <v>0</v>
      </c>
      <c r="K63" s="266">
        <v>0</v>
      </c>
      <c r="L63" s="125">
        <f t="shared" si="79"/>
        <v>0</v>
      </c>
      <c r="M63" s="126">
        <f t="shared" si="80"/>
        <v>0</v>
      </c>
      <c r="N63" s="58">
        <f t="shared" si="81"/>
        <v>1</v>
      </c>
      <c r="O63" s="47">
        <f t="shared" si="82"/>
        <v>4500000</v>
      </c>
      <c r="P63" s="46">
        <f t="shared" si="83"/>
        <v>4500000</v>
      </c>
      <c r="Q63" s="86">
        <v>0</v>
      </c>
      <c r="R63" s="266">
        <v>0</v>
      </c>
      <c r="S63" s="125">
        <f t="shared" si="84"/>
        <v>0</v>
      </c>
      <c r="T63" s="126">
        <f t="shared" si="85"/>
        <v>0</v>
      </c>
      <c r="U63" s="58">
        <f t="shared" si="86"/>
        <v>1</v>
      </c>
      <c r="V63" s="47">
        <f t="shared" si="87"/>
        <v>4500000</v>
      </c>
      <c r="W63" s="46"/>
      <c r="X63" s="86">
        <f t="shared" si="88"/>
        <v>1</v>
      </c>
      <c r="Y63" s="46">
        <f t="shared" si="89"/>
        <v>4500000</v>
      </c>
    </row>
    <row r="64" spans="1:25" s="6" customFormat="1" ht="31.5" x14ac:dyDescent="0.25">
      <c r="A64" s="18" t="s">
        <v>101</v>
      </c>
      <c r="B64" s="19" t="s">
        <v>58</v>
      </c>
      <c r="C64" s="107" t="s">
        <v>38</v>
      </c>
      <c r="D64" s="44">
        <v>0.8</v>
      </c>
      <c r="E64" s="45">
        <v>511825</v>
      </c>
      <c r="F64" s="46">
        <f t="shared" si="77"/>
        <v>409460</v>
      </c>
      <c r="G64" s="58">
        <v>0.8</v>
      </c>
      <c r="H64" s="47">
        <v>511825</v>
      </c>
      <c r="I64" s="46">
        <f t="shared" si="78"/>
        <v>409460</v>
      </c>
      <c r="J64" s="86">
        <v>0</v>
      </c>
      <c r="K64" s="266">
        <v>0</v>
      </c>
      <c r="L64" s="125">
        <f t="shared" si="79"/>
        <v>0</v>
      </c>
      <c r="M64" s="126">
        <f t="shared" si="80"/>
        <v>0</v>
      </c>
      <c r="N64" s="58">
        <f t="shared" si="81"/>
        <v>0.8</v>
      </c>
      <c r="O64" s="47">
        <f t="shared" si="82"/>
        <v>511825</v>
      </c>
      <c r="P64" s="46">
        <f t="shared" si="83"/>
        <v>409460</v>
      </c>
      <c r="Q64" s="86">
        <v>0</v>
      </c>
      <c r="R64" s="266">
        <v>0</v>
      </c>
      <c r="S64" s="125">
        <f t="shared" si="84"/>
        <v>0</v>
      </c>
      <c r="T64" s="126">
        <f t="shared" si="85"/>
        <v>0</v>
      </c>
      <c r="U64" s="58">
        <f t="shared" si="86"/>
        <v>0.8</v>
      </c>
      <c r="V64" s="47">
        <f t="shared" si="87"/>
        <v>511825</v>
      </c>
      <c r="W64" s="46"/>
      <c r="X64" s="86">
        <f t="shared" si="88"/>
        <v>0.8</v>
      </c>
      <c r="Y64" s="46">
        <f t="shared" si="89"/>
        <v>409460</v>
      </c>
    </row>
    <row r="65" spans="1:25" s="6" customFormat="1" ht="31.5" x14ac:dyDescent="0.25">
      <c r="A65" s="18" t="s">
        <v>102</v>
      </c>
      <c r="B65" s="19" t="s">
        <v>103</v>
      </c>
      <c r="C65" s="107" t="s">
        <v>38</v>
      </c>
      <c r="D65" s="44">
        <v>2</v>
      </c>
      <c r="E65" s="45">
        <v>1508258</v>
      </c>
      <c r="F65" s="46">
        <f t="shared" si="77"/>
        <v>3016516</v>
      </c>
      <c r="G65" s="58">
        <v>2</v>
      </c>
      <c r="H65" s="47">
        <v>1508258</v>
      </c>
      <c r="I65" s="46">
        <f t="shared" si="78"/>
        <v>3016516</v>
      </c>
      <c r="J65" s="86">
        <v>0</v>
      </c>
      <c r="K65" s="269">
        <v>-2</v>
      </c>
      <c r="L65" s="125">
        <f t="shared" si="79"/>
        <v>0</v>
      </c>
      <c r="M65" s="126">
        <f t="shared" si="80"/>
        <v>-3016516</v>
      </c>
      <c r="N65" s="58">
        <f t="shared" si="81"/>
        <v>0</v>
      </c>
      <c r="O65" s="47">
        <f t="shared" si="82"/>
        <v>1508258</v>
      </c>
      <c r="P65" s="46">
        <f t="shared" si="83"/>
        <v>0</v>
      </c>
      <c r="Q65" s="86">
        <v>0</v>
      </c>
      <c r="R65" s="266">
        <v>0</v>
      </c>
      <c r="S65" s="125">
        <f t="shared" si="84"/>
        <v>0</v>
      </c>
      <c r="T65" s="126">
        <f t="shared" si="85"/>
        <v>0</v>
      </c>
      <c r="U65" s="58">
        <f t="shared" si="86"/>
        <v>0</v>
      </c>
      <c r="V65" s="47">
        <f t="shared" si="87"/>
        <v>1508258</v>
      </c>
      <c r="W65" s="46"/>
      <c r="X65" s="86">
        <f t="shared" si="88"/>
        <v>0</v>
      </c>
      <c r="Y65" s="46">
        <f t="shared" si="89"/>
        <v>0</v>
      </c>
    </row>
    <row r="66" spans="1:25" s="6" customFormat="1" ht="31.5" x14ac:dyDescent="0.25">
      <c r="A66" s="18" t="s">
        <v>104</v>
      </c>
      <c r="B66" s="19" t="s">
        <v>105</v>
      </c>
      <c r="C66" s="107" t="s">
        <v>38</v>
      </c>
      <c r="D66" s="44">
        <v>5</v>
      </c>
      <c r="E66" s="45">
        <v>919806</v>
      </c>
      <c r="F66" s="46">
        <f t="shared" si="77"/>
        <v>4599030</v>
      </c>
      <c r="G66" s="58">
        <v>5</v>
      </c>
      <c r="H66" s="47">
        <v>919806</v>
      </c>
      <c r="I66" s="46">
        <f t="shared" si="78"/>
        <v>4599030</v>
      </c>
      <c r="J66" s="86">
        <v>0</v>
      </c>
      <c r="K66" s="266">
        <v>0</v>
      </c>
      <c r="L66" s="125">
        <f t="shared" si="79"/>
        <v>0</v>
      </c>
      <c r="M66" s="126">
        <f t="shared" si="80"/>
        <v>0</v>
      </c>
      <c r="N66" s="58">
        <f t="shared" si="81"/>
        <v>5</v>
      </c>
      <c r="O66" s="47">
        <f t="shared" si="82"/>
        <v>919806</v>
      </c>
      <c r="P66" s="46">
        <f t="shared" si="83"/>
        <v>4599030</v>
      </c>
      <c r="Q66" s="86">
        <v>0</v>
      </c>
      <c r="R66" s="266">
        <v>0</v>
      </c>
      <c r="S66" s="125">
        <f t="shared" si="84"/>
        <v>0</v>
      </c>
      <c r="T66" s="126">
        <f t="shared" si="85"/>
        <v>0</v>
      </c>
      <c r="U66" s="58">
        <f t="shared" si="86"/>
        <v>5</v>
      </c>
      <c r="V66" s="47">
        <f t="shared" si="87"/>
        <v>919806</v>
      </c>
      <c r="W66" s="46"/>
      <c r="X66" s="86">
        <f t="shared" si="88"/>
        <v>5</v>
      </c>
      <c r="Y66" s="46">
        <f t="shared" si="89"/>
        <v>4599030</v>
      </c>
    </row>
    <row r="67" spans="1:25" s="6" customFormat="1" ht="47.25" x14ac:dyDescent="0.25">
      <c r="A67" s="18" t="s">
        <v>106</v>
      </c>
      <c r="B67" s="19" t="s">
        <v>107</v>
      </c>
      <c r="C67" s="107" t="s">
        <v>38</v>
      </c>
      <c r="D67" s="44">
        <v>25</v>
      </c>
      <c r="E67" s="45">
        <v>1221076</v>
      </c>
      <c r="F67" s="46">
        <f t="shared" si="77"/>
        <v>30526900</v>
      </c>
      <c r="G67" s="58">
        <v>24.2</v>
      </c>
      <c r="H67" s="47">
        <v>1221076</v>
      </c>
      <c r="I67" s="46">
        <f t="shared" si="78"/>
        <v>29550039.199999999</v>
      </c>
      <c r="J67" s="86">
        <v>0</v>
      </c>
      <c r="K67" s="266">
        <v>0</v>
      </c>
      <c r="L67" s="125">
        <f t="shared" si="79"/>
        <v>0</v>
      </c>
      <c r="M67" s="126">
        <f t="shared" si="80"/>
        <v>0</v>
      </c>
      <c r="N67" s="58">
        <f t="shared" si="81"/>
        <v>24.2</v>
      </c>
      <c r="O67" s="47">
        <f t="shared" si="82"/>
        <v>1221076</v>
      </c>
      <c r="P67" s="46">
        <f t="shared" si="83"/>
        <v>29550039.199999999</v>
      </c>
      <c r="Q67" s="86">
        <v>0</v>
      </c>
      <c r="R67" s="266">
        <v>0</v>
      </c>
      <c r="S67" s="125">
        <f t="shared" si="84"/>
        <v>0</v>
      </c>
      <c r="T67" s="126">
        <f t="shared" si="85"/>
        <v>0</v>
      </c>
      <c r="U67" s="58">
        <f t="shared" si="86"/>
        <v>24.2</v>
      </c>
      <c r="V67" s="47">
        <f t="shared" si="87"/>
        <v>1221076</v>
      </c>
      <c r="W67" s="46"/>
      <c r="X67" s="86">
        <f t="shared" si="88"/>
        <v>24.2</v>
      </c>
      <c r="Y67" s="46">
        <f t="shared" si="89"/>
        <v>29550039.199999999</v>
      </c>
    </row>
    <row r="68" spans="1:25" s="6" customFormat="1" ht="31.5" x14ac:dyDescent="0.25">
      <c r="A68" s="18" t="s">
        <v>108</v>
      </c>
      <c r="B68" s="19" t="s">
        <v>109</v>
      </c>
      <c r="C68" s="107" t="s">
        <v>110</v>
      </c>
      <c r="D68" s="44">
        <v>5900</v>
      </c>
      <c r="E68" s="45">
        <v>9807</v>
      </c>
      <c r="F68" s="46">
        <f t="shared" si="77"/>
        <v>57861300</v>
      </c>
      <c r="G68" s="58">
        <v>614</v>
      </c>
      <c r="H68" s="47">
        <v>9807</v>
      </c>
      <c r="I68" s="46">
        <f t="shared" si="78"/>
        <v>6021498</v>
      </c>
      <c r="J68" s="86">
        <v>0</v>
      </c>
      <c r="K68" s="266">
        <v>0</v>
      </c>
      <c r="L68" s="125">
        <f t="shared" si="79"/>
        <v>0</v>
      </c>
      <c r="M68" s="126">
        <f t="shared" si="80"/>
        <v>0</v>
      </c>
      <c r="N68" s="58">
        <f t="shared" si="81"/>
        <v>614</v>
      </c>
      <c r="O68" s="47">
        <f t="shared" si="82"/>
        <v>9807</v>
      </c>
      <c r="P68" s="46">
        <f t="shared" si="83"/>
        <v>6021498</v>
      </c>
      <c r="Q68" s="86">
        <v>0</v>
      </c>
      <c r="R68" s="266">
        <v>0</v>
      </c>
      <c r="S68" s="125">
        <f t="shared" si="84"/>
        <v>0</v>
      </c>
      <c r="T68" s="126">
        <f t="shared" si="85"/>
        <v>0</v>
      </c>
      <c r="U68" s="58">
        <f t="shared" si="86"/>
        <v>614</v>
      </c>
      <c r="V68" s="47">
        <f t="shared" si="87"/>
        <v>9807</v>
      </c>
      <c r="W68" s="46"/>
      <c r="X68" s="86">
        <f t="shared" si="88"/>
        <v>614</v>
      </c>
      <c r="Y68" s="46">
        <f t="shared" si="89"/>
        <v>6021498</v>
      </c>
    </row>
    <row r="69" spans="1:25" s="9" customFormat="1" ht="15.75" x14ac:dyDescent="0.25">
      <c r="A69" s="23"/>
      <c r="B69" s="64" t="s">
        <v>111</v>
      </c>
      <c r="C69" s="112"/>
      <c r="D69" s="48"/>
      <c r="E69" s="49"/>
      <c r="F69" s="50">
        <f>SUM(F62:F68)</f>
        <v>119964406</v>
      </c>
      <c r="G69" s="51"/>
      <c r="H69" s="52"/>
      <c r="I69" s="50">
        <f>SUM(I62:I68)</f>
        <v>67147743.200000003</v>
      </c>
      <c r="J69" s="53"/>
      <c r="K69" s="54"/>
      <c r="L69" s="141">
        <f t="shared" ref="L69:M69" si="90">SUM(L62:L68)</f>
        <v>0</v>
      </c>
      <c r="M69" s="142">
        <f t="shared" si="90"/>
        <v>-3016516</v>
      </c>
      <c r="N69" s="51"/>
      <c r="O69" s="52"/>
      <c r="P69" s="50">
        <f>SUM(P62:P68)</f>
        <v>64131227.200000003</v>
      </c>
      <c r="Q69" s="53"/>
      <c r="R69" s="54"/>
      <c r="S69" s="141">
        <f t="shared" ref="S69:T69" si="91">SUM(S62:S68)</f>
        <v>0</v>
      </c>
      <c r="T69" s="142">
        <f t="shared" si="91"/>
        <v>0</v>
      </c>
      <c r="U69" s="51"/>
      <c r="V69" s="52"/>
      <c r="W69" s="50"/>
      <c r="X69" s="143"/>
      <c r="Y69" s="50">
        <f>SUM(Y62:Y68)</f>
        <v>64131227.200000003</v>
      </c>
    </row>
    <row r="70" spans="1:25" s="11" customFormat="1" ht="15.75" x14ac:dyDescent="0.25">
      <c r="A70" s="16" t="s">
        <v>112</v>
      </c>
      <c r="B70" s="26" t="s">
        <v>113</v>
      </c>
      <c r="C70" s="114"/>
      <c r="D70" s="48"/>
      <c r="E70" s="49"/>
      <c r="F70" s="50"/>
      <c r="G70" s="51"/>
      <c r="H70" s="52"/>
      <c r="I70" s="50"/>
      <c r="J70" s="53"/>
      <c r="K70" s="54"/>
      <c r="L70" s="141"/>
      <c r="M70" s="142"/>
      <c r="N70" s="51"/>
      <c r="O70" s="52"/>
      <c r="P70" s="50"/>
      <c r="Q70" s="53"/>
      <c r="R70" s="54"/>
      <c r="S70" s="141"/>
      <c r="T70" s="142"/>
      <c r="U70" s="51"/>
      <c r="V70" s="52"/>
      <c r="W70" s="50"/>
      <c r="X70" s="143"/>
      <c r="Y70" s="50"/>
    </row>
    <row r="71" spans="1:25" s="6" customFormat="1" ht="15.75" x14ac:dyDescent="0.25">
      <c r="A71" s="18" t="s">
        <v>114</v>
      </c>
      <c r="B71" s="19" t="s">
        <v>21</v>
      </c>
      <c r="C71" s="115"/>
      <c r="D71" s="55"/>
      <c r="E71" s="56"/>
      <c r="F71" s="57"/>
      <c r="G71" s="58"/>
      <c r="H71" s="47"/>
      <c r="I71" s="46"/>
      <c r="J71" s="59"/>
      <c r="K71" s="60"/>
      <c r="L71" s="144"/>
      <c r="M71" s="145"/>
      <c r="N71" s="58"/>
      <c r="O71" s="47"/>
      <c r="P71" s="46"/>
      <c r="Q71" s="59"/>
      <c r="R71" s="266">
        <v>0</v>
      </c>
      <c r="S71" s="125">
        <f t="shared" ref="S71:S73" si="92">Q71*E71</f>
        <v>0</v>
      </c>
      <c r="T71" s="126">
        <f t="shared" ref="T71:T73" si="93">E71*R71</f>
        <v>0</v>
      </c>
      <c r="U71" s="58">
        <f t="shared" ref="U71:U73" si="94">N71+Q71+R71</f>
        <v>0</v>
      </c>
      <c r="V71" s="47">
        <f t="shared" ref="V71:V73" si="95">E71</f>
        <v>0</v>
      </c>
      <c r="W71" s="46"/>
      <c r="X71" s="86">
        <f t="shared" ref="X71:X73" si="96">N71+Q71+R71</f>
        <v>0</v>
      </c>
      <c r="Y71" s="57"/>
    </row>
    <row r="72" spans="1:25" s="6" customFormat="1" ht="63" x14ac:dyDescent="0.25">
      <c r="A72" s="18" t="s">
        <v>115</v>
      </c>
      <c r="B72" s="19" t="s">
        <v>4</v>
      </c>
      <c r="C72" s="107" t="s">
        <v>5</v>
      </c>
      <c r="D72" s="44">
        <v>1</v>
      </c>
      <c r="E72" s="45">
        <v>666678</v>
      </c>
      <c r="F72" s="46">
        <f t="shared" ref="F72:F92" si="97">ROUND(+D72*E72,2)</f>
        <v>666678</v>
      </c>
      <c r="G72" s="58">
        <v>1</v>
      </c>
      <c r="H72" s="47">
        <v>666678</v>
      </c>
      <c r="I72" s="46">
        <f t="shared" ref="I72:I73" si="98">G72*H72</f>
        <v>666678</v>
      </c>
      <c r="J72" s="86">
        <v>0</v>
      </c>
      <c r="K72" s="266">
        <v>0</v>
      </c>
      <c r="L72" s="125">
        <f>ROUND(+J72*E72,2)</f>
        <v>0</v>
      </c>
      <c r="M72" s="126">
        <f>ROUND(+K72*E72,2)</f>
        <v>0</v>
      </c>
      <c r="N72" s="58">
        <f t="shared" ref="N72:N81" si="99">G72+J72+K72</f>
        <v>1</v>
      </c>
      <c r="O72" s="47">
        <f>E72</f>
        <v>666678</v>
      </c>
      <c r="P72" s="46">
        <f t="shared" ref="P72:P81" si="100">N72*O72</f>
        <v>666678</v>
      </c>
      <c r="Q72" s="86">
        <v>0</v>
      </c>
      <c r="R72" s="266">
        <v>0</v>
      </c>
      <c r="S72" s="125">
        <f t="shared" si="92"/>
        <v>0</v>
      </c>
      <c r="T72" s="126">
        <f t="shared" si="93"/>
        <v>0</v>
      </c>
      <c r="U72" s="58">
        <f t="shared" si="94"/>
        <v>1</v>
      </c>
      <c r="V72" s="47">
        <f t="shared" si="95"/>
        <v>666678</v>
      </c>
      <c r="W72" s="46"/>
      <c r="X72" s="86">
        <f t="shared" si="96"/>
        <v>1</v>
      </c>
      <c r="Y72" s="46">
        <f>ROUND(+X72*E72,2)</f>
        <v>666678</v>
      </c>
    </row>
    <row r="73" spans="1:25" s="6" customFormat="1" ht="15.75" x14ac:dyDescent="0.25">
      <c r="A73" s="18" t="s">
        <v>116</v>
      </c>
      <c r="B73" s="19" t="s">
        <v>117</v>
      </c>
      <c r="C73" s="107" t="s">
        <v>118</v>
      </c>
      <c r="D73" s="44">
        <v>1</v>
      </c>
      <c r="E73" s="45">
        <v>153335.94</v>
      </c>
      <c r="F73" s="46">
        <f t="shared" si="97"/>
        <v>153335.94</v>
      </c>
      <c r="G73" s="58">
        <v>1</v>
      </c>
      <c r="H73" s="47">
        <v>153335.94</v>
      </c>
      <c r="I73" s="46">
        <f t="shared" si="98"/>
        <v>153335.94</v>
      </c>
      <c r="J73" s="86">
        <v>0</v>
      </c>
      <c r="K73" s="269">
        <v>-1</v>
      </c>
      <c r="L73" s="125">
        <f>ROUND(+J73*E73,2)</f>
        <v>0</v>
      </c>
      <c r="M73" s="126">
        <f>ROUND(+K73*E73,2)</f>
        <v>-153335.94</v>
      </c>
      <c r="N73" s="58">
        <f t="shared" si="99"/>
        <v>0</v>
      </c>
      <c r="O73" s="47">
        <f>E73</f>
        <v>153335.94</v>
      </c>
      <c r="P73" s="46">
        <f t="shared" si="100"/>
        <v>0</v>
      </c>
      <c r="Q73" s="86">
        <v>0</v>
      </c>
      <c r="R73" s="266">
        <v>0</v>
      </c>
      <c r="S73" s="125">
        <f t="shared" si="92"/>
        <v>0</v>
      </c>
      <c r="T73" s="126">
        <f t="shared" si="93"/>
        <v>0</v>
      </c>
      <c r="U73" s="58">
        <f t="shared" si="94"/>
        <v>0</v>
      </c>
      <c r="V73" s="47">
        <f t="shared" si="95"/>
        <v>153335.94</v>
      </c>
      <c r="W73" s="46"/>
      <c r="X73" s="86">
        <f t="shared" si="96"/>
        <v>0</v>
      </c>
      <c r="Y73" s="46">
        <f>ROUND(+X73*E73,2)</f>
        <v>0</v>
      </c>
    </row>
    <row r="74" spans="1:25" s="6" customFormat="1" ht="15.75" x14ac:dyDescent="0.25">
      <c r="A74" s="24" t="s">
        <v>119</v>
      </c>
      <c r="B74" s="64" t="s">
        <v>120</v>
      </c>
      <c r="C74" s="112"/>
      <c r="D74" s="48"/>
      <c r="E74" s="49"/>
      <c r="F74" s="50"/>
      <c r="G74" s="61"/>
      <c r="H74" s="62"/>
      <c r="I74" s="63"/>
      <c r="J74" s="53"/>
      <c r="K74" s="54"/>
      <c r="L74" s="141"/>
      <c r="M74" s="142"/>
      <c r="N74" s="61">
        <f t="shared" si="99"/>
        <v>0</v>
      </c>
      <c r="O74" s="62"/>
      <c r="P74" s="63"/>
      <c r="Q74" s="53"/>
      <c r="R74" s="54"/>
      <c r="S74" s="141"/>
      <c r="T74" s="142"/>
      <c r="U74" s="61"/>
      <c r="V74" s="62"/>
      <c r="W74" s="63"/>
      <c r="X74" s="270">
        <f t="shared" ref="X74" si="101">G74+J74+K74</f>
        <v>0</v>
      </c>
      <c r="Y74" s="50"/>
    </row>
    <row r="75" spans="1:25" s="6" customFormat="1" ht="47.25" x14ac:dyDescent="0.25">
      <c r="A75" s="18" t="s">
        <v>121</v>
      </c>
      <c r="B75" s="19" t="s">
        <v>40</v>
      </c>
      <c r="C75" s="107" t="s">
        <v>9</v>
      </c>
      <c r="D75" s="44">
        <v>132</v>
      </c>
      <c r="E75" s="45">
        <v>14905</v>
      </c>
      <c r="F75" s="46">
        <f t="shared" si="97"/>
        <v>1967460</v>
      </c>
      <c r="G75" s="58">
        <v>132</v>
      </c>
      <c r="H75" s="47">
        <v>14905</v>
      </c>
      <c r="I75" s="46">
        <f t="shared" ref="I75:I81" si="102">G75*H75</f>
        <v>1967460</v>
      </c>
      <c r="J75" s="86">
        <v>0</v>
      </c>
      <c r="K75" s="266">
        <v>0</v>
      </c>
      <c r="L75" s="125">
        <f>ROUND(+J75*E75,2)</f>
        <v>0</v>
      </c>
      <c r="M75" s="126">
        <f>ROUND(+K75*E75,2)</f>
        <v>0</v>
      </c>
      <c r="N75" s="58">
        <f t="shared" si="99"/>
        <v>132</v>
      </c>
      <c r="O75" s="47">
        <f t="shared" ref="O75:O81" si="103">E75</f>
        <v>14905</v>
      </c>
      <c r="P75" s="46">
        <f t="shared" si="100"/>
        <v>1967460</v>
      </c>
      <c r="Q75" s="86">
        <v>0</v>
      </c>
      <c r="R75" s="266">
        <v>0</v>
      </c>
      <c r="S75" s="125">
        <f t="shared" ref="S75:S92" si="104">Q75*E75</f>
        <v>0</v>
      </c>
      <c r="T75" s="126">
        <f t="shared" ref="T75:T92" si="105">E75*R75</f>
        <v>0</v>
      </c>
      <c r="U75" s="58">
        <f t="shared" ref="U75:U92" si="106">N75+Q75+R75</f>
        <v>132</v>
      </c>
      <c r="V75" s="47">
        <f t="shared" ref="V75:V92" si="107">E75</f>
        <v>14905</v>
      </c>
      <c r="W75" s="46"/>
      <c r="X75" s="86">
        <f t="shared" ref="X75:X92" si="108">N75+Q75+R75</f>
        <v>132</v>
      </c>
      <c r="Y75" s="46">
        <f>ROUND(+X75*E75,2)</f>
        <v>1967460</v>
      </c>
    </row>
    <row r="76" spans="1:25" s="6" customFormat="1" ht="15.75" x14ac:dyDescent="0.25">
      <c r="A76" s="18" t="s">
        <v>122</v>
      </c>
      <c r="B76" s="19" t="s">
        <v>46</v>
      </c>
      <c r="C76" s="107" t="s">
        <v>7</v>
      </c>
      <c r="D76" s="44">
        <v>68</v>
      </c>
      <c r="E76" s="45">
        <v>57084</v>
      </c>
      <c r="F76" s="46">
        <f t="shared" si="97"/>
        <v>3881712</v>
      </c>
      <c r="G76" s="58">
        <v>68</v>
      </c>
      <c r="H76" s="47">
        <v>57084</v>
      </c>
      <c r="I76" s="46">
        <f t="shared" si="102"/>
        <v>3881712</v>
      </c>
      <c r="J76" s="86">
        <v>0</v>
      </c>
      <c r="K76" s="266">
        <v>0</v>
      </c>
      <c r="L76" s="125">
        <f>ROUND(+J76*E76,2)</f>
        <v>0</v>
      </c>
      <c r="M76" s="126">
        <f>ROUND(+K76*E76,2)</f>
        <v>0</v>
      </c>
      <c r="N76" s="58">
        <f t="shared" si="99"/>
        <v>68</v>
      </c>
      <c r="O76" s="47">
        <f t="shared" si="103"/>
        <v>57084</v>
      </c>
      <c r="P76" s="46">
        <f t="shared" si="100"/>
        <v>3881712</v>
      </c>
      <c r="Q76" s="86">
        <v>0</v>
      </c>
      <c r="R76" s="266">
        <v>0</v>
      </c>
      <c r="S76" s="125">
        <f t="shared" si="104"/>
        <v>0</v>
      </c>
      <c r="T76" s="126">
        <f t="shared" si="105"/>
        <v>0</v>
      </c>
      <c r="U76" s="58">
        <f t="shared" si="106"/>
        <v>68</v>
      </c>
      <c r="V76" s="47">
        <f t="shared" si="107"/>
        <v>57084</v>
      </c>
      <c r="W76" s="46"/>
      <c r="X76" s="86">
        <f t="shared" si="108"/>
        <v>68</v>
      </c>
      <c r="Y76" s="46">
        <f>ROUND(+X76*E76,2)</f>
        <v>3881712</v>
      </c>
    </row>
    <row r="77" spans="1:25" s="6" customFormat="1" ht="15.75" x14ac:dyDescent="0.25">
      <c r="A77" s="18" t="s">
        <v>123</v>
      </c>
      <c r="B77" s="19" t="s">
        <v>124</v>
      </c>
      <c r="C77" s="115"/>
      <c r="D77" s="55"/>
      <c r="E77" s="56"/>
      <c r="F77" s="57"/>
      <c r="G77" s="58"/>
      <c r="H77" s="47"/>
      <c r="I77" s="46">
        <f t="shared" si="102"/>
        <v>0</v>
      </c>
      <c r="J77" s="59"/>
      <c r="K77" s="60"/>
      <c r="L77" s="144"/>
      <c r="M77" s="145"/>
      <c r="N77" s="58">
        <f t="shared" si="99"/>
        <v>0</v>
      </c>
      <c r="O77" s="47">
        <f t="shared" si="103"/>
        <v>0</v>
      </c>
      <c r="P77" s="46">
        <f t="shared" si="100"/>
        <v>0</v>
      </c>
      <c r="Q77" s="59"/>
      <c r="R77" s="266">
        <v>0</v>
      </c>
      <c r="S77" s="125">
        <f t="shared" si="104"/>
        <v>0</v>
      </c>
      <c r="T77" s="126">
        <f t="shared" si="105"/>
        <v>0</v>
      </c>
      <c r="U77" s="58">
        <f t="shared" si="106"/>
        <v>0</v>
      </c>
      <c r="V77" s="47">
        <f t="shared" si="107"/>
        <v>0</v>
      </c>
      <c r="W77" s="46"/>
      <c r="X77" s="86">
        <f t="shared" si="108"/>
        <v>0</v>
      </c>
      <c r="Y77" s="57"/>
    </row>
    <row r="78" spans="1:25" s="6" customFormat="1" ht="31.5" x14ac:dyDescent="0.25">
      <c r="A78" s="18" t="s">
        <v>125</v>
      </c>
      <c r="B78" s="19" t="s">
        <v>53</v>
      </c>
      <c r="C78" s="107" t="s">
        <v>9</v>
      </c>
      <c r="D78" s="44">
        <v>36</v>
      </c>
      <c r="E78" s="45">
        <v>121792</v>
      </c>
      <c r="F78" s="46">
        <f t="shared" si="97"/>
        <v>4384512</v>
      </c>
      <c r="G78" s="58">
        <v>36</v>
      </c>
      <c r="H78" s="47">
        <v>121792</v>
      </c>
      <c r="I78" s="46">
        <f t="shared" si="102"/>
        <v>4384512</v>
      </c>
      <c r="J78" s="86">
        <v>0</v>
      </c>
      <c r="K78" s="266">
        <v>0</v>
      </c>
      <c r="L78" s="125">
        <f>ROUND(+J78*E78,2)</f>
        <v>0</v>
      </c>
      <c r="M78" s="126">
        <f>ROUND(+K78*E78,2)</f>
        <v>0</v>
      </c>
      <c r="N78" s="58">
        <f t="shared" si="99"/>
        <v>36</v>
      </c>
      <c r="O78" s="47">
        <f t="shared" si="103"/>
        <v>121792</v>
      </c>
      <c r="P78" s="46">
        <f t="shared" si="100"/>
        <v>4384512</v>
      </c>
      <c r="Q78" s="86">
        <v>0</v>
      </c>
      <c r="R78" s="266">
        <v>0</v>
      </c>
      <c r="S78" s="125">
        <f t="shared" si="104"/>
        <v>0</v>
      </c>
      <c r="T78" s="126">
        <f t="shared" si="105"/>
        <v>0</v>
      </c>
      <c r="U78" s="58">
        <f t="shared" si="106"/>
        <v>36</v>
      </c>
      <c r="V78" s="47">
        <f t="shared" si="107"/>
        <v>121792</v>
      </c>
      <c r="W78" s="46"/>
      <c r="X78" s="86">
        <f t="shared" si="108"/>
        <v>36</v>
      </c>
      <c r="Y78" s="46">
        <f>ROUND(+X78*E78,2)</f>
        <v>4384512</v>
      </c>
    </row>
    <row r="79" spans="1:25" s="6" customFormat="1" ht="15.75" x14ac:dyDescent="0.25">
      <c r="A79" s="18" t="s">
        <v>126</v>
      </c>
      <c r="B79" s="19" t="s">
        <v>127</v>
      </c>
      <c r="C79" s="115"/>
      <c r="D79" s="55"/>
      <c r="E79" s="56"/>
      <c r="F79" s="57"/>
      <c r="G79" s="58"/>
      <c r="H79" s="47"/>
      <c r="I79" s="46">
        <f t="shared" si="102"/>
        <v>0</v>
      </c>
      <c r="J79" s="59"/>
      <c r="K79" s="60"/>
      <c r="L79" s="144"/>
      <c r="M79" s="145"/>
      <c r="N79" s="58">
        <f t="shared" si="99"/>
        <v>0</v>
      </c>
      <c r="O79" s="47">
        <f t="shared" si="103"/>
        <v>0</v>
      </c>
      <c r="P79" s="46">
        <f t="shared" si="100"/>
        <v>0</v>
      </c>
      <c r="Q79" s="59"/>
      <c r="R79" s="266">
        <v>0</v>
      </c>
      <c r="S79" s="125">
        <f t="shared" si="104"/>
        <v>0</v>
      </c>
      <c r="T79" s="126">
        <f t="shared" si="105"/>
        <v>0</v>
      </c>
      <c r="U79" s="58">
        <f t="shared" si="106"/>
        <v>0</v>
      </c>
      <c r="V79" s="47">
        <f t="shared" si="107"/>
        <v>0</v>
      </c>
      <c r="W79" s="46"/>
      <c r="X79" s="86">
        <f t="shared" si="108"/>
        <v>0</v>
      </c>
      <c r="Y79" s="57"/>
    </row>
    <row r="80" spans="1:25" s="6" customFormat="1" ht="31.5" x14ac:dyDescent="0.25">
      <c r="A80" s="18" t="s">
        <v>128</v>
      </c>
      <c r="B80" s="19" t="s">
        <v>58</v>
      </c>
      <c r="C80" s="107" t="s">
        <v>9</v>
      </c>
      <c r="D80" s="44">
        <v>1.63</v>
      </c>
      <c r="E80" s="45">
        <v>511825</v>
      </c>
      <c r="F80" s="46">
        <f t="shared" si="97"/>
        <v>834274.75</v>
      </c>
      <c r="G80" s="58">
        <v>1.63</v>
      </c>
      <c r="H80" s="47">
        <v>511825</v>
      </c>
      <c r="I80" s="46">
        <f t="shared" si="102"/>
        <v>834274.75</v>
      </c>
      <c r="J80" s="86">
        <v>0</v>
      </c>
      <c r="K80" s="266">
        <v>0</v>
      </c>
      <c r="L80" s="125">
        <f>ROUND(+J80*E80,2)</f>
        <v>0</v>
      </c>
      <c r="M80" s="126">
        <f>ROUND(+K80*E80,2)</f>
        <v>0</v>
      </c>
      <c r="N80" s="58">
        <f t="shared" si="99"/>
        <v>1.63</v>
      </c>
      <c r="O80" s="47">
        <f t="shared" si="103"/>
        <v>511825</v>
      </c>
      <c r="P80" s="46">
        <f t="shared" si="100"/>
        <v>834274.75</v>
      </c>
      <c r="Q80" s="267">
        <v>1.25</v>
      </c>
      <c r="R80" s="266">
        <v>0</v>
      </c>
      <c r="S80" s="125">
        <f t="shared" si="104"/>
        <v>639781.25</v>
      </c>
      <c r="T80" s="126">
        <f t="shared" si="105"/>
        <v>0</v>
      </c>
      <c r="U80" s="58">
        <f t="shared" si="106"/>
        <v>2.88</v>
      </c>
      <c r="V80" s="47">
        <f t="shared" si="107"/>
        <v>511825</v>
      </c>
      <c r="W80" s="46"/>
      <c r="X80" s="86">
        <f t="shared" si="108"/>
        <v>2.88</v>
      </c>
      <c r="Y80" s="46">
        <f>ROUND(+X80*E80,2)</f>
        <v>1474056</v>
      </c>
    </row>
    <row r="81" spans="1:25" s="124" customFormat="1" ht="31.5" x14ac:dyDescent="0.25">
      <c r="A81" s="25" t="s">
        <v>129</v>
      </c>
      <c r="B81" s="19" t="s">
        <v>109</v>
      </c>
      <c r="C81" s="113" t="s">
        <v>130</v>
      </c>
      <c r="D81" s="44">
        <v>5866</v>
      </c>
      <c r="E81" s="45">
        <v>9807</v>
      </c>
      <c r="F81" s="46">
        <f t="shared" si="97"/>
        <v>57527862</v>
      </c>
      <c r="G81" s="58">
        <v>5866</v>
      </c>
      <c r="H81" s="47">
        <v>9807</v>
      </c>
      <c r="I81" s="46">
        <f t="shared" si="102"/>
        <v>57527862</v>
      </c>
      <c r="J81" s="86">
        <v>0</v>
      </c>
      <c r="K81" s="266">
        <v>0</v>
      </c>
      <c r="L81" s="125">
        <f>ROUND(+J81*E81,2)</f>
        <v>0</v>
      </c>
      <c r="M81" s="126">
        <f>ROUND(+K81*E81,2)</f>
        <v>0</v>
      </c>
      <c r="N81" s="58">
        <f t="shared" si="99"/>
        <v>5866</v>
      </c>
      <c r="O81" s="47">
        <f t="shared" si="103"/>
        <v>9807</v>
      </c>
      <c r="P81" s="46">
        <f t="shared" si="100"/>
        <v>57527862</v>
      </c>
      <c r="Q81" s="86">
        <v>0</v>
      </c>
      <c r="R81" s="266">
        <v>0</v>
      </c>
      <c r="S81" s="125">
        <f t="shared" si="104"/>
        <v>0</v>
      </c>
      <c r="T81" s="126">
        <f t="shared" si="105"/>
        <v>0</v>
      </c>
      <c r="U81" s="58">
        <f t="shared" si="106"/>
        <v>5866</v>
      </c>
      <c r="V81" s="47">
        <f t="shared" si="107"/>
        <v>9807</v>
      </c>
      <c r="W81" s="46"/>
      <c r="X81" s="86">
        <f t="shared" si="108"/>
        <v>5866</v>
      </c>
      <c r="Y81" s="46">
        <f>ROUND(+X81*E81,2)</f>
        <v>57527862</v>
      </c>
    </row>
    <row r="82" spans="1:25" s="6" customFormat="1" ht="15.75" x14ac:dyDescent="0.25">
      <c r="A82" s="18" t="s">
        <v>131</v>
      </c>
      <c r="B82" s="19" t="s">
        <v>132</v>
      </c>
      <c r="C82" s="115"/>
      <c r="D82" s="55"/>
      <c r="E82" s="56"/>
      <c r="F82" s="57"/>
      <c r="G82" s="58"/>
      <c r="H82" s="47"/>
      <c r="I82" s="46"/>
      <c r="J82" s="59"/>
      <c r="K82" s="60"/>
      <c r="L82" s="144"/>
      <c r="M82" s="145"/>
      <c r="N82" s="58"/>
      <c r="O82" s="47"/>
      <c r="P82" s="46"/>
      <c r="Q82" s="59"/>
      <c r="R82" s="266">
        <v>0</v>
      </c>
      <c r="S82" s="125">
        <f t="shared" si="104"/>
        <v>0</v>
      </c>
      <c r="T82" s="126">
        <f t="shared" si="105"/>
        <v>0</v>
      </c>
      <c r="U82" s="58">
        <f t="shared" si="106"/>
        <v>0</v>
      </c>
      <c r="V82" s="47">
        <f t="shared" si="107"/>
        <v>0</v>
      </c>
      <c r="W82" s="46"/>
      <c r="X82" s="86">
        <f t="shared" si="108"/>
        <v>0</v>
      </c>
      <c r="Y82" s="57"/>
    </row>
    <row r="83" spans="1:25" s="6" customFormat="1" ht="141.75" x14ac:dyDescent="0.25">
      <c r="A83" s="18" t="s">
        <v>133</v>
      </c>
      <c r="B83" s="19" t="s">
        <v>134</v>
      </c>
      <c r="C83" s="107" t="s">
        <v>98</v>
      </c>
      <c r="D83" s="44">
        <v>1</v>
      </c>
      <c r="E83" s="45">
        <v>9481192</v>
      </c>
      <c r="F83" s="46">
        <f t="shared" si="97"/>
        <v>9481192</v>
      </c>
      <c r="G83" s="58">
        <v>1</v>
      </c>
      <c r="H83" s="47">
        <v>9481192</v>
      </c>
      <c r="I83" s="46">
        <f t="shared" ref="I83:I85" si="109">G83*H83</f>
        <v>9481192</v>
      </c>
      <c r="J83" s="86">
        <v>0</v>
      </c>
      <c r="K83" s="266">
        <v>0</v>
      </c>
      <c r="L83" s="125">
        <f>ROUND(+J83*E83,2)</f>
        <v>0</v>
      </c>
      <c r="M83" s="126">
        <f>ROUND(+K83*E83,2)</f>
        <v>0</v>
      </c>
      <c r="N83" s="58">
        <f t="shared" ref="N83:N85" si="110">G83+J83+K83</f>
        <v>1</v>
      </c>
      <c r="O83" s="47">
        <f>E83</f>
        <v>9481192</v>
      </c>
      <c r="P83" s="46">
        <f t="shared" ref="P83:P85" si="111">N83*O83</f>
        <v>9481192</v>
      </c>
      <c r="Q83" s="86">
        <v>0</v>
      </c>
      <c r="R83" s="266">
        <v>0</v>
      </c>
      <c r="S83" s="125">
        <f t="shared" si="104"/>
        <v>0</v>
      </c>
      <c r="T83" s="126">
        <f t="shared" si="105"/>
        <v>0</v>
      </c>
      <c r="U83" s="58">
        <f t="shared" si="106"/>
        <v>1</v>
      </c>
      <c r="V83" s="47">
        <f t="shared" si="107"/>
        <v>9481192</v>
      </c>
      <c r="W83" s="46"/>
      <c r="X83" s="86">
        <f t="shared" si="108"/>
        <v>1</v>
      </c>
      <c r="Y83" s="46">
        <f>ROUND(+X83*E83,2)</f>
        <v>9481192</v>
      </c>
    </row>
    <row r="84" spans="1:25" s="6" customFormat="1" ht="157.5" x14ac:dyDescent="0.25">
      <c r="A84" s="18" t="s">
        <v>135</v>
      </c>
      <c r="B84" s="19" t="s">
        <v>136</v>
      </c>
      <c r="C84" s="107" t="s">
        <v>98</v>
      </c>
      <c r="D84" s="44">
        <v>2</v>
      </c>
      <c r="E84" s="45">
        <v>1941966</v>
      </c>
      <c r="F84" s="46">
        <f t="shared" si="97"/>
        <v>3883932</v>
      </c>
      <c r="G84" s="58">
        <v>2</v>
      </c>
      <c r="H84" s="47">
        <v>1941966</v>
      </c>
      <c r="I84" s="46">
        <f t="shared" si="109"/>
        <v>3883932</v>
      </c>
      <c r="J84" s="86">
        <v>0</v>
      </c>
      <c r="K84" s="266">
        <v>0</v>
      </c>
      <c r="L84" s="125">
        <f>ROUND(+J84*E84,2)</f>
        <v>0</v>
      </c>
      <c r="M84" s="126">
        <f>ROUND(+K84*E84,2)</f>
        <v>0</v>
      </c>
      <c r="N84" s="58">
        <f t="shared" si="110"/>
        <v>2</v>
      </c>
      <c r="O84" s="47">
        <f>E84</f>
        <v>1941966</v>
      </c>
      <c r="P84" s="46">
        <f t="shared" si="111"/>
        <v>3883932</v>
      </c>
      <c r="Q84" s="86">
        <v>0</v>
      </c>
      <c r="R84" s="266">
        <v>0</v>
      </c>
      <c r="S84" s="125">
        <f t="shared" si="104"/>
        <v>0</v>
      </c>
      <c r="T84" s="126">
        <f t="shared" si="105"/>
        <v>0</v>
      </c>
      <c r="U84" s="58">
        <f t="shared" si="106"/>
        <v>2</v>
      </c>
      <c r="V84" s="47">
        <f t="shared" si="107"/>
        <v>1941966</v>
      </c>
      <c r="W84" s="46"/>
      <c r="X84" s="86">
        <f t="shared" si="108"/>
        <v>2</v>
      </c>
      <c r="Y84" s="46">
        <f>ROUND(+X84*E84,2)</f>
        <v>3883932</v>
      </c>
    </row>
    <row r="85" spans="1:25" s="6" customFormat="1" ht="157.5" x14ac:dyDescent="0.25">
      <c r="A85" s="18" t="s">
        <v>137</v>
      </c>
      <c r="B85" s="19" t="s">
        <v>138</v>
      </c>
      <c r="C85" s="107" t="s">
        <v>98</v>
      </c>
      <c r="D85" s="44">
        <v>2</v>
      </c>
      <c r="E85" s="45">
        <v>1971966</v>
      </c>
      <c r="F85" s="46">
        <f t="shared" si="97"/>
        <v>3943932</v>
      </c>
      <c r="G85" s="58">
        <v>2</v>
      </c>
      <c r="H85" s="47">
        <v>1971966</v>
      </c>
      <c r="I85" s="46">
        <f t="shared" si="109"/>
        <v>3943932</v>
      </c>
      <c r="J85" s="86">
        <v>0</v>
      </c>
      <c r="K85" s="266">
        <v>0</v>
      </c>
      <c r="L85" s="125">
        <f>ROUND(+J85*E85,2)</f>
        <v>0</v>
      </c>
      <c r="M85" s="126">
        <f>ROUND(+K85*E85,2)</f>
        <v>0</v>
      </c>
      <c r="N85" s="58">
        <f t="shared" si="110"/>
        <v>2</v>
      </c>
      <c r="O85" s="47">
        <f>E85</f>
        <v>1971966</v>
      </c>
      <c r="P85" s="46">
        <f t="shared" si="111"/>
        <v>3943932</v>
      </c>
      <c r="Q85" s="86">
        <v>0</v>
      </c>
      <c r="R85" s="266">
        <v>0</v>
      </c>
      <c r="S85" s="125">
        <f t="shared" si="104"/>
        <v>0</v>
      </c>
      <c r="T85" s="126">
        <f t="shared" si="105"/>
        <v>0</v>
      </c>
      <c r="U85" s="58">
        <f t="shared" si="106"/>
        <v>2</v>
      </c>
      <c r="V85" s="47">
        <f t="shared" si="107"/>
        <v>1971966</v>
      </c>
      <c r="W85" s="46"/>
      <c r="X85" s="86">
        <f t="shared" si="108"/>
        <v>2</v>
      </c>
      <c r="Y85" s="46">
        <f>ROUND(+X85*E85,2)</f>
        <v>3943932</v>
      </c>
    </row>
    <row r="86" spans="1:25" s="6" customFormat="1" ht="15.75" x14ac:dyDescent="0.25">
      <c r="A86" s="18" t="s">
        <v>139</v>
      </c>
      <c r="B86" s="19" t="s">
        <v>140</v>
      </c>
      <c r="C86" s="115"/>
      <c r="D86" s="55"/>
      <c r="E86" s="56"/>
      <c r="F86" s="57"/>
      <c r="G86" s="58"/>
      <c r="H86" s="47"/>
      <c r="I86" s="46"/>
      <c r="J86" s="59"/>
      <c r="K86" s="60"/>
      <c r="L86" s="144"/>
      <c r="M86" s="145"/>
      <c r="N86" s="58"/>
      <c r="O86" s="47"/>
      <c r="P86" s="46"/>
      <c r="Q86" s="59"/>
      <c r="R86" s="266">
        <v>0</v>
      </c>
      <c r="S86" s="125">
        <f t="shared" si="104"/>
        <v>0</v>
      </c>
      <c r="T86" s="126">
        <f t="shared" si="105"/>
        <v>0</v>
      </c>
      <c r="U86" s="58">
        <f t="shared" si="106"/>
        <v>0</v>
      </c>
      <c r="V86" s="47">
        <f t="shared" si="107"/>
        <v>0</v>
      </c>
      <c r="W86" s="46"/>
      <c r="X86" s="86">
        <f t="shared" si="108"/>
        <v>0</v>
      </c>
      <c r="Y86" s="57"/>
    </row>
    <row r="87" spans="1:25" s="6" customFormat="1" ht="31.5" x14ac:dyDescent="0.25">
      <c r="A87" s="18" t="s">
        <v>141</v>
      </c>
      <c r="B87" s="19" t="s">
        <v>142</v>
      </c>
      <c r="C87" s="107" t="s">
        <v>7</v>
      </c>
      <c r="D87" s="44">
        <v>74.75</v>
      </c>
      <c r="E87" s="45">
        <v>69885</v>
      </c>
      <c r="F87" s="46">
        <f t="shared" si="97"/>
        <v>5223903.75</v>
      </c>
      <c r="G87" s="58">
        <v>74.75</v>
      </c>
      <c r="H87" s="47">
        <v>69885</v>
      </c>
      <c r="I87" s="46">
        <f t="shared" ref="I87:I92" si="112">G87*H87</f>
        <v>5223903.75</v>
      </c>
      <c r="J87" s="86">
        <v>0</v>
      </c>
      <c r="K87" s="266">
        <v>0</v>
      </c>
      <c r="L87" s="125">
        <f>ROUND(+J87*E87,2)</f>
        <v>0</v>
      </c>
      <c r="M87" s="126">
        <f>ROUND(+K87*E87,2)</f>
        <v>0</v>
      </c>
      <c r="N87" s="58">
        <f t="shared" ref="N87:N92" si="113">G87+J87+K87</f>
        <v>74.75</v>
      </c>
      <c r="O87" s="47">
        <f t="shared" ref="O87:O92" si="114">E87</f>
        <v>69885</v>
      </c>
      <c r="P87" s="46">
        <f t="shared" ref="P87:P92" si="115">N87*O87</f>
        <v>5223903.75</v>
      </c>
      <c r="Q87" s="86">
        <v>0</v>
      </c>
      <c r="R87" s="266">
        <v>0</v>
      </c>
      <c r="S87" s="125">
        <f t="shared" si="104"/>
        <v>0</v>
      </c>
      <c r="T87" s="126">
        <f t="shared" si="105"/>
        <v>0</v>
      </c>
      <c r="U87" s="58">
        <f t="shared" si="106"/>
        <v>74.75</v>
      </c>
      <c r="V87" s="47">
        <f t="shared" si="107"/>
        <v>69885</v>
      </c>
      <c r="W87" s="46"/>
      <c r="X87" s="86">
        <f t="shared" si="108"/>
        <v>74.75</v>
      </c>
      <c r="Y87" s="46">
        <f>ROUND(+X87*E87,2)</f>
        <v>5223903.75</v>
      </c>
    </row>
    <row r="88" spans="1:25" s="6" customFormat="1" ht="31.5" x14ac:dyDescent="0.25">
      <c r="A88" s="18" t="s">
        <v>143</v>
      </c>
      <c r="B88" s="19" t="s">
        <v>144</v>
      </c>
      <c r="C88" s="107" t="s">
        <v>16</v>
      </c>
      <c r="D88" s="44">
        <v>20.399999999999999</v>
      </c>
      <c r="E88" s="45">
        <v>81380</v>
      </c>
      <c r="F88" s="46">
        <f t="shared" si="97"/>
        <v>1660152</v>
      </c>
      <c r="G88" s="58">
        <v>20.399999999999999</v>
      </c>
      <c r="H88" s="47">
        <v>81380</v>
      </c>
      <c r="I88" s="46">
        <f t="shared" si="112"/>
        <v>1660152</v>
      </c>
      <c r="J88" s="86">
        <v>0</v>
      </c>
      <c r="K88" s="266">
        <v>0</v>
      </c>
      <c r="L88" s="125">
        <f>ROUND(+J88*E88,2)</f>
        <v>0</v>
      </c>
      <c r="M88" s="126">
        <f>ROUND(+K88*E88,2)</f>
        <v>0</v>
      </c>
      <c r="N88" s="58">
        <f t="shared" si="113"/>
        <v>20.399999999999999</v>
      </c>
      <c r="O88" s="47">
        <f t="shared" si="114"/>
        <v>81380</v>
      </c>
      <c r="P88" s="46">
        <f t="shared" si="115"/>
        <v>1660152</v>
      </c>
      <c r="Q88" s="86">
        <v>0</v>
      </c>
      <c r="R88" s="266">
        <v>0</v>
      </c>
      <c r="S88" s="125">
        <f t="shared" si="104"/>
        <v>0</v>
      </c>
      <c r="T88" s="126">
        <f t="shared" si="105"/>
        <v>0</v>
      </c>
      <c r="U88" s="58">
        <f t="shared" si="106"/>
        <v>20.399999999999999</v>
      </c>
      <c r="V88" s="47">
        <f t="shared" si="107"/>
        <v>81380</v>
      </c>
      <c r="W88" s="46"/>
      <c r="X88" s="86">
        <f t="shared" si="108"/>
        <v>20.399999999999999</v>
      </c>
      <c r="Y88" s="46">
        <f>ROUND(+X88*E88,2)</f>
        <v>1660152</v>
      </c>
    </row>
    <row r="89" spans="1:25" s="6" customFormat="1" ht="15.75" x14ac:dyDescent="0.25">
      <c r="A89" s="18" t="s">
        <v>145</v>
      </c>
      <c r="B89" s="19" t="s">
        <v>146</v>
      </c>
      <c r="C89" s="115"/>
      <c r="D89" s="55"/>
      <c r="E89" s="56"/>
      <c r="F89" s="57"/>
      <c r="G89" s="58"/>
      <c r="H89" s="47"/>
      <c r="I89" s="46">
        <f t="shared" si="112"/>
        <v>0</v>
      </c>
      <c r="J89" s="59"/>
      <c r="K89" s="60"/>
      <c r="L89" s="144"/>
      <c r="M89" s="145"/>
      <c r="N89" s="58">
        <f t="shared" si="113"/>
        <v>0</v>
      </c>
      <c r="O89" s="47">
        <f t="shared" si="114"/>
        <v>0</v>
      </c>
      <c r="P89" s="46">
        <f t="shared" si="115"/>
        <v>0</v>
      </c>
      <c r="Q89" s="59"/>
      <c r="R89" s="266">
        <v>0</v>
      </c>
      <c r="S89" s="125">
        <f t="shared" si="104"/>
        <v>0</v>
      </c>
      <c r="T89" s="126">
        <f t="shared" si="105"/>
        <v>0</v>
      </c>
      <c r="U89" s="58">
        <f t="shared" si="106"/>
        <v>0</v>
      </c>
      <c r="V89" s="47">
        <f t="shared" si="107"/>
        <v>0</v>
      </c>
      <c r="W89" s="46"/>
      <c r="X89" s="86">
        <f t="shared" si="108"/>
        <v>0</v>
      </c>
      <c r="Y89" s="57"/>
    </row>
    <row r="90" spans="1:25" s="6" customFormat="1" ht="47.25" x14ac:dyDescent="0.25">
      <c r="A90" s="18" t="s">
        <v>147</v>
      </c>
      <c r="B90" s="19" t="s">
        <v>148</v>
      </c>
      <c r="C90" s="107" t="s">
        <v>16</v>
      </c>
      <c r="D90" s="44">
        <v>42.4</v>
      </c>
      <c r="E90" s="45">
        <v>51509</v>
      </c>
      <c r="F90" s="46">
        <f t="shared" si="97"/>
        <v>2183981.6</v>
      </c>
      <c r="G90" s="58">
        <v>42.4</v>
      </c>
      <c r="H90" s="47">
        <v>51509</v>
      </c>
      <c r="I90" s="46">
        <f t="shared" si="112"/>
        <v>2183981.6</v>
      </c>
      <c r="J90" s="86">
        <v>0</v>
      </c>
      <c r="K90" s="266">
        <v>0</v>
      </c>
      <c r="L90" s="125">
        <f>ROUND(+J90*E90,2)</f>
        <v>0</v>
      </c>
      <c r="M90" s="126">
        <f>ROUND(+K90*E90,2)</f>
        <v>0</v>
      </c>
      <c r="N90" s="58">
        <f t="shared" si="113"/>
        <v>42.4</v>
      </c>
      <c r="O90" s="47">
        <f t="shared" si="114"/>
        <v>51509</v>
      </c>
      <c r="P90" s="46">
        <f t="shared" si="115"/>
        <v>2183981.6</v>
      </c>
      <c r="Q90" s="86">
        <v>0</v>
      </c>
      <c r="R90" s="266">
        <v>0</v>
      </c>
      <c r="S90" s="125">
        <f t="shared" si="104"/>
        <v>0</v>
      </c>
      <c r="T90" s="126">
        <f t="shared" si="105"/>
        <v>0</v>
      </c>
      <c r="U90" s="58">
        <f t="shared" si="106"/>
        <v>42.4</v>
      </c>
      <c r="V90" s="47">
        <f t="shared" si="107"/>
        <v>51509</v>
      </c>
      <c r="W90" s="46"/>
      <c r="X90" s="86">
        <f t="shared" si="108"/>
        <v>42.4</v>
      </c>
      <c r="Y90" s="46">
        <f>ROUND(+X90*E90,2)</f>
        <v>2183981.6</v>
      </c>
    </row>
    <row r="91" spans="1:25" s="6" customFormat="1" ht="31.5" x14ac:dyDescent="0.25">
      <c r="A91" s="18" t="s">
        <v>149</v>
      </c>
      <c r="B91" s="19" t="s">
        <v>150</v>
      </c>
      <c r="C91" s="107" t="s">
        <v>16</v>
      </c>
      <c r="D91" s="44">
        <v>11.48</v>
      </c>
      <c r="E91" s="45">
        <v>98914</v>
      </c>
      <c r="F91" s="46">
        <f t="shared" si="97"/>
        <v>1135532.72</v>
      </c>
      <c r="G91" s="58">
        <v>11.48</v>
      </c>
      <c r="H91" s="47">
        <v>98914</v>
      </c>
      <c r="I91" s="46">
        <f t="shared" si="112"/>
        <v>1135532.72</v>
      </c>
      <c r="J91" s="86">
        <v>0</v>
      </c>
      <c r="K91" s="266">
        <v>0</v>
      </c>
      <c r="L91" s="125">
        <f>ROUND(+J91*E91,2)</f>
        <v>0</v>
      </c>
      <c r="M91" s="126">
        <f>ROUND(+K91*E91,2)</f>
        <v>0</v>
      </c>
      <c r="N91" s="58">
        <f t="shared" si="113"/>
        <v>11.48</v>
      </c>
      <c r="O91" s="47">
        <f t="shared" si="114"/>
        <v>98914</v>
      </c>
      <c r="P91" s="46">
        <f t="shared" si="115"/>
        <v>1135532.72</v>
      </c>
      <c r="Q91" s="86">
        <v>0</v>
      </c>
      <c r="R91" s="266">
        <v>0</v>
      </c>
      <c r="S91" s="125">
        <f t="shared" si="104"/>
        <v>0</v>
      </c>
      <c r="T91" s="126">
        <f t="shared" si="105"/>
        <v>0</v>
      </c>
      <c r="U91" s="58">
        <f t="shared" si="106"/>
        <v>11.48</v>
      </c>
      <c r="V91" s="47">
        <f t="shared" si="107"/>
        <v>98914</v>
      </c>
      <c r="W91" s="46"/>
      <c r="X91" s="86">
        <f t="shared" si="108"/>
        <v>11.48</v>
      </c>
      <c r="Y91" s="46">
        <f>ROUND(+X91*E91,2)</f>
        <v>1135532.72</v>
      </c>
    </row>
    <row r="92" spans="1:25" s="6" customFormat="1" ht="15.75" x14ac:dyDescent="0.25">
      <c r="A92" s="18" t="s">
        <v>151</v>
      </c>
      <c r="B92" s="19" t="s">
        <v>152</v>
      </c>
      <c r="C92" s="107" t="s">
        <v>98</v>
      </c>
      <c r="D92" s="44">
        <v>4</v>
      </c>
      <c r="E92" s="45">
        <v>120749</v>
      </c>
      <c r="F92" s="46">
        <f t="shared" si="97"/>
        <v>482996</v>
      </c>
      <c r="G92" s="58">
        <v>4</v>
      </c>
      <c r="H92" s="47">
        <v>120749</v>
      </c>
      <c r="I92" s="46">
        <f t="shared" si="112"/>
        <v>482996</v>
      </c>
      <c r="J92" s="86">
        <v>0</v>
      </c>
      <c r="K92" s="266">
        <v>0</v>
      </c>
      <c r="L92" s="125">
        <f>ROUND(+J92*E92,2)</f>
        <v>0</v>
      </c>
      <c r="M92" s="126">
        <f>ROUND(+K92*E92,2)</f>
        <v>0</v>
      </c>
      <c r="N92" s="58">
        <f t="shared" si="113"/>
        <v>4</v>
      </c>
      <c r="O92" s="47">
        <f t="shared" si="114"/>
        <v>120749</v>
      </c>
      <c r="P92" s="46">
        <f t="shared" si="115"/>
        <v>482996</v>
      </c>
      <c r="Q92" s="86">
        <v>0</v>
      </c>
      <c r="R92" s="266">
        <v>0</v>
      </c>
      <c r="S92" s="125">
        <f t="shared" si="104"/>
        <v>0</v>
      </c>
      <c r="T92" s="126">
        <f t="shared" si="105"/>
        <v>0</v>
      </c>
      <c r="U92" s="58">
        <f t="shared" si="106"/>
        <v>4</v>
      </c>
      <c r="V92" s="47">
        <f t="shared" si="107"/>
        <v>120749</v>
      </c>
      <c r="W92" s="46"/>
      <c r="X92" s="86">
        <f t="shared" si="108"/>
        <v>4</v>
      </c>
      <c r="Y92" s="46">
        <f>ROUND(+X92*E92,2)</f>
        <v>482996</v>
      </c>
    </row>
    <row r="93" spans="1:25" s="11" customFormat="1" ht="15.75" x14ac:dyDescent="0.25">
      <c r="A93" s="27"/>
      <c r="B93" s="64" t="s">
        <v>153</v>
      </c>
      <c r="C93" s="114"/>
      <c r="D93" s="48"/>
      <c r="E93" s="49"/>
      <c r="F93" s="50">
        <f>SUM(F71:F92)</f>
        <v>97411456.75999999</v>
      </c>
      <c r="G93" s="51"/>
      <c r="H93" s="52"/>
      <c r="I93" s="50">
        <f>SUM(I71:I92)</f>
        <v>97411456.75999999</v>
      </c>
      <c r="J93" s="53"/>
      <c r="K93" s="54"/>
      <c r="L93" s="141">
        <f t="shared" ref="L93:M93" si="116">SUM(L71:L92)</f>
        <v>0</v>
      </c>
      <c r="M93" s="142">
        <f t="shared" si="116"/>
        <v>-153335.94</v>
      </c>
      <c r="N93" s="51"/>
      <c r="O93" s="52"/>
      <c r="P93" s="50">
        <f>SUM(P71:P92)</f>
        <v>97258120.819999993</v>
      </c>
      <c r="Q93" s="53"/>
      <c r="R93" s="54"/>
      <c r="S93" s="141">
        <f t="shared" ref="S93:T93" si="117">SUM(S71:S92)</f>
        <v>639781.25</v>
      </c>
      <c r="T93" s="142">
        <f t="shared" si="117"/>
        <v>0</v>
      </c>
      <c r="U93" s="51"/>
      <c r="V93" s="52"/>
      <c r="W93" s="50"/>
      <c r="X93" s="143"/>
      <c r="Y93" s="50">
        <f>SUM(Y71:Y92)</f>
        <v>97897902.069999993</v>
      </c>
    </row>
    <row r="94" spans="1:25" s="9" customFormat="1" ht="15.75" x14ac:dyDescent="0.25">
      <c r="A94" s="23"/>
      <c r="B94" s="64" t="s">
        <v>154</v>
      </c>
      <c r="C94" s="112"/>
      <c r="D94" s="48"/>
      <c r="E94" s="49"/>
      <c r="F94" s="50">
        <f>+F93+F69+F60+F52+F42+F32+F28</f>
        <v>1068708935.76</v>
      </c>
      <c r="G94" s="51"/>
      <c r="H94" s="52"/>
      <c r="I94" s="50">
        <f>+I93+I69+I60+I52+I42+I32+I28</f>
        <v>878608619.83000004</v>
      </c>
      <c r="J94" s="53"/>
      <c r="K94" s="54"/>
      <c r="L94" s="141">
        <f>+L93+L69+L60+L52+L42+L32+L28</f>
        <v>1071956.1499999999</v>
      </c>
      <c r="M94" s="142">
        <f t="shared" ref="M94" si="118">+M93+M69+M60+M52+M42+M32+M28</f>
        <v>-149974772.94</v>
      </c>
      <c r="N94" s="51"/>
      <c r="O94" s="52"/>
      <c r="P94" s="50">
        <f>+P93+P69+P60+P52+P42+P32+P28</f>
        <v>729705803.0388763</v>
      </c>
      <c r="Q94" s="53"/>
      <c r="R94" s="54"/>
      <c r="S94" s="141">
        <f>+S93+S69+S60+S52+S42+S32+S28</f>
        <v>275809880.99000001</v>
      </c>
      <c r="T94" s="142">
        <f t="shared" ref="T94" si="119">+T93+T69+T60+T52+T42+T32+T28</f>
        <v>0</v>
      </c>
      <c r="U94" s="51"/>
      <c r="V94" s="52"/>
      <c r="W94" s="50"/>
      <c r="X94" s="143"/>
      <c r="Y94" s="50">
        <f>+Y93+Y69+Y60+Y52+Y42+Y32+Y28</f>
        <v>1005515684.03</v>
      </c>
    </row>
    <row r="95" spans="1:25" s="9" customFormat="1" ht="15.75" x14ac:dyDescent="0.25">
      <c r="A95" s="16" t="s">
        <v>155</v>
      </c>
      <c r="B95" s="26" t="s">
        <v>156</v>
      </c>
      <c r="C95" s="39"/>
      <c r="D95" s="37"/>
      <c r="E95" s="38"/>
      <c r="F95" s="39"/>
      <c r="G95" s="40"/>
      <c r="H95" s="41"/>
      <c r="I95" s="39"/>
      <c r="J95" s="42"/>
      <c r="K95" s="43"/>
      <c r="L95" s="138"/>
      <c r="M95" s="139"/>
      <c r="N95" s="40"/>
      <c r="O95" s="41"/>
      <c r="P95" s="39"/>
      <c r="Q95" s="42"/>
      <c r="R95" s="43"/>
      <c r="S95" s="138"/>
      <c r="T95" s="139"/>
      <c r="U95" s="40"/>
      <c r="V95" s="41"/>
      <c r="W95" s="39"/>
      <c r="X95" s="140"/>
      <c r="Y95" s="39"/>
    </row>
    <row r="96" spans="1:25" s="6" customFormat="1" ht="15.75" x14ac:dyDescent="0.25">
      <c r="A96" s="24" t="s">
        <v>157</v>
      </c>
      <c r="B96" s="92" t="s">
        <v>21</v>
      </c>
      <c r="C96" s="112"/>
      <c r="D96" s="48"/>
      <c r="E96" s="49"/>
      <c r="F96" s="50"/>
      <c r="G96" s="51"/>
      <c r="H96" s="52"/>
      <c r="I96" s="50"/>
      <c r="J96" s="53"/>
      <c r="K96" s="54"/>
      <c r="L96" s="141"/>
      <c r="M96" s="142"/>
      <c r="N96" s="51"/>
      <c r="O96" s="52"/>
      <c r="P96" s="50"/>
      <c r="Q96" s="53"/>
      <c r="R96" s="54"/>
      <c r="S96" s="141"/>
      <c r="T96" s="142"/>
      <c r="U96" s="51"/>
      <c r="V96" s="52"/>
      <c r="W96" s="50"/>
      <c r="X96" s="143"/>
      <c r="Y96" s="50"/>
    </row>
    <row r="97" spans="1:25" s="6" customFormat="1" ht="63" x14ac:dyDescent="0.25">
      <c r="A97" s="18" t="s">
        <v>158</v>
      </c>
      <c r="B97" s="19" t="s">
        <v>23</v>
      </c>
      <c r="C97" s="107" t="s">
        <v>5</v>
      </c>
      <c r="D97" s="44">
        <v>6</v>
      </c>
      <c r="E97" s="45">
        <v>666678</v>
      </c>
      <c r="F97" s="46">
        <f t="shared" ref="F97:F98" si="120">ROUND(+D97*E97,2)</f>
        <v>4000068</v>
      </c>
      <c r="G97" s="58">
        <v>6</v>
      </c>
      <c r="H97" s="47">
        <v>666678</v>
      </c>
      <c r="I97" s="46">
        <f t="shared" ref="I97:I98" si="121">G97*H97</f>
        <v>4000068</v>
      </c>
      <c r="J97" s="86">
        <v>0</v>
      </c>
      <c r="K97" s="269">
        <v>-2</v>
      </c>
      <c r="L97" s="125">
        <f>ROUND(+J97*E97,2)</f>
        <v>0</v>
      </c>
      <c r="M97" s="126">
        <f>ROUND(+K97*E97,2)</f>
        <v>-1333356</v>
      </c>
      <c r="N97" s="58">
        <f t="shared" ref="N97:N98" si="122">G97+J97+K97</f>
        <v>4</v>
      </c>
      <c r="O97" s="47">
        <f>E97</f>
        <v>666678</v>
      </c>
      <c r="P97" s="46">
        <f t="shared" ref="P97:P98" si="123">N97*O97</f>
        <v>2666712</v>
      </c>
      <c r="Q97" s="86">
        <v>0</v>
      </c>
      <c r="R97" s="266">
        <v>0</v>
      </c>
      <c r="S97" s="125">
        <f t="shared" ref="S97:S98" si="124">Q97*E97</f>
        <v>0</v>
      </c>
      <c r="T97" s="126">
        <f t="shared" ref="T97:T98" si="125">E97*R97</f>
        <v>0</v>
      </c>
      <c r="U97" s="58">
        <f t="shared" ref="U97:U98" si="126">N97+Q97+R97</f>
        <v>4</v>
      </c>
      <c r="V97" s="47">
        <f t="shared" ref="V97:V98" si="127">E97</f>
        <v>666678</v>
      </c>
      <c r="W97" s="46"/>
      <c r="X97" s="86">
        <f t="shared" ref="X97:X98" si="128">N97+Q97+R97</f>
        <v>4</v>
      </c>
      <c r="Y97" s="46">
        <f>ROUND(+X97*E97,2)</f>
        <v>2666712</v>
      </c>
    </row>
    <row r="98" spans="1:25" s="6" customFormat="1" ht="31.5" x14ac:dyDescent="0.25">
      <c r="A98" s="18" t="s">
        <v>159</v>
      </c>
      <c r="B98" s="19" t="s">
        <v>25</v>
      </c>
      <c r="C98" s="107" t="s">
        <v>47</v>
      </c>
      <c r="D98" s="44">
        <v>1726</v>
      </c>
      <c r="E98" s="45">
        <v>11990</v>
      </c>
      <c r="F98" s="46">
        <f t="shared" si="120"/>
        <v>20694740</v>
      </c>
      <c r="G98" s="58">
        <v>1726</v>
      </c>
      <c r="H98" s="47">
        <v>11990</v>
      </c>
      <c r="I98" s="46">
        <f t="shared" si="121"/>
        <v>20694740</v>
      </c>
      <c r="J98" s="86">
        <v>0</v>
      </c>
      <c r="K98" s="269">
        <v>-1726</v>
      </c>
      <c r="L98" s="125">
        <f>ROUND(+J98*E98,2)</f>
        <v>0</v>
      </c>
      <c r="M98" s="126">
        <f>ROUND(+K98*E98,2)</f>
        <v>-20694740</v>
      </c>
      <c r="N98" s="58">
        <f t="shared" si="122"/>
        <v>0</v>
      </c>
      <c r="O98" s="47">
        <f>E98</f>
        <v>11990</v>
      </c>
      <c r="P98" s="46">
        <f t="shared" si="123"/>
        <v>0</v>
      </c>
      <c r="Q98" s="86">
        <v>0</v>
      </c>
      <c r="R98" s="266">
        <v>0</v>
      </c>
      <c r="S98" s="125">
        <f t="shared" si="124"/>
        <v>0</v>
      </c>
      <c r="T98" s="126">
        <f t="shared" si="125"/>
        <v>0</v>
      </c>
      <c r="U98" s="58">
        <f t="shared" si="126"/>
        <v>0</v>
      </c>
      <c r="V98" s="47">
        <f t="shared" si="127"/>
        <v>11990</v>
      </c>
      <c r="W98" s="46"/>
      <c r="X98" s="86">
        <f t="shared" si="128"/>
        <v>0</v>
      </c>
      <c r="Y98" s="46">
        <f>ROUND(+X98*E98,2)</f>
        <v>0</v>
      </c>
    </row>
    <row r="99" spans="1:25" s="9" customFormat="1" ht="15.75" x14ac:dyDescent="0.25">
      <c r="A99" s="23"/>
      <c r="B99" s="64" t="s">
        <v>26</v>
      </c>
      <c r="C99" s="112"/>
      <c r="D99" s="48"/>
      <c r="E99" s="49"/>
      <c r="F99" s="50">
        <f>SUM(F97:F98)</f>
        <v>24694808</v>
      </c>
      <c r="G99" s="51"/>
      <c r="H99" s="52"/>
      <c r="I99" s="50">
        <f>SUM(I97:I98)</f>
        <v>24694808</v>
      </c>
      <c r="J99" s="53"/>
      <c r="K99" s="54"/>
      <c r="L99" s="141">
        <f t="shared" ref="L99:M99" si="129">SUM(L97:L98)</f>
        <v>0</v>
      </c>
      <c r="M99" s="142">
        <f t="shared" si="129"/>
        <v>-22028096</v>
      </c>
      <c r="N99" s="51"/>
      <c r="O99" s="52"/>
      <c r="P99" s="50">
        <f>SUM(P97:P98)</f>
        <v>2666712</v>
      </c>
      <c r="Q99" s="53"/>
      <c r="R99" s="54"/>
      <c r="S99" s="141">
        <f t="shared" ref="S99:T99" si="130">SUM(S97:S98)</f>
        <v>0</v>
      </c>
      <c r="T99" s="142">
        <f t="shared" si="130"/>
        <v>0</v>
      </c>
      <c r="U99" s="51"/>
      <c r="V99" s="52"/>
      <c r="W99" s="50"/>
      <c r="X99" s="143"/>
      <c r="Y99" s="50">
        <f>SUM(Y97:Y98)</f>
        <v>2666712</v>
      </c>
    </row>
    <row r="100" spans="1:25" s="6" customFormat="1" ht="15.75" x14ac:dyDescent="0.25">
      <c r="A100" s="24" t="s">
        <v>160</v>
      </c>
      <c r="B100" s="92" t="s">
        <v>28</v>
      </c>
      <c r="C100" s="112"/>
      <c r="D100" s="48"/>
      <c r="E100" s="49"/>
      <c r="F100" s="50"/>
      <c r="G100" s="51"/>
      <c r="H100" s="52"/>
      <c r="I100" s="50"/>
      <c r="J100" s="53"/>
      <c r="K100" s="54"/>
      <c r="L100" s="141"/>
      <c r="M100" s="142"/>
      <c r="N100" s="51"/>
      <c r="O100" s="52"/>
      <c r="P100" s="50"/>
      <c r="Q100" s="53"/>
      <c r="R100" s="54"/>
      <c r="S100" s="141"/>
      <c r="T100" s="142"/>
      <c r="U100" s="51"/>
      <c r="V100" s="52"/>
      <c r="W100" s="50"/>
      <c r="X100" s="143"/>
      <c r="Y100" s="50"/>
    </row>
    <row r="101" spans="1:25" s="6" customFormat="1" ht="15.75" x14ac:dyDescent="0.25">
      <c r="A101" s="18" t="s">
        <v>161</v>
      </c>
      <c r="B101" s="19" t="s">
        <v>30</v>
      </c>
      <c r="C101" s="107" t="s">
        <v>38</v>
      </c>
      <c r="D101" s="44">
        <v>2</v>
      </c>
      <c r="E101" s="45">
        <v>164713</v>
      </c>
      <c r="F101" s="46">
        <f t="shared" ref="F101:F102" si="131">ROUND(+D101*E101,2)</f>
        <v>329426</v>
      </c>
      <c r="G101" s="58">
        <v>2</v>
      </c>
      <c r="H101" s="47">
        <v>164713</v>
      </c>
      <c r="I101" s="46">
        <f t="shared" ref="I101:I102" si="132">G101*H101</f>
        <v>329426</v>
      </c>
      <c r="J101" s="86">
        <v>0</v>
      </c>
      <c r="K101" s="266">
        <v>0</v>
      </c>
      <c r="L101" s="125">
        <f>ROUND(+J101*E101,2)</f>
        <v>0</v>
      </c>
      <c r="M101" s="126">
        <f>ROUND(+K101*E101,2)</f>
        <v>0</v>
      </c>
      <c r="N101" s="58">
        <f t="shared" ref="N101:N102" si="133">G101+J101+K101</f>
        <v>2</v>
      </c>
      <c r="O101" s="47">
        <f>E101</f>
        <v>164713</v>
      </c>
      <c r="P101" s="46">
        <f t="shared" ref="P101:P102" si="134">N101*O101</f>
        <v>329426</v>
      </c>
      <c r="Q101" s="268">
        <v>0</v>
      </c>
      <c r="R101" s="266">
        <v>0</v>
      </c>
      <c r="S101" s="125">
        <f t="shared" ref="S101:S102" si="135">Q101*E101</f>
        <v>0</v>
      </c>
      <c r="T101" s="126">
        <f t="shared" ref="T101:T102" si="136">E101*R101</f>
        <v>0</v>
      </c>
      <c r="U101" s="58">
        <f t="shared" ref="U101:U102" si="137">N101+Q101+R101</f>
        <v>2</v>
      </c>
      <c r="V101" s="47">
        <f t="shared" ref="V101:V102" si="138">E101</f>
        <v>164713</v>
      </c>
      <c r="W101" s="46"/>
      <c r="X101" s="86">
        <f t="shared" ref="X101:X102" si="139">N101+Q101+R101</f>
        <v>2</v>
      </c>
      <c r="Y101" s="46">
        <f>ROUND(+X101*E101,2)</f>
        <v>329426</v>
      </c>
    </row>
    <row r="102" spans="1:25" s="6" customFormat="1" ht="15.75" x14ac:dyDescent="0.25">
      <c r="A102" s="18" t="s">
        <v>162</v>
      </c>
      <c r="B102" s="19" t="s">
        <v>32</v>
      </c>
      <c r="C102" s="107" t="s">
        <v>47</v>
      </c>
      <c r="D102" s="44">
        <v>37</v>
      </c>
      <c r="E102" s="45">
        <v>30859</v>
      </c>
      <c r="F102" s="46">
        <f t="shared" si="131"/>
        <v>1141783</v>
      </c>
      <c r="G102" s="58">
        <v>37</v>
      </c>
      <c r="H102" s="47">
        <v>30859</v>
      </c>
      <c r="I102" s="46">
        <f t="shared" si="132"/>
        <v>1141783</v>
      </c>
      <c r="J102" s="86">
        <v>0</v>
      </c>
      <c r="K102" s="266">
        <v>0</v>
      </c>
      <c r="L102" s="125">
        <f>ROUND(+J102*E102,2)</f>
        <v>0</v>
      </c>
      <c r="M102" s="126">
        <f>ROUND(+K102*E102,2)</f>
        <v>0</v>
      </c>
      <c r="N102" s="58">
        <f t="shared" si="133"/>
        <v>37</v>
      </c>
      <c r="O102" s="47">
        <f>E102</f>
        <v>30859</v>
      </c>
      <c r="P102" s="46">
        <f t="shared" si="134"/>
        <v>1141783</v>
      </c>
      <c r="Q102" s="268">
        <v>0</v>
      </c>
      <c r="R102" s="266">
        <v>0</v>
      </c>
      <c r="S102" s="125">
        <f t="shared" si="135"/>
        <v>0</v>
      </c>
      <c r="T102" s="126">
        <f t="shared" si="136"/>
        <v>0</v>
      </c>
      <c r="U102" s="58">
        <f t="shared" si="137"/>
        <v>37</v>
      </c>
      <c r="V102" s="47">
        <f t="shared" si="138"/>
        <v>30859</v>
      </c>
      <c r="W102" s="46"/>
      <c r="X102" s="86">
        <f t="shared" si="139"/>
        <v>37</v>
      </c>
      <c r="Y102" s="46">
        <f>ROUND(+X102*E102,2)</f>
        <v>1141783</v>
      </c>
    </row>
    <row r="103" spans="1:25" s="9" customFormat="1" ht="15.75" x14ac:dyDescent="0.25">
      <c r="A103" s="23"/>
      <c r="B103" s="64" t="s">
        <v>33</v>
      </c>
      <c r="C103" s="112"/>
      <c r="D103" s="48"/>
      <c r="E103" s="49"/>
      <c r="F103" s="50">
        <f>SUM(F101:F102)</f>
        <v>1471209</v>
      </c>
      <c r="G103" s="51"/>
      <c r="H103" s="52"/>
      <c r="I103" s="50">
        <f>SUM(I101:I102)</f>
        <v>1471209</v>
      </c>
      <c r="J103" s="53"/>
      <c r="K103" s="54"/>
      <c r="L103" s="141">
        <f t="shared" ref="L103:M103" si="140">SUM(L101:L102)</f>
        <v>0</v>
      </c>
      <c r="M103" s="142">
        <f t="shared" si="140"/>
        <v>0</v>
      </c>
      <c r="N103" s="51"/>
      <c r="O103" s="52"/>
      <c r="P103" s="50">
        <f>SUM(P101:P102)</f>
        <v>1471209</v>
      </c>
      <c r="Q103" s="53"/>
      <c r="R103" s="54"/>
      <c r="S103" s="141">
        <f t="shared" ref="S103:T103" si="141">SUM(S101:S102)</f>
        <v>0</v>
      </c>
      <c r="T103" s="142">
        <f t="shared" si="141"/>
        <v>0</v>
      </c>
      <c r="U103" s="51"/>
      <c r="V103" s="52"/>
      <c r="W103" s="50"/>
      <c r="X103" s="143"/>
      <c r="Y103" s="50">
        <f>SUM(Y101:Y102)</f>
        <v>1471209</v>
      </c>
    </row>
    <row r="104" spans="1:25" s="9" customFormat="1" ht="15.75" x14ac:dyDescent="0.25">
      <c r="A104" s="23" t="s">
        <v>163</v>
      </c>
      <c r="B104" s="64" t="s">
        <v>35</v>
      </c>
      <c r="C104" s="112"/>
      <c r="D104" s="48"/>
      <c r="E104" s="49"/>
      <c r="F104" s="50"/>
      <c r="G104" s="51"/>
      <c r="H104" s="52"/>
      <c r="I104" s="50"/>
      <c r="J104" s="53"/>
      <c r="K104" s="54"/>
      <c r="L104" s="141"/>
      <c r="M104" s="142"/>
      <c r="N104" s="51"/>
      <c r="O104" s="52"/>
      <c r="P104" s="50"/>
      <c r="Q104" s="53"/>
      <c r="R104" s="54"/>
      <c r="S104" s="141"/>
      <c r="T104" s="142"/>
      <c r="U104" s="51"/>
      <c r="V104" s="52"/>
      <c r="W104" s="50"/>
      <c r="X104" s="143"/>
      <c r="Y104" s="50"/>
    </row>
    <row r="105" spans="1:25" s="6" customFormat="1" ht="47.25" x14ac:dyDescent="0.25">
      <c r="A105" s="18" t="s">
        <v>164</v>
      </c>
      <c r="B105" s="19" t="s">
        <v>37</v>
      </c>
      <c r="C105" s="107" t="s">
        <v>38</v>
      </c>
      <c r="D105" s="44">
        <v>1984</v>
      </c>
      <c r="E105" s="45">
        <v>28169</v>
      </c>
      <c r="F105" s="46">
        <f t="shared" ref="F105:F109" si="142">ROUND(+D105*E105,2)</f>
        <v>55887296</v>
      </c>
      <c r="G105" s="58">
        <v>1984</v>
      </c>
      <c r="H105" s="47">
        <v>28169</v>
      </c>
      <c r="I105" s="46">
        <f t="shared" ref="I105:I109" si="143">G105*H105</f>
        <v>55887296</v>
      </c>
      <c r="J105" s="86">
        <v>0</v>
      </c>
      <c r="K105" s="269">
        <v>-1725</v>
      </c>
      <c r="L105" s="125">
        <f>ROUND(+J105*E105,2)</f>
        <v>0</v>
      </c>
      <c r="M105" s="126">
        <f>ROUND(+K105*E105,2)</f>
        <v>-48591525</v>
      </c>
      <c r="N105" s="58">
        <f>G105+J105+K105</f>
        <v>259</v>
      </c>
      <c r="O105" s="47">
        <f>E105</f>
        <v>28169</v>
      </c>
      <c r="P105" s="46">
        <f t="shared" ref="P105:P109" si="144">N105*O105</f>
        <v>7295771</v>
      </c>
      <c r="Q105" s="86">
        <v>0</v>
      </c>
      <c r="R105" s="266">
        <v>0</v>
      </c>
      <c r="S105" s="125">
        <f t="shared" ref="S105:S109" si="145">Q105*E105</f>
        <v>0</v>
      </c>
      <c r="T105" s="126">
        <f t="shared" ref="T105:T109" si="146">E105*R105</f>
        <v>0</v>
      </c>
      <c r="U105" s="58">
        <f t="shared" ref="U105:U109" si="147">N105+Q105+R105</f>
        <v>259</v>
      </c>
      <c r="V105" s="47">
        <f t="shared" ref="V105:V109" si="148">E105</f>
        <v>28169</v>
      </c>
      <c r="W105" s="46"/>
      <c r="X105" s="86">
        <f t="shared" ref="X105:X109" si="149">N105+Q105+R105</f>
        <v>259</v>
      </c>
      <c r="Y105" s="46">
        <f>ROUND(+X105*E105,2)</f>
        <v>7295771</v>
      </c>
    </row>
    <row r="106" spans="1:25" s="6" customFormat="1" ht="47.25" x14ac:dyDescent="0.25">
      <c r="A106" s="18" t="s">
        <v>165</v>
      </c>
      <c r="B106" s="19" t="s">
        <v>44</v>
      </c>
      <c r="C106" s="107" t="s">
        <v>38</v>
      </c>
      <c r="D106" s="44">
        <v>2504</v>
      </c>
      <c r="E106" s="45">
        <v>25613</v>
      </c>
      <c r="F106" s="46">
        <f t="shared" si="142"/>
        <v>64134952</v>
      </c>
      <c r="G106" s="58">
        <v>2504</v>
      </c>
      <c r="H106" s="47">
        <v>25613</v>
      </c>
      <c r="I106" s="46">
        <f t="shared" si="143"/>
        <v>64134952</v>
      </c>
      <c r="J106" s="86">
        <v>0</v>
      </c>
      <c r="K106" s="269">
        <v>-2504</v>
      </c>
      <c r="L106" s="125">
        <f>ROUND(+J106*E106,2)</f>
        <v>0</v>
      </c>
      <c r="M106" s="126">
        <f>ROUND(+K106*E106,2)</f>
        <v>-64134952</v>
      </c>
      <c r="N106" s="58">
        <f t="shared" ref="N106:N109" si="150">G106+J106+K106</f>
        <v>0</v>
      </c>
      <c r="O106" s="47">
        <f>E106</f>
        <v>25613</v>
      </c>
      <c r="P106" s="46">
        <f t="shared" si="144"/>
        <v>0</v>
      </c>
      <c r="Q106" s="86">
        <v>0</v>
      </c>
      <c r="R106" s="266">
        <v>0</v>
      </c>
      <c r="S106" s="125">
        <f t="shared" si="145"/>
        <v>0</v>
      </c>
      <c r="T106" s="126">
        <f t="shared" si="146"/>
        <v>0</v>
      </c>
      <c r="U106" s="58">
        <f t="shared" si="147"/>
        <v>0</v>
      </c>
      <c r="V106" s="47">
        <f t="shared" si="148"/>
        <v>25613</v>
      </c>
      <c r="W106" s="46"/>
      <c r="X106" s="86">
        <f t="shared" si="149"/>
        <v>0</v>
      </c>
      <c r="Y106" s="46">
        <f>ROUND(+X106*E106,2)</f>
        <v>0</v>
      </c>
    </row>
    <row r="107" spans="1:25" s="6" customFormat="1" ht="15.75" x14ac:dyDescent="0.25">
      <c r="A107" s="18" t="s">
        <v>166</v>
      </c>
      <c r="B107" s="19" t="s">
        <v>46</v>
      </c>
      <c r="C107" s="107" t="s">
        <v>47</v>
      </c>
      <c r="D107" s="44">
        <v>128</v>
      </c>
      <c r="E107" s="45">
        <v>57084</v>
      </c>
      <c r="F107" s="46">
        <f t="shared" si="142"/>
        <v>7306752</v>
      </c>
      <c r="G107" s="58">
        <v>128</v>
      </c>
      <c r="H107" s="47">
        <v>57084</v>
      </c>
      <c r="I107" s="46">
        <f t="shared" si="143"/>
        <v>7306752</v>
      </c>
      <c r="J107" s="86">
        <v>0</v>
      </c>
      <c r="K107" s="266">
        <v>0</v>
      </c>
      <c r="L107" s="125">
        <f>ROUND(+J107*E107,2)</f>
        <v>0</v>
      </c>
      <c r="M107" s="126">
        <f>ROUND(+K107*E107,2)</f>
        <v>0</v>
      </c>
      <c r="N107" s="58">
        <f t="shared" si="150"/>
        <v>128</v>
      </c>
      <c r="O107" s="47">
        <f>E107</f>
        <v>57084</v>
      </c>
      <c r="P107" s="46">
        <f t="shared" si="144"/>
        <v>7306752</v>
      </c>
      <c r="Q107" s="267">
        <v>204</v>
      </c>
      <c r="R107" s="266">
        <v>0</v>
      </c>
      <c r="S107" s="125">
        <f t="shared" si="145"/>
        <v>11645136</v>
      </c>
      <c r="T107" s="126">
        <f t="shared" si="146"/>
        <v>0</v>
      </c>
      <c r="U107" s="58">
        <f t="shared" si="147"/>
        <v>332</v>
      </c>
      <c r="V107" s="47">
        <f t="shared" si="148"/>
        <v>57084</v>
      </c>
      <c r="W107" s="46"/>
      <c r="X107" s="86">
        <f t="shared" si="149"/>
        <v>332</v>
      </c>
      <c r="Y107" s="46">
        <f>ROUND(+X107*E107,2)</f>
        <v>18951888</v>
      </c>
    </row>
    <row r="108" spans="1:25" s="6" customFormat="1" ht="47.25" x14ac:dyDescent="0.25">
      <c r="A108" s="18" t="s">
        <v>167</v>
      </c>
      <c r="B108" s="19" t="s">
        <v>168</v>
      </c>
      <c r="C108" s="107" t="s">
        <v>38</v>
      </c>
      <c r="D108" s="44">
        <v>1320</v>
      </c>
      <c r="E108" s="45">
        <v>77676</v>
      </c>
      <c r="F108" s="46">
        <f t="shared" si="142"/>
        <v>102532320</v>
      </c>
      <c r="G108" s="58">
        <v>1320</v>
      </c>
      <c r="H108" s="47">
        <v>77676</v>
      </c>
      <c r="I108" s="46">
        <f t="shared" si="143"/>
        <v>102532320</v>
      </c>
      <c r="J108" s="86">
        <v>0</v>
      </c>
      <c r="K108" s="269">
        <v>-1320</v>
      </c>
      <c r="L108" s="125">
        <f>ROUND(+J108*E108,2)</f>
        <v>0</v>
      </c>
      <c r="M108" s="126">
        <f>ROUND(+K108*E108,2)</f>
        <v>-102532320</v>
      </c>
      <c r="N108" s="58">
        <f t="shared" si="150"/>
        <v>0</v>
      </c>
      <c r="O108" s="47">
        <f>E108</f>
        <v>77676</v>
      </c>
      <c r="P108" s="46">
        <f t="shared" si="144"/>
        <v>0</v>
      </c>
      <c r="Q108" s="86">
        <v>0</v>
      </c>
      <c r="R108" s="266">
        <v>0</v>
      </c>
      <c r="S108" s="125">
        <f t="shared" si="145"/>
        <v>0</v>
      </c>
      <c r="T108" s="126">
        <f t="shared" si="146"/>
        <v>0</v>
      </c>
      <c r="U108" s="58">
        <f t="shared" si="147"/>
        <v>0</v>
      </c>
      <c r="V108" s="47">
        <f t="shared" si="148"/>
        <v>77676</v>
      </c>
      <c r="W108" s="46"/>
      <c r="X108" s="86">
        <f t="shared" si="149"/>
        <v>0</v>
      </c>
      <c r="Y108" s="46">
        <f>ROUND(+X108*E108,2)</f>
        <v>0</v>
      </c>
    </row>
    <row r="109" spans="1:25" s="6" customFormat="1" ht="31.5" x14ac:dyDescent="0.25">
      <c r="A109" s="18" t="s">
        <v>169</v>
      </c>
      <c r="B109" s="19" t="s">
        <v>53</v>
      </c>
      <c r="C109" s="107" t="s">
        <v>38</v>
      </c>
      <c r="D109" s="44">
        <v>123</v>
      </c>
      <c r="E109" s="45">
        <v>121792</v>
      </c>
      <c r="F109" s="46">
        <f t="shared" si="142"/>
        <v>14980416</v>
      </c>
      <c r="G109" s="58">
        <v>123</v>
      </c>
      <c r="H109" s="47">
        <v>121792</v>
      </c>
      <c r="I109" s="46">
        <f t="shared" si="143"/>
        <v>14980416</v>
      </c>
      <c r="J109" s="86">
        <v>0</v>
      </c>
      <c r="K109" s="266">
        <v>0</v>
      </c>
      <c r="L109" s="125">
        <f>ROUND(+J109*E109,2)</f>
        <v>0</v>
      </c>
      <c r="M109" s="126">
        <f>ROUND(+K109*E109,2)</f>
        <v>0</v>
      </c>
      <c r="N109" s="58">
        <f t="shared" si="150"/>
        <v>123</v>
      </c>
      <c r="O109" s="47">
        <f>E109</f>
        <v>121792</v>
      </c>
      <c r="P109" s="46">
        <f t="shared" si="144"/>
        <v>14980416</v>
      </c>
      <c r="Q109" s="267">
        <f>284.1-123</f>
        <v>161.10000000000002</v>
      </c>
      <c r="R109" s="266">
        <v>0</v>
      </c>
      <c r="S109" s="125">
        <f t="shared" si="145"/>
        <v>19620691.200000003</v>
      </c>
      <c r="T109" s="126">
        <f t="shared" si="146"/>
        <v>0</v>
      </c>
      <c r="U109" s="58">
        <f t="shared" si="147"/>
        <v>284.10000000000002</v>
      </c>
      <c r="V109" s="47">
        <f t="shared" si="148"/>
        <v>121792</v>
      </c>
      <c r="W109" s="46"/>
      <c r="X109" s="86">
        <f t="shared" si="149"/>
        <v>284.10000000000002</v>
      </c>
      <c r="Y109" s="46">
        <f>ROUND(+X109*E109,2)</f>
        <v>34601107.200000003</v>
      </c>
    </row>
    <row r="110" spans="1:25" s="9" customFormat="1" ht="15.75" x14ac:dyDescent="0.25">
      <c r="A110" s="23"/>
      <c r="B110" s="64" t="s">
        <v>54</v>
      </c>
      <c r="C110" s="112"/>
      <c r="D110" s="48"/>
      <c r="E110" s="49"/>
      <c r="F110" s="50">
        <f>SUM(F105:F109)</f>
        <v>244841736</v>
      </c>
      <c r="G110" s="51"/>
      <c r="H110" s="52"/>
      <c r="I110" s="50">
        <f>SUM(I105:I109)</f>
        <v>244841736</v>
      </c>
      <c r="J110" s="53"/>
      <c r="K110" s="54"/>
      <c r="L110" s="141">
        <f t="shared" ref="L110:M110" si="151">SUM(L105:L109)</f>
        <v>0</v>
      </c>
      <c r="M110" s="142">
        <f t="shared" si="151"/>
        <v>-215258797</v>
      </c>
      <c r="N110" s="51"/>
      <c r="O110" s="52"/>
      <c r="P110" s="50">
        <f>SUM(P105:P109)</f>
        <v>29582939</v>
      </c>
      <c r="Q110" s="53"/>
      <c r="R110" s="54"/>
      <c r="S110" s="141">
        <f t="shared" ref="S110:T110" si="152">SUM(S105:S109)</f>
        <v>31265827.200000003</v>
      </c>
      <c r="T110" s="142">
        <f t="shared" si="152"/>
        <v>0</v>
      </c>
      <c r="U110" s="51"/>
      <c r="V110" s="52"/>
      <c r="W110" s="50"/>
      <c r="X110" s="143"/>
      <c r="Y110" s="50">
        <f>SUM(Y105:Y109)</f>
        <v>60848766.200000003</v>
      </c>
    </row>
    <row r="111" spans="1:25" s="9" customFormat="1" ht="15.75" x14ac:dyDescent="0.25">
      <c r="A111" s="23" t="s">
        <v>170</v>
      </c>
      <c r="B111" s="64" t="s">
        <v>56</v>
      </c>
      <c r="C111" s="112"/>
      <c r="D111" s="48"/>
      <c r="E111" s="49"/>
      <c r="F111" s="50"/>
      <c r="G111" s="51"/>
      <c r="H111" s="52"/>
      <c r="I111" s="50"/>
      <c r="J111" s="53"/>
      <c r="K111" s="54"/>
      <c r="L111" s="141"/>
      <c r="M111" s="142"/>
      <c r="N111" s="51"/>
      <c r="O111" s="52"/>
      <c r="P111" s="50"/>
      <c r="Q111" s="53"/>
      <c r="R111" s="54"/>
      <c r="S111" s="141"/>
      <c r="T111" s="142"/>
      <c r="U111" s="51"/>
      <c r="V111" s="52"/>
      <c r="W111" s="50"/>
      <c r="X111" s="143"/>
      <c r="Y111" s="50"/>
    </row>
    <row r="112" spans="1:25" s="6" customFormat="1" ht="31.5" x14ac:dyDescent="0.25">
      <c r="A112" s="18" t="s">
        <v>171</v>
      </c>
      <c r="B112" s="19" t="s">
        <v>58</v>
      </c>
      <c r="C112" s="107" t="s">
        <v>38</v>
      </c>
      <c r="D112" s="44">
        <v>1.4</v>
      </c>
      <c r="E112" s="45">
        <v>511825</v>
      </c>
      <c r="F112" s="46">
        <f t="shared" ref="F112:F125" si="153">ROUND(+D112*E112,2)</f>
        <v>716555</v>
      </c>
      <c r="G112" s="58">
        <v>1.4</v>
      </c>
      <c r="H112" s="47">
        <v>511825</v>
      </c>
      <c r="I112" s="46">
        <f t="shared" ref="I112:I125" si="154">G112*H112</f>
        <v>716555</v>
      </c>
      <c r="J112" s="86">
        <v>0</v>
      </c>
      <c r="K112" s="266">
        <v>0</v>
      </c>
      <c r="L112" s="125">
        <f t="shared" ref="L112:L125" si="155">ROUND(+J112*E112,2)</f>
        <v>0</v>
      </c>
      <c r="M112" s="126">
        <f t="shared" ref="M112:M125" si="156">ROUND(+K112*E112,2)</f>
        <v>0</v>
      </c>
      <c r="N112" s="58">
        <f t="shared" ref="N112:N125" si="157">G112+J112+K112</f>
        <v>1.4</v>
      </c>
      <c r="O112" s="47">
        <f t="shared" ref="O112:O125" si="158">E112</f>
        <v>511825</v>
      </c>
      <c r="P112" s="46">
        <f t="shared" ref="P112:P125" si="159">N112*O112</f>
        <v>716555</v>
      </c>
      <c r="Q112" s="267">
        <v>2.6</v>
      </c>
      <c r="R112" s="266">
        <v>0</v>
      </c>
      <c r="S112" s="125">
        <f t="shared" ref="S112:S125" si="160">Q112*E112</f>
        <v>1330745</v>
      </c>
      <c r="T112" s="126">
        <f t="shared" ref="T112:T125" si="161">E112*R112</f>
        <v>0</v>
      </c>
      <c r="U112" s="58">
        <f t="shared" ref="U112:U125" si="162">N112+Q112+R112</f>
        <v>4</v>
      </c>
      <c r="V112" s="47">
        <f t="shared" ref="V112:V125" si="163">E112</f>
        <v>511825</v>
      </c>
      <c r="W112" s="46"/>
      <c r="X112" s="86">
        <f t="shared" ref="X112:X125" si="164">N112+Q112+R112</f>
        <v>4</v>
      </c>
      <c r="Y112" s="46">
        <f t="shared" ref="Y112:Y125" si="165">ROUND(+X112*E112,2)</f>
        <v>2047300</v>
      </c>
    </row>
    <row r="113" spans="1:25" s="6" customFormat="1" ht="31.5" x14ac:dyDescent="0.25">
      <c r="A113" s="18" t="s">
        <v>172</v>
      </c>
      <c r="B113" s="19" t="s">
        <v>60</v>
      </c>
      <c r="C113" s="107" t="s">
        <v>38</v>
      </c>
      <c r="D113" s="44">
        <v>2</v>
      </c>
      <c r="E113" s="45">
        <v>623372</v>
      </c>
      <c r="F113" s="46">
        <f t="shared" si="153"/>
        <v>1246744</v>
      </c>
      <c r="G113" s="58">
        <v>2</v>
      </c>
      <c r="H113" s="47">
        <v>623372</v>
      </c>
      <c r="I113" s="46">
        <f t="shared" si="154"/>
        <v>1246744</v>
      </c>
      <c r="J113" s="86">
        <v>0</v>
      </c>
      <c r="K113" s="266">
        <v>0</v>
      </c>
      <c r="L113" s="125">
        <f t="shared" si="155"/>
        <v>0</v>
      </c>
      <c r="M113" s="126">
        <f t="shared" si="156"/>
        <v>0</v>
      </c>
      <c r="N113" s="58">
        <f t="shared" si="157"/>
        <v>2</v>
      </c>
      <c r="O113" s="47">
        <f t="shared" si="158"/>
        <v>623372</v>
      </c>
      <c r="P113" s="46">
        <f t="shared" si="159"/>
        <v>1246744</v>
      </c>
      <c r="Q113" s="267">
        <v>48</v>
      </c>
      <c r="R113" s="266">
        <v>0</v>
      </c>
      <c r="S113" s="125">
        <f t="shared" si="160"/>
        <v>29921856</v>
      </c>
      <c r="T113" s="126">
        <f t="shared" si="161"/>
        <v>0</v>
      </c>
      <c r="U113" s="58">
        <f t="shared" si="162"/>
        <v>50</v>
      </c>
      <c r="V113" s="47">
        <f t="shared" si="163"/>
        <v>623372</v>
      </c>
      <c r="W113" s="46"/>
      <c r="X113" s="86">
        <f t="shared" si="164"/>
        <v>50</v>
      </c>
      <c r="Y113" s="46">
        <f t="shared" si="165"/>
        <v>31168600</v>
      </c>
    </row>
    <row r="114" spans="1:25" s="6" customFormat="1" ht="31.5" x14ac:dyDescent="0.25">
      <c r="A114" s="18" t="s">
        <v>173</v>
      </c>
      <c r="B114" s="19" t="s">
        <v>103</v>
      </c>
      <c r="C114" s="107" t="s">
        <v>38</v>
      </c>
      <c r="D114" s="44">
        <v>20</v>
      </c>
      <c r="E114" s="45">
        <v>1508258</v>
      </c>
      <c r="F114" s="46">
        <f t="shared" si="153"/>
        <v>30165160</v>
      </c>
      <c r="G114" s="58">
        <v>20</v>
      </c>
      <c r="H114" s="47">
        <v>1508258</v>
      </c>
      <c r="I114" s="46">
        <f t="shared" si="154"/>
        <v>30165160</v>
      </c>
      <c r="J114" s="86">
        <v>0</v>
      </c>
      <c r="K114" s="269">
        <v>-16.100000000000001</v>
      </c>
      <c r="L114" s="125">
        <f t="shared" si="155"/>
        <v>0</v>
      </c>
      <c r="M114" s="126">
        <f t="shared" si="156"/>
        <v>-24282953.800000001</v>
      </c>
      <c r="N114" s="58">
        <f t="shared" si="157"/>
        <v>3.8999999999999986</v>
      </c>
      <c r="O114" s="47">
        <f t="shared" si="158"/>
        <v>1508258</v>
      </c>
      <c r="P114" s="46">
        <f t="shared" si="159"/>
        <v>5882206.1999999974</v>
      </c>
      <c r="Q114" s="86">
        <v>0</v>
      </c>
      <c r="R114" s="266">
        <v>0</v>
      </c>
      <c r="S114" s="125">
        <f t="shared" si="160"/>
        <v>0</v>
      </c>
      <c r="T114" s="126">
        <f t="shared" si="161"/>
        <v>0</v>
      </c>
      <c r="U114" s="58">
        <f t="shared" si="162"/>
        <v>3.8999999999999986</v>
      </c>
      <c r="V114" s="47">
        <f t="shared" si="163"/>
        <v>1508258</v>
      </c>
      <c r="W114" s="46"/>
      <c r="X114" s="86">
        <f t="shared" si="164"/>
        <v>3.8999999999999986</v>
      </c>
      <c r="Y114" s="46">
        <f t="shared" si="165"/>
        <v>5882206.2000000002</v>
      </c>
    </row>
    <row r="115" spans="1:25" s="124" customFormat="1" ht="31.5" x14ac:dyDescent="0.25">
      <c r="A115" s="25" t="s">
        <v>174</v>
      </c>
      <c r="B115" s="19" t="s">
        <v>109</v>
      </c>
      <c r="C115" s="113" t="s">
        <v>110</v>
      </c>
      <c r="D115" s="44">
        <v>1500</v>
      </c>
      <c r="E115" s="45">
        <v>9807</v>
      </c>
      <c r="F115" s="46">
        <f t="shared" si="153"/>
        <v>14710500</v>
      </c>
      <c r="G115" s="58">
        <v>1500</v>
      </c>
      <c r="H115" s="47">
        <v>9807</v>
      </c>
      <c r="I115" s="46">
        <f t="shared" si="154"/>
        <v>14710500</v>
      </c>
      <c r="J115" s="86">
        <v>0</v>
      </c>
      <c r="K115" s="269">
        <v>-1200</v>
      </c>
      <c r="L115" s="125">
        <f t="shared" si="155"/>
        <v>0</v>
      </c>
      <c r="M115" s="126">
        <f t="shared" si="156"/>
        <v>-11768400</v>
      </c>
      <c r="N115" s="58">
        <f t="shared" si="157"/>
        <v>300</v>
      </c>
      <c r="O115" s="47">
        <f t="shared" si="158"/>
        <v>9807</v>
      </c>
      <c r="P115" s="46">
        <f t="shared" si="159"/>
        <v>2942100</v>
      </c>
      <c r="Q115" s="86">
        <v>0</v>
      </c>
      <c r="R115" s="266">
        <v>0</v>
      </c>
      <c r="S115" s="125">
        <f t="shared" si="160"/>
        <v>0</v>
      </c>
      <c r="T115" s="126">
        <f t="shared" si="161"/>
        <v>0</v>
      </c>
      <c r="U115" s="58">
        <f t="shared" si="162"/>
        <v>300</v>
      </c>
      <c r="V115" s="47">
        <f t="shared" si="163"/>
        <v>9807</v>
      </c>
      <c r="W115" s="46"/>
      <c r="X115" s="86">
        <f t="shared" si="164"/>
        <v>300</v>
      </c>
      <c r="Y115" s="46">
        <f t="shared" si="165"/>
        <v>2942100</v>
      </c>
    </row>
    <row r="116" spans="1:25" s="6" customFormat="1" ht="31.5" x14ac:dyDescent="0.25">
      <c r="A116" s="18" t="s">
        <v>175</v>
      </c>
      <c r="B116" s="19" t="s">
        <v>62</v>
      </c>
      <c r="C116" s="107" t="s">
        <v>63</v>
      </c>
      <c r="D116" s="44">
        <v>28</v>
      </c>
      <c r="E116" s="45">
        <v>1064393</v>
      </c>
      <c r="F116" s="46">
        <f t="shared" si="153"/>
        <v>29803004</v>
      </c>
      <c r="G116" s="58">
        <v>28</v>
      </c>
      <c r="H116" s="47">
        <v>1064393</v>
      </c>
      <c r="I116" s="46">
        <f t="shared" si="154"/>
        <v>29803004</v>
      </c>
      <c r="J116" s="86">
        <v>0</v>
      </c>
      <c r="K116" s="266">
        <v>0</v>
      </c>
      <c r="L116" s="125">
        <f t="shared" si="155"/>
        <v>0</v>
      </c>
      <c r="M116" s="126">
        <f t="shared" si="156"/>
        <v>0</v>
      </c>
      <c r="N116" s="58">
        <f t="shared" si="157"/>
        <v>28</v>
      </c>
      <c r="O116" s="47">
        <f t="shared" si="158"/>
        <v>1064393</v>
      </c>
      <c r="P116" s="46">
        <f t="shared" si="159"/>
        <v>29803004</v>
      </c>
      <c r="Q116" s="267">
        <v>6</v>
      </c>
      <c r="R116" s="266">
        <v>0</v>
      </c>
      <c r="S116" s="125">
        <f t="shared" si="160"/>
        <v>6386358</v>
      </c>
      <c r="T116" s="126">
        <f t="shared" si="161"/>
        <v>0</v>
      </c>
      <c r="U116" s="58">
        <f t="shared" si="162"/>
        <v>34</v>
      </c>
      <c r="V116" s="47">
        <f t="shared" si="163"/>
        <v>1064393</v>
      </c>
      <c r="W116" s="46"/>
      <c r="X116" s="86">
        <f t="shared" si="164"/>
        <v>34</v>
      </c>
      <c r="Y116" s="46">
        <f t="shared" si="165"/>
        <v>36189362</v>
      </c>
    </row>
    <row r="117" spans="1:25" s="6" customFormat="1" ht="31.5" x14ac:dyDescent="0.25">
      <c r="A117" s="18" t="s">
        <v>176</v>
      </c>
      <c r="B117" s="19" t="s">
        <v>65</v>
      </c>
      <c r="C117" s="107" t="s">
        <v>66</v>
      </c>
      <c r="D117" s="44">
        <v>28</v>
      </c>
      <c r="E117" s="45">
        <v>673700</v>
      </c>
      <c r="F117" s="46">
        <f t="shared" si="153"/>
        <v>18863600</v>
      </c>
      <c r="G117" s="58">
        <v>28</v>
      </c>
      <c r="H117" s="47">
        <v>673700</v>
      </c>
      <c r="I117" s="46">
        <f t="shared" si="154"/>
        <v>18863600</v>
      </c>
      <c r="J117" s="86">
        <v>0</v>
      </c>
      <c r="K117" s="266">
        <v>0</v>
      </c>
      <c r="L117" s="125">
        <f t="shared" si="155"/>
        <v>0</v>
      </c>
      <c r="M117" s="126">
        <f t="shared" si="156"/>
        <v>0</v>
      </c>
      <c r="N117" s="58">
        <f t="shared" si="157"/>
        <v>28</v>
      </c>
      <c r="O117" s="47">
        <f t="shared" si="158"/>
        <v>673700</v>
      </c>
      <c r="P117" s="46">
        <f t="shared" si="159"/>
        <v>18863600</v>
      </c>
      <c r="Q117" s="267">
        <v>6</v>
      </c>
      <c r="R117" s="266">
        <v>0</v>
      </c>
      <c r="S117" s="125">
        <f t="shared" si="160"/>
        <v>4042200</v>
      </c>
      <c r="T117" s="126">
        <f t="shared" si="161"/>
        <v>0</v>
      </c>
      <c r="U117" s="58">
        <f t="shared" si="162"/>
        <v>34</v>
      </c>
      <c r="V117" s="47">
        <f t="shared" si="163"/>
        <v>673700</v>
      </c>
      <c r="W117" s="46"/>
      <c r="X117" s="86">
        <f t="shared" si="164"/>
        <v>34</v>
      </c>
      <c r="Y117" s="46">
        <f t="shared" si="165"/>
        <v>22905800</v>
      </c>
    </row>
    <row r="118" spans="1:25" s="6" customFormat="1" ht="31.5" x14ac:dyDescent="0.25">
      <c r="A118" s="18" t="s">
        <v>177</v>
      </c>
      <c r="B118" s="19" t="s">
        <v>68</v>
      </c>
      <c r="C118" s="107" t="s">
        <v>69</v>
      </c>
      <c r="D118" s="44">
        <v>28</v>
      </c>
      <c r="E118" s="45">
        <v>989230</v>
      </c>
      <c r="F118" s="46">
        <f t="shared" si="153"/>
        <v>27698440</v>
      </c>
      <c r="G118" s="58">
        <v>28</v>
      </c>
      <c r="H118" s="47">
        <v>989230</v>
      </c>
      <c r="I118" s="46">
        <f t="shared" si="154"/>
        <v>27698440</v>
      </c>
      <c r="J118" s="86">
        <v>0</v>
      </c>
      <c r="K118" s="266">
        <v>0</v>
      </c>
      <c r="L118" s="125">
        <f t="shared" si="155"/>
        <v>0</v>
      </c>
      <c r="M118" s="126">
        <f t="shared" si="156"/>
        <v>0</v>
      </c>
      <c r="N118" s="58">
        <f t="shared" si="157"/>
        <v>28</v>
      </c>
      <c r="O118" s="47">
        <f t="shared" si="158"/>
        <v>989230</v>
      </c>
      <c r="P118" s="46">
        <f t="shared" si="159"/>
        <v>27698440</v>
      </c>
      <c r="Q118" s="267">
        <v>6</v>
      </c>
      <c r="R118" s="266">
        <v>0</v>
      </c>
      <c r="S118" s="125">
        <f t="shared" si="160"/>
        <v>5935380</v>
      </c>
      <c r="T118" s="126">
        <f t="shared" si="161"/>
        <v>0</v>
      </c>
      <c r="U118" s="58">
        <f t="shared" si="162"/>
        <v>34</v>
      </c>
      <c r="V118" s="47">
        <f t="shared" si="163"/>
        <v>989230</v>
      </c>
      <c r="W118" s="46"/>
      <c r="X118" s="86">
        <f t="shared" si="164"/>
        <v>34</v>
      </c>
      <c r="Y118" s="46">
        <f t="shared" si="165"/>
        <v>33633820</v>
      </c>
    </row>
    <row r="119" spans="1:25" s="6" customFormat="1" ht="31.5" x14ac:dyDescent="0.25">
      <c r="A119" s="18" t="s">
        <v>178</v>
      </c>
      <c r="B119" s="19" t="s">
        <v>71</v>
      </c>
      <c r="C119" s="107" t="s">
        <v>69</v>
      </c>
      <c r="D119" s="44">
        <v>14</v>
      </c>
      <c r="E119" s="45">
        <v>570104</v>
      </c>
      <c r="F119" s="46">
        <f t="shared" si="153"/>
        <v>7981456</v>
      </c>
      <c r="G119" s="58">
        <v>14</v>
      </c>
      <c r="H119" s="47">
        <v>570104</v>
      </c>
      <c r="I119" s="46">
        <f t="shared" si="154"/>
        <v>7981456</v>
      </c>
      <c r="J119" s="86">
        <v>0</v>
      </c>
      <c r="K119" s="266">
        <v>0</v>
      </c>
      <c r="L119" s="125">
        <f t="shared" si="155"/>
        <v>0</v>
      </c>
      <c r="M119" s="126">
        <f t="shared" si="156"/>
        <v>0</v>
      </c>
      <c r="N119" s="58">
        <f t="shared" si="157"/>
        <v>14</v>
      </c>
      <c r="O119" s="47">
        <f t="shared" si="158"/>
        <v>570104</v>
      </c>
      <c r="P119" s="46">
        <f t="shared" si="159"/>
        <v>7981456</v>
      </c>
      <c r="Q119" s="267">
        <v>3</v>
      </c>
      <c r="R119" s="266">
        <v>0</v>
      </c>
      <c r="S119" s="125">
        <f t="shared" si="160"/>
        <v>1710312</v>
      </c>
      <c r="T119" s="126">
        <f t="shared" si="161"/>
        <v>0</v>
      </c>
      <c r="U119" s="58">
        <f t="shared" si="162"/>
        <v>17</v>
      </c>
      <c r="V119" s="47">
        <f t="shared" si="163"/>
        <v>570104</v>
      </c>
      <c r="W119" s="46"/>
      <c r="X119" s="86">
        <f t="shared" si="164"/>
        <v>17</v>
      </c>
      <c r="Y119" s="46">
        <f t="shared" si="165"/>
        <v>9691768</v>
      </c>
    </row>
    <row r="120" spans="1:25" s="6" customFormat="1" ht="31.5" x14ac:dyDescent="0.25">
      <c r="A120" s="18" t="s">
        <v>179</v>
      </c>
      <c r="B120" s="19" t="s">
        <v>73</v>
      </c>
      <c r="C120" s="107" t="s">
        <v>69</v>
      </c>
      <c r="D120" s="44">
        <v>28</v>
      </c>
      <c r="E120" s="45">
        <v>999430</v>
      </c>
      <c r="F120" s="46">
        <f t="shared" si="153"/>
        <v>27984040</v>
      </c>
      <c r="G120" s="58">
        <v>28</v>
      </c>
      <c r="H120" s="47">
        <v>999430</v>
      </c>
      <c r="I120" s="46">
        <f t="shared" si="154"/>
        <v>27984040</v>
      </c>
      <c r="J120" s="86">
        <v>0</v>
      </c>
      <c r="K120" s="266">
        <v>0</v>
      </c>
      <c r="L120" s="125">
        <f t="shared" si="155"/>
        <v>0</v>
      </c>
      <c r="M120" s="126">
        <f t="shared" si="156"/>
        <v>0</v>
      </c>
      <c r="N120" s="58">
        <f t="shared" si="157"/>
        <v>28</v>
      </c>
      <c r="O120" s="47">
        <f t="shared" si="158"/>
        <v>999430</v>
      </c>
      <c r="P120" s="46">
        <f t="shared" si="159"/>
        <v>27984040</v>
      </c>
      <c r="Q120" s="267">
        <v>6</v>
      </c>
      <c r="R120" s="266">
        <v>0</v>
      </c>
      <c r="S120" s="125">
        <f t="shared" si="160"/>
        <v>5996580</v>
      </c>
      <c r="T120" s="126">
        <f t="shared" si="161"/>
        <v>0</v>
      </c>
      <c r="U120" s="58">
        <f t="shared" si="162"/>
        <v>34</v>
      </c>
      <c r="V120" s="47">
        <f t="shared" si="163"/>
        <v>999430</v>
      </c>
      <c r="W120" s="46"/>
      <c r="X120" s="86">
        <f t="shared" si="164"/>
        <v>34</v>
      </c>
      <c r="Y120" s="46">
        <f t="shared" si="165"/>
        <v>33980620</v>
      </c>
    </row>
    <row r="121" spans="1:25" s="6" customFormat="1" ht="31.5" x14ac:dyDescent="0.25">
      <c r="A121" s="18" t="s">
        <v>180</v>
      </c>
      <c r="B121" s="19" t="s">
        <v>75</v>
      </c>
      <c r="C121" s="107" t="s">
        <v>69</v>
      </c>
      <c r="D121" s="44">
        <v>150</v>
      </c>
      <c r="E121" s="45">
        <v>776926</v>
      </c>
      <c r="F121" s="46">
        <f t="shared" si="153"/>
        <v>116538900</v>
      </c>
      <c r="G121" s="58">
        <v>150</v>
      </c>
      <c r="H121" s="47">
        <v>776926</v>
      </c>
      <c r="I121" s="46">
        <f t="shared" si="154"/>
        <v>116538900</v>
      </c>
      <c r="J121" s="86">
        <v>0</v>
      </c>
      <c r="K121" s="266">
        <v>0</v>
      </c>
      <c r="L121" s="125">
        <f t="shared" si="155"/>
        <v>0</v>
      </c>
      <c r="M121" s="126">
        <f t="shared" si="156"/>
        <v>0</v>
      </c>
      <c r="N121" s="58">
        <f t="shared" si="157"/>
        <v>150</v>
      </c>
      <c r="O121" s="47">
        <f t="shared" si="158"/>
        <v>776926</v>
      </c>
      <c r="P121" s="46">
        <f t="shared" si="159"/>
        <v>116538900</v>
      </c>
      <c r="Q121" s="267">
        <v>44</v>
      </c>
      <c r="R121" s="266">
        <v>0</v>
      </c>
      <c r="S121" s="125">
        <f t="shared" si="160"/>
        <v>34184744</v>
      </c>
      <c r="T121" s="126">
        <f t="shared" si="161"/>
        <v>0</v>
      </c>
      <c r="U121" s="58">
        <f t="shared" si="162"/>
        <v>194</v>
      </c>
      <c r="V121" s="47">
        <f t="shared" si="163"/>
        <v>776926</v>
      </c>
      <c r="W121" s="46"/>
      <c r="X121" s="86">
        <f t="shared" si="164"/>
        <v>194</v>
      </c>
      <c r="Y121" s="46">
        <f t="shared" si="165"/>
        <v>150723644</v>
      </c>
    </row>
    <row r="122" spans="1:25" s="6" customFormat="1" ht="31.5" x14ac:dyDescent="0.25">
      <c r="A122" s="18" t="s">
        <v>181</v>
      </c>
      <c r="B122" s="19" t="s">
        <v>182</v>
      </c>
      <c r="C122" s="107" t="s">
        <v>69</v>
      </c>
      <c r="D122" s="44">
        <v>8</v>
      </c>
      <c r="E122" s="45">
        <v>1588947</v>
      </c>
      <c r="F122" s="46">
        <f t="shared" si="153"/>
        <v>12711576</v>
      </c>
      <c r="G122" s="58">
        <v>8</v>
      </c>
      <c r="H122" s="47">
        <v>1588947</v>
      </c>
      <c r="I122" s="46">
        <f t="shared" si="154"/>
        <v>12711576</v>
      </c>
      <c r="J122" s="86">
        <v>0</v>
      </c>
      <c r="K122" s="269">
        <v>-3</v>
      </c>
      <c r="L122" s="125">
        <f t="shared" si="155"/>
        <v>0</v>
      </c>
      <c r="M122" s="126">
        <f t="shared" si="156"/>
        <v>-4766841</v>
      </c>
      <c r="N122" s="58">
        <f t="shared" si="157"/>
        <v>5</v>
      </c>
      <c r="O122" s="47">
        <f t="shared" si="158"/>
        <v>1588947</v>
      </c>
      <c r="P122" s="46">
        <f t="shared" si="159"/>
        <v>7944735</v>
      </c>
      <c r="Q122" s="267">
        <v>2</v>
      </c>
      <c r="R122" s="266">
        <v>0</v>
      </c>
      <c r="S122" s="125">
        <f t="shared" si="160"/>
        <v>3177894</v>
      </c>
      <c r="T122" s="126">
        <f t="shared" si="161"/>
        <v>0</v>
      </c>
      <c r="U122" s="58">
        <f t="shared" si="162"/>
        <v>7</v>
      </c>
      <c r="V122" s="47">
        <f t="shared" si="163"/>
        <v>1588947</v>
      </c>
      <c r="W122" s="46"/>
      <c r="X122" s="86">
        <f t="shared" si="164"/>
        <v>7</v>
      </c>
      <c r="Y122" s="46">
        <f t="shared" si="165"/>
        <v>11122629</v>
      </c>
    </row>
    <row r="123" spans="1:25" s="6" customFormat="1" ht="31.5" x14ac:dyDescent="0.25">
      <c r="A123" s="18" t="s">
        <v>183</v>
      </c>
      <c r="B123" s="19" t="s">
        <v>184</v>
      </c>
      <c r="C123" s="107" t="s">
        <v>69</v>
      </c>
      <c r="D123" s="44">
        <v>2</v>
      </c>
      <c r="E123" s="45">
        <v>4657057</v>
      </c>
      <c r="F123" s="46">
        <f t="shared" si="153"/>
        <v>9314114</v>
      </c>
      <c r="G123" s="58">
        <v>2</v>
      </c>
      <c r="H123" s="47">
        <v>4657057</v>
      </c>
      <c r="I123" s="46">
        <f t="shared" si="154"/>
        <v>9314114</v>
      </c>
      <c r="J123" s="86">
        <v>0</v>
      </c>
      <c r="K123" s="266">
        <v>0</v>
      </c>
      <c r="L123" s="125">
        <f t="shared" si="155"/>
        <v>0</v>
      </c>
      <c r="M123" s="126">
        <f t="shared" si="156"/>
        <v>0</v>
      </c>
      <c r="N123" s="58">
        <f t="shared" si="157"/>
        <v>2</v>
      </c>
      <c r="O123" s="47">
        <f t="shared" si="158"/>
        <v>4657057</v>
      </c>
      <c r="P123" s="46">
        <f t="shared" si="159"/>
        <v>9314114</v>
      </c>
      <c r="Q123" s="86">
        <v>0</v>
      </c>
      <c r="R123" s="266">
        <v>0</v>
      </c>
      <c r="S123" s="125">
        <f t="shared" si="160"/>
        <v>0</v>
      </c>
      <c r="T123" s="126">
        <f t="shared" si="161"/>
        <v>0</v>
      </c>
      <c r="U123" s="58">
        <f t="shared" si="162"/>
        <v>2</v>
      </c>
      <c r="V123" s="47">
        <f t="shared" si="163"/>
        <v>4657057</v>
      </c>
      <c r="W123" s="46"/>
      <c r="X123" s="86">
        <f t="shared" si="164"/>
        <v>2</v>
      </c>
      <c r="Y123" s="46">
        <f t="shared" si="165"/>
        <v>9314114</v>
      </c>
    </row>
    <row r="124" spans="1:25" s="6" customFormat="1" ht="31.5" x14ac:dyDescent="0.25">
      <c r="A124" s="18" t="s">
        <v>185</v>
      </c>
      <c r="B124" s="19" t="s">
        <v>186</v>
      </c>
      <c r="C124" s="107" t="s">
        <v>69</v>
      </c>
      <c r="D124" s="44">
        <v>1</v>
      </c>
      <c r="E124" s="45">
        <v>31309621</v>
      </c>
      <c r="F124" s="46">
        <f t="shared" si="153"/>
        <v>31309621</v>
      </c>
      <c r="G124" s="58">
        <v>1</v>
      </c>
      <c r="H124" s="47">
        <v>31309621</v>
      </c>
      <c r="I124" s="46">
        <f t="shared" si="154"/>
        <v>31309621</v>
      </c>
      <c r="J124" s="86">
        <v>0</v>
      </c>
      <c r="K124" s="266">
        <v>0</v>
      </c>
      <c r="L124" s="125">
        <f t="shared" si="155"/>
        <v>0</v>
      </c>
      <c r="M124" s="126">
        <f t="shared" si="156"/>
        <v>0</v>
      </c>
      <c r="N124" s="58">
        <f t="shared" si="157"/>
        <v>1</v>
      </c>
      <c r="O124" s="47">
        <f t="shared" si="158"/>
        <v>31309621</v>
      </c>
      <c r="P124" s="46">
        <f t="shared" si="159"/>
        <v>31309621</v>
      </c>
      <c r="Q124" s="86">
        <v>0</v>
      </c>
      <c r="R124" s="266">
        <v>0</v>
      </c>
      <c r="S124" s="125">
        <f t="shared" si="160"/>
        <v>0</v>
      </c>
      <c r="T124" s="126">
        <f t="shared" si="161"/>
        <v>0</v>
      </c>
      <c r="U124" s="58">
        <f t="shared" si="162"/>
        <v>1</v>
      </c>
      <c r="V124" s="47">
        <f t="shared" si="163"/>
        <v>31309621</v>
      </c>
      <c r="W124" s="46"/>
      <c r="X124" s="86">
        <f t="shared" si="164"/>
        <v>1</v>
      </c>
      <c r="Y124" s="46">
        <f t="shared" si="165"/>
        <v>31309621</v>
      </c>
    </row>
    <row r="125" spans="1:25" s="6" customFormat="1" ht="15.75" x14ac:dyDescent="0.25">
      <c r="A125" s="18" t="s">
        <v>187</v>
      </c>
      <c r="B125" s="19" t="s">
        <v>188</v>
      </c>
      <c r="C125" s="107" t="s">
        <v>69</v>
      </c>
      <c r="D125" s="44">
        <v>75</v>
      </c>
      <c r="E125" s="45">
        <v>847447</v>
      </c>
      <c r="F125" s="46">
        <f t="shared" si="153"/>
        <v>63558525</v>
      </c>
      <c r="G125" s="58">
        <v>75</v>
      </c>
      <c r="H125" s="47">
        <v>847447</v>
      </c>
      <c r="I125" s="46">
        <f t="shared" si="154"/>
        <v>63558525</v>
      </c>
      <c r="J125" s="86">
        <v>0</v>
      </c>
      <c r="K125" s="269">
        <v>-20</v>
      </c>
      <c r="L125" s="125">
        <f t="shared" si="155"/>
        <v>0</v>
      </c>
      <c r="M125" s="126">
        <f t="shared" si="156"/>
        <v>-16948940</v>
      </c>
      <c r="N125" s="58">
        <f t="shared" si="157"/>
        <v>55</v>
      </c>
      <c r="O125" s="47">
        <f t="shared" si="158"/>
        <v>847447</v>
      </c>
      <c r="P125" s="46">
        <f t="shared" si="159"/>
        <v>46609585</v>
      </c>
      <c r="Q125" s="86">
        <v>0</v>
      </c>
      <c r="R125" s="266">
        <v>0</v>
      </c>
      <c r="S125" s="125">
        <f t="shared" si="160"/>
        <v>0</v>
      </c>
      <c r="T125" s="126">
        <f t="shared" si="161"/>
        <v>0</v>
      </c>
      <c r="U125" s="58">
        <f t="shared" si="162"/>
        <v>55</v>
      </c>
      <c r="V125" s="47">
        <f t="shared" si="163"/>
        <v>847447</v>
      </c>
      <c r="W125" s="46"/>
      <c r="X125" s="86">
        <f t="shared" si="164"/>
        <v>55</v>
      </c>
      <c r="Y125" s="46">
        <f t="shared" si="165"/>
        <v>46609585</v>
      </c>
    </row>
    <row r="126" spans="1:25" s="11" customFormat="1" ht="15.75" x14ac:dyDescent="0.25">
      <c r="A126" s="27"/>
      <c r="B126" s="64" t="s">
        <v>76</v>
      </c>
      <c r="C126" s="114"/>
      <c r="D126" s="48"/>
      <c r="E126" s="49"/>
      <c r="F126" s="50">
        <f>SUM(F112:F125)</f>
        <v>392602235</v>
      </c>
      <c r="G126" s="51"/>
      <c r="H126" s="52"/>
      <c r="I126" s="50">
        <f>SUM(I112:I125)</f>
        <v>392602235</v>
      </c>
      <c r="J126" s="53"/>
      <c r="K126" s="54"/>
      <c r="L126" s="141">
        <f t="shared" ref="L126:M126" si="166">SUM(L112:L125)</f>
        <v>0</v>
      </c>
      <c r="M126" s="142">
        <f t="shared" si="166"/>
        <v>-57767134.799999997</v>
      </c>
      <c r="N126" s="51"/>
      <c r="O126" s="52"/>
      <c r="P126" s="50">
        <f>SUM(P112:P125)</f>
        <v>334835100.19999999</v>
      </c>
      <c r="Q126" s="53"/>
      <c r="R126" s="54"/>
      <c r="S126" s="141">
        <f t="shared" ref="S126:T126" si="167">SUM(S112:S125)</f>
        <v>92686069</v>
      </c>
      <c r="T126" s="142">
        <f t="shared" si="167"/>
        <v>0</v>
      </c>
      <c r="U126" s="51"/>
      <c r="V126" s="52"/>
      <c r="W126" s="50"/>
      <c r="X126" s="143"/>
      <c r="Y126" s="50">
        <f>SUM(Y112:Y125)</f>
        <v>427521169.19999999</v>
      </c>
    </row>
    <row r="127" spans="1:25" s="9" customFormat="1" ht="31.5" x14ac:dyDescent="0.25">
      <c r="A127" s="23" t="s">
        <v>189</v>
      </c>
      <c r="B127" s="64" t="s">
        <v>78</v>
      </c>
      <c r="C127" s="112"/>
      <c r="D127" s="48"/>
      <c r="E127" s="49"/>
      <c r="F127" s="50"/>
      <c r="G127" s="51"/>
      <c r="H127" s="52"/>
      <c r="I127" s="50"/>
      <c r="J127" s="53"/>
      <c r="K127" s="54"/>
      <c r="L127" s="141"/>
      <c r="M127" s="142"/>
      <c r="N127" s="51"/>
      <c r="O127" s="52"/>
      <c r="P127" s="50"/>
      <c r="Q127" s="53"/>
      <c r="R127" s="54"/>
      <c r="S127" s="141"/>
      <c r="T127" s="142"/>
      <c r="U127" s="51"/>
      <c r="V127" s="52"/>
      <c r="W127" s="50"/>
      <c r="X127" s="143"/>
      <c r="Y127" s="50"/>
    </row>
    <row r="128" spans="1:25" s="6" customFormat="1" ht="15.75" x14ac:dyDescent="0.25">
      <c r="A128" s="18" t="s">
        <v>190</v>
      </c>
      <c r="B128" s="19" t="s">
        <v>83</v>
      </c>
      <c r="C128" s="107" t="s">
        <v>81</v>
      </c>
      <c r="D128" s="44">
        <v>225</v>
      </c>
      <c r="E128" s="45">
        <v>72192</v>
      </c>
      <c r="F128" s="46">
        <f t="shared" ref="F128:F137" si="168">ROUND(+D128*E128,2)</f>
        <v>16243200</v>
      </c>
      <c r="G128" s="58">
        <v>225</v>
      </c>
      <c r="H128" s="47">
        <v>72192</v>
      </c>
      <c r="I128" s="46">
        <f t="shared" ref="I128:I137" si="169">G128*H128</f>
        <v>16243200</v>
      </c>
      <c r="J128" s="86">
        <v>0</v>
      </c>
      <c r="K128" s="266">
        <v>0</v>
      </c>
      <c r="L128" s="125">
        <f t="shared" ref="L128:L137" si="170">ROUND(+J128*E128,2)</f>
        <v>0</v>
      </c>
      <c r="M128" s="126">
        <f t="shared" ref="M128:M137" si="171">ROUND(+K128*E128,2)</f>
        <v>0</v>
      </c>
      <c r="N128" s="58">
        <f t="shared" ref="N128:N137" si="172">G128+J128+K128</f>
        <v>225</v>
      </c>
      <c r="O128" s="47">
        <f t="shared" ref="O128:O137" si="173">E128</f>
        <v>72192</v>
      </c>
      <c r="P128" s="46">
        <f t="shared" ref="P128:P137" si="174">N128*O128</f>
        <v>16243200</v>
      </c>
      <c r="Q128" s="267">
        <v>648</v>
      </c>
      <c r="R128" s="266">
        <v>0</v>
      </c>
      <c r="S128" s="125">
        <f t="shared" ref="S128:S137" si="175">Q128*E128</f>
        <v>46780416</v>
      </c>
      <c r="T128" s="126">
        <f t="shared" ref="T128:T137" si="176">E128*R128</f>
        <v>0</v>
      </c>
      <c r="U128" s="58">
        <f t="shared" ref="U128:U137" si="177">N128+Q128+R128</f>
        <v>873</v>
      </c>
      <c r="V128" s="47">
        <f t="shared" ref="V128:V137" si="178">E128</f>
        <v>72192</v>
      </c>
      <c r="W128" s="46"/>
      <c r="X128" s="86">
        <f t="shared" ref="X128:X137" si="179">N128+Q128+R128</f>
        <v>873</v>
      </c>
      <c r="Y128" s="46">
        <f t="shared" ref="Y128:Y137" si="180">ROUND(+X128*E128,2)</f>
        <v>63023616</v>
      </c>
    </row>
    <row r="129" spans="1:25" s="6" customFormat="1" ht="15.75" x14ac:dyDescent="0.25">
      <c r="A129" s="18" t="s">
        <v>191</v>
      </c>
      <c r="B129" s="19" t="s">
        <v>87</v>
      </c>
      <c r="C129" s="107" t="s">
        <v>81</v>
      </c>
      <c r="D129" s="44">
        <v>450</v>
      </c>
      <c r="E129" s="45">
        <v>164388</v>
      </c>
      <c r="F129" s="46">
        <f t="shared" si="168"/>
        <v>73974600</v>
      </c>
      <c r="G129" s="58">
        <v>450</v>
      </c>
      <c r="H129" s="47">
        <v>164388</v>
      </c>
      <c r="I129" s="46">
        <f t="shared" si="169"/>
        <v>73974600</v>
      </c>
      <c r="J129" s="86">
        <v>0</v>
      </c>
      <c r="K129" s="269">
        <v>-198</v>
      </c>
      <c r="L129" s="125">
        <f t="shared" si="170"/>
        <v>0</v>
      </c>
      <c r="M129" s="126">
        <f t="shared" si="171"/>
        <v>-32548824</v>
      </c>
      <c r="N129" s="58">
        <f t="shared" si="172"/>
        <v>252</v>
      </c>
      <c r="O129" s="47">
        <f t="shared" si="173"/>
        <v>164388</v>
      </c>
      <c r="P129" s="46">
        <f t="shared" si="174"/>
        <v>41425776</v>
      </c>
      <c r="Q129" s="267">
        <v>1</v>
      </c>
      <c r="R129" s="266">
        <v>0</v>
      </c>
      <c r="S129" s="125">
        <f t="shared" si="175"/>
        <v>164388</v>
      </c>
      <c r="T129" s="126">
        <f t="shared" si="176"/>
        <v>0</v>
      </c>
      <c r="U129" s="58">
        <f t="shared" si="177"/>
        <v>253</v>
      </c>
      <c r="V129" s="47">
        <f t="shared" si="178"/>
        <v>164388</v>
      </c>
      <c r="W129" s="46"/>
      <c r="X129" s="86">
        <f t="shared" si="179"/>
        <v>253</v>
      </c>
      <c r="Y129" s="46">
        <f t="shared" si="180"/>
        <v>41590164</v>
      </c>
    </row>
    <row r="130" spans="1:25" s="6" customFormat="1" ht="15.75" x14ac:dyDescent="0.25">
      <c r="A130" s="18" t="s">
        <v>192</v>
      </c>
      <c r="B130" s="19" t="s">
        <v>193</v>
      </c>
      <c r="C130" s="107" t="s">
        <v>81</v>
      </c>
      <c r="D130" s="44">
        <v>516</v>
      </c>
      <c r="E130" s="45">
        <v>245552</v>
      </c>
      <c r="F130" s="46">
        <f t="shared" si="168"/>
        <v>126704832</v>
      </c>
      <c r="G130" s="58">
        <v>516</v>
      </c>
      <c r="H130" s="47">
        <v>245552</v>
      </c>
      <c r="I130" s="46">
        <f t="shared" si="169"/>
        <v>126704832</v>
      </c>
      <c r="J130" s="86">
        <v>0</v>
      </c>
      <c r="K130" s="266">
        <v>0</v>
      </c>
      <c r="L130" s="125">
        <f t="shared" si="170"/>
        <v>0</v>
      </c>
      <c r="M130" s="126">
        <f t="shared" si="171"/>
        <v>0</v>
      </c>
      <c r="N130" s="58">
        <f t="shared" si="172"/>
        <v>516</v>
      </c>
      <c r="O130" s="47">
        <f t="shared" si="173"/>
        <v>245552</v>
      </c>
      <c r="P130" s="46">
        <f t="shared" si="174"/>
        <v>126704832</v>
      </c>
      <c r="Q130" s="267">
        <v>66</v>
      </c>
      <c r="R130" s="266">
        <v>0</v>
      </c>
      <c r="S130" s="125">
        <f t="shared" si="175"/>
        <v>16206432</v>
      </c>
      <c r="T130" s="126">
        <f t="shared" si="176"/>
        <v>0</v>
      </c>
      <c r="U130" s="58">
        <f t="shared" si="177"/>
        <v>582</v>
      </c>
      <c r="V130" s="47">
        <f t="shared" si="178"/>
        <v>245552</v>
      </c>
      <c r="W130" s="46"/>
      <c r="X130" s="86">
        <f t="shared" si="179"/>
        <v>582</v>
      </c>
      <c r="Y130" s="46">
        <f t="shared" si="180"/>
        <v>142911264</v>
      </c>
    </row>
    <row r="131" spans="1:25" s="6" customFormat="1" ht="15.75" x14ac:dyDescent="0.25">
      <c r="A131" s="18" t="s">
        <v>194</v>
      </c>
      <c r="B131" s="19" t="s">
        <v>195</v>
      </c>
      <c r="C131" s="107" t="s">
        <v>81</v>
      </c>
      <c r="D131" s="44">
        <v>576</v>
      </c>
      <c r="E131" s="45">
        <v>415739</v>
      </c>
      <c r="F131" s="46">
        <f t="shared" si="168"/>
        <v>239465664</v>
      </c>
      <c r="G131" s="58">
        <v>576</v>
      </c>
      <c r="H131" s="47">
        <v>415739</v>
      </c>
      <c r="I131" s="46">
        <f t="shared" si="169"/>
        <v>239465664</v>
      </c>
      <c r="J131" s="86">
        <v>0</v>
      </c>
      <c r="K131" s="269">
        <v>-60</v>
      </c>
      <c r="L131" s="125">
        <f t="shared" si="170"/>
        <v>0</v>
      </c>
      <c r="M131" s="126">
        <f t="shared" si="171"/>
        <v>-24944340</v>
      </c>
      <c r="N131" s="58">
        <f t="shared" si="172"/>
        <v>516</v>
      </c>
      <c r="O131" s="47">
        <f t="shared" si="173"/>
        <v>415739</v>
      </c>
      <c r="P131" s="46">
        <f t="shared" si="174"/>
        <v>214521324</v>
      </c>
      <c r="Q131" s="267">
        <v>1</v>
      </c>
      <c r="R131" s="266">
        <v>0</v>
      </c>
      <c r="S131" s="125">
        <f t="shared" si="175"/>
        <v>415739</v>
      </c>
      <c r="T131" s="126">
        <f t="shared" si="176"/>
        <v>0</v>
      </c>
      <c r="U131" s="58">
        <f t="shared" si="177"/>
        <v>517</v>
      </c>
      <c r="V131" s="47">
        <f t="shared" si="178"/>
        <v>415739</v>
      </c>
      <c r="W131" s="46"/>
      <c r="X131" s="86">
        <f t="shared" si="179"/>
        <v>517</v>
      </c>
      <c r="Y131" s="46">
        <f t="shared" si="180"/>
        <v>214937063</v>
      </c>
    </row>
    <row r="132" spans="1:25" s="6" customFormat="1" ht="15.75" x14ac:dyDescent="0.25">
      <c r="A132" s="18" t="s">
        <v>196</v>
      </c>
      <c r="B132" s="19" t="s">
        <v>197</v>
      </c>
      <c r="C132" s="107" t="s">
        <v>81</v>
      </c>
      <c r="D132" s="44">
        <v>540</v>
      </c>
      <c r="E132" s="45">
        <v>636944</v>
      </c>
      <c r="F132" s="46">
        <f t="shared" si="168"/>
        <v>343949760</v>
      </c>
      <c r="G132" s="58">
        <v>540</v>
      </c>
      <c r="H132" s="47">
        <v>636944</v>
      </c>
      <c r="I132" s="46">
        <f t="shared" si="169"/>
        <v>343949760</v>
      </c>
      <c r="J132" s="86">
        <v>0</v>
      </c>
      <c r="K132" s="269">
        <v>-58</v>
      </c>
      <c r="L132" s="125">
        <f t="shared" si="170"/>
        <v>0</v>
      </c>
      <c r="M132" s="126">
        <f t="shared" si="171"/>
        <v>-36942752</v>
      </c>
      <c r="N132" s="58">
        <f t="shared" si="172"/>
        <v>482</v>
      </c>
      <c r="O132" s="47">
        <f t="shared" si="173"/>
        <v>636944</v>
      </c>
      <c r="P132" s="46">
        <f t="shared" si="174"/>
        <v>307007008</v>
      </c>
      <c r="Q132" s="267">
        <v>73</v>
      </c>
      <c r="R132" s="266">
        <v>0</v>
      </c>
      <c r="S132" s="125">
        <f t="shared" si="175"/>
        <v>46496912</v>
      </c>
      <c r="T132" s="126">
        <f t="shared" si="176"/>
        <v>0</v>
      </c>
      <c r="U132" s="58">
        <f t="shared" si="177"/>
        <v>555</v>
      </c>
      <c r="V132" s="47">
        <f t="shared" si="178"/>
        <v>636944</v>
      </c>
      <c r="W132" s="46"/>
      <c r="X132" s="86">
        <f t="shared" si="179"/>
        <v>555</v>
      </c>
      <c r="Y132" s="46">
        <f t="shared" si="180"/>
        <v>353503920</v>
      </c>
    </row>
    <row r="133" spans="1:25" s="6" customFormat="1" ht="15.75" x14ac:dyDescent="0.25">
      <c r="A133" s="18" t="s">
        <v>198</v>
      </c>
      <c r="B133" s="19" t="s">
        <v>199</v>
      </c>
      <c r="C133" s="107" t="s">
        <v>81</v>
      </c>
      <c r="D133" s="44">
        <v>90</v>
      </c>
      <c r="E133" s="45">
        <v>830093</v>
      </c>
      <c r="F133" s="46">
        <f t="shared" si="168"/>
        <v>74708370</v>
      </c>
      <c r="G133" s="58">
        <v>90</v>
      </c>
      <c r="H133" s="47">
        <v>830093</v>
      </c>
      <c r="I133" s="46">
        <f t="shared" si="169"/>
        <v>74708370</v>
      </c>
      <c r="J133" s="86">
        <v>0</v>
      </c>
      <c r="K133" s="266">
        <v>0</v>
      </c>
      <c r="L133" s="125">
        <f t="shared" si="170"/>
        <v>0</v>
      </c>
      <c r="M133" s="126">
        <f t="shared" si="171"/>
        <v>0</v>
      </c>
      <c r="N133" s="58">
        <f t="shared" si="172"/>
        <v>90</v>
      </c>
      <c r="O133" s="47">
        <f t="shared" si="173"/>
        <v>830093</v>
      </c>
      <c r="P133" s="46">
        <f t="shared" si="174"/>
        <v>74708370</v>
      </c>
      <c r="Q133" s="267">
        <v>79</v>
      </c>
      <c r="R133" s="266">
        <v>0</v>
      </c>
      <c r="S133" s="125">
        <f t="shared" si="175"/>
        <v>65577347</v>
      </c>
      <c r="T133" s="126">
        <f t="shared" si="176"/>
        <v>0</v>
      </c>
      <c r="U133" s="58">
        <f t="shared" si="177"/>
        <v>169</v>
      </c>
      <c r="V133" s="47">
        <f t="shared" si="178"/>
        <v>830093</v>
      </c>
      <c r="W133" s="46"/>
      <c r="X133" s="86">
        <f t="shared" si="179"/>
        <v>169</v>
      </c>
      <c r="Y133" s="46">
        <f t="shared" si="180"/>
        <v>140285717</v>
      </c>
    </row>
    <row r="134" spans="1:25" s="6" customFormat="1" ht="15.75" x14ac:dyDescent="0.25">
      <c r="A134" s="18" t="s">
        <v>200</v>
      </c>
      <c r="B134" s="19" t="s">
        <v>201</v>
      </c>
      <c r="C134" s="107" t="s">
        <v>81</v>
      </c>
      <c r="D134" s="44">
        <v>72</v>
      </c>
      <c r="E134" s="45">
        <v>1217626</v>
      </c>
      <c r="F134" s="46">
        <f t="shared" si="168"/>
        <v>87669072</v>
      </c>
      <c r="G134" s="58">
        <v>72</v>
      </c>
      <c r="H134" s="47">
        <v>1217626</v>
      </c>
      <c r="I134" s="46">
        <f t="shared" si="169"/>
        <v>87669072</v>
      </c>
      <c r="J134" s="86">
        <v>0</v>
      </c>
      <c r="K134" s="266">
        <v>0</v>
      </c>
      <c r="L134" s="125">
        <f t="shared" si="170"/>
        <v>0</v>
      </c>
      <c r="M134" s="126">
        <f t="shared" si="171"/>
        <v>0</v>
      </c>
      <c r="N134" s="58">
        <f t="shared" si="172"/>
        <v>72</v>
      </c>
      <c r="O134" s="47">
        <f t="shared" si="173"/>
        <v>1217626</v>
      </c>
      <c r="P134" s="46">
        <f t="shared" si="174"/>
        <v>87669072</v>
      </c>
      <c r="Q134" s="267">
        <v>1</v>
      </c>
      <c r="R134" s="266">
        <v>0</v>
      </c>
      <c r="S134" s="125">
        <f t="shared" si="175"/>
        <v>1217626</v>
      </c>
      <c r="T134" s="126">
        <f t="shared" si="176"/>
        <v>0</v>
      </c>
      <c r="U134" s="58">
        <f t="shared" si="177"/>
        <v>73</v>
      </c>
      <c r="V134" s="47">
        <f t="shared" si="178"/>
        <v>1217626</v>
      </c>
      <c r="W134" s="46"/>
      <c r="X134" s="86">
        <f t="shared" si="179"/>
        <v>73</v>
      </c>
      <c r="Y134" s="46">
        <f t="shared" si="180"/>
        <v>88886698</v>
      </c>
    </row>
    <row r="135" spans="1:25" s="6" customFormat="1" ht="15.75" x14ac:dyDescent="0.25">
      <c r="A135" s="18" t="s">
        <v>202</v>
      </c>
      <c r="B135" s="19" t="s">
        <v>203</v>
      </c>
      <c r="C135" s="107" t="s">
        <v>81</v>
      </c>
      <c r="D135" s="44">
        <v>108</v>
      </c>
      <c r="E135" s="45">
        <v>2649780</v>
      </c>
      <c r="F135" s="46">
        <f t="shared" si="168"/>
        <v>286176240</v>
      </c>
      <c r="G135" s="58">
        <v>108</v>
      </c>
      <c r="H135" s="47">
        <v>2649780</v>
      </c>
      <c r="I135" s="46">
        <f t="shared" si="169"/>
        <v>286176240</v>
      </c>
      <c r="J135" s="86">
        <v>0</v>
      </c>
      <c r="K135" s="266">
        <v>0</v>
      </c>
      <c r="L135" s="125">
        <f t="shared" si="170"/>
        <v>0</v>
      </c>
      <c r="M135" s="126">
        <f t="shared" si="171"/>
        <v>0</v>
      </c>
      <c r="N135" s="58">
        <f t="shared" si="172"/>
        <v>108</v>
      </c>
      <c r="O135" s="47">
        <f t="shared" si="173"/>
        <v>2649780</v>
      </c>
      <c r="P135" s="46">
        <f t="shared" si="174"/>
        <v>286176240</v>
      </c>
      <c r="Q135" s="267">
        <v>1</v>
      </c>
      <c r="R135" s="266">
        <v>0</v>
      </c>
      <c r="S135" s="125">
        <f t="shared" si="175"/>
        <v>2649780</v>
      </c>
      <c r="T135" s="126">
        <f t="shared" si="176"/>
        <v>0</v>
      </c>
      <c r="U135" s="58">
        <f t="shared" si="177"/>
        <v>109</v>
      </c>
      <c r="V135" s="47">
        <f t="shared" si="178"/>
        <v>2649780</v>
      </c>
      <c r="W135" s="46"/>
      <c r="X135" s="86">
        <f t="shared" si="179"/>
        <v>109</v>
      </c>
      <c r="Y135" s="46">
        <f t="shared" si="180"/>
        <v>288826020</v>
      </c>
    </row>
    <row r="136" spans="1:25" s="6" customFormat="1" ht="15.75" x14ac:dyDescent="0.25">
      <c r="A136" s="18" t="s">
        <v>204</v>
      </c>
      <c r="B136" s="19" t="s">
        <v>89</v>
      </c>
      <c r="C136" s="107" t="s">
        <v>90</v>
      </c>
      <c r="D136" s="44">
        <v>175</v>
      </c>
      <c r="E136" s="45">
        <v>30872</v>
      </c>
      <c r="F136" s="46">
        <f t="shared" si="168"/>
        <v>5402600</v>
      </c>
      <c r="G136" s="58">
        <v>175</v>
      </c>
      <c r="H136" s="47">
        <v>30872</v>
      </c>
      <c r="I136" s="46">
        <f t="shared" si="169"/>
        <v>5402600</v>
      </c>
      <c r="J136" s="86">
        <v>0</v>
      </c>
      <c r="K136" s="269">
        <v>-175</v>
      </c>
      <c r="L136" s="125">
        <f t="shared" si="170"/>
        <v>0</v>
      </c>
      <c r="M136" s="126">
        <f t="shared" si="171"/>
        <v>-5402600</v>
      </c>
      <c r="N136" s="58">
        <f t="shared" si="172"/>
        <v>0</v>
      </c>
      <c r="O136" s="47">
        <f t="shared" si="173"/>
        <v>30872</v>
      </c>
      <c r="P136" s="46">
        <f t="shared" si="174"/>
        <v>0</v>
      </c>
      <c r="Q136" s="86">
        <v>0</v>
      </c>
      <c r="R136" s="266">
        <v>0</v>
      </c>
      <c r="S136" s="125">
        <f t="shared" si="175"/>
        <v>0</v>
      </c>
      <c r="T136" s="126">
        <f t="shared" si="176"/>
        <v>0</v>
      </c>
      <c r="U136" s="58">
        <f t="shared" si="177"/>
        <v>0</v>
      </c>
      <c r="V136" s="47">
        <f t="shared" si="178"/>
        <v>30872</v>
      </c>
      <c r="W136" s="46"/>
      <c r="X136" s="86">
        <f t="shared" si="179"/>
        <v>0</v>
      </c>
      <c r="Y136" s="46">
        <f t="shared" si="180"/>
        <v>0</v>
      </c>
    </row>
    <row r="137" spans="1:25" s="6" customFormat="1" ht="15.75" x14ac:dyDescent="0.25">
      <c r="A137" s="18" t="s">
        <v>205</v>
      </c>
      <c r="B137" s="19" t="s">
        <v>92</v>
      </c>
      <c r="C137" s="107" t="s">
        <v>90</v>
      </c>
      <c r="D137" s="44">
        <v>350</v>
      </c>
      <c r="E137" s="45">
        <v>33072</v>
      </c>
      <c r="F137" s="46">
        <f t="shared" si="168"/>
        <v>11575200</v>
      </c>
      <c r="G137" s="58">
        <v>350</v>
      </c>
      <c r="H137" s="47">
        <v>33072</v>
      </c>
      <c r="I137" s="46">
        <f t="shared" si="169"/>
        <v>11575200</v>
      </c>
      <c r="J137" s="86">
        <v>0</v>
      </c>
      <c r="K137" s="269">
        <v>-350</v>
      </c>
      <c r="L137" s="125">
        <f t="shared" si="170"/>
        <v>0</v>
      </c>
      <c r="M137" s="126">
        <f t="shared" si="171"/>
        <v>-11575200</v>
      </c>
      <c r="N137" s="58">
        <f t="shared" si="172"/>
        <v>0</v>
      </c>
      <c r="O137" s="47">
        <f t="shared" si="173"/>
        <v>33072</v>
      </c>
      <c r="P137" s="46">
        <f t="shared" si="174"/>
        <v>0</v>
      </c>
      <c r="Q137" s="86">
        <v>0</v>
      </c>
      <c r="R137" s="266">
        <v>0</v>
      </c>
      <c r="S137" s="125">
        <f t="shared" si="175"/>
        <v>0</v>
      </c>
      <c r="T137" s="126">
        <f t="shared" si="176"/>
        <v>0</v>
      </c>
      <c r="U137" s="58">
        <f t="shared" si="177"/>
        <v>0</v>
      </c>
      <c r="V137" s="47">
        <f t="shared" si="178"/>
        <v>33072</v>
      </c>
      <c r="W137" s="46"/>
      <c r="X137" s="86">
        <f t="shared" si="179"/>
        <v>0</v>
      </c>
      <c r="Y137" s="46">
        <f t="shared" si="180"/>
        <v>0</v>
      </c>
    </row>
    <row r="138" spans="1:25" s="11" customFormat="1" ht="31.5" x14ac:dyDescent="0.25">
      <c r="A138" s="27"/>
      <c r="B138" s="92" t="s">
        <v>93</v>
      </c>
      <c r="C138" s="114"/>
      <c r="D138" s="48"/>
      <c r="E138" s="49"/>
      <c r="F138" s="50">
        <f>SUM(F128:F137)</f>
        <v>1265869538</v>
      </c>
      <c r="G138" s="51"/>
      <c r="H138" s="52"/>
      <c r="I138" s="50">
        <f>SUM(I128:I137)</f>
        <v>1265869538</v>
      </c>
      <c r="J138" s="53"/>
      <c r="K138" s="54"/>
      <c r="L138" s="141">
        <f t="shared" ref="L138:M138" si="181">SUM(L128:L137)</f>
        <v>0</v>
      </c>
      <c r="M138" s="142">
        <f t="shared" si="181"/>
        <v>-111413716</v>
      </c>
      <c r="N138" s="51"/>
      <c r="O138" s="52"/>
      <c r="P138" s="50">
        <f>SUM(P128:P137)</f>
        <v>1154455822</v>
      </c>
      <c r="Q138" s="53"/>
      <c r="R138" s="54"/>
      <c r="S138" s="141">
        <f t="shared" ref="S138:T138" si="182">SUM(S128:S137)</f>
        <v>179508640</v>
      </c>
      <c r="T138" s="142">
        <f t="shared" si="182"/>
        <v>0</v>
      </c>
      <c r="U138" s="51"/>
      <c r="V138" s="52"/>
      <c r="W138" s="50"/>
      <c r="X138" s="143"/>
      <c r="Y138" s="50">
        <f>SUM(Y128:Y137)</f>
        <v>1333964462</v>
      </c>
    </row>
    <row r="139" spans="1:25" s="9" customFormat="1" ht="15.75" x14ac:dyDescent="0.25">
      <c r="A139" s="23"/>
      <c r="B139" s="64" t="s">
        <v>206</v>
      </c>
      <c r="C139" s="112"/>
      <c r="D139" s="48"/>
      <c r="E139" s="49"/>
      <c r="F139" s="50">
        <f>+F138+F126+F110+F103+F99</f>
        <v>1929479526</v>
      </c>
      <c r="G139" s="51"/>
      <c r="H139" s="52"/>
      <c r="I139" s="50">
        <f>+I138+I126+I110+I103+I99</f>
        <v>1929479526</v>
      </c>
      <c r="J139" s="53"/>
      <c r="K139" s="54"/>
      <c r="L139" s="141">
        <f t="shared" ref="L139:M139" si="183">+L138+L126+L110+L103+L99</f>
        <v>0</v>
      </c>
      <c r="M139" s="142">
        <f t="shared" si="183"/>
        <v>-406467743.80000001</v>
      </c>
      <c r="N139" s="51"/>
      <c r="O139" s="52"/>
      <c r="P139" s="50">
        <f>+P138+P126+P110+P103+P99</f>
        <v>1523011782.2</v>
      </c>
      <c r="Q139" s="53"/>
      <c r="R139" s="54"/>
      <c r="S139" s="141">
        <f t="shared" ref="S139:T139" si="184">+S138+S126+S110+S103+S99</f>
        <v>303460536.19999999</v>
      </c>
      <c r="T139" s="142">
        <f t="shared" si="184"/>
        <v>0</v>
      </c>
      <c r="U139" s="51"/>
      <c r="V139" s="52"/>
      <c r="W139" s="50"/>
      <c r="X139" s="143"/>
      <c r="Y139" s="50">
        <f>+Y138+Y126+Y110+Y103+Y99</f>
        <v>1826472318.4000001</v>
      </c>
    </row>
    <row r="140" spans="1:25" s="9" customFormat="1" ht="15.75" x14ac:dyDescent="0.25">
      <c r="A140" s="16" t="s">
        <v>207</v>
      </c>
      <c r="B140" s="26" t="s">
        <v>208</v>
      </c>
      <c r="C140" s="111"/>
      <c r="D140" s="37"/>
      <c r="E140" s="38"/>
      <c r="F140" s="39"/>
      <c r="G140" s="40"/>
      <c r="H140" s="41"/>
      <c r="I140" s="39"/>
      <c r="J140" s="42"/>
      <c r="K140" s="43"/>
      <c r="L140" s="138"/>
      <c r="M140" s="139"/>
      <c r="N140" s="40"/>
      <c r="O140" s="41"/>
      <c r="P140" s="39"/>
      <c r="Q140" s="42"/>
      <c r="R140" s="43"/>
      <c r="S140" s="138"/>
      <c r="T140" s="139"/>
      <c r="U140" s="40"/>
      <c r="V140" s="41"/>
      <c r="W140" s="39"/>
      <c r="X140" s="140"/>
      <c r="Y140" s="39"/>
    </row>
    <row r="141" spans="1:25" s="6" customFormat="1" ht="15.75" x14ac:dyDescent="0.25">
      <c r="A141" s="24" t="s">
        <v>209</v>
      </c>
      <c r="B141" s="92" t="s">
        <v>21</v>
      </c>
      <c r="C141" s="112"/>
      <c r="D141" s="48"/>
      <c r="E141" s="49"/>
      <c r="F141" s="50"/>
      <c r="G141" s="51"/>
      <c r="H141" s="52"/>
      <c r="I141" s="50"/>
      <c r="J141" s="53"/>
      <c r="K141" s="54"/>
      <c r="L141" s="141"/>
      <c r="M141" s="142"/>
      <c r="N141" s="51"/>
      <c r="O141" s="52"/>
      <c r="P141" s="50"/>
      <c r="Q141" s="53"/>
      <c r="R141" s="54"/>
      <c r="S141" s="141"/>
      <c r="T141" s="142"/>
      <c r="U141" s="51"/>
      <c r="V141" s="52"/>
      <c r="W141" s="50"/>
      <c r="X141" s="143"/>
      <c r="Y141" s="50"/>
    </row>
    <row r="142" spans="1:25" s="6" customFormat="1" ht="63" x14ac:dyDescent="0.25">
      <c r="A142" s="18" t="s">
        <v>210</v>
      </c>
      <c r="B142" s="19" t="s">
        <v>23</v>
      </c>
      <c r="C142" s="107" t="s">
        <v>5</v>
      </c>
      <c r="D142" s="44">
        <v>6</v>
      </c>
      <c r="E142" s="45">
        <v>666678</v>
      </c>
      <c r="F142" s="46">
        <f t="shared" ref="F142:F143" si="185">ROUND(+D142*E142,2)</f>
        <v>4000068</v>
      </c>
      <c r="G142" s="58">
        <v>6</v>
      </c>
      <c r="H142" s="47">
        <v>666678</v>
      </c>
      <c r="I142" s="46">
        <f t="shared" ref="I142:I143" si="186">G142*H142</f>
        <v>4000068</v>
      </c>
      <c r="J142" s="86">
        <v>0</v>
      </c>
      <c r="K142" s="269">
        <v>-4</v>
      </c>
      <c r="L142" s="125">
        <f>ROUND(+J142*E142,2)</f>
        <v>0</v>
      </c>
      <c r="M142" s="126">
        <f>ROUND(+K142*E142,2)</f>
        <v>-2666712</v>
      </c>
      <c r="N142" s="58">
        <f t="shared" ref="N142:N143" si="187">G142+J142+K142</f>
        <v>2</v>
      </c>
      <c r="O142" s="47">
        <f>E142</f>
        <v>666678</v>
      </c>
      <c r="P142" s="46">
        <f t="shared" ref="P142:P143" si="188">N142*O142</f>
        <v>1333356</v>
      </c>
      <c r="Q142" s="86">
        <v>0</v>
      </c>
      <c r="R142" s="266">
        <v>0</v>
      </c>
      <c r="S142" s="125">
        <f t="shared" ref="S142:S143" si="189">Q142*E142</f>
        <v>0</v>
      </c>
      <c r="T142" s="126">
        <f t="shared" ref="T142:T143" si="190">E142*R142</f>
        <v>0</v>
      </c>
      <c r="U142" s="58">
        <f t="shared" ref="U142:U143" si="191">N142+Q142+R142</f>
        <v>2</v>
      </c>
      <c r="V142" s="47">
        <f t="shared" ref="V142:V143" si="192">E142</f>
        <v>666678</v>
      </c>
      <c r="W142" s="46"/>
      <c r="X142" s="86">
        <f t="shared" ref="X142:X143" si="193">N142+Q142+R142</f>
        <v>2</v>
      </c>
      <c r="Y142" s="46">
        <f>ROUND(+X142*E142,2)</f>
        <v>1333356</v>
      </c>
    </row>
    <row r="143" spans="1:25" s="6" customFormat="1" ht="31.5" x14ac:dyDescent="0.25">
      <c r="A143" s="18" t="s">
        <v>211</v>
      </c>
      <c r="B143" s="19" t="s">
        <v>25</v>
      </c>
      <c r="C143" s="107" t="s">
        <v>47</v>
      </c>
      <c r="D143" s="44">
        <v>923</v>
      </c>
      <c r="E143" s="45">
        <v>11990</v>
      </c>
      <c r="F143" s="46">
        <f t="shared" si="185"/>
        <v>11066770</v>
      </c>
      <c r="G143" s="58">
        <v>923</v>
      </c>
      <c r="H143" s="47">
        <v>11990</v>
      </c>
      <c r="I143" s="46">
        <f t="shared" si="186"/>
        <v>11066770</v>
      </c>
      <c r="J143" s="86">
        <v>0</v>
      </c>
      <c r="K143" s="269">
        <v>-923</v>
      </c>
      <c r="L143" s="125">
        <f>ROUND(+J143*E143,2)</f>
        <v>0</v>
      </c>
      <c r="M143" s="126">
        <f>ROUND(+K143*E143,2)</f>
        <v>-11066770</v>
      </c>
      <c r="N143" s="58">
        <f t="shared" si="187"/>
        <v>0</v>
      </c>
      <c r="O143" s="47">
        <f>E143</f>
        <v>11990</v>
      </c>
      <c r="P143" s="46">
        <f t="shared" si="188"/>
        <v>0</v>
      </c>
      <c r="Q143" s="86">
        <v>0</v>
      </c>
      <c r="R143" s="266">
        <v>0</v>
      </c>
      <c r="S143" s="125">
        <f t="shared" si="189"/>
        <v>0</v>
      </c>
      <c r="T143" s="126">
        <f t="shared" si="190"/>
        <v>0</v>
      </c>
      <c r="U143" s="58">
        <f t="shared" si="191"/>
        <v>0</v>
      </c>
      <c r="V143" s="47">
        <f t="shared" si="192"/>
        <v>11990</v>
      </c>
      <c r="W143" s="46"/>
      <c r="X143" s="86">
        <f t="shared" si="193"/>
        <v>0</v>
      </c>
      <c r="Y143" s="46">
        <f>ROUND(+X143*E143,2)</f>
        <v>0</v>
      </c>
    </row>
    <row r="144" spans="1:25" s="9" customFormat="1" ht="15.75" x14ac:dyDescent="0.25">
      <c r="A144" s="65"/>
      <c r="B144" s="64" t="s">
        <v>26</v>
      </c>
      <c r="C144" s="112"/>
      <c r="D144" s="48"/>
      <c r="E144" s="49"/>
      <c r="F144" s="50">
        <f>SUM(F142:F143)</f>
        <v>15066838</v>
      </c>
      <c r="G144" s="51"/>
      <c r="H144" s="52"/>
      <c r="I144" s="50">
        <f>SUM(I142:I143)</f>
        <v>15066838</v>
      </c>
      <c r="J144" s="53"/>
      <c r="K144" s="54"/>
      <c r="L144" s="141">
        <f t="shared" ref="L144:M144" si="194">SUM(L142:L143)</f>
        <v>0</v>
      </c>
      <c r="M144" s="142">
        <f t="shared" si="194"/>
        <v>-13733482</v>
      </c>
      <c r="N144" s="51"/>
      <c r="O144" s="52"/>
      <c r="P144" s="50">
        <f>SUM(P142:P143)</f>
        <v>1333356</v>
      </c>
      <c r="Q144" s="53"/>
      <c r="R144" s="54"/>
      <c r="S144" s="141">
        <f t="shared" ref="S144:T144" si="195">SUM(S142:S143)</f>
        <v>0</v>
      </c>
      <c r="T144" s="142">
        <f t="shared" si="195"/>
        <v>0</v>
      </c>
      <c r="U144" s="51"/>
      <c r="V144" s="52"/>
      <c r="W144" s="50"/>
      <c r="X144" s="143"/>
      <c r="Y144" s="50">
        <f>SUM(Y142:Y143)</f>
        <v>1333356</v>
      </c>
    </row>
    <row r="145" spans="1:25" s="9" customFormat="1" ht="15.75" x14ac:dyDescent="0.25">
      <c r="A145" s="65" t="s">
        <v>212</v>
      </c>
      <c r="B145" s="64" t="s">
        <v>28</v>
      </c>
      <c r="C145" s="112"/>
      <c r="D145" s="48"/>
      <c r="E145" s="49"/>
      <c r="F145" s="50"/>
      <c r="G145" s="51"/>
      <c r="H145" s="52"/>
      <c r="I145" s="50"/>
      <c r="J145" s="53"/>
      <c r="K145" s="54"/>
      <c r="L145" s="141"/>
      <c r="M145" s="142"/>
      <c r="N145" s="51"/>
      <c r="O145" s="52"/>
      <c r="P145" s="50"/>
      <c r="Q145" s="53"/>
      <c r="R145" s="54"/>
      <c r="S145" s="141"/>
      <c r="T145" s="142"/>
      <c r="U145" s="51"/>
      <c r="V145" s="52"/>
      <c r="W145" s="50"/>
      <c r="X145" s="143"/>
      <c r="Y145" s="50"/>
    </row>
    <row r="146" spans="1:25" s="6" customFormat="1" ht="15.75" x14ac:dyDescent="0.25">
      <c r="A146" s="18" t="s">
        <v>213</v>
      </c>
      <c r="B146" s="19" t="s">
        <v>30</v>
      </c>
      <c r="C146" s="107" t="s">
        <v>38</v>
      </c>
      <c r="D146" s="44">
        <v>1</v>
      </c>
      <c r="E146" s="45">
        <v>164713</v>
      </c>
      <c r="F146" s="46">
        <f t="shared" ref="F146:F147" si="196">ROUND(+D146*E146,2)</f>
        <v>164713</v>
      </c>
      <c r="G146" s="58">
        <v>1</v>
      </c>
      <c r="H146" s="47">
        <v>164713</v>
      </c>
      <c r="I146" s="46">
        <f t="shared" ref="I146:I147" si="197">G146*H146</f>
        <v>164713</v>
      </c>
      <c r="J146" s="86">
        <v>0</v>
      </c>
      <c r="K146" s="266">
        <v>0</v>
      </c>
      <c r="L146" s="125">
        <f>ROUND(+J146*E146,2)</f>
        <v>0</v>
      </c>
      <c r="M146" s="126">
        <f>ROUND(+K146*E146,2)</f>
        <v>0</v>
      </c>
      <c r="N146" s="58">
        <f t="shared" ref="N146:N147" si="198">G146+J146+K146</f>
        <v>1</v>
      </c>
      <c r="O146" s="47">
        <f>E146</f>
        <v>164713</v>
      </c>
      <c r="P146" s="46">
        <f t="shared" ref="P146:P147" si="199">N146*O146</f>
        <v>164713</v>
      </c>
      <c r="Q146" s="86">
        <v>0</v>
      </c>
      <c r="R146" s="266">
        <v>0</v>
      </c>
      <c r="S146" s="125">
        <f t="shared" ref="S146:S147" si="200">Q146*E146</f>
        <v>0</v>
      </c>
      <c r="T146" s="126">
        <f t="shared" ref="T146:T147" si="201">E146*R146</f>
        <v>0</v>
      </c>
      <c r="U146" s="58">
        <f t="shared" ref="U146:U147" si="202">N146+Q146+R146</f>
        <v>1</v>
      </c>
      <c r="V146" s="47">
        <f t="shared" ref="V146:V147" si="203">E146</f>
        <v>164713</v>
      </c>
      <c r="W146" s="46"/>
      <c r="X146" s="86">
        <f t="shared" ref="X146:X147" si="204">N146+Q146+R146</f>
        <v>1</v>
      </c>
      <c r="Y146" s="46">
        <f>ROUND(+X146*E146,2)</f>
        <v>164713</v>
      </c>
    </row>
    <row r="147" spans="1:25" s="6" customFormat="1" ht="15.75" x14ac:dyDescent="0.25">
      <c r="A147" s="18" t="s">
        <v>214</v>
      </c>
      <c r="B147" s="19" t="s">
        <v>32</v>
      </c>
      <c r="C147" s="107" t="s">
        <v>47</v>
      </c>
      <c r="D147" s="44">
        <v>5</v>
      </c>
      <c r="E147" s="45">
        <v>30859</v>
      </c>
      <c r="F147" s="46">
        <f t="shared" si="196"/>
        <v>154295</v>
      </c>
      <c r="G147" s="58">
        <v>5</v>
      </c>
      <c r="H147" s="47">
        <v>30859</v>
      </c>
      <c r="I147" s="46">
        <f t="shared" si="197"/>
        <v>154295</v>
      </c>
      <c r="J147" s="86">
        <v>0</v>
      </c>
      <c r="K147" s="266">
        <v>0</v>
      </c>
      <c r="L147" s="125">
        <f>ROUND(+J147*E147,2)</f>
        <v>0</v>
      </c>
      <c r="M147" s="126">
        <f>ROUND(+K147*E147,2)</f>
        <v>0</v>
      </c>
      <c r="N147" s="58">
        <f t="shared" si="198"/>
        <v>5</v>
      </c>
      <c r="O147" s="47">
        <f>E147</f>
        <v>30859</v>
      </c>
      <c r="P147" s="46">
        <f t="shared" si="199"/>
        <v>154295</v>
      </c>
      <c r="Q147" s="268">
        <v>0</v>
      </c>
      <c r="R147" s="266">
        <v>0</v>
      </c>
      <c r="S147" s="125">
        <f t="shared" si="200"/>
        <v>0</v>
      </c>
      <c r="T147" s="126">
        <f t="shared" si="201"/>
        <v>0</v>
      </c>
      <c r="U147" s="58">
        <f t="shared" si="202"/>
        <v>5</v>
      </c>
      <c r="V147" s="47">
        <f t="shared" si="203"/>
        <v>30859</v>
      </c>
      <c r="W147" s="46"/>
      <c r="X147" s="86">
        <f t="shared" si="204"/>
        <v>5</v>
      </c>
      <c r="Y147" s="46">
        <f>ROUND(+X147*E147,2)</f>
        <v>154295</v>
      </c>
    </row>
    <row r="148" spans="1:25" s="9" customFormat="1" ht="15.75" x14ac:dyDescent="0.25">
      <c r="A148" s="65"/>
      <c r="B148" s="64" t="s">
        <v>33</v>
      </c>
      <c r="C148" s="112"/>
      <c r="D148" s="48"/>
      <c r="E148" s="49"/>
      <c r="F148" s="50">
        <f>SUM(F146:F147)</f>
        <v>319008</v>
      </c>
      <c r="G148" s="51"/>
      <c r="H148" s="52"/>
      <c r="I148" s="50">
        <f>SUM(I146:I147)</f>
        <v>319008</v>
      </c>
      <c r="J148" s="53"/>
      <c r="K148" s="54"/>
      <c r="L148" s="141">
        <f t="shared" ref="L148:M148" si="205">SUM(L146:L147)</f>
        <v>0</v>
      </c>
      <c r="M148" s="142">
        <f t="shared" si="205"/>
        <v>0</v>
      </c>
      <c r="N148" s="51"/>
      <c r="O148" s="52"/>
      <c r="P148" s="50">
        <f>SUM(P146:P147)</f>
        <v>319008</v>
      </c>
      <c r="Q148" s="53"/>
      <c r="R148" s="54"/>
      <c r="S148" s="141">
        <f t="shared" ref="S148:T148" si="206">SUM(S146:S147)</f>
        <v>0</v>
      </c>
      <c r="T148" s="142">
        <f t="shared" si="206"/>
        <v>0</v>
      </c>
      <c r="U148" s="51"/>
      <c r="V148" s="52"/>
      <c r="W148" s="50"/>
      <c r="X148" s="143"/>
      <c r="Y148" s="50">
        <f>SUM(Y146:Y147)</f>
        <v>319008</v>
      </c>
    </row>
    <row r="149" spans="1:25" s="11" customFormat="1" ht="15.75" x14ac:dyDescent="0.25">
      <c r="A149" s="66" t="s">
        <v>215</v>
      </c>
      <c r="B149" s="93" t="s">
        <v>35</v>
      </c>
      <c r="C149" s="114"/>
      <c r="D149" s="48"/>
      <c r="E149" s="49"/>
      <c r="F149" s="50"/>
      <c r="G149" s="51"/>
      <c r="H149" s="52"/>
      <c r="I149" s="50"/>
      <c r="J149" s="53"/>
      <c r="K149" s="54"/>
      <c r="L149" s="141"/>
      <c r="M149" s="142"/>
      <c r="N149" s="51"/>
      <c r="O149" s="52"/>
      <c r="P149" s="50"/>
      <c r="Q149" s="53"/>
      <c r="R149" s="54"/>
      <c r="S149" s="141"/>
      <c r="T149" s="142"/>
      <c r="U149" s="51"/>
      <c r="V149" s="52"/>
      <c r="W149" s="50"/>
      <c r="X149" s="143"/>
      <c r="Y149" s="50"/>
    </row>
    <row r="150" spans="1:25" s="6" customFormat="1" ht="47.25" x14ac:dyDescent="0.25">
      <c r="A150" s="18" t="s">
        <v>216</v>
      </c>
      <c r="B150" s="19" t="s">
        <v>37</v>
      </c>
      <c r="C150" s="107" t="s">
        <v>38</v>
      </c>
      <c r="D150" s="44">
        <v>694</v>
      </c>
      <c r="E150" s="45">
        <v>28169</v>
      </c>
      <c r="F150" s="46">
        <f t="shared" ref="F150:F153" si="207">ROUND(+D150*E150,2)</f>
        <v>19549286</v>
      </c>
      <c r="G150" s="58">
        <v>694</v>
      </c>
      <c r="H150" s="47">
        <v>28169</v>
      </c>
      <c r="I150" s="46">
        <f t="shared" ref="I150:I153" si="208">G150*H150</f>
        <v>19549286</v>
      </c>
      <c r="J150" s="86">
        <v>0</v>
      </c>
      <c r="K150" s="266">
        <v>0</v>
      </c>
      <c r="L150" s="125">
        <f>ROUND(+J150*E150,2)</f>
        <v>0</v>
      </c>
      <c r="M150" s="126">
        <f>ROUND(+K150*E150,2)</f>
        <v>0</v>
      </c>
      <c r="N150" s="58">
        <f t="shared" ref="N150:N153" si="209">G150+J150+K150</f>
        <v>694</v>
      </c>
      <c r="O150" s="47">
        <f>E150</f>
        <v>28169</v>
      </c>
      <c r="P150" s="46">
        <f t="shared" ref="P150:P153" si="210">N150*O150</f>
        <v>19549286</v>
      </c>
      <c r="Q150" s="267">
        <f>873.81-694</f>
        <v>179.80999999999995</v>
      </c>
      <c r="R150" s="266">
        <v>0</v>
      </c>
      <c r="S150" s="125">
        <f t="shared" ref="S150:S153" si="211">Q150*E150</f>
        <v>5065067.8899999987</v>
      </c>
      <c r="T150" s="126">
        <f t="shared" ref="T150:T153" si="212">E150*R150</f>
        <v>0</v>
      </c>
      <c r="U150" s="58">
        <f t="shared" ref="U150:U153" si="213">N150+Q150+R150</f>
        <v>873.81</v>
      </c>
      <c r="V150" s="47">
        <f t="shared" ref="V150:V153" si="214">E150</f>
        <v>28169</v>
      </c>
      <c r="W150" s="46"/>
      <c r="X150" s="86">
        <f t="shared" ref="X150:X153" si="215">N150+Q150+R150</f>
        <v>873.81</v>
      </c>
      <c r="Y150" s="46">
        <f>ROUND(+X150*E150,2)</f>
        <v>24614353.890000001</v>
      </c>
    </row>
    <row r="151" spans="1:25" s="6" customFormat="1" ht="47.25" x14ac:dyDescent="0.25">
      <c r="A151" s="18" t="s">
        <v>217</v>
      </c>
      <c r="B151" s="19" t="s">
        <v>44</v>
      </c>
      <c r="C151" s="107" t="s">
        <v>38</v>
      </c>
      <c r="D151" s="44">
        <v>694</v>
      </c>
      <c r="E151" s="45">
        <v>25613</v>
      </c>
      <c r="F151" s="46">
        <f t="shared" si="207"/>
        <v>17775422</v>
      </c>
      <c r="G151" s="58">
        <v>694</v>
      </c>
      <c r="H151" s="47">
        <v>25613</v>
      </c>
      <c r="I151" s="46">
        <f t="shared" si="208"/>
        <v>17775422</v>
      </c>
      <c r="J151" s="86">
        <v>0</v>
      </c>
      <c r="K151" s="266">
        <v>0</v>
      </c>
      <c r="L151" s="125">
        <f>ROUND(+J151*E151,2)</f>
        <v>0</v>
      </c>
      <c r="M151" s="126">
        <f>ROUND(+K151*E151,2)</f>
        <v>0</v>
      </c>
      <c r="N151" s="58">
        <f t="shared" si="209"/>
        <v>694</v>
      </c>
      <c r="O151" s="47">
        <f>E151</f>
        <v>25613</v>
      </c>
      <c r="P151" s="46">
        <f t="shared" si="210"/>
        <v>17775422</v>
      </c>
      <c r="Q151" s="268">
        <v>0</v>
      </c>
      <c r="R151" s="266">
        <v>0</v>
      </c>
      <c r="S151" s="125">
        <f t="shared" si="211"/>
        <v>0</v>
      </c>
      <c r="T151" s="126">
        <f t="shared" si="212"/>
        <v>0</v>
      </c>
      <c r="U151" s="58">
        <f t="shared" si="213"/>
        <v>694</v>
      </c>
      <c r="V151" s="47">
        <f t="shared" si="214"/>
        <v>25613</v>
      </c>
      <c r="W151" s="46"/>
      <c r="X151" s="86">
        <f t="shared" si="215"/>
        <v>694</v>
      </c>
      <c r="Y151" s="46">
        <f>ROUND(+X151*E151,2)</f>
        <v>17775422</v>
      </c>
    </row>
    <row r="152" spans="1:25" s="6" customFormat="1" ht="47.25" x14ac:dyDescent="0.25">
      <c r="A152" s="18" t="s">
        <v>218</v>
      </c>
      <c r="B152" s="19" t="s">
        <v>168</v>
      </c>
      <c r="C152" s="107" t="s">
        <v>38</v>
      </c>
      <c r="D152" s="44">
        <v>498</v>
      </c>
      <c r="E152" s="45">
        <v>77676</v>
      </c>
      <c r="F152" s="46">
        <f t="shared" si="207"/>
        <v>38682648</v>
      </c>
      <c r="G152" s="58">
        <v>498</v>
      </c>
      <c r="H152" s="47">
        <v>77676</v>
      </c>
      <c r="I152" s="46">
        <f t="shared" si="208"/>
        <v>38682648</v>
      </c>
      <c r="J152" s="86">
        <v>0</v>
      </c>
      <c r="K152" s="266">
        <v>0</v>
      </c>
      <c r="L152" s="125">
        <f>ROUND(+J152*E152,2)</f>
        <v>0</v>
      </c>
      <c r="M152" s="126">
        <f>ROUND(+K152*E152,2)</f>
        <v>0</v>
      </c>
      <c r="N152" s="58">
        <f>G152+J152+K152</f>
        <v>498</v>
      </c>
      <c r="O152" s="47">
        <f>E152</f>
        <v>77676</v>
      </c>
      <c r="P152" s="46">
        <f t="shared" si="210"/>
        <v>38682648</v>
      </c>
      <c r="Q152" s="267">
        <v>71.470000000000027</v>
      </c>
      <c r="R152" s="266">
        <v>0</v>
      </c>
      <c r="S152" s="125">
        <f t="shared" si="211"/>
        <v>5551503.7200000025</v>
      </c>
      <c r="T152" s="126">
        <f t="shared" si="212"/>
        <v>0</v>
      </c>
      <c r="U152" s="58">
        <f t="shared" si="213"/>
        <v>569.47</v>
      </c>
      <c r="V152" s="47">
        <f t="shared" si="214"/>
        <v>77676</v>
      </c>
      <c r="W152" s="46"/>
      <c r="X152" s="86">
        <f t="shared" si="215"/>
        <v>569.47</v>
      </c>
      <c r="Y152" s="46">
        <f>ROUND(+X152*E152,2)</f>
        <v>44234151.719999999</v>
      </c>
    </row>
    <row r="153" spans="1:25" s="6" customFormat="1" ht="31.5" x14ac:dyDescent="0.25">
      <c r="A153" s="18" t="s">
        <v>219</v>
      </c>
      <c r="B153" s="19" t="s">
        <v>53</v>
      </c>
      <c r="C153" s="107" t="s">
        <v>38</v>
      </c>
      <c r="D153" s="44">
        <v>127</v>
      </c>
      <c r="E153" s="45">
        <v>121792</v>
      </c>
      <c r="F153" s="46">
        <f t="shared" si="207"/>
        <v>15467584</v>
      </c>
      <c r="G153" s="58">
        <v>127</v>
      </c>
      <c r="H153" s="47">
        <v>121792</v>
      </c>
      <c r="I153" s="46">
        <f t="shared" si="208"/>
        <v>15467584</v>
      </c>
      <c r="J153" s="86">
        <v>0</v>
      </c>
      <c r="K153" s="266">
        <v>0</v>
      </c>
      <c r="L153" s="125">
        <f>ROUND(+J153*E153,2)</f>
        <v>0</v>
      </c>
      <c r="M153" s="126">
        <f>ROUND(+K153*E153,2)</f>
        <v>0</v>
      </c>
      <c r="N153" s="58">
        <f t="shared" si="209"/>
        <v>127</v>
      </c>
      <c r="O153" s="47">
        <f>E153</f>
        <v>121792</v>
      </c>
      <c r="P153" s="46">
        <f t="shared" si="210"/>
        <v>15467584</v>
      </c>
      <c r="Q153" s="268">
        <v>0</v>
      </c>
      <c r="R153" s="266">
        <v>0</v>
      </c>
      <c r="S153" s="125">
        <f t="shared" si="211"/>
        <v>0</v>
      </c>
      <c r="T153" s="126">
        <f t="shared" si="212"/>
        <v>0</v>
      </c>
      <c r="U153" s="58">
        <f t="shared" si="213"/>
        <v>127</v>
      </c>
      <c r="V153" s="47">
        <f t="shared" si="214"/>
        <v>121792</v>
      </c>
      <c r="W153" s="46"/>
      <c r="X153" s="86">
        <f t="shared" si="215"/>
        <v>127</v>
      </c>
      <c r="Y153" s="46">
        <f>ROUND(+X153*E153,2)</f>
        <v>15467584</v>
      </c>
    </row>
    <row r="154" spans="1:25" s="9" customFormat="1" ht="15.75" x14ac:dyDescent="0.25">
      <c r="A154" s="65"/>
      <c r="B154" s="64" t="s">
        <v>54</v>
      </c>
      <c r="C154" s="112"/>
      <c r="D154" s="48"/>
      <c r="E154" s="49"/>
      <c r="F154" s="50">
        <f>SUM(F150:F153)</f>
        <v>91474940</v>
      </c>
      <c r="G154" s="51"/>
      <c r="H154" s="52"/>
      <c r="I154" s="50">
        <f>SUM(I150:I153)</f>
        <v>91474940</v>
      </c>
      <c r="J154" s="53"/>
      <c r="K154" s="54"/>
      <c r="L154" s="141">
        <f t="shared" ref="L154:M154" si="216">SUM(L150:L153)</f>
        <v>0</v>
      </c>
      <c r="M154" s="142">
        <f t="shared" si="216"/>
        <v>0</v>
      </c>
      <c r="N154" s="51"/>
      <c r="O154" s="52"/>
      <c r="P154" s="50">
        <f>SUM(P150:P153)</f>
        <v>91474940</v>
      </c>
      <c r="Q154" s="53"/>
      <c r="R154" s="54"/>
      <c r="S154" s="141">
        <f t="shared" ref="S154:T154" si="217">SUM(S150:S153)</f>
        <v>10616571.610000001</v>
      </c>
      <c r="T154" s="142">
        <f t="shared" si="217"/>
        <v>0</v>
      </c>
      <c r="U154" s="51"/>
      <c r="V154" s="52"/>
      <c r="W154" s="50"/>
      <c r="X154" s="143"/>
      <c r="Y154" s="50">
        <f>SUM(Y150:Y153)</f>
        <v>102091511.61</v>
      </c>
    </row>
    <row r="155" spans="1:25" s="9" customFormat="1" ht="15.75" x14ac:dyDescent="0.25">
      <c r="A155" s="65" t="s">
        <v>220</v>
      </c>
      <c r="B155" s="64" t="s">
        <v>56</v>
      </c>
      <c r="C155" s="112"/>
      <c r="D155" s="48"/>
      <c r="E155" s="49"/>
      <c r="F155" s="50"/>
      <c r="G155" s="51"/>
      <c r="H155" s="52"/>
      <c r="I155" s="50"/>
      <c r="J155" s="53"/>
      <c r="K155" s="54"/>
      <c r="L155" s="141"/>
      <c r="M155" s="142"/>
      <c r="N155" s="51"/>
      <c r="O155" s="52"/>
      <c r="P155" s="50"/>
      <c r="Q155" s="53"/>
      <c r="R155" s="54"/>
      <c r="S155" s="141"/>
      <c r="T155" s="142"/>
      <c r="U155" s="51"/>
      <c r="V155" s="52"/>
      <c r="W155" s="50"/>
      <c r="X155" s="143"/>
      <c r="Y155" s="50"/>
    </row>
    <row r="156" spans="1:25" s="6" customFormat="1" ht="31.5" x14ac:dyDescent="0.25">
      <c r="A156" s="18" t="s">
        <v>221</v>
      </c>
      <c r="B156" s="19" t="s">
        <v>58</v>
      </c>
      <c r="C156" s="107" t="s">
        <v>38</v>
      </c>
      <c r="D156" s="44">
        <v>2</v>
      </c>
      <c r="E156" s="45">
        <v>511825</v>
      </c>
      <c r="F156" s="46">
        <f t="shared" ref="F156:F158" si="218">ROUND(+D156*E156,2)</f>
        <v>1023650</v>
      </c>
      <c r="G156" s="58">
        <v>2</v>
      </c>
      <c r="H156" s="47">
        <v>511825</v>
      </c>
      <c r="I156" s="46">
        <f t="shared" ref="I156:I158" si="219">G156*H156</f>
        <v>1023650</v>
      </c>
      <c r="J156" s="86">
        <v>0</v>
      </c>
      <c r="K156" s="266">
        <v>0</v>
      </c>
      <c r="L156" s="125">
        <f>ROUND(+J156*E156,2)</f>
        <v>0</v>
      </c>
      <c r="M156" s="126">
        <f>ROUND(+K156*E156,2)</f>
        <v>0</v>
      </c>
      <c r="N156" s="58">
        <f t="shared" ref="N156:N158" si="220">G156+J156+K156</f>
        <v>2</v>
      </c>
      <c r="O156" s="47">
        <f>E156</f>
        <v>511825</v>
      </c>
      <c r="P156" s="46">
        <f t="shared" ref="P156:P158" si="221">N156*O156</f>
        <v>1023650</v>
      </c>
      <c r="Q156" s="86">
        <v>0</v>
      </c>
      <c r="R156" s="266">
        <v>0</v>
      </c>
      <c r="S156" s="125">
        <f t="shared" ref="S156:S158" si="222">Q156*E156</f>
        <v>0</v>
      </c>
      <c r="T156" s="126">
        <f t="shared" ref="T156:T158" si="223">E156*R156</f>
        <v>0</v>
      </c>
      <c r="U156" s="58">
        <f t="shared" ref="U156:U158" si="224">N156+Q156+R156</f>
        <v>2</v>
      </c>
      <c r="V156" s="47">
        <f t="shared" ref="V156:V158" si="225">E156</f>
        <v>511825</v>
      </c>
      <c r="W156" s="46"/>
      <c r="X156" s="86">
        <f t="shared" ref="X156:X158" si="226">N156+Q156+R156</f>
        <v>2</v>
      </c>
      <c r="Y156" s="46">
        <f>ROUND(+X156*E156,2)</f>
        <v>1023650</v>
      </c>
    </row>
    <row r="157" spans="1:25" s="6" customFormat="1" ht="31.5" x14ac:dyDescent="0.25">
      <c r="A157" s="18" t="s">
        <v>222</v>
      </c>
      <c r="B157" s="19" t="s">
        <v>60</v>
      </c>
      <c r="C157" s="107" t="s">
        <v>38</v>
      </c>
      <c r="D157" s="44">
        <v>6</v>
      </c>
      <c r="E157" s="45">
        <v>623372</v>
      </c>
      <c r="F157" s="46">
        <f t="shared" si="218"/>
        <v>3740232</v>
      </c>
      <c r="G157" s="58">
        <v>6</v>
      </c>
      <c r="H157" s="47">
        <v>623372</v>
      </c>
      <c r="I157" s="46">
        <f t="shared" si="219"/>
        <v>3740232</v>
      </c>
      <c r="J157" s="86">
        <v>0</v>
      </c>
      <c r="K157" s="266">
        <v>0</v>
      </c>
      <c r="L157" s="125">
        <f>ROUND(+J157*E157,2)</f>
        <v>0</v>
      </c>
      <c r="M157" s="126">
        <f>ROUND(+K157*E157,2)</f>
        <v>0</v>
      </c>
      <c r="N157" s="58">
        <f t="shared" si="220"/>
        <v>6</v>
      </c>
      <c r="O157" s="47">
        <f>E157</f>
        <v>623372</v>
      </c>
      <c r="P157" s="46">
        <f t="shared" si="221"/>
        <v>3740232</v>
      </c>
      <c r="Q157" s="86">
        <v>0</v>
      </c>
      <c r="R157" s="266">
        <v>0</v>
      </c>
      <c r="S157" s="125">
        <f t="shared" si="222"/>
        <v>0</v>
      </c>
      <c r="T157" s="126">
        <f t="shared" si="223"/>
        <v>0</v>
      </c>
      <c r="U157" s="58">
        <f t="shared" si="224"/>
        <v>6</v>
      </c>
      <c r="V157" s="47">
        <f t="shared" si="225"/>
        <v>623372</v>
      </c>
      <c r="W157" s="46"/>
      <c r="X157" s="86">
        <f t="shared" si="226"/>
        <v>6</v>
      </c>
      <c r="Y157" s="46">
        <f>ROUND(+X157*E157,2)</f>
        <v>3740232</v>
      </c>
    </row>
    <row r="158" spans="1:25" s="6" customFormat="1" ht="31.5" x14ac:dyDescent="0.25">
      <c r="A158" s="18" t="s">
        <v>223</v>
      </c>
      <c r="B158" s="19" t="s">
        <v>109</v>
      </c>
      <c r="C158" s="107" t="s">
        <v>110</v>
      </c>
      <c r="D158" s="44">
        <v>200</v>
      </c>
      <c r="E158" s="45">
        <v>9807</v>
      </c>
      <c r="F158" s="46">
        <f t="shared" si="218"/>
        <v>1961400</v>
      </c>
      <c r="G158" s="58">
        <v>200</v>
      </c>
      <c r="H158" s="47">
        <v>9807</v>
      </c>
      <c r="I158" s="46">
        <f t="shared" si="219"/>
        <v>1961400</v>
      </c>
      <c r="J158" s="86">
        <v>0</v>
      </c>
      <c r="K158" s="266">
        <v>0</v>
      </c>
      <c r="L158" s="125">
        <f>ROUND(+J158*E158,2)</f>
        <v>0</v>
      </c>
      <c r="M158" s="126">
        <f>ROUND(+K158*E158,2)</f>
        <v>0</v>
      </c>
      <c r="N158" s="58">
        <f t="shared" si="220"/>
        <v>200</v>
      </c>
      <c r="O158" s="47">
        <f>E158</f>
        <v>9807</v>
      </c>
      <c r="P158" s="46">
        <f t="shared" si="221"/>
        <v>1961400</v>
      </c>
      <c r="Q158" s="86">
        <v>0</v>
      </c>
      <c r="R158" s="266">
        <v>0</v>
      </c>
      <c r="S158" s="125">
        <f t="shared" si="222"/>
        <v>0</v>
      </c>
      <c r="T158" s="126">
        <f t="shared" si="223"/>
        <v>0</v>
      </c>
      <c r="U158" s="58">
        <f t="shared" si="224"/>
        <v>200</v>
      </c>
      <c r="V158" s="47">
        <f t="shared" si="225"/>
        <v>9807</v>
      </c>
      <c r="W158" s="46"/>
      <c r="X158" s="86">
        <f t="shared" si="226"/>
        <v>200</v>
      </c>
      <c r="Y158" s="46">
        <f>ROUND(+X158*E158,2)</f>
        <v>1961400</v>
      </c>
    </row>
    <row r="159" spans="1:25" s="9" customFormat="1" ht="15.75" x14ac:dyDescent="0.25">
      <c r="A159" s="65"/>
      <c r="B159" s="64" t="s">
        <v>76</v>
      </c>
      <c r="C159" s="112"/>
      <c r="D159" s="48"/>
      <c r="E159" s="49"/>
      <c r="F159" s="50">
        <f>SUM(F156:F158)</f>
        <v>6725282</v>
      </c>
      <c r="G159" s="51"/>
      <c r="H159" s="52"/>
      <c r="I159" s="50">
        <f>SUM(I156:I158)</f>
        <v>6725282</v>
      </c>
      <c r="J159" s="53"/>
      <c r="K159" s="54"/>
      <c r="L159" s="141">
        <f t="shared" ref="L159:M159" si="227">SUM(L156:L158)</f>
        <v>0</v>
      </c>
      <c r="M159" s="142">
        <f t="shared" si="227"/>
        <v>0</v>
      </c>
      <c r="N159" s="51"/>
      <c r="O159" s="52"/>
      <c r="P159" s="50">
        <f>SUM(P156:P158)</f>
        <v>6725282</v>
      </c>
      <c r="Q159" s="53"/>
      <c r="R159" s="54"/>
      <c r="S159" s="141">
        <f t="shared" ref="S159:T159" si="228">SUM(S156:S158)</f>
        <v>0</v>
      </c>
      <c r="T159" s="142">
        <f t="shared" si="228"/>
        <v>0</v>
      </c>
      <c r="U159" s="51"/>
      <c r="V159" s="52"/>
      <c r="W159" s="50"/>
      <c r="X159" s="143"/>
      <c r="Y159" s="50">
        <f>SUM(Y156:Y158)</f>
        <v>6725282</v>
      </c>
    </row>
    <row r="160" spans="1:25" s="9" customFormat="1" ht="31.5" x14ac:dyDescent="0.25">
      <c r="A160" s="65" t="s">
        <v>224</v>
      </c>
      <c r="B160" s="64" t="s">
        <v>78</v>
      </c>
      <c r="C160" s="112"/>
      <c r="D160" s="48"/>
      <c r="E160" s="49"/>
      <c r="F160" s="50"/>
      <c r="G160" s="51"/>
      <c r="H160" s="52"/>
      <c r="I160" s="50"/>
      <c r="J160" s="53"/>
      <c r="K160" s="54"/>
      <c r="L160" s="141"/>
      <c r="M160" s="142"/>
      <c r="N160" s="51"/>
      <c r="O160" s="52"/>
      <c r="P160" s="50"/>
      <c r="Q160" s="53"/>
      <c r="R160" s="54"/>
      <c r="S160" s="141"/>
      <c r="T160" s="142"/>
      <c r="U160" s="51"/>
      <c r="V160" s="52"/>
      <c r="W160" s="50"/>
      <c r="X160" s="143"/>
      <c r="Y160" s="50"/>
    </row>
    <row r="161" spans="1:25" s="124" customFormat="1" ht="15.75" x14ac:dyDescent="0.25">
      <c r="A161" s="25" t="s">
        <v>225</v>
      </c>
      <c r="B161" s="19" t="s">
        <v>226</v>
      </c>
      <c r="C161" s="113" t="s">
        <v>81</v>
      </c>
      <c r="D161" s="44">
        <v>893</v>
      </c>
      <c r="E161" s="45">
        <v>224712</v>
      </c>
      <c r="F161" s="46">
        <f t="shared" ref="F161:F172" si="229">ROUND(+D161*E161,2)</f>
        <v>200667816</v>
      </c>
      <c r="G161" s="58">
        <v>893</v>
      </c>
      <c r="H161" s="47">
        <v>224712</v>
      </c>
      <c r="I161" s="46">
        <f t="shared" ref="I161:I172" si="230">G161*H161</f>
        <v>200667816</v>
      </c>
      <c r="J161" s="86">
        <v>0</v>
      </c>
      <c r="K161" s="266">
        <v>0</v>
      </c>
      <c r="L161" s="125">
        <f t="shared" ref="L161:L172" si="231">ROUND(+J161*E161,2)</f>
        <v>0</v>
      </c>
      <c r="M161" s="126">
        <f t="shared" ref="M161:M172" si="232">ROUND(+K161*E161,2)</f>
        <v>0</v>
      </c>
      <c r="N161" s="58">
        <f>G161+J161+K161</f>
        <v>893</v>
      </c>
      <c r="O161" s="47">
        <f t="shared" ref="O161:O172" si="233">E161</f>
        <v>224712</v>
      </c>
      <c r="P161" s="46">
        <f t="shared" ref="P161:P172" si="234">N161*O161</f>
        <v>200667816</v>
      </c>
      <c r="Q161" s="86">
        <v>0</v>
      </c>
      <c r="R161" s="266">
        <v>0</v>
      </c>
      <c r="S161" s="125">
        <f t="shared" ref="S161:S172" si="235">Q161*E161</f>
        <v>0</v>
      </c>
      <c r="T161" s="126">
        <f t="shared" ref="T161:T172" si="236">E161*R161</f>
        <v>0</v>
      </c>
      <c r="U161" s="58">
        <f t="shared" ref="U161:U172" si="237">N161+Q161+R161</f>
        <v>893</v>
      </c>
      <c r="V161" s="47">
        <f t="shared" ref="V161:V172" si="238">E161</f>
        <v>224712</v>
      </c>
      <c r="W161" s="46"/>
      <c r="X161" s="86">
        <f t="shared" ref="X161:X172" si="239">N161+Q161+R161</f>
        <v>893</v>
      </c>
      <c r="Y161" s="46">
        <f t="shared" ref="Y161:Y172" si="240">ROUND(+X161*E161,2)</f>
        <v>200667816</v>
      </c>
    </row>
    <row r="162" spans="1:25" s="6" customFormat="1" ht="15.75" x14ac:dyDescent="0.25">
      <c r="A162" s="18" t="s">
        <v>227</v>
      </c>
      <c r="B162" s="19" t="s">
        <v>228</v>
      </c>
      <c r="C162" s="107" t="s">
        <v>81</v>
      </c>
      <c r="D162" s="44">
        <v>2259</v>
      </c>
      <c r="E162" s="45">
        <v>103253</v>
      </c>
      <c r="F162" s="46">
        <f t="shared" si="229"/>
        <v>233248527</v>
      </c>
      <c r="G162" s="58">
        <v>2259</v>
      </c>
      <c r="H162" s="47">
        <v>103253</v>
      </c>
      <c r="I162" s="46">
        <f t="shared" si="230"/>
        <v>233248527</v>
      </c>
      <c r="J162" s="86">
        <v>0</v>
      </c>
      <c r="K162" s="269">
        <v>-2259</v>
      </c>
      <c r="L162" s="125">
        <f t="shared" si="231"/>
        <v>0</v>
      </c>
      <c r="M162" s="126">
        <f t="shared" si="232"/>
        <v>-233248527</v>
      </c>
      <c r="N162" s="58">
        <f t="shared" ref="N162:N172" si="241">G162+J162+K162</f>
        <v>0</v>
      </c>
      <c r="O162" s="47">
        <f t="shared" si="233"/>
        <v>103253</v>
      </c>
      <c r="P162" s="46">
        <f t="shared" si="234"/>
        <v>0</v>
      </c>
      <c r="Q162" s="86">
        <v>0</v>
      </c>
      <c r="R162" s="266">
        <v>0</v>
      </c>
      <c r="S162" s="125">
        <f t="shared" si="235"/>
        <v>0</v>
      </c>
      <c r="T162" s="126">
        <f t="shared" si="236"/>
        <v>0</v>
      </c>
      <c r="U162" s="58">
        <f t="shared" si="237"/>
        <v>0</v>
      </c>
      <c r="V162" s="47">
        <f t="shared" si="238"/>
        <v>103253</v>
      </c>
      <c r="W162" s="46"/>
      <c r="X162" s="86">
        <f t="shared" si="239"/>
        <v>0</v>
      </c>
      <c r="Y162" s="46">
        <f t="shared" si="240"/>
        <v>0</v>
      </c>
    </row>
    <row r="163" spans="1:25" s="6" customFormat="1" ht="15.75" x14ac:dyDescent="0.25">
      <c r="A163" s="18" t="s">
        <v>229</v>
      </c>
      <c r="B163" s="19" t="s">
        <v>230</v>
      </c>
      <c r="C163" s="107" t="s">
        <v>81</v>
      </c>
      <c r="D163" s="44">
        <v>194</v>
      </c>
      <c r="E163" s="45">
        <v>195329</v>
      </c>
      <c r="F163" s="46">
        <f t="shared" si="229"/>
        <v>37893826</v>
      </c>
      <c r="G163" s="58">
        <v>194</v>
      </c>
      <c r="H163" s="47">
        <v>195329</v>
      </c>
      <c r="I163" s="46">
        <f t="shared" si="230"/>
        <v>37893826</v>
      </c>
      <c r="J163" s="86">
        <v>0</v>
      </c>
      <c r="K163" s="266">
        <v>0</v>
      </c>
      <c r="L163" s="125">
        <f t="shared" si="231"/>
        <v>0</v>
      </c>
      <c r="M163" s="126">
        <f t="shared" si="232"/>
        <v>0</v>
      </c>
      <c r="N163" s="58">
        <f t="shared" si="241"/>
        <v>194</v>
      </c>
      <c r="O163" s="47">
        <f t="shared" si="233"/>
        <v>195329</v>
      </c>
      <c r="P163" s="46">
        <f t="shared" si="234"/>
        <v>37893826</v>
      </c>
      <c r="Q163" s="267">
        <v>127.27</v>
      </c>
      <c r="R163" s="266">
        <v>0</v>
      </c>
      <c r="S163" s="125">
        <f t="shared" si="235"/>
        <v>24859521.829999998</v>
      </c>
      <c r="T163" s="126">
        <f t="shared" si="236"/>
        <v>0</v>
      </c>
      <c r="U163" s="58">
        <f t="shared" si="237"/>
        <v>321.27</v>
      </c>
      <c r="V163" s="47">
        <f t="shared" si="238"/>
        <v>195329</v>
      </c>
      <c r="W163" s="46"/>
      <c r="X163" s="86">
        <f t="shared" si="239"/>
        <v>321.27</v>
      </c>
      <c r="Y163" s="46">
        <f t="shared" si="240"/>
        <v>62753347.829999998</v>
      </c>
    </row>
    <row r="164" spans="1:25" s="6" customFormat="1" ht="15.75" x14ac:dyDescent="0.25">
      <c r="A164" s="18" t="s">
        <v>231</v>
      </c>
      <c r="B164" s="19" t="s">
        <v>232</v>
      </c>
      <c r="C164" s="107" t="s">
        <v>90</v>
      </c>
      <c r="D164" s="44">
        <v>4</v>
      </c>
      <c r="E164" s="45">
        <v>153324</v>
      </c>
      <c r="F164" s="46">
        <f t="shared" si="229"/>
        <v>613296</v>
      </c>
      <c r="G164" s="58">
        <v>4</v>
      </c>
      <c r="H164" s="47">
        <v>153324</v>
      </c>
      <c r="I164" s="46">
        <f t="shared" si="230"/>
        <v>613296</v>
      </c>
      <c r="J164" s="86">
        <v>0</v>
      </c>
      <c r="K164" s="266">
        <v>0</v>
      </c>
      <c r="L164" s="125">
        <f t="shared" si="231"/>
        <v>0</v>
      </c>
      <c r="M164" s="126">
        <f t="shared" si="232"/>
        <v>0</v>
      </c>
      <c r="N164" s="58">
        <f t="shared" si="241"/>
        <v>4</v>
      </c>
      <c r="O164" s="47">
        <f t="shared" si="233"/>
        <v>153324</v>
      </c>
      <c r="P164" s="46">
        <f t="shared" si="234"/>
        <v>613296</v>
      </c>
      <c r="Q164" s="267">
        <v>24</v>
      </c>
      <c r="R164" s="266">
        <v>0</v>
      </c>
      <c r="S164" s="125">
        <f t="shared" si="235"/>
        <v>3679776</v>
      </c>
      <c r="T164" s="126">
        <f t="shared" si="236"/>
        <v>0</v>
      </c>
      <c r="U164" s="58">
        <f t="shared" si="237"/>
        <v>28</v>
      </c>
      <c r="V164" s="47">
        <f t="shared" si="238"/>
        <v>153324</v>
      </c>
      <c r="W164" s="46"/>
      <c r="X164" s="86">
        <f t="shared" si="239"/>
        <v>28</v>
      </c>
      <c r="Y164" s="46">
        <f t="shared" si="240"/>
        <v>4293072</v>
      </c>
    </row>
    <row r="165" spans="1:25" s="6" customFormat="1" ht="15.75" x14ac:dyDescent="0.25">
      <c r="A165" s="18" t="s">
        <v>233</v>
      </c>
      <c r="B165" s="19" t="s">
        <v>234</v>
      </c>
      <c r="C165" s="107" t="s">
        <v>90</v>
      </c>
      <c r="D165" s="44">
        <v>28</v>
      </c>
      <c r="E165" s="45">
        <v>183274</v>
      </c>
      <c r="F165" s="46">
        <f t="shared" si="229"/>
        <v>5131672</v>
      </c>
      <c r="G165" s="58">
        <v>28</v>
      </c>
      <c r="H165" s="47">
        <v>183274</v>
      </c>
      <c r="I165" s="46">
        <f t="shared" si="230"/>
        <v>5131672</v>
      </c>
      <c r="J165" s="86">
        <v>0</v>
      </c>
      <c r="K165" s="269">
        <v>-28</v>
      </c>
      <c r="L165" s="125">
        <f t="shared" si="231"/>
        <v>0</v>
      </c>
      <c r="M165" s="126">
        <f t="shared" si="232"/>
        <v>-5131672</v>
      </c>
      <c r="N165" s="58">
        <f t="shared" si="241"/>
        <v>0</v>
      </c>
      <c r="O165" s="47">
        <f t="shared" si="233"/>
        <v>183274</v>
      </c>
      <c r="P165" s="46">
        <f t="shared" si="234"/>
        <v>0</v>
      </c>
      <c r="Q165" s="86">
        <v>0</v>
      </c>
      <c r="R165" s="266">
        <v>0</v>
      </c>
      <c r="S165" s="125">
        <f t="shared" si="235"/>
        <v>0</v>
      </c>
      <c r="T165" s="126">
        <f t="shared" si="236"/>
        <v>0</v>
      </c>
      <c r="U165" s="58">
        <f t="shared" si="237"/>
        <v>0</v>
      </c>
      <c r="V165" s="47">
        <f t="shared" si="238"/>
        <v>183274</v>
      </c>
      <c r="W165" s="46"/>
      <c r="X165" s="86">
        <f t="shared" si="239"/>
        <v>0</v>
      </c>
      <c r="Y165" s="46">
        <f t="shared" si="240"/>
        <v>0</v>
      </c>
    </row>
    <row r="166" spans="1:25" s="6" customFormat="1" ht="15.75" x14ac:dyDescent="0.25">
      <c r="A166" s="18" t="s">
        <v>235</v>
      </c>
      <c r="B166" s="19" t="s">
        <v>236</v>
      </c>
      <c r="C166" s="107" t="s">
        <v>90</v>
      </c>
      <c r="D166" s="44">
        <v>24</v>
      </c>
      <c r="E166" s="45">
        <v>204073</v>
      </c>
      <c r="F166" s="46">
        <f t="shared" si="229"/>
        <v>4897752</v>
      </c>
      <c r="G166" s="58">
        <v>24</v>
      </c>
      <c r="H166" s="47">
        <v>204073</v>
      </c>
      <c r="I166" s="46">
        <f t="shared" si="230"/>
        <v>4897752</v>
      </c>
      <c r="J166" s="86">
        <v>0</v>
      </c>
      <c r="K166" s="266">
        <v>0</v>
      </c>
      <c r="L166" s="125">
        <f t="shared" si="231"/>
        <v>0</v>
      </c>
      <c r="M166" s="126">
        <f t="shared" si="232"/>
        <v>0</v>
      </c>
      <c r="N166" s="58">
        <f t="shared" si="241"/>
        <v>24</v>
      </c>
      <c r="O166" s="47">
        <f t="shared" si="233"/>
        <v>204073</v>
      </c>
      <c r="P166" s="46">
        <f t="shared" si="234"/>
        <v>4897752</v>
      </c>
      <c r="Q166" s="86">
        <v>0</v>
      </c>
      <c r="R166" s="266">
        <v>0</v>
      </c>
      <c r="S166" s="125">
        <f t="shared" si="235"/>
        <v>0</v>
      </c>
      <c r="T166" s="126">
        <f t="shared" si="236"/>
        <v>0</v>
      </c>
      <c r="U166" s="58">
        <f t="shared" si="237"/>
        <v>24</v>
      </c>
      <c r="V166" s="47">
        <f t="shared" si="238"/>
        <v>204073</v>
      </c>
      <c r="W166" s="46"/>
      <c r="X166" s="86">
        <f t="shared" si="239"/>
        <v>24</v>
      </c>
      <c r="Y166" s="46">
        <f t="shared" si="240"/>
        <v>4897752</v>
      </c>
    </row>
    <row r="167" spans="1:25" s="6" customFormat="1" ht="15.75" x14ac:dyDescent="0.25">
      <c r="A167" s="18" t="s">
        <v>237</v>
      </c>
      <c r="B167" s="19" t="s">
        <v>238</v>
      </c>
      <c r="C167" s="107" t="s">
        <v>90</v>
      </c>
      <c r="D167" s="44">
        <v>10</v>
      </c>
      <c r="E167" s="45">
        <v>290119</v>
      </c>
      <c r="F167" s="46">
        <f t="shared" si="229"/>
        <v>2901190</v>
      </c>
      <c r="G167" s="58">
        <v>10</v>
      </c>
      <c r="H167" s="47">
        <v>290119</v>
      </c>
      <c r="I167" s="46">
        <f t="shared" si="230"/>
        <v>2901190</v>
      </c>
      <c r="J167" s="86">
        <v>0</v>
      </c>
      <c r="K167" s="266">
        <v>0</v>
      </c>
      <c r="L167" s="125">
        <f t="shared" si="231"/>
        <v>0</v>
      </c>
      <c r="M167" s="126">
        <f t="shared" si="232"/>
        <v>0</v>
      </c>
      <c r="N167" s="58">
        <f t="shared" si="241"/>
        <v>10</v>
      </c>
      <c r="O167" s="47">
        <f t="shared" si="233"/>
        <v>290119</v>
      </c>
      <c r="P167" s="46">
        <f t="shared" si="234"/>
        <v>2901190</v>
      </c>
      <c r="Q167" s="267">
        <v>1</v>
      </c>
      <c r="R167" s="266">
        <v>0</v>
      </c>
      <c r="S167" s="125">
        <f t="shared" si="235"/>
        <v>290119</v>
      </c>
      <c r="T167" s="126">
        <f t="shared" si="236"/>
        <v>0</v>
      </c>
      <c r="U167" s="58">
        <f t="shared" si="237"/>
        <v>11</v>
      </c>
      <c r="V167" s="47">
        <f t="shared" si="238"/>
        <v>290119</v>
      </c>
      <c r="W167" s="46"/>
      <c r="X167" s="86">
        <f t="shared" si="239"/>
        <v>11</v>
      </c>
      <c r="Y167" s="46">
        <f t="shared" si="240"/>
        <v>3191309</v>
      </c>
    </row>
    <row r="168" spans="1:25" s="6" customFormat="1" ht="15.75" x14ac:dyDescent="0.25">
      <c r="A168" s="18" t="s">
        <v>239</v>
      </c>
      <c r="B168" s="19" t="s">
        <v>240</v>
      </c>
      <c r="C168" s="107" t="s">
        <v>90</v>
      </c>
      <c r="D168" s="44">
        <v>8</v>
      </c>
      <c r="E168" s="45">
        <v>168279</v>
      </c>
      <c r="F168" s="46">
        <f t="shared" si="229"/>
        <v>1346232</v>
      </c>
      <c r="G168" s="58">
        <v>8</v>
      </c>
      <c r="H168" s="47">
        <v>168279</v>
      </c>
      <c r="I168" s="46">
        <f t="shared" si="230"/>
        <v>1346232</v>
      </c>
      <c r="J168" s="86">
        <v>0</v>
      </c>
      <c r="K168" s="269">
        <v>-8</v>
      </c>
      <c r="L168" s="125">
        <f t="shared" si="231"/>
        <v>0</v>
      </c>
      <c r="M168" s="126">
        <f t="shared" si="232"/>
        <v>-1346232</v>
      </c>
      <c r="N168" s="58">
        <f t="shared" si="241"/>
        <v>0</v>
      </c>
      <c r="O168" s="47">
        <f t="shared" si="233"/>
        <v>168279</v>
      </c>
      <c r="P168" s="46">
        <f t="shared" si="234"/>
        <v>0</v>
      </c>
      <c r="Q168" s="267">
        <v>10</v>
      </c>
      <c r="R168" s="266">
        <v>0</v>
      </c>
      <c r="S168" s="125">
        <f t="shared" si="235"/>
        <v>1682790</v>
      </c>
      <c r="T168" s="126">
        <f t="shared" si="236"/>
        <v>0</v>
      </c>
      <c r="U168" s="58">
        <f t="shared" si="237"/>
        <v>10</v>
      </c>
      <c r="V168" s="47">
        <f t="shared" si="238"/>
        <v>168279</v>
      </c>
      <c r="W168" s="46"/>
      <c r="X168" s="86">
        <f t="shared" si="239"/>
        <v>10</v>
      </c>
      <c r="Y168" s="46">
        <f t="shared" si="240"/>
        <v>1682790</v>
      </c>
    </row>
    <row r="169" spans="1:25" s="6" customFormat="1" ht="15.75" x14ac:dyDescent="0.25">
      <c r="A169" s="18" t="s">
        <v>241</v>
      </c>
      <c r="B169" s="19" t="s">
        <v>242</v>
      </c>
      <c r="C169" s="107" t="s">
        <v>90</v>
      </c>
      <c r="D169" s="44">
        <v>10</v>
      </c>
      <c r="E169" s="45">
        <v>176575</v>
      </c>
      <c r="F169" s="46">
        <f t="shared" si="229"/>
        <v>1765750</v>
      </c>
      <c r="G169" s="58">
        <v>10</v>
      </c>
      <c r="H169" s="47">
        <v>176575</v>
      </c>
      <c r="I169" s="46">
        <f t="shared" si="230"/>
        <v>1765750</v>
      </c>
      <c r="J169" s="86">
        <v>0</v>
      </c>
      <c r="K169" s="266">
        <v>0</v>
      </c>
      <c r="L169" s="125">
        <f t="shared" si="231"/>
        <v>0</v>
      </c>
      <c r="M169" s="126">
        <f t="shared" si="232"/>
        <v>0</v>
      </c>
      <c r="N169" s="58">
        <f t="shared" si="241"/>
        <v>10</v>
      </c>
      <c r="O169" s="47">
        <f t="shared" si="233"/>
        <v>176575</v>
      </c>
      <c r="P169" s="46">
        <f t="shared" si="234"/>
        <v>1765750</v>
      </c>
      <c r="Q169" s="267">
        <v>8</v>
      </c>
      <c r="R169" s="266">
        <v>0</v>
      </c>
      <c r="S169" s="125">
        <f t="shared" si="235"/>
        <v>1412600</v>
      </c>
      <c r="T169" s="126">
        <f t="shared" si="236"/>
        <v>0</v>
      </c>
      <c r="U169" s="58">
        <f t="shared" si="237"/>
        <v>18</v>
      </c>
      <c r="V169" s="47">
        <f t="shared" si="238"/>
        <v>176575</v>
      </c>
      <c r="W169" s="46"/>
      <c r="X169" s="86">
        <f t="shared" si="239"/>
        <v>18</v>
      </c>
      <c r="Y169" s="46">
        <f t="shared" si="240"/>
        <v>3178350</v>
      </c>
    </row>
    <row r="170" spans="1:25" s="6" customFormat="1" ht="15.75" x14ac:dyDescent="0.25">
      <c r="A170" s="18" t="s">
        <v>243</v>
      </c>
      <c r="B170" s="19" t="s">
        <v>244</v>
      </c>
      <c r="C170" s="107" t="s">
        <v>90</v>
      </c>
      <c r="D170" s="44">
        <v>14</v>
      </c>
      <c r="E170" s="45">
        <v>1822330</v>
      </c>
      <c r="F170" s="46">
        <f t="shared" si="229"/>
        <v>25512620</v>
      </c>
      <c r="G170" s="58">
        <v>14</v>
      </c>
      <c r="H170" s="47">
        <v>1822330</v>
      </c>
      <c r="I170" s="46">
        <f t="shared" si="230"/>
        <v>25512620</v>
      </c>
      <c r="J170" s="86">
        <v>0</v>
      </c>
      <c r="K170" s="266">
        <v>0</v>
      </c>
      <c r="L170" s="125">
        <f t="shared" si="231"/>
        <v>0</v>
      </c>
      <c r="M170" s="126">
        <f t="shared" si="232"/>
        <v>0</v>
      </c>
      <c r="N170" s="58">
        <f t="shared" si="241"/>
        <v>14</v>
      </c>
      <c r="O170" s="47">
        <f t="shared" si="233"/>
        <v>1822330</v>
      </c>
      <c r="P170" s="46">
        <f t="shared" si="234"/>
        <v>25512620</v>
      </c>
      <c r="Q170" s="86">
        <v>0</v>
      </c>
      <c r="R170" s="266">
        <v>0</v>
      </c>
      <c r="S170" s="125">
        <f t="shared" si="235"/>
        <v>0</v>
      </c>
      <c r="T170" s="126">
        <f t="shared" si="236"/>
        <v>0</v>
      </c>
      <c r="U170" s="58">
        <f t="shared" si="237"/>
        <v>14</v>
      </c>
      <c r="V170" s="47">
        <f t="shared" si="238"/>
        <v>1822330</v>
      </c>
      <c r="W170" s="46"/>
      <c r="X170" s="86">
        <f t="shared" si="239"/>
        <v>14</v>
      </c>
      <c r="Y170" s="46">
        <f t="shared" si="240"/>
        <v>25512620</v>
      </c>
    </row>
    <row r="171" spans="1:25" s="6" customFormat="1" ht="15.75" x14ac:dyDescent="0.25">
      <c r="A171" s="18" t="s">
        <v>245</v>
      </c>
      <c r="B171" s="19" t="s">
        <v>246</v>
      </c>
      <c r="C171" s="107" t="s">
        <v>90</v>
      </c>
      <c r="D171" s="44">
        <v>5</v>
      </c>
      <c r="E171" s="45">
        <v>3684130</v>
      </c>
      <c r="F171" s="46">
        <f t="shared" si="229"/>
        <v>18420650</v>
      </c>
      <c r="G171" s="58">
        <v>5</v>
      </c>
      <c r="H171" s="47">
        <v>3684130</v>
      </c>
      <c r="I171" s="46">
        <f t="shared" si="230"/>
        <v>18420650</v>
      </c>
      <c r="J171" s="86">
        <v>0</v>
      </c>
      <c r="K171" s="266">
        <v>0</v>
      </c>
      <c r="L171" s="125">
        <f t="shared" si="231"/>
        <v>0</v>
      </c>
      <c r="M171" s="126">
        <f t="shared" si="232"/>
        <v>0</v>
      </c>
      <c r="N171" s="58">
        <f t="shared" si="241"/>
        <v>5</v>
      </c>
      <c r="O171" s="47">
        <f t="shared" si="233"/>
        <v>3684130</v>
      </c>
      <c r="P171" s="46">
        <f t="shared" si="234"/>
        <v>18420650</v>
      </c>
      <c r="Q171" s="267">
        <v>1</v>
      </c>
      <c r="R171" s="266">
        <v>0</v>
      </c>
      <c r="S171" s="125">
        <f t="shared" si="235"/>
        <v>3684130</v>
      </c>
      <c r="T171" s="126">
        <f t="shared" si="236"/>
        <v>0</v>
      </c>
      <c r="U171" s="58">
        <f t="shared" si="237"/>
        <v>6</v>
      </c>
      <c r="V171" s="47">
        <f t="shared" si="238"/>
        <v>3684130</v>
      </c>
      <c r="W171" s="46"/>
      <c r="X171" s="86">
        <f t="shared" si="239"/>
        <v>6</v>
      </c>
      <c r="Y171" s="46">
        <f t="shared" si="240"/>
        <v>22104780</v>
      </c>
    </row>
    <row r="172" spans="1:25" s="6" customFormat="1" ht="15.75" x14ac:dyDescent="0.25">
      <c r="A172" s="18" t="s">
        <v>247</v>
      </c>
      <c r="B172" s="19" t="s">
        <v>248</v>
      </c>
      <c r="C172" s="107" t="s">
        <v>90</v>
      </c>
      <c r="D172" s="44">
        <v>4</v>
      </c>
      <c r="E172" s="45">
        <v>4141667</v>
      </c>
      <c r="F172" s="46">
        <f t="shared" si="229"/>
        <v>16566668</v>
      </c>
      <c r="G172" s="58">
        <v>4</v>
      </c>
      <c r="H172" s="47">
        <v>4141667</v>
      </c>
      <c r="I172" s="46">
        <f t="shared" si="230"/>
        <v>16566668</v>
      </c>
      <c r="J172" s="86">
        <v>0</v>
      </c>
      <c r="K172" s="266">
        <v>0</v>
      </c>
      <c r="L172" s="125">
        <f t="shared" si="231"/>
        <v>0</v>
      </c>
      <c r="M172" s="126">
        <f t="shared" si="232"/>
        <v>0</v>
      </c>
      <c r="N172" s="58">
        <f t="shared" si="241"/>
        <v>4</v>
      </c>
      <c r="O172" s="47">
        <f t="shared" si="233"/>
        <v>4141667</v>
      </c>
      <c r="P172" s="46">
        <f t="shared" si="234"/>
        <v>16566668</v>
      </c>
      <c r="Q172" s="86">
        <v>0</v>
      </c>
      <c r="R172" s="266">
        <v>0</v>
      </c>
      <c r="S172" s="125">
        <f t="shared" si="235"/>
        <v>0</v>
      </c>
      <c r="T172" s="126">
        <f t="shared" si="236"/>
        <v>0</v>
      </c>
      <c r="U172" s="58">
        <f t="shared" si="237"/>
        <v>4</v>
      </c>
      <c r="V172" s="47">
        <f t="shared" si="238"/>
        <v>4141667</v>
      </c>
      <c r="W172" s="46"/>
      <c r="X172" s="86">
        <f t="shared" si="239"/>
        <v>4</v>
      </c>
      <c r="Y172" s="46">
        <f t="shared" si="240"/>
        <v>16566668</v>
      </c>
    </row>
    <row r="173" spans="1:25" s="9" customFormat="1" ht="31.5" x14ac:dyDescent="0.25">
      <c r="A173" s="28"/>
      <c r="B173" s="92" t="s">
        <v>93</v>
      </c>
      <c r="C173" s="112"/>
      <c r="D173" s="48"/>
      <c r="E173" s="49"/>
      <c r="F173" s="50">
        <f>SUM(F161:F172)</f>
        <v>548965999</v>
      </c>
      <c r="G173" s="51"/>
      <c r="H173" s="52"/>
      <c r="I173" s="50">
        <f>SUM(I161:I172)</f>
        <v>548965999</v>
      </c>
      <c r="J173" s="53"/>
      <c r="K173" s="54"/>
      <c r="L173" s="141">
        <f t="shared" ref="L173:M173" si="242">SUM(L161:L172)</f>
        <v>0</v>
      </c>
      <c r="M173" s="142">
        <f t="shared" si="242"/>
        <v>-239726431</v>
      </c>
      <c r="N173" s="51"/>
      <c r="O173" s="52"/>
      <c r="P173" s="50">
        <f>SUM(P161:P172)</f>
        <v>309239568</v>
      </c>
      <c r="Q173" s="53"/>
      <c r="R173" s="54"/>
      <c r="S173" s="141">
        <f>SUM(S161:S172)</f>
        <v>35608936.829999998</v>
      </c>
      <c r="T173" s="142">
        <f t="shared" ref="T173" si="243">SUM(T161:T172)</f>
        <v>0</v>
      </c>
      <c r="U173" s="51"/>
      <c r="V173" s="52"/>
      <c r="W173" s="50"/>
      <c r="X173" s="143"/>
      <c r="Y173" s="50">
        <f>SUM(Y161:Y172)</f>
        <v>344848504.82999998</v>
      </c>
    </row>
    <row r="174" spans="1:25" s="9" customFormat="1" ht="31.5" x14ac:dyDescent="0.25">
      <c r="A174" s="28"/>
      <c r="B174" s="64" t="s">
        <v>249</v>
      </c>
      <c r="C174" s="112"/>
      <c r="D174" s="48"/>
      <c r="E174" s="49"/>
      <c r="F174" s="50">
        <f>+F173+F159+F154+F148+F144</f>
        <v>662552067</v>
      </c>
      <c r="G174" s="51"/>
      <c r="H174" s="52"/>
      <c r="I174" s="50">
        <f>+I173+I159+I154+I148+I144</f>
        <v>662552067</v>
      </c>
      <c r="J174" s="53"/>
      <c r="K174" s="54"/>
      <c r="L174" s="141">
        <f t="shared" ref="L174:M174" si="244">+L173+L159+L154+L148+L144</f>
        <v>0</v>
      </c>
      <c r="M174" s="142">
        <f t="shared" si="244"/>
        <v>-253459913</v>
      </c>
      <c r="N174" s="51"/>
      <c r="O174" s="52"/>
      <c r="P174" s="50">
        <f>+P173+P159+P154+P148+P144</f>
        <v>409092154</v>
      </c>
      <c r="Q174" s="53"/>
      <c r="R174" s="54"/>
      <c r="S174" s="141">
        <f t="shared" ref="S174:T174" si="245">+S173+S159+S154+S148+S144</f>
        <v>46225508.439999998</v>
      </c>
      <c r="T174" s="142">
        <f t="shared" si="245"/>
        <v>0</v>
      </c>
      <c r="U174" s="51"/>
      <c r="V174" s="52"/>
      <c r="W174" s="50"/>
      <c r="X174" s="143"/>
      <c r="Y174" s="50">
        <f>+Y173+Y159+Y154+Y148+Y144</f>
        <v>455317662.44</v>
      </c>
    </row>
    <row r="175" spans="1:25" s="6" customFormat="1" ht="15.75" x14ac:dyDescent="0.25">
      <c r="A175" s="97"/>
      <c r="B175" s="19"/>
      <c r="C175" s="107"/>
      <c r="D175" s="44"/>
      <c r="E175" s="45"/>
      <c r="F175" s="46"/>
      <c r="G175" s="58"/>
      <c r="H175" s="47"/>
      <c r="I175" s="46"/>
      <c r="J175" s="58"/>
      <c r="K175" s="146"/>
      <c r="L175" s="125"/>
      <c r="M175" s="126"/>
      <c r="N175" s="58"/>
      <c r="O175" s="47"/>
      <c r="P175" s="46"/>
      <c r="Q175" s="58"/>
      <c r="R175" s="146"/>
      <c r="S175" s="125"/>
      <c r="T175" s="126"/>
      <c r="U175" s="58"/>
      <c r="V175" s="47"/>
      <c r="W175" s="46"/>
      <c r="X175" s="86"/>
      <c r="Y175" s="46"/>
    </row>
    <row r="176" spans="1:25" s="6" customFormat="1" ht="15.75" x14ac:dyDescent="0.25">
      <c r="A176" s="98"/>
      <c r="B176" s="99" t="s">
        <v>264</v>
      </c>
      <c r="C176" s="115"/>
      <c r="D176" s="79"/>
      <c r="E176" s="147"/>
      <c r="F176" s="57">
        <f>F174+F139+F94+F22</f>
        <v>7189073020.3299999</v>
      </c>
      <c r="G176" s="58"/>
      <c r="H176" s="47"/>
      <c r="I176" s="46"/>
      <c r="J176" s="59"/>
      <c r="K176" s="60"/>
      <c r="L176" s="87">
        <f>L174+L139+L94+L22</f>
        <v>809902429.74000001</v>
      </c>
      <c r="M176" s="57">
        <f>M174+M139+M94+M22</f>
        <v>-809902429.74000001</v>
      </c>
      <c r="N176" s="58"/>
      <c r="O176" s="47"/>
      <c r="P176" s="46"/>
      <c r="Q176" s="59"/>
      <c r="R176" s="60"/>
      <c r="S176" s="87">
        <f>S174+S139+S94+S22</f>
        <v>625495925.63</v>
      </c>
      <c r="T176" s="57">
        <f>T174+T139+T94+T22</f>
        <v>0</v>
      </c>
      <c r="U176" s="58"/>
      <c r="V176" s="47"/>
      <c r="W176" s="46"/>
      <c r="X176" s="148"/>
      <c r="Y176" s="57">
        <f>Y174+Y139+Y94+Y22</f>
        <v>7794241885.1400003</v>
      </c>
    </row>
    <row r="177" spans="1:25" s="6" customFormat="1" ht="15.75" x14ac:dyDescent="0.25">
      <c r="A177" s="98"/>
      <c r="B177" s="99" t="s">
        <v>265</v>
      </c>
      <c r="C177" s="115"/>
      <c r="D177" s="79"/>
      <c r="E177" s="147"/>
      <c r="F177" s="57">
        <f>SUM(F178:F180)</f>
        <v>2048885810.79</v>
      </c>
      <c r="G177" s="58"/>
      <c r="H177" s="47"/>
      <c r="I177" s="46"/>
      <c r="J177" s="59"/>
      <c r="K177" s="60"/>
      <c r="L177" s="87">
        <f>SUM(L178:L180)</f>
        <v>230822192.47999999</v>
      </c>
      <c r="M177" s="57">
        <f t="shared" ref="M177" si="246">SUM(M178:M180)</f>
        <v>-230822192.47999999</v>
      </c>
      <c r="N177" s="58"/>
      <c r="O177" s="47"/>
      <c r="P177" s="46"/>
      <c r="Q177" s="59"/>
      <c r="R177" s="60"/>
      <c r="S177" s="87">
        <f t="shared" ref="S177:T177" si="247">SUM(S178:S180)</f>
        <v>0</v>
      </c>
      <c r="T177" s="57">
        <f t="shared" si="247"/>
        <v>0</v>
      </c>
      <c r="U177" s="58"/>
      <c r="V177" s="47"/>
      <c r="W177" s="46"/>
      <c r="X177" s="148"/>
      <c r="Y177" s="57">
        <f>SUM(Y178:Y182)</f>
        <v>2337279284.27</v>
      </c>
    </row>
    <row r="178" spans="1:25" s="6" customFormat="1" ht="15.75" x14ac:dyDescent="0.25">
      <c r="A178" s="100"/>
      <c r="B178" s="101" t="s">
        <v>250</v>
      </c>
      <c r="C178" s="116"/>
      <c r="D178" s="80">
        <v>0.245</v>
      </c>
      <c r="E178" s="47"/>
      <c r="F178" s="46">
        <f>ROUND(+$F$176*D178,2)</f>
        <v>1761322889.98</v>
      </c>
      <c r="G178" s="58"/>
      <c r="H178" s="47"/>
      <c r="I178" s="46"/>
      <c r="J178" s="58"/>
      <c r="K178" s="146"/>
      <c r="L178" s="88">
        <f>ROUND(+$L$176*D178,2)</f>
        <v>198426095.28999999</v>
      </c>
      <c r="M178" s="46">
        <f>ROUND(+$M$176*D178,2)</f>
        <v>-198426095.28999999</v>
      </c>
      <c r="N178" s="58"/>
      <c r="O178" s="47"/>
      <c r="P178" s="46"/>
      <c r="Q178" s="58"/>
      <c r="R178" s="146"/>
      <c r="S178" s="88">
        <f>ROUND(+$L$176*K178,2)</f>
        <v>0</v>
      </c>
      <c r="T178" s="46">
        <f>ROUND(+$M$176*K178,2)</f>
        <v>0</v>
      </c>
      <c r="U178" s="58"/>
      <c r="V178" s="47"/>
      <c r="W178" s="46"/>
      <c r="X178" s="86"/>
      <c r="Y178" s="46">
        <f>ROUND(+$Y$176*D178,2)</f>
        <v>1909589261.8599999</v>
      </c>
    </row>
    <row r="179" spans="1:25" s="6" customFormat="1" ht="15.75" x14ac:dyDescent="0.25">
      <c r="A179" s="100"/>
      <c r="B179" s="101" t="s">
        <v>251</v>
      </c>
      <c r="C179" s="116"/>
      <c r="D179" s="80">
        <v>0</v>
      </c>
      <c r="E179" s="47"/>
      <c r="F179" s="46">
        <f t="shared" ref="F179:F180" si="248">ROUND(+$F$176*D179,2)</f>
        <v>0</v>
      </c>
      <c r="G179" s="58"/>
      <c r="H179" s="47"/>
      <c r="I179" s="46"/>
      <c r="J179" s="58"/>
      <c r="K179" s="146"/>
      <c r="L179" s="88">
        <f>ROUND(+$L$176*D179,2)</f>
        <v>0</v>
      </c>
      <c r="M179" s="46">
        <f>ROUND(+$M$176*D179,2)</f>
        <v>0</v>
      </c>
      <c r="N179" s="58"/>
      <c r="O179" s="47"/>
      <c r="P179" s="46"/>
      <c r="Q179" s="58"/>
      <c r="R179" s="146"/>
      <c r="S179" s="88">
        <f>ROUND(+$L$176*K179,2)</f>
        <v>0</v>
      </c>
      <c r="T179" s="46">
        <f>ROUND(+$M$176*K179,2)</f>
        <v>0</v>
      </c>
      <c r="U179" s="58"/>
      <c r="V179" s="47"/>
      <c r="W179" s="46"/>
      <c r="X179" s="86"/>
      <c r="Y179" s="46">
        <f>ROUND(+$Y$176*D179,2)</f>
        <v>0</v>
      </c>
    </row>
    <row r="180" spans="1:25" s="6" customFormat="1" ht="15.75" x14ac:dyDescent="0.25">
      <c r="A180" s="100"/>
      <c r="B180" s="101" t="s">
        <v>266</v>
      </c>
      <c r="C180" s="116"/>
      <c r="D180" s="80">
        <v>0.04</v>
      </c>
      <c r="E180" s="47"/>
      <c r="F180" s="46">
        <f t="shared" si="248"/>
        <v>287562920.81</v>
      </c>
      <c r="G180" s="58"/>
      <c r="H180" s="47"/>
      <c r="I180" s="46"/>
      <c r="J180" s="58"/>
      <c r="K180" s="146"/>
      <c r="L180" s="88">
        <f>ROUND(+$L$176*D180,2)</f>
        <v>32396097.190000001</v>
      </c>
      <c r="M180" s="46">
        <f>ROUND(+$M$176*D180,2)</f>
        <v>-32396097.190000001</v>
      </c>
      <c r="N180" s="58"/>
      <c r="O180" s="47"/>
      <c r="P180" s="46"/>
      <c r="Q180" s="58"/>
      <c r="R180" s="146"/>
      <c r="S180" s="88">
        <f>ROUND(+$L$176*K180,2)</f>
        <v>0</v>
      </c>
      <c r="T180" s="46">
        <f>ROUND(+$M$176*K180,2)</f>
        <v>0</v>
      </c>
      <c r="U180" s="58"/>
      <c r="V180" s="47"/>
      <c r="W180" s="46"/>
      <c r="X180" s="86"/>
      <c r="Y180" s="46">
        <f>ROUND(+$Y$176*D180,2)</f>
        <v>311769675.41000003</v>
      </c>
    </row>
    <row r="181" spans="1:25" s="6" customFormat="1" ht="15.75" x14ac:dyDescent="0.25">
      <c r="A181" s="100"/>
      <c r="B181" s="101" t="s">
        <v>252</v>
      </c>
      <c r="C181" s="107"/>
      <c r="D181" s="81"/>
      <c r="E181" s="47"/>
      <c r="F181" s="46">
        <v>23503334</v>
      </c>
      <c r="G181" s="58"/>
      <c r="H181" s="47"/>
      <c r="I181" s="46"/>
      <c r="J181" s="58"/>
      <c r="K181" s="146"/>
      <c r="L181" s="88"/>
      <c r="M181" s="46"/>
      <c r="N181" s="58"/>
      <c r="O181" s="47"/>
      <c r="P181" s="46"/>
      <c r="Q181" s="58"/>
      <c r="R181" s="146"/>
      <c r="S181" s="88"/>
      <c r="T181" s="46"/>
      <c r="U181" s="58"/>
      <c r="V181" s="47"/>
      <c r="W181" s="46"/>
      <c r="X181" s="86"/>
      <c r="Y181" s="46">
        <f>F181</f>
        <v>23503334</v>
      </c>
    </row>
    <row r="182" spans="1:25" s="6" customFormat="1" ht="15.75" x14ac:dyDescent="0.25">
      <c r="A182" s="100"/>
      <c r="B182" s="101" t="s">
        <v>253</v>
      </c>
      <c r="C182" s="107"/>
      <c r="D182" s="81"/>
      <c r="E182" s="47"/>
      <c r="F182" s="46">
        <v>92417013</v>
      </c>
      <c r="G182" s="58"/>
      <c r="H182" s="47"/>
      <c r="I182" s="46"/>
      <c r="J182" s="58"/>
      <c r="K182" s="146"/>
      <c r="L182" s="88"/>
      <c r="M182" s="46"/>
      <c r="N182" s="58"/>
      <c r="O182" s="47"/>
      <c r="P182" s="46"/>
      <c r="Q182" s="58"/>
      <c r="R182" s="146"/>
      <c r="S182" s="88"/>
      <c r="T182" s="46"/>
      <c r="U182" s="58"/>
      <c r="V182" s="47"/>
      <c r="W182" s="46"/>
      <c r="X182" s="86"/>
      <c r="Y182" s="46">
        <f>F182</f>
        <v>92417013</v>
      </c>
    </row>
    <row r="183" spans="1:25" s="6" customFormat="1" ht="15.75" x14ac:dyDescent="0.25">
      <c r="A183" s="98"/>
      <c r="B183" s="99" t="s">
        <v>267</v>
      </c>
      <c r="C183" s="115"/>
      <c r="D183" s="82"/>
      <c r="E183" s="147"/>
      <c r="F183" s="57">
        <f>+F176+F177+F181+F182</f>
        <v>9353879178.1199989</v>
      </c>
      <c r="G183" s="58"/>
      <c r="H183" s="47"/>
      <c r="I183" s="46"/>
      <c r="J183" s="59"/>
      <c r="K183" s="60"/>
      <c r="L183" s="87">
        <f>+L176+L177+L181+L182</f>
        <v>1040724622.22</v>
      </c>
      <c r="M183" s="57">
        <f t="shared" ref="M183" si="249">+M176+M177+M181+M182</f>
        <v>-1040724622.22</v>
      </c>
      <c r="N183" s="58"/>
      <c r="O183" s="47"/>
      <c r="P183" s="46"/>
      <c r="Q183" s="59"/>
      <c r="R183" s="60"/>
      <c r="S183" s="87">
        <f>+S176+S177+S181+S182</f>
        <v>625495925.63</v>
      </c>
      <c r="T183" s="57">
        <f t="shared" ref="T183" si="250">+T176+T177+T181+T182</f>
        <v>0</v>
      </c>
      <c r="U183" s="58"/>
      <c r="V183" s="47"/>
      <c r="W183" s="46"/>
      <c r="X183" s="148"/>
      <c r="Y183" s="57">
        <f>+Y176+Y177</f>
        <v>10131521169.41</v>
      </c>
    </row>
    <row r="184" spans="1:25" s="9" customFormat="1" ht="16.5" thickBot="1" x14ac:dyDescent="0.3">
      <c r="A184" s="100"/>
      <c r="B184" s="102"/>
      <c r="C184" s="169"/>
      <c r="D184" s="170"/>
      <c r="E184" s="171"/>
      <c r="F184" s="150"/>
      <c r="G184" s="172"/>
      <c r="H184" s="171"/>
      <c r="I184" s="150"/>
      <c r="J184" s="173"/>
      <c r="K184" s="174"/>
      <c r="L184" s="175"/>
      <c r="M184" s="176"/>
      <c r="N184" s="172"/>
      <c r="O184" s="171"/>
      <c r="P184" s="150"/>
      <c r="Q184" s="173"/>
      <c r="R184" s="174"/>
      <c r="S184" s="175"/>
      <c r="T184" s="176"/>
      <c r="U184" s="172"/>
      <c r="V184" s="171"/>
      <c r="W184" s="150"/>
      <c r="X184" s="149"/>
      <c r="Y184" s="150"/>
    </row>
    <row r="185" spans="1:25" s="9" customFormat="1" ht="31.5" x14ac:dyDescent="0.25">
      <c r="A185" s="177">
        <v>3</v>
      </c>
      <c r="B185" s="178" t="s">
        <v>330</v>
      </c>
      <c r="C185" s="179"/>
      <c r="D185" s="180"/>
      <c r="E185" s="181"/>
      <c r="F185" s="182"/>
      <c r="G185" s="470" t="s">
        <v>268</v>
      </c>
      <c r="H185" s="471"/>
      <c r="I185" s="472"/>
      <c r="J185" s="183"/>
      <c r="K185" s="184"/>
      <c r="L185" s="470" t="s">
        <v>268</v>
      </c>
      <c r="M185" s="472"/>
      <c r="N185" s="470" t="s">
        <v>268</v>
      </c>
      <c r="O185" s="471"/>
      <c r="P185" s="472"/>
      <c r="Q185" s="183"/>
      <c r="R185" s="184"/>
      <c r="S185" s="470"/>
      <c r="T185" s="472"/>
      <c r="U185" s="470"/>
      <c r="V185" s="471"/>
      <c r="W185" s="472"/>
      <c r="X185" s="470"/>
      <c r="Y185" s="472"/>
    </row>
    <row r="186" spans="1:25" s="9" customFormat="1" ht="15.75" x14ac:dyDescent="0.25">
      <c r="A186" s="18" t="s">
        <v>297</v>
      </c>
      <c r="B186" s="19" t="s">
        <v>294</v>
      </c>
      <c r="C186" s="107" t="s">
        <v>81</v>
      </c>
      <c r="D186" s="83">
        <v>0</v>
      </c>
      <c r="E186" s="47">
        <v>24305</v>
      </c>
      <c r="F186" s="46">
        <f>ROUND(+D186*E186,2)</f>
        <v>0</v>
      </c>
      <c r="G186" s="58">
        <v>630</v>
      </c>
      <c r="H186" s="47">
        <v>24305</v>
      </c>
      <c r="I186" s="46">
        <f t="shared" ref="I186:I188" si="251">G186*H186</f>
        <v>15312150</v>
      </c>
      <c r="J186" s="86">
        <v>0</v>
      </c>
      <c r="K186" s="266">
        <v>0</v>
      </c>
      <c r="L186" s="125">
        <f>ROUND(+J186*E186,2)</f>
        <v>0</v>
      </c>
      <c r="M186" s="151">
        <f>ROUND(+K186*E186,2)</f>
        <v>0</v>
      </c>
      <c r="N186" s="58">
        <v>630</v>
      </c>
      <c r="O186" s="47">
        <f>E186</f>
        <v>24305</v>
      </c>
      <c r="P186" s="46">
        <f t="shared" ref="P186:P188" si="252">N186*O186</f>
        <v>15312150</v>
      </c>
      <c r="Q186" s="86"/>
      <c r="R186" s="266"/>
      <c r="S186" s="125">
        <f t="shared" ref="S186:S188" si="253">Q186*E186</f>
        <v>0</v>
      </c>
      <c r="T186" s="126">
        <f t="shared" ref="T186:T188" si="254">E186*R186</f>
        <v>0</v>
      </c>
      <c r="U186" s="58"/>
      <c r="V186" s="47">
        <f t="shared" ref="V186:V188" si="255">E186</f>
        <v>24305</v>
      </c>
      <c r="W186" s="46"/>
      <c r="X186" s="86">
        <f t="shared" ref="X186:X188" si="256">N186+Q186+R186</f>
        <v>630</v>
      </c>
      <c r="Y186" s="46">
        <f>ROUND(+X186*E186,2)</f>
        <v>15312150</v>
      </c>
    </row>
    <row r="187" spans="1:25" s="9" customFormat="1" ht="15.75" x14ac:dyDescent="0.25">
      <c r="A187" s="18" t="s">
        <v>296</v>
      </c>
      <c r="B187" s="19" t="s">
        <v>341</v>
      </c>
      <c r="C187" s="107" t="s">
        <v>90</v>
      </c>
      <c r="D187" s="83">
        <v>0</v>
      </c>
      <c r="E187" s="47">
        <v>200725.753</v>
      </c>
      <c r="F187" s="46">
        <f t="shared" ref="F187" si="257">ROUND(+D187*E187,2)</f>
        <v>0</v>
      </c>
      <c r="G187" s="58">
        <v>17</v>
      </c>
      <c r="H187" s="47">
        <v>200725.753</v>
      </c>
      <c r="I187" s="46">
        <f t="shared" si="251"/>
        <v>3412337.801</v>
      </c>
      <c r="J187" s="86">
        <v>0</v>
      </c>
      <c r="K187" s="266">
        <v>0</v>
      </c>
      <c r="L187" s="125">
        <f>ROUND(+J187*E187,2)</f>
        <v>0</v>
      </c>
      <c r="M187" s="151">
        <f>ROUND(+K187*E187,2)</f>
        <v>0</v>
      </c>
      <c r="N187" s="58">
        <v>17</v>
      </c>
      <c r="O187" s="47">
        <v>200725.753</v>
      </c>
      <c r="P187" s="46">
        <f t="shared" si="252"/>
        <v>3412337.801</v>
      </c>
      <c r="Q187" s="86"/>
      <c r="R187" s="266"/>
      <c r="S187" s="125">
        <f t="shared" si="253"/>
        <v>0</v>
      </c>
      <c r="T187" s="126">
        <f t="shared" si="254"/>
        <v>0</v>
      </c>
      <c r="U187" s="58"/>
      <c r="V187" s="47">
        <f t="shared" si="255"/>
        <v>200725.753</v>
      </c>
      <c r="W187" s="46"/>
      <c r="X187" s="86">
        <f t="shared" si="256"/>
        <v>17</v>
      </c>
      <c r="Y187" s="46">
        <f>ROUND(+X187*E187,2)</f>
        <v>3412337.8</v>
      </c>
    </row>
    <row r="188" spans="1:25" s="9" customFormat="1" ht="15.75" x14ac:dyDescent="0.25">
      <c r="A188" s="18" t="s">
        <v>295</v>
      </c>
      <c r="B188" s="19" t="s">
        <v>342</v>
      </c>
      <c r="C188" s="107" t="s">
        <v>90</v>
      </c>
      <c r="D188" s="83">
        <v>0</v>
      </c>
      <c r="E188" s="47">
        <v>534191</v>
      </c>
      <c r="F188" s="46">
        <f>ROUND(+D188*E188,2)</f>
        <v>0</v>
      </c>
      <c r="G188" s="58">
        <v>3</v>
      </c>
      <c r="H188" s="47">
        <v>534191</v>
      </c>
      <c r="I188" s="46">
        <f t="shared" si="251"/>
        <v>1602573</v>
      </c>
      <c r="J188" s="86">
        <v>0</v>
      </c>
      <c r="K188" s="266">
        <v>0</v>
      </c>
      <c r="L188" s="125">
        <f>ROUND(+J188*E188,2)</f>
        <v>0</v>
      </c>
      <c r="M188" s="151">
        <f>ROUND(+K188*E188,2)</f>
        <v>0</v>
      </c>
      <c r="N188" s="58">
        <v>3</v>
      </c>
      <c r="O188" s="47">
        <f>E188</f>
        <v>534191</v>
      </c>
      <c r="P188" s="46">
        <f t="shared" si="252"/>
        <v>1602573</v>
      </c>
      <c r="Q188" s="86"/>
      <c r="R188" s="266"/>
      <c r="S188" s="125">
        <f t="shared" si="253"/>
        <v>0</v>
      </c>
      <c r="T188" s="126">
        <f t="shared" si="254"/>
        <v>0</v>
      </c>
      <c r="U188" s="58"/>
      <c r="V188" s="47">
        <f t="shared" si="255"/>
        <v>534191</v>
      </c>
      <c r="W188" s="46"/>
      <c r="X188" s="86">
        <f t="shared" si="256"/>
        <v>3</v>
      </c>
      <c r="Y188" s="46">
        <f>ROUND(+X188*E188,2)</f>
        <v>1602573</v>
      </c>
    </row>
    <row r="189" spans="1:25" s="9" customFormat="1" ht="16.5" thickBot="1" x14ac:dyDescent="0.3">
      <c r="A189" s="185"/>
      <c r="B189" s="186"/>
      <c r="C189" s="187"/>
      <c r="D189" s="188"/>
      <c r="E189" s="189"/>
      <c r="F189" s="190"/>
      <c r="G189" s="191"/>
      <c r="H189" s="192"/>
      <c r="I189" s="193">
        <f>SUM(I185:I188)</f>
        <v>20327060.800999999</v>
      </c>
      <c r="J189" s="194"/>
      <c r="K189" s="195"/>
      <c r="L189" s="196"/>
      <c r="M189" s="197"/>
      <c r="N189" s="191"/>
      <c r="O189" s="192"/>
      <c r="P189" s="193">
        <f>SUM(P185:P188)</f>
        <v>20327060.800999999</v>
      </c>
      <c r="Q189" s="194"/>
      <c r="R189" s="195"/>
      <c r="S189" s="196"/>
      <c r="T189" s="197"/>
      <c r="U189" s="191"/>
      <c r="V189" s="192"/>
      <c r="W189" s="193"/>
      <c r="X189" s="191"/>
      <c r="Y189" s="193">
        <f>SUM(Y186:Y188)</f>
        <v>20327060.800000001</v>
      </c>
    </row>
    <row r="190" spans="1:25" s="9" customFormat="1" ht="31.5" x14ac:dyDescent="0.25">
      <c r="A190" s="199">
        <v>4</v>
      </c>
      <c r="B190" s="200" t="s">
        <v>310</v>
      </c>
      <c r="C190" s="201"/>
      <c r="D190" s="202"/>
      <c r="E190" s="203"/>
      <c r="F190" s="204"/>
      <c r="G190" s="463"/>
      <c r="H190" s="465"/>
      <c r="I190" s="464"/>
      <c r="J190" s="205"/>
      <c r="K190" s="206"/>
      <c r="L190" s="463"/>
      <c r="M190" s="464"/>
      <c r="N190" s="463"/>
      <c r="O190" s="465"/>
      <c r="P190" s="464"/>
      <c r="Q190" s="205"/>
      <c r="R190" s="206"/>
      <c r="S190" s="463"/>
      <c r="T190" s="464"/>
      <c r="U190" s="463"/>
      <c r="V190" s="465"/>
      <c r="W190" s="464"/>
      <c r="X190" s="463"/>
      <c r="Y190" s="464"/>
    </row>
    <row r="191" spans="1:25" s="9" customFormat="1" ht="31.5" x14ac:dyDescent="0.25">
      <c r="A191" s="18" t="s">
        <v>311</v>
      </c>
      <c r="B191" s="19" t="str">
        <f>'[1]mayores y menores 3 ADICION'!$B$193</f>
        <v>EXCAVACION SIN ZANJA mediante sistema de perforación horizontal dirigida para diámetro de 6"</v>
      </c>
      <c r="C191" s="107" t="str">
        <f>'[1]mayores y menores 3 ADICION'!$C$193</f>
        <v>ml</v>
      </c>
      <c r="D191" s="44">
        <v>25</v>
      </c>
      <c r="E191" s="152">
        <f>+'OE4'!H51</f>
        <v>2102245</v>
      </c>
      <c r="F191" s="46">
        <f>D191*E191</f>
        <v>52556125</v>
      </c>
      <c r="G191" s="58"/>
      <c r="H191" s="47"/>
      <c r="I191" s="46"/>
      <c r="J191" s="86"/>
      <c r="K191" s="266"/>
      <c r="L191" s="125"/>
      <c r="M191" s="151"/>
      <c r="N191" s="58"/>
      <c r="O191" s="47"/>
      <c r="P191" s="46"/>
      <c r="Q191" s="271">
        <f>+D191</f>
        <v>25</v>
      </c>
      <c r="R191" s="266">
        <v>0</v>
      </c>
      <c r="S191" s="125">
        <f t="shared" ref="S191:S209" si="258">Q191*E191</f>
        <v>52556125</v>
      </c>
      <c r="T191" s="126">
        <f t="shared" ref="T191:T209" si="259">E191*R191</f>
        <v>0</v>
      </c>
      <c r="U191" s="271">
        <f>+Q191</f>
        <v>25</v>
      </c>
      <c r="V191" s="152">
        <f>+E191</f>
        <v>2102245</v>
      </c>
      <c r="W191" s="46">
        <f>U191*V191</f>
        <v>52556125</v>
      </c>
      <c r="X191" s="86">
        <f t="shared" ref="X191:X209" si="260">N191+Q191+R191</f>
        <v>25</v>
      </c>
      <c r="Y191" s="46">
        <f>ROUND(+X191*E191,2)</f>
        <v>52556125</v>
      </c>
    </row>
    <row r="192" spans="1:25" s="9" customFormat="1" ht="15.75" x14ac:dyDescent="0.25">
      <c r="A192" s="18" t="s">
        <v>312</v>
      </c>
      <c r="B192" s="19" t="str">
        <f>'[1]mayores y menores 3 ADICION'!$B$194</f>
        <v>S.T.I. de CODO PVC-S de Ø6"X90</v>
      </c>
      <c r="C192" s="107" t="str">
        <f>'[1]mayores y menores 3 ADICION'!$C$194</f>
        <v>un</v>
      </c>
      <c r="D192" s="44">
        <f>392+324</f>
        <v>716</v>
      </c>
      <c r="E192" s="152">
        <f>+'OE5'!H51</f>
        <v>147139</v>
      </c>
      <c r="F192" s="46">
        <f t="shared" ref="F192:F209" si="261">D192*E192</f>
        <v>105351524</v>
      </c>
      <c r="G192" s="58"/>
      <c r="H192" s="47"/>
      <c r="I192" s="46"/>
      <c r="J192" s="86"/>
      <c r="K192" s="266"/>
      <c r="L192" s="125"/>
      <c r="M192" s="151"/>
      <c r="N192" s="58"/>
      <c r="O192" s="47"/>
      <c r="P192" s="46"/>
      <c r="Q192" s="271">
        <f t="shared" ref="Q192:Q209" si="262">+D192</f>
        <v>716</v>
      </c>
      <c r="R192" s="266">
        <v>0</v>
      </c>
      <c r="S192" s="125">
        <f t="shared" si="258"/>
        <v>105351524</v>
      </c>
      <c r="T192" s="126">
        <f t="shared" si="259"/>
        <v>0</v>
      </c>
      <c r="U192" s="271">
        <f t="shared" ref="U192:U209" si="263">+Q192</f>
        <v>716</v>
      </c>
      <c r="V192" s="152">
        <f t="shared" ref="V192:V209" si="264">+E192</f>
        <v>147139</v>
      </c>
      <c r="W192" s="46">
        <f t="shared" ref="W192:W209" si="265">U192*V192</f>
        <v>105351524</v>
      </c>
      <c r="X192" s="86">
        <f t="shared" si="260"/>
        <v>716</v>
      </c>
      <c r="Y192" s="46">
        <f t="shared" ref="Y192:Y209" si="266">ROUND(+X192*E192,2)</f>
        <v>105351524</v>
      </c>
    </row>
    <row r="193" spans="1:25" s="9" customFormat="1" ht="15.75" x14ac:dyDescent="0.25">
      <c r="A193" s="18" t="s">
        <v>313</v>
      </c>
      <c r="B193" s="19" t="str">
        <f>'[1]mayores y menores 3 ADICION'!$B$195</f>
        <v>S.T.I. de SEMICODO PVC-S de Ø6"X45</v>
      </c>
      <c r="C193" s="107" t="str">
        <f>'[1]mayores y menores 3 ADICION'!$C$195</f>
        <v>un</v>
      </c>
      <c r="D193" s="44">
        <f>392+324</f>
        <v>716</v>
      </c>
      <c r="E193" s="152">
        <f>+'OE6'!H51</f>
        <v>75889</v>
      </c>
      <c r="F193" s="46">
        <f t="shared" si="261"/>
        <v>54336524</v>
      </c>
      <c r="G193" s="58"/>
      <c r="H193" s="47"/>
      <c r="I193" s="46"/>
      <c r="J193" s="86"/>
      <c r="K193" s="266"/>
      <c r="L193" s="125"/>
      <c r="M193" s="151"/>
      <c r="N193" s="58"/>
      <c r="O193" s="47"/>
      <c r="P193" s="46"/>
      <c r="Q193" s="271">
        <f t="shared" si="262"/>
        <v>716</v>
      </c>
      <c r="R193" s="266">
        <v>0</v>
      </c>
      <c r="S193" s="125">
        <f t="shared" si="258"/>
        <v>54336524</v>
      </c>
      <c r="T193" s="126">
        <f t="shared" si="259"/>
        <v>0</v>
      </c>
      <c r="U193" s="271">
        <f t="shared" si="263"/>
        <v>716</v>
      </c>
      <c r="V193" s="152">
        <f t="shared" si="264"/>
        <v>75889</v>
      </c>
      <c r="W193" s="46">
        <f t="shared" si="265"/>
        <v>54336524</v>
      </c>
      <c r="X193" s="86">
        <f t="shared" si="260"/>
        <v>716</v>
      </c>
      <c r="Y193" s="46">
        <f t="shared" si="266"/>
        <v>54336524</v>
      </c>
    </row>
    <row r="194" spans="1:25" s="9" customFormat="1" ht="15.75" x14ac:dyDescent="0.25">
      <c r="A194" s="18" t="s">
        <v>314</v>
      </c>
      <c r="B194" s="19" t="str">
        <f>'[1]mayores y menores 3 ADICION'!$B$196</f>
        <v>S.T.I. de SILLA-YEE PVC-S de Ø315X160mm</v>
      </c>
      <c r="C194" s="107" t="str">
        <f>'[1]mayores y menores 3 ADICION'!$C$196</f>
        <v>un</v>
      </c>
      <c r="D194" s="44">
        <v>52</v>
      </c>
      <c r="E194" s="152">
        <f>+'OE7'!H51</f>
        <v>321123</v>
      </c>
      <c r="F194" s="46">
        <f t="shared" si="261"/>
        <v>16698396</v>
      </c>
      <c r="G194" s="58"/>
      <c r="H194" s="47"/>
      <c r="I194" s="46"/>
      <c r="J194" s="86"/>
      <c r="K194" s="266"/>
      <c r="L194" s="125"/>
      <c r="M194" s="151"/>
      <c r="N194" s="58"/>
      <c r="O194" s="47"/>
      <c r="P194" s="46"/>
      <c r="Q194" s="271">
        <f t="shared" si="262"/>
        <v>52</v>
      </c>
      <c r="R194" s="266">
        <v>0</v>
      </c>
      <c r="S194" s="125">
        <f t="shared" si="258"/>
        <v>16698396</v>
      </c>
      <c r="T194" s="126">
        <f t="shared" si="259"/>
        <v>0</v>
      </c>
      <c r="U194" s="271">
        <f t="shared" si="263"/>
        <v>52</v>
      </c>
      <c r="V194" s="152">
        <f t="shared" si="264"/>
        <v>321123</v>
      </c>
      <c r="W194" s="46">
        <f t="shared" si="265"/>
        <v>16698396</v>
      </c>
      <c r="X194" s="86">
        <f t="shared" si="260"/>
        <v>52</v>
      </c>
      <c r="Y194" s="46">
        <f t="shared" si="266"/>
        <v>16698396</v>
      </c>
    </row>
    <row r="195" spans="1:25" s="9" customFormat="1" ht="15.75" x14ac:dyDescent="0.25">
      <c r="A195" s="18" t="s">
        <v>315</v>
      </c>
      <c r="B195" s="19" t="str">
        <f>'[1]mayores y menores 3 ADICION'!$B$197</f>
        <v>S.T.I. de SILLA-YEE PVC-S de Ø400X160mm</v>
      </c>
      <c r="C195" s="107" t="str">
        <f>'[1]mayores y menores 3 ADICION'!$C$197</f>
        <v>un</v>
      </c>
      <c r="D195" s="44">
        <v>52</v>
      </c>
      <c r="E195" s="152">
        <f>+'OE8'!H51</f>
        <v>422887</v>
      </c>
      <c r="F195" s="46">
        <f t="shared" si="261"/>
        <v>21990124</v>
      </c>
      <c r="G195" s="58"/>
      <c r="H195" s="47"/>
      <c r="I195" s="46"/>
      <c r="J195" s="86"/>
      <c r="K195" s="266"/>
      <c r="L195" s="125"/>
      <c r="M195" s="151"/>
      <c r="N195" s="58"/>
      <c r="O195" s="47"/>
      <c r="P195" s="46"/>
      <c r="Q195" s="271">
        <f t="shared" si="262"/>
        <v>52</v>
      </c>
      <c r="R195" s="266">
        <v>0</v>
      </c>
      <c r="S195" s="125">
        <f t="shared" si="258"/>
        <v>21990124</v>
      </c>
      <c r="T195" s="126">
        <f t="shared" si="259"/>
        <v>0</v>
      </c>
      <c r="U195" s="271">
        <f t="shared" si="263"/>
        <v>52</v>
      </c>
      <c r="V195" s="152">
        <f t="shared" si="264"/>
        <v>422887</v>
      </c>
      <c r="W195" s="46">
        <f t="shared" si="265"/>
        <v>21990124</v>
      </c>
      <c r="X195" s="86">
        <f t="shared" si="260"/>
        <v>52</v>
      </c>
      <c r="Y195" s="46">
        <f t="shared" si="266"/>
        <v>21990124</v>
      </c>
    </row>
    <row r="196" spans="1:25" s="9" customFormat="1" ht="15.75" x14ac:dyDescent="0.25">
      <c r="A196" s="18" t="s">
        <v>316</v>
      </c>
      <c r="B196" s="19" t="str">
        <f>'[1]mayores y menores 3 ADICION'!$B$198</f>
        <v>S.T.I. de SILLA-YEE PVC-S de Ø500X160mm</v>
      </c>
      <c r="C196" s="107" t="str">
        <f>'[1]mayores y menores 3 ADICION'!$C$198</f>
        <v>un</v>
      </c>
      <c r="D196" s="44">
        <v>60</v>
      </c>
      <c r="E196" s="152">
        <f>+'OE9'!H51</f>
        <v>577875</v>
      </c>
      <c r="F196" s="46">
        <f t="shared" si="261"/>
        <v>34672500</v>
      </c>
      <c r="G196" s="58"/>
      <c r="H196" s="47"/>
      <c r="I196" s="46"/>
      <c r="J196" s="86"/>
      <c r="K196" s="266"/>
      <c r="L196" s="125"/>
      <c r="M196" s="151"/>
      <c r="N196" s="58"/>
      <c r="O196" s="47"/>
      <c r="P196" s="46"/>
      <c r="Q196" s="271">
        <f t="shared" si="262"/>
        <v>60</v>
      </c>
      <c r="R196" s="266">
        <v>0</v>
      </c>
      <c r="S196" s="125">
        <f t="shared" si="258"/>
        <v>34672500</v>
      </c>
      <c r="T196" s="126">
        <f t="shared" si="259"/>
        <v>0</v>
      </c>
      <c r="U196" s="271">
        <f t="shared" si="263"/>
        <v>60</v>
      </c>
      <c r="V196" s="152">
        <f t="shared" si="264"/>
        <v>577875</v>
      </c>
      <c r="W196" s="46">
        <f t="shared" si="265"/>
        <v>34672500</v>
      </c>
      <c r="X196" s="86">
        <f t="shared" si="260"/>
        <v>60</v>
      </c>
      <c r="Y196" s="46">
        <f t="shared" si="266"/>
        <v>34672500</v>
      </c>
    </row>
    <row r="197" spans="1:25" s="9" customFormat="1" ht="15.75" x14ac:dyDescent="0.25">
      <c r="A197" s="18" t="s">
        <v>317</v>
      </c>
      <c r="B197" s="19" t="str">
        <f>'[1]mayores y menores 3 ADICION'!$B$199</f>
        <v xml:space="preserve">S.T.I. de Tubería PEAD-PN16-RDE11 de Ø3" (75 mm) </v>
      </c>
      <c r="C197" s="107" t="str">
        <f>'[1]mayores y menores 3 ADICION'!$C$199</f>
        <v>ml</v>
      </c>
      <c r="D197" s="44">
        <v>2774.78</v>
      </c>
      <c r="E197" s="152">
        <f>+'OE10'!H51</f>
        <v>70416</v>
      </c>
      <c r="F197" s="46">
        <f t="shared" si="261"/>
        <v>195388908.48000002</v>
      </c>
      <c r="G197" s="58"/>
      <c r="H197" s="47"/>
      <c r="I197" s="46"/>
      <c r="J197" s="86"/>
      <c r="K197" s="266"/>
      <c r="L197" s="125"/>
      <c r="M197" s="151"/>
      <c r="N197" s="58"/>
      <c r="O197" s="47"/>
      <c r="P197" s="46"/>
      <c r="Q197" s="272">
        <f t="shared" si="262"/>
        <v>2774.78</v>
      </c>
      <c r="R197" s="266">
        <v>0</v>
      </c>
      <c r="S197" s="125">
        <f t="shared" si="258"/>
        <v>195388908.48000002</v>
      </c>
      <c r="T197" s="126">
        <f t="shared" si="259"/>
        <v>0</v>
      </c>
      <c r="U197" s="272">
        <f t="shared" si="263"/>
        <v>2774.78</v>
      </c>
      <c r="V197" s="152">
        <f t="shared" si="264"/>
        <v>70416</v>
      </c>
      <c r="W197" s="46">
        <f t="shared" si="265"/>
        <v>195388908.48000002</v>
      </c>
      <c r="X197" s="86">
        <f t="shared" si="260"/>
        <v>2774.78</v>
      </c>
      <c r="Y197" s="46">
        <f t="shared" si="266"/>
        <v>195388908.47999999</v>
      </c>
    </row>
    <row r="198" spans="1:25" s="9" customFormat="1" ht="15.75" x14ac:dyDescent="0.25">
      <c r="A198" s="18" t="s">
        <v>318</v>
      </c>
      <c r="B198" s="19" t="str">
        <f>'[1]mayores y menores 3 ADICION'!$B$200</f>
        <v>S.T.I. de CODO45 PEAD-PN16(Ø4"-110mm)X45</v>
      </c>
      <c r="C198" s="107" t="str">
        <f>'[1]mayores y menores 3 ADICION'!$C$200</f>
        <v>un</v>
      </c>
      <c r="D198" s="44">
        <v>10</v>
      </c>
      <c r="E198" s="152">
        <f>+'OE11'!H51</f>
        <v>205857</v>
      </c>
      <c r="F198" s="46">
        <f t="shared" si="261"/>
        <v>2058570</v>
      </c>
      <c r="G198" s="58"/>
      <c r="H198" s="47"/>
      <c r="I198" s="46"/>
      <c r="J198" s="86"/>
      <c r="K198" s="266"/>
      <c r="L198" s="125"/>
      <c r="M198" s="151"/>
      <c r="N198" s="58"/>
      <c r="O198" s="47"/>
      <c r="P198" s="46"/>
      <c r="Q198" s="271">
        <f t="shared" si="262"/>
        <v>10</v>
      </c>
      <c r="R198" s="266">
        <v>0</v>
      </c>
      <c r="S198" s="125">
        <f t="shared" si="258"/>
        <v>2058570</v>
      </c>
      <c r="T198" s="126">
        <f t="shared" si="259"/>
        <v>0</v>
      </c>
      <c r="U198" s="271">
        <f t="shared" si="263"/>
        <v>10</v>
      </c>
      <c r="V198" s="152">
        <f t="shared" si="264"/>
        <v>205857</v>
      </c>
      <c r="W198" s="46">
        <f t="shared" si="265"/>
        <v>2058570</v>
      </c>
      <c r="X198" s="86">
        <f t="shared" si="260"/>
        <v>10</v>
      </c>
      <c r="Y198" s="46">
        <f t="shared" si="266"/>
        <v>2058570</v>
      </c>
    </row>
    <row r="199" spans="1:25" s="9" customFormat="1" ht="31.5" x14ac:dyDescent="0.25">
      <c r="A199" s="18" t="s">
        <v>319</v>
      </c>
      <c r="B199" s="19" t="str">
        <f>'[1]mayores y menores 3 ADICION'!$B$201</f>
        <v>S.T.I. de VÁLVULA TIPO VENTOSA EN HIERRO DÚCTIL (ASTM A-536) BRIDA (Ø1/2"), incluye accesorios</v>
      </c>
      <c r="C199" s="107" t="str">
        <f>'[1]mayores y menores 3 ADICION'!$C$201</f>
        <v>un</v>
      </c>
      <c r="D199" s="44">
        <v>1</v>
      </c>
      <c r="E199" s="152">
        <v>972809.84</v>
      </c>
      <c r="F199" s="46">
        <f t="shared" si="261"/>
        <v>972809.84</v>
      </c>
      <c r="G199" s="58"/>
      <c r="H199" s="47"/>
      <c r="I199" s="46"/>
      <c r="J199" s="86"/>
      <c r="K199" s="266"/>
      <c r="L199" s="125"/>
      <c r="M199" s="151"/>
      <c r="N199" s="58"/>
      <c r="O199" s="47"/>
      <c r="P199" s="46"/>
      <c r="Q199" s="271">
        <f t="shared" si="262"/>
        <v>1</v>
      </c>
      <c r="R199" s="266">
        <v>0</v>
      </c>
      <c r="S199" s="125">
        <f t="shared" si="258"/>
        <v>972809.84</v>
      </c>
      <c r="T199" s="126">
        <f t="shared" si="259"/>
        <v>0</v>
      </c>
      <c r="U199" s="271">
        <f t="shared" si="263"/>
        <v>1</v>
      </c>
      <c r="V199" s="152">
        <f t="shared" si="264"/>
        <v>972809.84</v>
      </c>
      <c r="W199" s="46">
        <f t="shared" si="265"/>
        <v>972809.84</v>
      </c>
      <c r="X199" s="86">
        <f t="shared" si="260"/>
        <v>1</v>
      </c>
      <c r="Y199" s="46">
        <f t="shared" si="266"/>
        <v>972809.84</v>
      </c>
    </row>
    <row r="200" spans="1:25" s="9" customFormat="1" ht="110.25" x14ac:dyDescent="0.25">
      <c r="A200" s="18" t="s">
        <v>320</v>
      </c>
      <c r="B200" s="19" t="str">
        <f>'[1]mayores y menores 3 ADICION'!$B$202</f>
        <v>CONSTRUCCION DE PILOTES DE APOYO, hasta 5 m de longitud, 114,3 mm de diámetro nominal, compuesto de armadura tubular con rosca, de acero EN ISO 11960 N-80, con límite elástico 562 N/mm², de 60,3 mm de diámetro exterior y 5,5 mm de espesor, y CONCRETO DE 3000 PSI, con una relación agua/cemento de 0,4 dosificada en peso, vertida por el interior de la armadura mediante sistema de inyección única global (IU). SEGÚN DISEÑOS</v>
      </c>
      <c r="C200" s="107" t="str">
        <f>'[1]mayores y menores 3 ADICION'!$C$202</f>
        <v>ml</v>
      </c>
      <c r="D200" s="44">
        <v>489.29</v>
      </c>
      <c r="E200" s="152">
        <f>+'OE13'!H54</f>
        <v>142302</v>
      </c>
      <c r="F200" s="46">
        <f t="shared" si="261"/>
        <v>69626945.579999998</v>
      </c>
      <c r="G200" s="58"/>
      <c r="H200" s="47"/>
      <c r="I200" s="46"/>
      <c r="J200" s="86"/>
      <c r="K200" s="266"/>
      <c r="L200" s="125"/>
      <c r="M200" s="151"/>
      <c r="N200" s="58"/>
      <c r="O200" s="47"/>
      <c r="P200" s="46"/>
      <c r="Q200" s="271">
        <f t="shared" si="262"/>
        <v>489.29</v>
      </c>
      <c r="R200" s="266">
        <v>0</v>
      </c>
      <c r="S200" s="125">
        <f t="shared" si="258"/>
        <v>69626945.579999998</v>
      </c>
      <c r="T200" s="126">
        <f t="shared" si="259"/>
        <v>0</v>
      </c>
      <c r="U200" s="271">
        <f t="shared" si="263"/>
        <v>489.29</v>
      </c>
      <c r="V200" s="152">
        <f t="shared" si="264"/>
        <v>142302</v>
      </c>
      <c r="W200" s="46">
        <f t="shared" si="265"/>
        <v>69626945.579999998</v>
      </c>
      <c r="X200" s="86">
        <f t="shared" si="260"/>
        <v>489.29</v>
      </c>
      <c r="Y200" s="46">
        <f t="shared" si="266"/>
        <v>69626945.579999998</v>
      </c>
    </row>
    <row r="201" spans="1:25" s="9" customFormat="1" ht="31.5" x14ac:dyDescent="0.25">
      <c r="A201" s="18" t="s">
        <v>321</v>
      </c>
      <c r="B201" s="19" t="str">
        <f>'[1]mayores y menores 3 ADICION'!$B$203</f>
        <v>Construcción de dados en concreto de 3000 PSI, dimensiones 40x40x40 m., para anclaje línea de impulsión</v>
      </c>
      <c r="C201" s="107" t="str">
        <f>'[1]mayores y menores 3 ADICION'!$C$203</f>
        <v>un</v>
      </c>
      <c r="D201" s="44">
        <v>27</v>
      </c>
      <c r="E201" s="152">
        <f>+'OE14'!H51</f>
        <v>247559</v>
      </c>
      <c r="F201" s="46">
        <f t="shared" si="261"/>
        <v>6684093</v>
      </c>
      <c r="G201" s="58"/>
      <c r="H201" s="47"/>
      <c r="I201" s="46"/>
      <c r="J201" s="86"/>
      <c r="K201" s="266"/>
      <c r="L201" s="125"/>
      <c r="M201" s="151"/>
      <c r="N201" s="58"/>
      <c r="O201" s="47"/>
      <c r="P201" s="46"/>
      <c r="Q201" s="271">
        <f t="shared" si="262"/>
        <v>27</v>
      </c>
      <c r="R201" s="266">
        <v>0</v>
      </c>
      <c r="S201" s="125">
        <f t="shared" si="258"/>
        <v>6684093</v>
      </c>
      <c r="T201" s="126">
        <f t="shared" si="259"/>
        <v>0</v>
      </c>
      <c r="U201" s="271">
        <f t="shared" si="263"/>
        <v>27</v>
      </c>
      <c r="V201" s="152">
        <f t="shared" si="264"/>
        <v>247559</v>
      </c>
      <c r="W201" s="46">
        <f t="shared" si="265"/>
        <v>6684093</v>
      </c>
      <c r="X201" s="86">
        <f t="shared" si="260"/>
        <v>27</v>
      </c>
      <c r="Y201" s="46">
        <f t="shared" si="266"/>
        <v>6684093</v>
      </c>
    </row>
    <row r="202" spans="1:25" s="9" customFormat="1" ht="110.25" x14ac:dyDescent="0.25">
      <c r="A202" s="18" t="s">
        <v>322</v>
      </c>
      <c r="B202" s="19" t="str">
        <f>'[1]mayores y menores 3 ADICION'!$B$204</f>
        <v>S.T.I DE BARANDAS DE PROTECCION SUPERIOR CON BARRA VERTICAL DE 1.0m DE ANCHO, DE ALTURA 2.5m, EN TUBERÍA REDONDA DE 2.5" PARA SOPORTE BOMBAS, TUBERIA REDONDA PARA PASAMANOS Y SOPORTES DE 2" Y BARRAS VERTICALES DE 1" CADA 0.15m, CON PINTURA ANTICORROSIVA TRES MANOS Y PINTURA EPOXICA PARA EXTERIORES, INCLUYE PLATINAS Y PERNOS DE ANCLAJE, segun diseño</v>
      </c>
      <c r="C202" s="107" t="str">
        <f>'[1]mayores y menores 3 ADICION'!$C$204</f>
        <v>ml</v>
      </c>
      <c r="D202" s="44">
        <f>3.7+(1.92*2)</f>
        <v>7.54</v>
      </c>
      <c r="E202" s="152">
        <f>+'OE15'!H51</f>
        <v>764065</v>
      </c>
      <c r="F202" s="46">
        <f t="shared" si="261"/>
        <v>5761050.0999999996</v>
      </c>
      <c r="G202" s="58"/>
      <c r="H202" s="47"/>
      <c r="I202" s="46"/>
      <c r="J202" s="86"/>
      <c r="K202" s="266"/>
      <c r="L202" s="125"/>
      <c r="M202" s="151"/>
      <c r="N202" s="58"/>
      <c r="O202" s="47"/>
      <c r="P202" s="46"/>
      <c r="Q202" s="271">
        <f t="shared" si="262"/>
        <v>7.54</v>
      </c>
      <c r="R202" s="266">
        <v>0</v>
      </c>
      <c r="S202" s="125">
        <f t="shared" si="258"/>
        <v>5761050.0999999996</v>
      </c>
      <c r="T202" s="126">
        <f t="shared" si="259"/>
        <v>0</v>
      </c>
      <c r="U202" s="271">
        <f t="shared" si="263"/>
        <v>7.54</v>
      </c>
      <c r="V202" s="152">
        <f t="shared" si="264"/>
        <v>764065</v>
      </c>
      <c r="W202" s="46">
        <f t="shared" si="265"/>
        <v>5761050.0999999996</v>
      </c>
      <c r="X202" s="86">
        <f t="shared" si="260"/>
        <v>7.54</v>
      </c>
      <c r="Y202" s="46">
        <f t="shared" si="266"/>
        <v>5761050.0999999996</v>
      </c>
    </row>
    <row r="203" spans="1:25" s="9" customFormat="1" ht="63" x14ac:dyDescent="0.25">
      <c r="A203" s="18" t="s">
        <v>323</v>
      </c>
      <c r="B203" s="19" t="str">
        <f>'[1]mayores y menores 3 ADICION'!$B$205</f>
        <v>SUMINISTRO E INSTALACION ACOMETIDA ELECTRICA 220V MONOFASICA, INCLUYE TRASFORMADOR, LINEA PRIMARIA, LINEA SECUNDARIA Y TODOS LOS ELEMENTOS NECESARIOS PARA SU INSTALACION Y FUNCIONAMIENTO, para funcionamiento EBAR</v>
      </c>
      <c r="C203" s="107" t="str">
        <f>'[1]mayores y menores 3 ADICION'!$C$205</f>
        <v>ml</v>
      </c>
      <c r="D203" s="44">
        <v>116</v>
      </c>
      <c r="E203" s="152">
        <f>+'OE16'!H68</f>
        <v>1179240</v>
      </c>
      <c r="F203" s="46">
        <f t="shared" si="261"/>
        <v>136791840</v>
      </c>
      <c r="G203" s="58"/>
      <c r="H203" s="47"/>
      <c r="I203" s="46"/>
      <c r="J203" s="86"/>
      <c r="K203" s="266"/>
      <c r="L203" s="125"/>
      <c r="M203" s="151"/>
      <c r="N203" s="58"/>
      <c r="O203" s="47"/>
      <c r="P203" s="46"/>
      <c r="Q203" s="271">
        <f t="shared" si="262"/>
        <v>116</v>
      </c>
      <c r="R203" s="266">
        <v>0</v>
      </c>
      <c r="S203" s="125">
        <f t="shared" si="258"/>
        <v>136791840</v>
      </c>
      <c r="T203" s="126">
        <f t="shared" si="259"/>
        <v>0</v>
      </c>
      <c r="U203" s="271">
        <f t="shared" si="263"/>
        <v>116</v>
      </c>
      <c r="V203" s="152">
        <f t="shared" si="264"/>
        <v>1179240</v>
      </c>
      <c r="W203" s="46">
        <f t="shared" si="265"/>
        <v>136791840</v>
      </c>
      <c r="X203" s="86">
        <f t="shared" si="260"/>
        <v>116</v>
      </c>
      <c r="Y203" s="46">
        <f t="shared" si="266"/>
        <v>136791840</v>
      </c>
    </row>
    <row r="204" spans="1:25" s="9" customFormat="1" ht="47.25" x14ac:dyDescent="0.25">
      <c r="A204" s="18" t="s">
        <v>324</v>
      </c>
      <c r="B204" s="19" t="str">
        <f>'[1]mayores y menores 3 ADICION'!$B$206</f>
        <v>S.T.I DE POSTES EN CONCRETO PARA ACOMETIDA ELECTRICA, INCLUYE ATRAQUE EN CONCRETO DE 2500 PSI E ILUMINACION DEL SITIO, NO INCLUYE LLENO,  para funcionamiento EBAR</v>
      </c>
      <c r="C204" s="107" t="str">
        <f>'[1]mayores y menores 3 ADICION'!$C$206</f>
        <v>Gl</v>
      </c>
      <c r="D204" s="44">
        <v>1</v>
      </c>
      <c r="E204" s="152">
        <f>+'OE17'!H54</f>
        <v>29071687</v>
      </c>
      <c r="F204" s="46">
        <f t="shared" si="261"/>
        <v>29071687</v>
      </c>
      <c r="G204" s="58"/>
      <c r="H204" s="47"/>
      <c r="I204" s="46"/>
      <c r="J204" s="86"/>
      <c r="K204" s="266"/>
      <c r="L204" s="125"/>
      <c r="M204" s="151"/>
      <c r="N204" s="58"/>
      <c r="O204" s="47"/>
      <c r="P204" s="46"/>
      <c r="Q204" s="271">
        <f t="shared" si="262"/>
        <v>1</v>
      </c>
      <c r="R204" s="266">
        <v>0</v>
      </c>
      <c r="S204" s="125">
        <f t="shared" si="258"/>
        <v>29071687</v>
      </c>
      <c r="T204" s="126">
        <f t="shared" si="259"/>
        <v>0</v>
      </c>
      <c r="U204" s="271">
        <f t="shared" si="263"/>
        <v>1</v>
      </c>
      <c r="V204" s="152">
        <f t="shared" si="264"/>
        <v>29071687</v>
      </c>
      <c r="W204" s="46">
        <f t="shared" si="265"/>
        <v>29071687</v>
      </c>
      <c r="X204" s="86">
        <f t="shared" si="260"/>
        <v>1</v>
      </c>
      <c r="Y204" s="46">
        <f t="shared" si="266"/>
        <v>29071687</v>
      </c>
    </row>
    <row r="205" spans="1:25" s="9" customFormat="1" ht="15.75" x14ac:dyDescent="0.25">
      <c r="A205" s="18" t="s">
        <v>325</v>
      </c>
      <c r="B205" s="19" t="str">
        <f>'[1]mayores y menores 3 ADICION'!$B$207</f>
        <v>S.T.I. de SILLA-YEE PVC-S de Ø200X160mm</v>
      </c>
      <c r="C205" s="107" t="str">
        <f>'[1]mayores y menores 3 ADICION'!$C$207</f>
        <v>un</v>
      </c>
      <c r="D205" s="44">
        <v>175</v>
      </c>
      <c r="E205" s="152">
        <f>+'OE18'!H51</f>
        <v>196161</v>
      </c>
      <c r="F205" s="46">
        <f>D205*E205</f>
        <v>34328175</v>
      </c>
      <c r="G205" s="58"/>
      <c r="H205" s="47"/>
      <c r="I205" s="46"/>
      <c r="J205" s="86"/>
      <c r="K205" s="266"/>
      <c r="L205" s="125"/>
      <c r="M205" s="151"/>
      <c r="N205" s="58"/>
      <c r="O205" s="47"/>
      <c r="P205" s="46"/>
      <c r="Q205" s="271">
        <f t="shared" si="262"/>
        <v>175</v>
      </c>
      <c r="R205" s="266">
        <v>0</v>
      </c>
      <c r="S205" s="125">
        <f t="shared" si="258"/>
        <v>34328175</v>
      </c>
      <c r="T205" s="126">
        <f t="shared" si="259"/>
        <v>0</v>
      </c>
      <c r="U205" s="271">
        <f t="shared" si="263"/>
        <v>175</v>
      </c>
      <c r="V205" s="152">
        <f t="shared" si="264"/>
        <v>196161</v>
      </c>
      <c r="W205" s="46">
        <f t="shared" si="265"/>
        <v>34328175</v>
      </c>
      <c r="X205" s="86">
        <f t="shared" si="260"/>
        <v>175</v>
      </c>
      <c r="Y205" s="46">
        <f t="shared" si="266"/>
        <v>34328175</v>
      </c>
    </row>
    <row r="206" spans="1:25" s="9" customFormat="1" ht="63" x14ac:dyDescent="0.25">
      <c r="A206" s="18" t="s">
        <v>326</v>
      </c>
      <c r="B206" s="19" t="str">
        <f>'[1]mayores y menores 3 ADICION'!$B$208</f>
        <v>Suministro, transporte e instalación de CAJA REGISTRO AGUA EN CONCRETO PARA MEDIDOR de 0.40X0.30m, incluye MEDIDOR DE 1/2" VOLUMÉTRICO, TAPA ANTI FRAUDE EN HD 34 X 21 y herrajes en anden</v>
      </c>
      <c r="C206" s="107" t="str">
        <f>'[1]mayores y menores 3 ADICION'!$C$208</f>
        <v>un</v>
      </c>
      <c r="D206" s="44">
        <v>352</v>
      </c>
      <c r="E206" s="152">
        <f>+'OE19'!H51</f>
        <v>490964</v>
      </c>
      <c r="F206" s="46">
        <f t="shared" si="261"/>
        <v>172819328</v>
      </c>
      <c r="G206" s="58"/>
      <c r="H206" s="47"/>
      <c r="I206" s="46"/>
      <c r="J206" s="86"/>
      <c r="K206" s="266"/>
      <c r="L206" s="125"/>
      <c r="M206" s="151"/>
      <c r="N206" s="58"/>
      <c r="O206" s="47"/>
      <c r="P206" s="46"/>
      <c r="Q206" s="271">
        <f t="shared" si="262"/>
        <v>352</v>
      </c>
      <c r="R206" s="266">
        <v>0</v>
      </c>
      <c r="S206" s="125">
        <f t="shared" si="258"/>
        <v>172819328</v>
      </c>
      <c r="T206" s="126">
        <f t="shared" si="259"/>
        <v>0</v>
      </c>
      <c r="U206" s="271">
        <f t="shared" si="263"/>
        <v>352</v>
      </c>
      <c r="V206" s="152">
        <f t="shared" si="264"/>
        <v>490964</v>
      </c>
      <c r="W206" s="46">
        <f t="shared" si="265"/>
        <v>172819328</v>
      </c>
      <c r="X206" s="86">
        <f t="shared" si="260"/>
        <v>352</v>
      </c>
      <c r="Y206" s="46">
        <f t="shared" si="266"/>
        <v>172819328</v>
      </c>
    </row>
    <row r="207" spans="1:25" s="9" customFormat="1" ht="15.75" x14ac:dyDescent="0.25">
      <c r="A207" s="18" t="s">
        <v>327</v>
      </c>
      <c r="B207" s="19" t="str">
        <f>'[1]mayores y menores 3 ADICION'!$B$209</f>
        <v>Escarificación de lleno existente para el mejoramiento de adherencia</v>
      </c>
      <c r="C207" s="107" t="str">
        <f>'[1]mayores y menores 3 ADICION'!$C$209</f>
        <v>m2</v>
      </c>
      <c r="D207" s="44">
        <v>44000</v>
      </c>
      <c r="E207" s="152">
        <f>+'OE20'!H51</f>
        <v>1641</v>
      </c>
      <c r="F207" s="46">
        <f t="shared" si="261"/>
        <v>72204000</v>
      </c>
      <c r="G207" s="58"/>
      <c r="H207" s="47"/>
      <c r="I207" s="46"/>
      <c r="J207" s="86"/>
      <c r="K207" s="266"/>
      <c r="L207" s="125"/>
      <c r="M207" s="151"/>
      <c r="N207" s="58"/>
      <c r="O207" s="47"/>
      <c r="P207" s="46"/>
      <c r="Q207" s="272">
        <f t="shared" si="262"/>
        <v>44000</v>
      </c>
      <c r="R207" s="266">
        <v>0</v>
      </c>
      <c r="S207" s="125">
        <f t="shared" si="258"/>
        <v>72204000</v>
      </c>
      <c r="T207" s="126">
        <f t="shared" si="259"/>
        <v>0</v>
      </c>
      <c r="U207" s="272">
        <f t="shared" si="263"/>
        <v>44000</v>
      </c>
      <c r="V207" s="152">
        <f t="shared" si="264"/>
        <v>1641</v>
      </c>
      <c r="W207" s="46">
        <f t="shared" si="265"/>
        <v>72204000</v>
      </c>
      <c r="X207" s="86">
        <f t="shared" si="260"/>
        <v>44000</v>
      </c>
      <c r="Y207" s="46">
        <f t="shared" si="266"/>
        <v>72204000</v>
      </c>
    </row>
    <row r="208" spans="1:25" s="9" customFormat="1" ht="47.25" x14ac:dyDescent="0.25">
      <c r="A208" s="18" t="s">
        <v>328</v>
      </c>
      <c r="B208" s="19" t="str">
        <f>'[1]mayores y menores 3 ADICION'!$B$210</f>
        <v>SUMINISTRO, TRANSPORTE Y CONSTRUCCIÓN DE Filtro tipo francés, con una sección de 0,30 X 0,40, Piedra seleccionada entre 2" y 3" y Geotextil NT1600, NO INCLUYE EXCAVACIÓN, NI LLENO</v>
      </c>
      <c r="C208" s="107" t="str">
        <f>'[1]mayores y menores 3 ADICION'!$C$210</f>
        <v>ml</v>
      </c>
      <c r="D208" s="44">
        <v>715</v>
      </c>
      <c r="E208" s="152">
        <f>+'OE21'!H52</f>
        <v>86806</v>
      </c>
      <c r="F208" s="46">
        <f t="shared" si="261"/>
        <v>62066290</v>
      </c>
      <c r="G208" s="58"/>
      <c r="H208" s="47"/>
      <c r="I208" s="46"/>
      <c r="J208" s="86"/>
      <c r="K208" s="266"/>
      <c r="L208" s="125"/>
      <c r="M208" s="151"/>
      <c r="N208" s="58"/>
      <c r="O208" s="47"/>
      <c r="P208" s="46"/>
      <c r="Q208" s="271">
        <f t="shared" si="262"/>
        <v>715</v>
      </c>
      <c r="R208" s="266">
        <v>0</v>
      </c>
      <c r="S208" s="125">
        <f t="shared" si="258"/>
        <v>62066290</v>
      </c>
      <c r="T208" s="126">
        <f t="shared" si="259"/>
        <v>0</v>
      </c>
      <c r="U208" s="271">
        <f t="shared" si="263"/>
        <v>715</v>
      </c>
      <c r="V208" s="152">
        <f t="shared" si="264"/>
        <v>86806</v>
      </c>
      <c r="W208" s="46">
        <f t="shared" si="265"/>
        <v>62066290</v>
      </c>
      <c r="X208" s="86">
        <f t="shared" si="260"/>
        <v>715</v>
      </c>
      <c r="Y208" s="46">
        <f t="shared" si="266"/>
        <v>62066290</v>
      </c>
    </row>
    <row r="209" spans="1:28" s="9" customFormat="1" ht="47.25" x14ac:dyDescent="0.25">
      <c r="A209" s="18" t="s">
        <v>329</v>
      </c>
      <c r="B209" s="19" t="str">
        <f>'[1]mayores y menores 3 ADICION'!$B$211</f>
        <v xml:space="preserve">SUMINISTRO, TRANSPORTE Y CONSTRUCCIÓN DE TERRAPLENES - OBRAS DE CONFORMACIÓN TERRENO SEGÚN ESTUDIO DE SUELOS, INCLUYE GEOTEXTIL </v>
      </c>
      <c r="C209" s="107" t="str">
        <f>'[1]mayores y menores 3 ADICION'!$C$211</f>
        <v>m3</v>
      </c>
      <c r="D209" s="44">
        <f>17325.3892055268-2000</f>
        <v>15325.389205526801</v>
      </c>
      <c r="E209" s="152">
        <f>+'OE22'!H52</f>
        <v>72464</v>
      </c>
      <c r="F209" s="46">
        <f t="shared" si="261"/>
        <v>1110539003.3892941</v>
      </c>
      <c r="G209" s="58"/>
      <c r="H209" s="47"/>
      <c r="I209" s="46"/>
      <c r="J209" s="86"/>
      <c r="K209" s="266"/>
      <c r="L209" s="125"/>
      <c r="M209" s="151"/>
      <c r="N209" s="58"/>
      <c r="O209" s="47"/>
      <c r="P209" s="46"/>
      <c r="Q209" s="272">
        <f t="shared" si="262"/>
        <v>15325.389205526801</v>
      </c>
      <c r="R209" s="266">
        <v>0</v>
      </c>
      <c r="S209" s="125">
        <f t="shared" si="258"/>
        <v>1110539003.3892941</v>
      </c>
      <c r="T209" s="126">
        <f t="shared" si="259"/>
        <v>0</v>
      </c>
      <c r="U209" s="272">
        <f t="shared" si="263"/>
        <v>15325.389205526801</v>
      </c>
      <c r="V209" s="152">
        <f t="shared" si="264"/>
        <v>72464</v>
      </c>
      <c r="W209" s="46">
        <f t="shared" si="265"/>
        <v>1110539003.3892941</v>
      </c>
      <c r="X209" s="86">
        <f t="shared" si="260"/>
        <v>15325.389205526801</v>
      </c>
      <c r="Y209" s="46">
        <f t="shared" si="266"/>
        <v>1110539003.3900001</v>
      </c>
    </row>
    <row r="210" spans="1:28" s="9" customFormat="1" ht="15.75" x14ac:dyDescent="0.25">
      <c r="A210" s="100"/>
      <c r="B210" s="102"/>
      <c r="C210" s="107"/>
      <c r="D210" s="83"/>
      <c r="E210" s="47"/>
      <c r="F210" s="46"/>
      <c r="G210" s="58"/>
      <c r="H210" s="47"/>
      <c r="I210" s="46"/>
      <c r="J210" s="86"/>
      <c r="K210" s="266"/>
      <c r="L210" s="125"/>
      <c r="M210" s="151"/>
      <c r="N210" s="58"/>
      <c r="O210" s="47"/>
      <c r="P210" s="46"/>
      <c r="Q210" s="58"/>
      <c r="R210" s="266"/>
      <c r="S210" s="125"/>
      <c r="T210" s="126"/>
      <c r="U210" s="58"/>
      <c r="V210" s="47"/>
      <c r="W210" s="46"/>
      <c r="X210" s="86"/>
      <c r="Y210" s="46"/>
    </row>
    <row r="211" spans="1:28" s="9" customFormat="1" ht="16.5" thickBot="1" x14ac:dyDescent="0.3">
      <c r="A211" s="207"/>
      <c r="B211" s="211"/>
      <c r="C211" s="212"/>
      <c r="D211" s="213"/>
      <c r="E211" s="209"/>
      <c r="F211" s="210"/>
      <c r="G211" s="208"/>
      <c r="H211" s="209"/>
      <c r="I211" s="210">
        <f>SUM(I210:I210)</f>
        <v>0</v>
      </c>
      <c r="J211" s="273"/>
      <c r="K211" s="274"/>
      <c r="L211" s="214"/>
      <c r="M211" s="215"/>
      <c r="N211" s="275"/>
      <c r="O211" s="209"/>
      <c r="P211" s="210"/>
      <c r="Q211" s="273"/>
      <c r="R211" s="274"/>
      <c r="S211" s="214">
        <f>SUM(S191:S210)</f>
        <v>2183917893.3892941</v>
      </c>
      <c r="T211" s="216"/>
      <c r="U211" s="275"/>
      <c r="V211" s="209"/>
      <c r="W211" s="210">
        <f>SUM(W191:W210)</f>
        <v>2183917893.3892941</v>
      </c>
      <c r="X211" s="273"/>
      <c r="Y211" s="210">
        <f>SUM(Y191:Y210)</f>
        <v>2183917893.3900003</v>
      </c>
      <c r="AA211" s="428"/>
      <c r="AB211" s="428"/>
    </row>
    <row r="212" spans="1:28" s="9" customFormat="1" ht="16.5" thickBot="1" x14ac:dyDescent="0.3">
      <c r="A212" s="247"/>
      <c r="B212" s="255" t="s">
        <v>264</v>
      </c>
      <c r="C212" s="238"/>
      <c r="D212" s="222"/>
      <c r="E212" s="223"/>
      <c r="F212" s="224">
        <f>SUM(F191:F211)</f>
        <v>2183917893.3892941</v>
      </c>
      <c r="G212" s="226"/>
      <c r="H212" s="223"/>
      <c r="I212" s="224"/>
      <c r="J212" s="226"/>
      <c r="K212" s="227"/>
      <c r="L212" s="225">
        <f>SUM(L186:L189)</f>
        <v>0</v>
      </c>
      <c r="M212" s="228">
        <f>SUM(M186:M189)</f>
        <v>0</v>
      </c>
      <c r="N212" s="226"/>
      <c r="O212" s="223"/>
      <c r="P212" s="224"/>
      <c r="Q212" s="226"/>
      <c r="R212" s="227"/>
      <c r="S212" s="225">
        <f>SUM(S186:S210)</f>
        <v>2183917893.3892941</v>
      </c>
      <c r="T212" s="228">
        <f>SUM(T186:T210)</f>
        <v>0</v>
      </c>
      <c r="U212" s="226"/>
      <c r="V212" s="223"/>
      <c r="W212" s="224"/>
      <c r="X212" s="229"/>
      <c r="Y212" s="224"/>
    </row>
    <row r="213" spans="1:28" s="9" customFormat="1" ht="16.5" thickBot="1" x14ac:dyDescent="0.3">
      <c r="A213" s="247"/>
      <c r="B213" s="255" t="s">
        <v>265</v>
      </c>
      <c r="C213" s="238"/>
      <c r="D213" s="222"/>
      <c r="E213" s="223"/>
      <c r="F213" s="224">
        <f>SUM(F214:F216)</f>
        <v>622416599.62</v>
      </c>
      <c r="G213" s="226"/>
      <c r="H213" s="223"/>
      <c r="I213" s="224"/>
      <c r="J213" s="226"/>
      <c r="K213" s="227"/>
      <c r="L213" s="225">
        <f>SUM(L214:L216)</f>
        <v>0</v>
      </c>
      <c r="M213" s="228">
        <f>SUM(M214:M216)</f>
        <v>0</v>
      </c>
      <c r="N213" s="226"/>
      <c r="O213" s="223"/>
      <c r="P213" s="224"/>
      <c r="Q213" s="226"/>
      <c r="R213" s="227"/>
      <c r="S213" s="225">
        <f>SUM(S214:S216)</f>
        <v>622416599.6159488</v>
      </c>
      <c r="T213" s="228">
        <f>SUM(T214:T216)</f>
        <v>0</v>
      </c>
      <c r="U213" s="226"/>
      <c r="V213" s="223"/>
      <c r="W213" s="224"/>
      <c r="X213" s="229"/>
      <c r="Y213" s="224"/>
    </row>
    <row r="214" spans="1:28" s="6" customFormat="1" ht="15.75" x14ac:dyDescent="0.25">
      <c r="A214" s="218"/>
      <c r="B214" s="256" t="s">
        <v>250</v>
      </c>
      <c r="C214" s="198"/>
      <c r="D214" s="242">
        <v>0.245</v>
      </c>
      <c r="E214" s="154"/>
      <c r="F214" s="155">
        <f>ROUND(+$F$212*D214,2)</f>
        <v>535059883.88</v>
      </c>
      <c r="G214" s="156"/>
      <c r="H214" s="154"/>
      <c r="I214" s="155"/>
      <c r="J214" s="156"/>
      <c r="K214" s="157"/>
      <c r="L214" s="158">
        <f>ROUND(+D214*$L$212,2)</f>
        <v>0</v>
      </c>
      <c r="M214" s="219">
        <f>ROUND(+D214*$M$212,2)</f>
        <v>0</v>
      </c>
      <c r="N214" s="156"/>
      <c r="O214" s="154"/>
      <c r="P214" s="155"/>
      <c r="Q214" s="156"/>
      <c r="R214" s="157"/>
      <c r="S214" s="158">
        <f>S212*D214</f>
        <v>535059883.88037705</v>
      </c>
      <c r="T214" s="219">
        <f>T212*D214</f>
        <v>0</v>
      </c>
      <c r="U214" s="156"/>
      <c r="V214" s="154"/>
      <c r="W214" s="155"/>
      <c r="X214" s="159"/>
      <c r="Y214" s="155"/>
    </row>
    <row r="215" spans="1:28" s="6" customFormat="1" ht="15.75" x14ac:dyDescent="0.25">
      <c r="A215" s="217"/>
      <c r="B215" s="21" t="s">
        <v>251</v>
      </c>
      <c r="C215" s="107"/>
      <c r="D215" s="80">
        <v>0</v>
      </c>
      <c r="E215" s="47"/>
      <c r="F215" s="46">
        <f t="shared" ref="F215:F216" si="267">ROUND(+$F$212*D215,2)</f>
        <v>0</v>
      </c>
      <c r="G215" s="58"/>
      <c r="H215" s="47"/>
      <c r="I215" s="46"/>
      <c r="J215" s="58"/>
      <c r="K215" s="146"/>
      <c r="L215" s="88">
        <f>ROUND(+D215*$L$212,2)</f>
        <v>0</v>
      </c>
      <c r="M215" s="153">
        <f>ROUND(+D215*$M$212,2)</f>
        <v>0</v>
      </c>
      <c r="N215" s="58"/>
      <c r="O215" s="47"/>
      <c r="P215" s="46"/>
      <c r="Q215" s="58"/>
      <c r="R215" s="146"/>
      <c r="S215" s="88">
        <f>S212*D215</f>
        <v>0</v>
      </c>
      <c r="T215" s="153">
        <f>T212*D215</f>
        <v>0</v>
      </c>
      <c r="U215" s="58"/>
      <c r="V215" s="47"/>
      <c r="W215" s="46"/>
      <c r="X215" s="86"/>
      <c r="Y215" s="46"/>
    </row>
    <row r="216" spans="1:28" s="6" customFormat="1" ht="16.5" thickBot="1" x14ac:dyDescent="0.3">
      <c r="A216" s="217"/>
      <c r="B216" s="257" t="s">
        <v>266</v>
      </c>
      <c r="C216" s="244"/>
      <c r="D216" s="245">
        <v>0.04</v>
      </c>
      <c r="E216" s="171"/>
      <c r="F216" s="150">
        <f t="shared" si="267"/>
        <v>87356715.739999995</v>
      </c>
      <c r="G216" s="173"/>
      <c r="H216" s="171"/>
      <c r="I216" s="150"/>
      <c r="J216" s="173"/>
      <c r="K216" s="174"/>
      <c r="L216" s="172">
        <f>ROUND(+D216*$L$212,2)</f>
        <v>0</v>
      </c>
      <c r="M216" s="246">
        <f>ROUND(+D216*$M$212,2)</f>
        <v>0</v>
      </c>
      <c r="N216" s="173"/>
      <c r="O216" s="171"/>
      <c r="P216" s="150"/>
      <c r="Q216" s="173"/>
      <c r="R216" s="174"/>
      <c r="S216" s="172">
        <f>S212*D216</f>
        <v>87356715.735571772</v>
      </c>
      <c r="T216" s="246">
        <f>T212*D216</f>
        <v>0</v>
      </c>
      <c r="U216" s="173"/>
      <c r="V216" s="171"/>
      <c r="W216" s="150"/>
      <c r="X216" s="149"/>
      <c r="Y216" s="150"/>
    </row>
    <row r="217" spans="1:28" s="9" customFormat="1" ht="16.5" thickBot="1" x14ac:dyDescent="0.3">
      <c r="A217" s="258"/>
      <c r="B217" s="255" t="s">
        <v>269</v>
      </c>
      <c r="C217" s="221"/>
      <c r="D217" s="222"/>
      <c r="E217" s="223"/>
      <c r="F217" s="224">
        <f>+F212+F213</f>
        <v>2806334493.009294</v>
      </c>
      <c r="G217" s="222"/>
      <c r="H217" s="223"/>
      <c r="I217" s="224"/>
      <c r="J217" s="226"/>
      <c r="K217" s="227"/>
      <c r="L217" s="225">
        <f>+L212+L213</f>
        <v>0</v>
      </c>
      <c r="M217" s="228">
        <f t="shared" ref="M217" si="268">+M212+M213</f>
        <v>0</v>
      </c>
      <c r="N217" s="226"/>
      <c r="O217" s="223"/>
      <c r="P217" s="224"/>
      <c r="Q217" s="226"/>
      <c r="R217" s="227"/>
      <c r="S217" s="225">
        <f>+S212+S213</f>
        <v>2806334493.0052428</v>
      </c>
      <c r="T217" s="228">
        <f t="shared" ref="T217" si="269">+T212+T213</f>
        <v>0</v>
      </c>
      <c r="U217" s="226"/>
      <c r="V217" s="223"/>
      <c r="W217" s="224"/>
      <c r="X217" s="229"/>
      <c r="Y217" s="276"/>
    </row>
    <row r="218" spans="1:28" s="9" customFormat="1" ht="16.5" thickBot="1" x14ac:dyDescent="0.3">
      <c r="A218" s="456"/>
      <c r="B218" s="457"/>
      <c r="C218" s="252"/>
      <c r="D218" s="253"/>
      <c r="E218" s="230"/>
      <c r="F218" s="231"/>
      <c r="G218" s="253"/>
      <c r="H218" s="230"/>
      <c r="I218" s="231"/>
      <c r="J218" s="232"/>
      <c r="K218" s="233"/>
      <c r="L218" s="234"/>
      <c r="M218" s="235"/>
      <c r="N218" s="236"/>
      <c r="O218" s="230"/>
      <c r="P218" s="231"/>
      <c r="Q218" s="232"/>
      <c r="R218" s="233"/>
      <c r="S218" s="234"/>
      <c r="T218" s="235"/>
      <c r="U218" s="236"/>
      <c r="V218" s="230"/>
      <c r="W218" s="231"/>
      <c r="X218" s="237"/>
      <c r="Y218" s="231"/>
    </row>
    <row r="219" spans="1:28" s="9" customFormat="1" ht="16.5" thickBot="1" x14ac:dyDescent="0.3">
      <c r="A219" s="458" t="s">
        <v>270</v>
      </c>
      <c r="B219" s="459"/>
      <c r="C219" s="238"/>
      <c r="D219" s="222"/>
      <c r="E219" s="223"/>
      <c r="F219" s="224">
        <f>+F212+F176</f>
        <v>9372990913.7192936</v>
      </c>
      <c r="G219" s="225"/>
      <c r="H219" s="223"/>
      <c r="I219" s="224">
        <f>I22+I94+I139+I174+I189</f>
        <v>7189073020.3135729</v>
      </c>
      <c r="J219" s="239"/>
      <c r="K219" s="227"/>
      <c r="L219" s="225">
        <f>+L212+L176</f>
        <v>809902429.74000001</v>
      </c>
      <c r="M219" s="228">
        <f>+M212+M176</f>
        <v>-809902429.74000001</v>
      </c>
      <c r="N219" s="225"/>
      <c r="O219" s="223"/>
      <c r="P219" s="224">
        <f>P22+P94+P139+P174+P189</f>
        <v>7189073020.3124485</v>
      </c>
      <c r="Q219" s="239"/>
      <c r="R219" s="227"/>
      <c r="S219" s="225">
        <f>+S212+S176</f>
        <v>2809413819.0192943</v>
      </c>
      <c r="T219" s="228">
        <f>+T212+T176</f>
        <v>0</v>
      </c>
      <c r="U219" s="225"/>
      <c r="V219" s="223"/>
      <c r="W219" s="224">
        <f>W22+W94+W139+W174+W189+W211</f>
        <v>2183917893.3892941</v>
      </c>
      <c r="X219" s="229"/>
      <c r="Y219" s="224">
        <f>+Y189+Y176+Y211</f>
        <v>9998486839.3300018</v>
      </c>
    </row>
    <row r="220" spans="1:28" s="9" customFormat="1" ht="16.5" thickBot="1" x14ac:dyDescent="0.3">
      <c r="A220" s="458" t="s">
        <v>271</v>
      </c>
      <c r="B220" s="459"/>
      <c r="C220" s="238"/>
      <c r="D220" s="222"/>
      <c r="E220" s="223"/>
      <c r="F220" s="224">
        <f>SUM(F221:F225)</f>
        <v>2787222757.4100003</v>
      </c>
      <c r="G220" s="225"/>
      <c r="H220" s="223"/>
      <c r="I220" s="224">
        <f>SUM(I221:I225)</f>
        <v>2164806157.79</v>
      </c>
      <c r="J220" s="226"/>
      <c r="K220" s="227"/>
      <c r="L220" s="225">
        <f>SUM(L221:L225)</f>
        <v>230822192.47999999</v>
      </c>
      <c r="M220" s="228">
        <f>SUM(M221:M225)</f>
        <v>-230822192.47999999</v>
      </c>
      <c r="N220" s="225"/>
      <c r="O220" s="223"/>
      <c r="P220" s="224">
        <f>SUM(P221:P223)</f>
        <v>2048885810.79</v>
      </c>
      <c r="Q220" s="226"/>
      <c r="R220" s="227"/>
      <c r="S220" s="225">
        <f>SUM(S221:S223)</f>
        <v>800682938.42049885</v>
      </c>
      <c r="T220" s="228">
        <f>SUM(T221:T223)</f>
        <v>0</v>
      </c>
      <c r="U220" s="225"/>
      <c r="V220" s="223"/>
      <c r="W220" s="224">
        <f>SUM(W221:W223)</f>
        <v>622416599.6159488</v>
      </c>
      <c r="X220" s="229"/>
      <c r="Y220" s="224">
        <f>SUM(Y221:Y225)</f>
        <v>2991132968.7814288</v>
      </c>
    </row>
    <row r="221" spans="1:28" s="6" customFormat="1" ht="15.75" x14ac:dyDescent="0.25">
      <c r="A221" s="240"/>
      <c r="B221" s="241" t="s">
        <v>250</v>
      </c>
      <c r="C221" s="198"/>
      <c r="D221" s="242">
        <v>0.245</v>
      </c>
      <c r="E221" s="154"/>
      <c r="F221" s="155">
        <f>ROUND(+$F$219*D221,2)</f>
        <v>2296382773.8600001</v>
      </c>
      <c r="G221" s="242">
        <v>0.245</v>
      </c>
      <c r="H221" s="154"/>
      <c r="I221" s="155">
        <f>ROUND(+$I$219*G221,2)</f>
        <v>1761322889.98</v>
      </c>
      <c r="J221" s="156"/>
      <c r="K221" s="157"/>
      <c r="L221" s="158">
        <f>ROUND(+$L$219*D221,2)</f>
        <v>198426095.28999999</v>
      </c>
      <c r="M221" s="219">
        <f>ROUND(+$M$219*D221,2)</f>
        <v>-198426095.28999999</v>
      </c>
      <c r="N221" s="242">
        <v>0.245</v>
      </c>
      <c r="O221" s="154"/>
      <c r="P221" s="155">
        <f>ROUND(+$P$219*N221,2)</f>
        <v>1761322889.98</v>
      </c>
      <c r="Q221" s="156"/>
      <c r="R221" s="157"/>
      <c r="S221" s="158">
        <f>N221*S219</f>
        <v>688306385.6597271</v>
      </c>
      <c r="T221" s="219">
        <f>ROUND(+$M$219*K221,2)</f>
        <v>0</v>
      </c>
      <c r="U221" s="242">
        <v>0.245</v>
      </c>
      <c r="V221" s="154"/>
      <c r="W221" s="155">
        <f>U221*W219</f>
        <v>535059883.88037705</v>
      </c>
      <c r="X221" s="159"/>
      <c r="Y221" s="155">
        <f>ROUND(+$Y$219*D221,2)</f>
        <v>2449629275.6399999</v>
      </c>
    </row>
    <row r="222" spans="1:28" s="6" customFormat="1" ht="15.75" x14ac:dyDescent="0.25">
      <c r="A222" s="220"/>
      <c r="B222" s="103" t="s">
        <v>251</v>
      </c>
      <c r="C222" s="107"/>
      <c r="D222" s="80">
        <v>0</v>
      </c>
      <c r="E222" s="47"/>
      <c r="F222" s="46">
        <f>ROUND(+$F$219*D222,2)</f>
        <v>0</v>
      </c>
      <c r="G222" s="80">
        <v>0</v>
      </c>
      <c r="H222" s="47"/>
      <c r="I222" s="46">
        <f>ROUND(+$I$219*G222,2)</f>
        <v>0</v>
      </c>
      <c r="J222" s="58"/>
      <c r="K222" s="146"/>
      <c r="L222" s="88">
        <f>ROUND(+$L$219*D222,2)</f>
        <v>0</v>
      </c>
      <c r="M222" s="153">
        <f>ROUND(+$M$219*D222,2)</f>
        <v>0</v>
      </c>
      <c r="N222" s="80">
        <v>0</v>
      </c>
      <c r="O222" s="47"/>
      <c r="P222" s="46">
        <f>ROUND(+$P$219*N222,2)</f>
        <v>0</v>
      </c>
      <c r="Q222" s="58"/>
      <c r="R222" s="146"/>
      <c r="S222" s="88">
        <f t="shared" ref="S222" si="270">ROUND(+$S$219*N222,2)</f>
        <v>0</v>
      </c>
      <c r="T222" s="153">
        <f>ROUND(+$M$219*K222,2)</f>
        <v>0</v>
      </c>
      <c r="U222" s="80">
        <v>0</v>
      </c>
      <c r="V222" s="47"/>
      <c r="W222" s="46">
        <f>U222*W219</f>
        <v>0</v>
      </c>
      <c r="X222" s="86"/>
      <c r="Y222" s="46">
        <f>ROUND(+$Y$219*D222,2)</f>
        <v>0</v>
      </c>
    </row>
    <row r="223" spans="1:28" s="6" customFormat="1" ht="16.5" thickBot="1" x14ac:dyDescent="0.3">
      <c r="A223" s="220"/>
      <c r="B223" s="243" t="s">
        <v>266</v>
      </c>
      <c r="C223" s="244"/>
      <c r="D223" s="245">
        <v>0.04</v>
      </c>
      <c r="E223" s="171"/>
      <c r="F223" s="150">
        <f>ROUND(+$F$219*D223,2)</f>
        <v>374919636.55000001</v>
      </c>
      <c r="G223" s="245">
        <v>0.04</v>
      </c>
      <c r="H223" s="171"/>
      <c r="I223" s="150">
        <f>ROUND(+$I$219*G223,2)</f>
        <v>287562920.81</v>
      </c>
      <c r="J223" s="173"/>
      <c r="K223" s="174"/>
      <c r="L223" s="172">
        <f>ROUND(+$L$219*D223,2)</f>
        <v>32396097.190000001</v>
      </c>
      <c r="M223" s="246">
        <f>ROUND(+$M$219*D223,2)</f>
        <v>-32396097.190000001</v>
      </c>
      <c r="N223" s="245">
        <v>0.04</v>
      </c>
      <c r="O223" s="171"/>
      <c r="P223" s="150">
        <f>ROUND(+$P$219*N223,2)</f>
        <v>287562920.81</v>
      </c>
      <c r="Q223" s="173"/>
      <c r="R223" s="174"/>
      <c r="S223" s="172">
        <f>N223*S219</f>
        <v>112376552.76077177</v>
      </c>
      <c r="T223" s="246">
        <f>ROUND(+$M$219*K223,2)</f>
        <v>0</v>
      </c>
      <c r="U223" s="245">
        <v>0.04</v>
      </c>
      <c r="V223" s="171"/>
      <c r="W223" s="150">
        <f>U223*W219</f>
        <v>87356715.735571772</v>
      </c>
      <c r="X223" s="149"/>
      <c r="Y223" s="150">
        <f>ROUND(+$Y$219*D223,2)</f>
        <v>399939473.56999999</v>
      </c>
    </row>
    <row r="224" spans="1:28" s="9" customFormat="1" ht="16.5" thickBot="1" x14ac:dyDescent="0.3">
      <c r="A224" s="247"/>
      <c r="B224" s="248" t="s">
        <v>252</v>
      </c>
      <c r="C224" s="238"/>
      <c r="D224" s="249"/>
      <c r="E224" s="223"/>
      <c r="F224" s="224">
        <v>23503334</v>
      </c>
      <c r="G224" s="225"/>
      <c r="H224" s="223"/>
      <c r="I224" s="224">
        <v>23503334</v>
      </c>
      <c r="J224" s="226"/>
      <c r="K224" s="227"/>
      <c r="L224" s="225"/>
      <c r="M224" s="228"/>
      <c r="N224" s="225"/>
      <c r="O224" s="223"/>
      <c r="P224" s="224">
        <v>23503334</v>
      </c>
      <c r="Q224" s="226"/>
      <c r="R224" s="227"/>
      <c r="S224" s="225">
        <v>5672400</v>
      </c>
      <c r="T224" s="228"/>
      <c r="U224" s="225"/>
      <c r="V224" s="223"/>
      <c r="W224" s="224">
        <v>5672400</v>
      </c>
      <c r="X224" s="229"/>
      <c r="Y224" s="224">
        <f>F224+W224</f>
        <v>29175734</v>
      </c>
    </row>
    <row r="225" spans="1:25" s="9" customFormat="1" ht="16.5" thickBot="1" x14ac:dyDescent="0.3">
      <c r="A225" s="247"/>
      <c r="B225" s="248" t="s">
        <v>253</v>
      </c>
      <c r="C225" s="238"/>
      <c r="D225" s="249"/>
      <c r="E225" s="223"/>
      <c r="F225" s="224">
        <v>92417013</v>
      </c>
      <c r="G225" s="225"/>
      <c r="H225" s="223"/>
      <c r="I225" s="224">
        <v>92417013</v>
      </c>
      <c r="J225" s="226"/>
      <c r="K225" s="227"/>
      <c r="L225" s="225"/>
      <c r="M225" s="228"/>
      <c r="N225" s="225"/>
      <c r="O225" s="223"/>
      <c r="P225" s="224">
        <v>92417013</v>
      </c>
      <c r="Q225" s="226"/>
      <c r="R225" s="227"/>
      <c r="S225" s="225">
        <v>19971472.571428571</v>
      </c>
      <c r="T225" s="228"/>
      <c r="U225" s="225"/>
      <c r="V225" s="223"/>
      <c r="W225" s="224">
        <v>19971472.571428571</v>
      </c>
      <c r="X225" s="229"/>
      <c r="Y225" s="224">
        <f>F225+W225</f>
        <v>112388485.57142857</v>
      </c>
    </row>
    <row r="226" spans="1:25" s="9" customFormat="1" ht="16.5" thickBot="1" x14ac:dyDescent="0.3">
      <c r="A226" s="250"/>
      <c r="B226" s="251"/>
      <c r="C226" s="252"/>
      <c r="D226" s="253"/>
      <c r="E226" s="230"/>
      <c r="F226" s="231"/>
      <c r="G226" s="236"/>
      <c r="H226" s="230"/>
      <c r="I226" s="231"/>
      <c r="J226" s="232"/>
      <c r="K226" s="233"/>
      <c r="L226" s="236"/>
      <c r="M226" s="254"/>
      <c r="N226" s="236"/>
      <c r="O226" s="230"/>
      <c r="P226" s="231"/>
      <c r="Q226" s="232"/>
      <c r="R226" s="233"/>
      <c r="S226" s="236"/>
      <c r="T226" s="254"/>
      <c r="U226" s="236"/>
      <c r="V226" s="230"/>
      <c r="W226" s="231"/>
      <c r="X226" s="237"/>
      <c r="Y226" s="231"/>
    </row>
    <row r="227" spans="1:25" s="9" customFormat="1" ht="16.5" thickBot="1" x14ac:dyDescent="0.3">
      <c r="A227" s="458" t="s">
        <v>272</v>
      </c>
      <c r="B227" s="459"/>
      <c r="C227" s="221"/>
      <c r="D227" s="222"/>
      <c r="E227" s="223"/>
      <c r="F227" s="224">
        <f>+F220+F219</f>
        <v>12160213671.129293</v>
      </c>
      <c r="G227" s="225"/>
      <c r="H227" s="223"/>
      <c r="I227" s="224">
        <f>(+I220+I219)</f>
        <v>9353879178.1035728</v>
      </c>
      <c r="J227" s="226"/>
      <c r="K227" s="227"/>
      <c r="L227" s="225">
        <f>+L220+L219</f>
        <v>1040724622.22</v>
      </c>
      <c r="M227" s="228">
        <f>+M220+M219</f>
        <v>-1040724622.22</v>
      </c>
      <c r="N227" s="225"/>
      <c r="O227" s="223"/>
      <c r="P227" s="224">
        <f>+P220+P219+P224+P225</f>
        <v>9353879178.1024475</v>
      </c>
      <c r="Q227" s="226"/>
      <c r="R227" s="227"/>
      <c r="S227" s="225">
        <f>+S220+S219+S224+S225</f>
        <v>3635740630.0112219</v>
      </c>
      <c r="T227" s="228">
        <f>+T220+T219+T224+T225</f>
        <v>0</v>
      </c>
      <c r="U227" s="225"/>
      <c r="V227" s="223"/>
      <c r="W227" s="224">
        <f>+W220+W219+W224+W225</f>
        <v>2831978365.5766716</v>
      </c>
      <c r="X227" s="229"/>
      <c r="Y227" s="224">
        <f>+Y220+Y219</f>
        <v>12989619808.111431</v>
      </c>
    </row>
    <row r="228" spans="1:25" s="9" customFormat="1" ht="16.5" thickBot="1" x14ac:dyDescent="0.3">
      <c r="A228" s="104"/>
      <c r="B228" s="105"/>
      <c r="C228" s="117"/>
      <c r="D228" s="84"/>
      <c r="E228" s="277"/>
      <c r="F228" s="278"/>
      <c r="G228" s="84"/>
      <c r="H228" s="277"/>
      <c r="I228" s="160">
        <f>F227-I227</f>
        <v>2806334493.0257206</v>
      </c>
      <c r="J228" s="279"/>
      <c r="K228" s="278"/>
      <c r="L228" s="280"/>
      <c r="M228" s="281">
        <f>L227+M227</f>
        <v>0</v>
      </c>
      <c r="N228" s="84"/>
      <c r="O228" s="277"/>
      <c r="P228" s="160">
        <f>I227-P227</f>
        <v>1.125335693359375E-3</v>
      </c>
      <c r="Q228" s="279"/>
      <c r="R228" s="278"/>
      <c r="S228" s="280"/>
      <c r="T228" s="281">
        <f>S227+T227</f>
        <v>3635740630.0112219</v>
      </c>
      <c r="U228" s="84"/>
      <c r="V228" s="277"/>
      <c r="W228" s="160"/>
      <c r="X228" s="282"/>
      <c r="Y228" s="283"/>
    </row>
    <row r="229" spans="1:25" s="161" customFormat="1" ht="16.5" thickBot="1" x14ac:dyDescent="0.3">
      <c r="A229" s="460" t="s">
        <v>273</v>
      </c>
      <c r="B229" s="461"/>
      <c r="C229" s="461"/>
      <c r="D229" s="461"/>
      <c r="E229" s="461"/>
      <c r="F229" s="461"/>
      <c r="G229" s="461"/>
      <c r="H229" s="461"/>
      <c r="I229" s="461"/>
      <c r="J229" s="461"/>
      <c r="K229" s="461"/>
      <c r="L229" s="461"/>
      <c r="M229" s="461"/>
      <c r="N229" s="461"/>
      <c r="O229" s="461"/>
      <c r="P229" s="461"/>
      <c r="Q229" s="461"/>
      <c r="R229" s="461"/>
      <c r="S229" s="461"/>
      <c r="T229" s="461"/>
      <c r="U229" s="461"/>
      <c r="V229" s="461"/>
      <c r="W229" s="461"/>
      <c r="X229" s="462"/>
      <c r="Y229" s="330">
        <f>Y227-I227</f>
        <v>3635740630.0078583</v>
      </c>
    </row>
    <row r="230" spans="1:25" s="9" customFormat="1" ht="15.75" x14ac:dyDescent="0.25">
      <c r="A230" s="449" t="s">
        <v>279</v>
      </c>
      <c r="B230" s="445"/>
      <c r="C230" s="450"/>
      <c r="D230" s="450"/>
      <c r="E230" s="450"/>
      <c r="F230" s="450"/>
      <c r="G230" s="162"/>
      <c r="H230" s="162"/>
      <c r="I230" s="162"/>
      <c r="J230" s="163"/>
      <c r="K230" s="163"/>
      <c r="L230" s="163"/>
      <c r="M230" s="163"/>
      <c r="N230" s="164"/>
      <c r="O230" s="164"/>
      <c r="P230" s="164"/>
      <c r="Q230" s="164"/>
      <c r="R230" s="164"/>
      <c r="S230" s="164"/>
      <c r="T230" s="164"/>
      <c r="U230" s="164"/>
      <c r="V230" s="164"/>
      <c r="W230" s="164"/>
      <c r="X230" s="164"/>
      <c r="Y230" s="165"/>
    </row>
    <row r="231" spans="1:25" s="9" customFormat="1" ht="15.75" x14ac:dyDescent="0.25">
      <c r="A231" s="451" t="s">
        <v>280</v>
      </c>
      <c r="B231" s="452"/>
      <c r="C231" s="452"/>
      <c r="D231" s="452"/>
      <c r="E231" s="452"/>
      <c r="F231" s="452"/>
      <c r="G231" s="94"/>
      <c r="H231" s="94"/>
      <c r="I231" s="94"/>
      <c r="J231" s="166"/>
      <c r="K231" s="166"/>
      <c r="L231" s="166"/>
      <c r="M231" s="166"/>
      <c r="Y231" s="8"/>
    </row>
    <row r="232" spans="1:25" s="9" customFormat="1" ht="15.75" x14ac:dyDescent="0.25">
      <c r="A232" s="451" t="s">
        <v>281</v>
      </c>
      <c r="B232" s="452"/>
      <c r="C232" s="452"/>
      <c r="D232" s="452"/>
      <c r="E232" s="452"/>
      <c r="F232" s="452"/>
      <c r="G232" s="94"/>
      <c r="H232" s="94"/>
      <c r="I232" s="94"/>
      <c r="J232" s="166"/>
      <c r="K232" s="166"/>
      <c r="L232" s="166"/>
      <c r="M232" s="166"/>
      <c r="Y232" s="8"/>
    </row>
    <row r="233" spans="1:25" s="9" customFormat="1" ht="15.75" x14ac:dyDescent="0.25">
      <c r="A233" s="451" t="s">
        <v>282</v>
      </c>
      <c r="B233" s="452"/>
      <c r="C233" s="452"/>
      <c r="D233" s="452"/>
      <c r="E233" s="452"/>
      <c r="F233" s="452"/>
      <c r="G233" s="94"/>
      <c r="H233" s="94"/>
      <c r="I233" s="94"/>
      <c r="J233" s="166"/>
      <c r="K233" s="166"/>
      <c r="L233" s="166"/>
      <c r="M233" s="166"/>
      <c r="Y233" s="8"/>
    </row>
    <row r="234" spans="1:25" s="6" customFormat="1" ht="15.75" x14ac:dyDescent="0.25">
      <c r="A234" s="73"/>
      <c r="B234" s="95"/>
      <c r="D234" s="74"/>
      <c r="M234" s="167"/>
      <c r="Y234" s="168"/>
    </row>
    <row r="235" spans="1:25" s="6" customFormat="1" ht="15.75" x14ac:dyDescent="0.25">
      <c r="A235" s="453" t="s">
        <v>287</v>
      </c>
      <c r="B235" s="454"/>
      <c r="C235" s="454"/>
      <c r="D235" s="454"/>
      <c r="E235" s="455"/>
      <c r="F235" s="455"/>
      <c r="M235" s="167"/>
      <c r="Y235" s="168"/>
    </row>
    <row r="236" spans="1:25" s="6" customFormat="1" ht="15.75" x14ac:dyDescent="0.25">
      <c r="A236" s="73"/>
      <c r="B236" s="95"/>
      <c r="D236" s="74"/>
      <c r="M236" s="167"/>
      <c r="Y236" s="168"/>
    </row>
    <row r="237" spans="1:25" s="6" customFormat="1" ht="16.5" thickBot="1" x14ac:dyDescent="0.3">
      <c r="A237" s="4" t="s">
        <v>274</v>
      </c>
      <c r="B237" s="5"/>
      <c r="F237" s="7" t="s">
        <v>274</v>
      </c>
      <c r="G237" s="444"/>
      <c r="H237" s="444"/>
      <c r="I237" s="444"/>
      <c r="M237" s="7" t="s">
        <v>274</v>
      </c>
      <c r="N237" s="444"/>
      <c r="O237" s="444"/>
      <c r="P237" s="444"/>
      <c r="Q237" s="11"/>
      <c r="R237" s="11"/>
      <c r="S237" s="11"/>
      <c r="T237" s="11"/>
      <c r="U237" s="11"/>
      <c r="V237" s="11"/>
      <c r="W237" s="11"/>
      <c r="Y237" s="8"/>
    </row>
    <row r="238" spans="1:25" s="6" customFormat="1" ht="15.75" x14ac:dyDescent="0.25">
      <c r="A238" s="4" t="s">
        <v>275</v>
      </c>
      <c r="B238" s="96" t="s">
        <v>285</v>
      </c>
      <c r="F238" s="7" t="s">
        <v>275</v>
      </c>
      <c r="G238" s="445" t="s">
        <v>301</v>
      </c>
      <c r="H238" s="446"/>
      <c r="I238" s="446"/>
      <c r="M238" s="7" t="s">
        <v>275</v>
      </c>
      <c r="N238" s="445" t="s">
        <v>286</v>
      </c>
      <c r="O238" s="446"/>
      <c r="P238" s="446"/>
      <c r="Q238" s="9"/>
      <c r="R238" s="9"/>
      <c r="S238" s="9"/>
      <c r="T238" s="9"/>
      <c r="U238" s="9"/>
      <c r="V238" s="9"/>
      <c r="W238" s="9"/>
      <c r="Y238" s="8"/>
    </row>
    <row r="239" spans="1:25" s="6" customFormat="1" ht="15.75" x14ac:dyDescent="0.25">
      <c r="A239" s="10"/>
      <c r="B239" s="96" t="s">
        <v>276</v>
      </c>
      <c r="F239" s="9"/>
      <c r="G239" s="447" t="s">
        <v>278</v>
      </c>
      <c r="H239" s="448"/>
      <c r="I239" s="448"/>
      <c r="N239" s="447" t="s">
        <v>277</v>
      </c>
      <c r="O239" s="448"/>
      <c r="P239" s="448"/>
      <c r="Q239" s="9"/>
      <c r="R239" s="9"/>
      <c r="S239" s="9"/>
      <c r="T239" s="9"/>
      <c r="U239" s="9"/>
      <c r="V239" s="9"/>
      <c r="W239" s="9"/>
      <c r="Y239" s="8"/>
    </row>
    <row r="240" spans="1:25" s="6" customFormat="1" ht="16.5" thickBot="1" x14ac:dyDescent="0.3">
      <c r="A240" s="12"/>
      <c r="B240" s="13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5"/>
    </row>
    <row r="241" spans="1:25" s="2" customFormat="1" ht="12" x14ac:dyDescent="0.25">
      <c r="E241" s="76"/>
      <c r="F241" s="76"/>
      <c r="G241" s="76"/>
      <c r="H241" s="76"/>
      <c r="I241" s="76"/>
      <c r="N241" s="76"/>
      <c r="O241" s="76"/>
      <c r="P241" s="75"/>
      <c r="Q241" s="75"/>
      <c r="R241" s="75"/>
      <c r="S241" s="75"/>
      <c r="T241" s="75"/>
      <c r="U241" s="75"/>
      <c r="V241" s="75"/>
      <c r="W241" s="75"/>
      <c r="X241" s="75"/>
      <c r="Y241" s="75"/>
    </row>
    <row r="242" spans="1:25" s="2" customFormat="1" ht="12.75" x14ac:dyDescent="0.25">
      <c r="E242" s="76"/>
      <c r="F242" s="443"/>
      <c r="G242" s="443"/>
      <c r="H242" s="443"/>
      <c r="I242" s="443"/>
      <c r="J242" s="443"/>
      <c r="L242" s="443"/>
      <c r="M242" s="443"/>
      <c r="N242" s="76"/>
      <c r="O242" s="76"/>
      <c r="P242" s="75"/>
      <c r="Q242" s="75"/>
      <c r="R242" s="75"/>
      <c r="S242" s="75"/>
      <c r="T242" s="75"/>
      <c r="U242" s="75"/>
      <c r="V242" s="75"/>
      <c r="W242" s="75"/>
      <c r="X242" s="75"/>
      <c r="Y242" s="75"/>
    </row>
    <row r="243" spans="1:25" s="2" customFormat="1" ht="12.75" x14ac:dyDescent="0.25">
      <c r="E243" s="3"/>
      <c r="F243" s="443"/>
      <c r="G243" s="443"/>
      <c r="H243" s="443"/>
      <c r="I243" s="443"/>
      <c r="J243" s="443"/>
      <c r="L243" s="443"/>
      <c r="M243" s="443"/>
      <c r="N243" s="442"/>
      <c r="O243" s="442"/>
      <c r="P243" s="75"/>
      <c r="Q243" s="75"/>
      <c r="R243" s="75"/>
      <c r="S243" s="75"/>
      <c r="T243" s="75"/>
      <c r="U243" s="75"/>
      <c r="V243" s="75"/>
      <c r="W243" s="75"/>
      <c r="X243" s="75"/>
      <c r="Y243" s="75"/>
    </row>
    <row r="244" spans="1:25" s="2" customFormat="1" ht="12" x14ac:dyDescent="0.25">
      <c r="B244" s="429"/>
      <c r="P244" s="430"/>
      <c r="Q244" s="430"/>
      <c r="R244" s="430"/>
      <c r="S244" s="430"/>
      <c r="T244" s="430"/>
      <c r="U244" s="430"/>
      <c r="V244" s="430"/>
      <c r="W244" s="430"/>
      <c r="X244" s="430"/>
      <c r="Y244" s="430"/>
    </row>
    <row r="245" spans="1:25" s="3" customFormat="1" ht="16.5" customHeight="1" x14ac:dyDescent="0.25">
      <c r="A245" s="431"/>
      <c r="B245" s="431"/>
      <c r="F245" s="432"/>
      <c r="M245" s="442"/>
      <c r="N245" s="442"/>
      <c r="O245" s="427"/>
      <c r="P245" s="442"/>
      <c r="Q245" s="442"/>
      <c r="R245" s="442"/>
      <c r="S245" s="442"/>
      <c r="T245" s="442"/>
      <c r="U245" s="442"/>
      <c r="V245" s="442"/>
      <c r="W245" s="442"/>
      <c r="X245" s="442"/>
      <c r="Y245" s="442"/>
    </row>
    <row r="246" spans="1:25" s="2" customFormat="1" ht="12" customHeight="1" x14ac:dyDescent="0.25">
      <c r="F246" s="432"/>
      <c r="M246" s="433"/>
    </row>
    <row r="247" spans="1:25" s="2" customFormat="1" ht="12" x14ac:dyDescent="0.25">
      <c r="F247" s="432"/>
      <c r="J247" s="434"/>
      <c r="K247" s="434"/>
      <c r="L247" s="434"/>
      <c r="M247" s="434"/>
      <c r="N247" s="434"/>
      <c r="O247" s="434"/>
      <c r="P247" s="434"/>
      <c r="Q247" s="434"/>
      <c r="R247" s="434"/>
      <c r="S247" s="434"/>
      <c r="T247" s="434"/>
      <c r="U247" s="434"/>
      <c r="V247" s="434"/>
      <c r="W247" s="434"/>
      <c r="X247" s="434"/>
      <c r="Y247" s="434"/>
    </row>
    <row r="248" spans="1:25" s="2" customFormat="1" ht="12" x14ac:dyDescent="0.25">
      <c r="F248" s="432"/>
      <c r="J248" s="434"/>
      <c r="K248" s="434"/>
      <c r="L248" s="434"/>
      <c r="M248" s="434"/>
      <c r="N248" s="434"/>
      <c r="O248" s="434"/>
      <c r="P248" s="434"/>
      <c r="Q248" s="434"/>
      <c r="R248" s="434"/>
      <c r="S248" s="434"/>
      <c r="T248" s="434"/>
      <c r="U248" s="434"/>
      <c r="V248" s="434"/>
      <c r="W248" s="434"/>
      <c r="X248" s="434"/>
      <c r="Y248" s="434"/>
    </row>
    <row r="249" spans="1:25" s="2" customFormat="1" ht="12" x14ac:dyDescent="0.25">
      <c r="F249" s="432"/>
      <c r="J249" s="434"/>
      <c r="K249" s="434"/>
      <c r="L249" s="434"/>
      <c r="M249" s="434"/>
      <c r="N249" s="434"/>
      <c r="O249" s="434"/>
      <c r="P249" s="434"/>
      <c r="Q249" s="434"/>
      <c r="R249" s="434"/>
      <c r="S249" s="434"/>
      <c r="T249" s="434"/>
      <c r="U249" s="434"/>
      <c r="V249" s="434"/>
      <c r="W249" s="434"/>
      <c r="X249" s="434"/>
      <c r="Y249" s="434"/>
    </row>
    <row r="250" spans="1:25" x14ac:dyDescent="0.25">
      <c r="G250" s="435"/>
    </row>
  </sheetData>
  <mergeCells count="60">
    <mergeCell ref="D5:F5"/>
    <mergeCell ref="G5:Y5"/>
    <mergeCell ref="B1:X1"/>
    <mergeCell ref="A2:Y2"/>
    <mergeCell ref="B3:Y3"/>
    <mergeCell ref="B4:E4"/>
    <mergeCell ref="G4:Y4"/>
    <mergeCell ref="A10:A11"/>
    <mergeCell ref="B10:B11"/>
    <mergeCell ref="C10:C11"/>
    <mergeCell ref="D10:F10"/>
    <mergeCell ref="G10:I10"/>
    <mergeCell ref="D6:F6"/>
    <mergeCell ref="G6:Y6"/>
    <mergeCell ref="D7:F7"/>
    <mergeCell ref="G7:Y7"/>
    <mergeCell ref="A8:Y9"/>
    <mergeCell ref="X190:Y190"/>
    <mergeCell ref="X10:X11"/>
    <mergeCell ref="Y10:Y11"/>
    <mergeCell ref="G185:I185"/>
    <mergeCell ref="L185:M185"/>
    <mergeCell ref="N185:P185"/>
    <mergeCell ref="S185:T185"/>
    <mergeCell ref="U185:W185"/>
    <mergeCell ref="X185:Y185"/>
    <mergeCell ref="J10:K10"/>
    <mergeCell ref="L10:M10"/>
    <mergeCell ref="N10:P10"/>
    <mergeCell ref="Q10:R10"/>
    <mergeCell ref="S10:T10"/>
    <mergeCell ref="U10:W10"/>
    <mergeCell ref="G190:I190"/>
    <mergeCell ref="L190:M190"/>
    <mergeCell ref="N190:P190"/>
    <mergeCell ref="S190:T190"/>
    <mergeCell ref="U190:W190"/>
    <mergeCell ref="N237:P237"/>
    <mergeCell ref="A218:B218"/>
    <mergeCell ref="A219:B219"/>
    <mergeCell ref="A220:B220"/>
    <mergeCell ref="A227:B227"/>
    <mergeCell ref="A229:X229"/>
    <mergeCell ref="A230:F230"/>
    <mergeCell ref="A231:F231"/>
    <mergeCell ref="A232:F232"/>
    <mergeCell ref="A233:F233"/>
    <mergeCell ref="A235:F235"/>
    <mergeCell ref="G237:I237"/>
    <mergeCell ref="G238:I238"/>
    <mergeCell ref="N238:P238"/>
    <mergeCell ref="G239:I239"/>
    <mergeCell ref="N239:P239"/>
    <mergeCell ref="M245:N245"/>
    <mergeCell ref="P245:Y245"/>
    <mergeCell ref="F242:J242"/>
    <mergeCell ref="L242:M242"/>
    <mergeCell ref="F243:J243"/>
    <mergeCell ref="L243:M243"/>
    <mergeCell ref="N243:O243"/>
  </mergeCells>
  <printOptions horizontalCentered="1"/>
  <pageMargins left="0.19685039370078741" right="0.19685039370078741" top="0.39370078740157483" bottom="0.39370078740157483" header="0.19685039370078741" footer="0.19685039370078741"/>
  <pageSetup scale="28" fitToHeight="100" orientation="landscape" r:id="rId1"/>
  <headerFooter>
    <oddHeader>&amp;F</oddHeader>
    <oddFooter>&amp;L&amp;A&amp;C&amp;B Confidencial&amp;B&amp;RPágina &amp;P</oddFooter>
  </headerFooter>
  <rowBreaks count="2" manualBreakCount="2">
    <brk id="60" max="24" man="1"/>
    <brk id="184" max="2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CFE44-0DBB-4162-BE95-B89D8BEBFD81}">
  <sheetPr>
    <tabColor theme="5" tint="0.39997558519241921"/>
    <pageSetUpPr fitToPage="1"/>
  </sheetPr>
  <dimension ref="A1:H56"/>
  <sheetViews>
    <sheetView zoomScaleNormal="100" zoomScaleSheetLayoutView="100" workbookViewId="0">
      <selection activeCell="D6" sqref="D6:F6"/>
    </sheetView>
  </sheetViews>
  <sheetFormatPr baseColWidth="10" defaultRowHeight="12.75" x14ac:dyDescent="0.25"/>
  <cols>
    <col min="1" max="1" width="5.7109375" style="289" customWidth="1"/>
    <col min="2" max="2" width="3.28515625" style="289" customWidth="1"/>
    <col min="3" max="3" width="6.42578125" style="289" customWidth="1"/>
    <col min="4" max="4" width="21.5703125" style="289" customWidth="1"/>
    <col min="5" max="5" width="11.42578125" style="289"/>
    <col min="6" max="6" width="17.5703125" style="289" customWidth="1"/>
    <col min="7" max="7" width="13.140625" style="289" customWidth="1"/>
    <col min="8" max="8" width="14" style="289" customWidth="1"/>
    <col min="9" max="16384" width="11.42578125" style="289"/>
  </cols>
  <sheetData>
    <row r="1" spans="1:8" ht="72" customHeight="1" thickTop="1" thickBot="1" x14ac:dyDescent="0.3">
      <c r="A1" s="436"/>
      <c r="B1" s="437"/>
      <c r="C1" s="437"/>
      <c r="D1" s="559" t="s">
        <v>343</v>
      </c>
      <c r="E1" s="560"/>
      <c r="F1" s="560"/>
      <c r="G1" s="561"/>
      <c r="H1" s="288" t="s">
        <v>344</v>
      </c>
    </row>
    <row r="2" spans="1:8" ht="9.9499999999999993" customHeight="1" thickTop="1" thickBot="1" x14ac:dyDescent="0.3">
      <c r="A2" s="290"/>
      <c r="B2" s="290"/>
      <c r="C2" s="291"/>
      <c r="D2" s="291"/>
      <c r="E2" s="291"/>
      <c r="F2" s="291"/>
      <c r="G2" s="292"/>
      <c r="H2" s="292"/>
    </row>
    <row r="3" spans="1:8" ht="60" customHeight="1" x14ac:dyDescent="0.25">
      <c r="A3" s="520" t="s">
        <v>345</v>
      </c>
      <c r="B3" s="521"/>
      <c r="C3" s="521"/>
      <c r="D3" s="510" t="s">
        <v>0</v>
      </c>
      <c r="E3" s="510"/>
      <c r="F3" s="510"/>
      <c r="G3" s="293" t="s">
        <v>346</v>
      </c>
      <c r="H3" s="294">
        <f>+'OE4'!H3</f>
        <v>45520</v>
      </c>
    </row>
    <row r="4" spans="1:8" ht="20.100000000000001" customHeight="1" x14ac:dyDescent="0.25">
      <c r="A4" s="522" t="s">
        <v>347</v>
      </c>
      <c r="B4" s="523"/>
      <c r="C4" s="523"/>
      <c r="D4" s="512" t="s">
        <v>348</v>
      </c>
      <c r="E4" s="512"/>
      <c r="F4" s="512"/>
      <c r="G4" s="455"/>
      <c r="H4" s="527"/>
    </row>
    <row r="5" spans="1:8" ht="20.100000000000001" customHeight="1" x14ac:dyDescent="0.25">
      <c r="A5" s="522" t="s">
        <v>533</v>
      </c>
      <c r="B5" s="523"/>
      <c r="C5" s="523"/>
      <c r="D5" s="512" t="str">
        <f>+'Mayores y Menores 3 ADICION'!A193</f>
        <v>OE6</v>
      </c>
      <c r="E5" s="512"/>
      <c r="F5" s="512"/>
      <c r="G5" s="295" t="s">
        <v>535</v>
      </c>
      <c r="H5" s="296" t="str">
        <f>+'Mayores y Menores 3 ADICION'!C193</f>
        <v>un</v>
      </c>
    </row>
    <row r="6" spans="1:8" ht="39.950000000000003" customHeight="1" thickBot="1" x14ac:dyDescent="0.3">
      <c r="A6" s="524" t="s">
        <v>534</v>
      </c>
      <c r="B6" s="525"/>
      <c r="C6" s="526"/>
      <c r="D6" s="528" t="str">
        <f>+'Mayores y Menores 3 ADICION'!B193</f>
        <v>S.T.I. de SEMICODO PVC-S de Ø6"X45</v>
      </c>
      <c r="E6" s="526"/>
      <c r="F6" s="526"/>
      <c r="G6" s="408" t="s">
        <v>536</v>
      </c>
      <c r="H6" s="409">
        <f>+'Mayores y Menores 3 ADICION'!D193</f>
        <v>716</v>
      </c>
    </row>
    <row r="7" spans="1:8" ht="9.9499999999999993" customHeight="1" thickBot="1" x14ac:dyDescent="0.3">
      <c r="A7" s="297"/>
      <c r="B7" s="297"/>
      <c r="C7" s="298"/>
      <c r="D7" s="297"/>
      <c r="E7" s="297"/>
      <c r="F7" s="297"/>
      <c r="G7" s="297"/>
      <c r="H7" s="297"/>
    </row>
    <row r="8" spans="1:8" x14ac:dyDescent="0.25">
      <c r="A8" s="529" t="s">
        <v>350</v>
      </c>
      <c r="B8" s="530"/>
      <c r="C8" s="530"/>
      <c r="D8" s="530"/>
      <c r="E8" s="530"/>
      <c r="F8" s="530"/>
      <c r="G8" s="530"/>
      <c r="H8" s="531"/>
    </row>
    <row r="9" spans="1:8" x14ac:dyDescent="0.25">
      <c r="A9" s="532" t="s">
        <v>351</v>
      </c>
      <c r="B9" s="533"/>
      <c r="C9" s="533"/>
      <c r="D9" s="534"/>
      <c r="E9" s="299" t="s">
        <v>352</v>
      </c>
      <c r="F9" s="299" t="s">
        <v>546</v>
      </c>
      <c r="G9" s="299" t="s">
        <v>353</v>
      </c>
      <c r="H9" s="300" t="s">
        <v>354</v>
      </c>
    </row>
    <row r="10" spans="1:8" x14ac:dyDescent="0.25">
      <c r="A10" s="535"/>
      <c r="B10" s="536"/>
      <c r="C10" s="536"/>
      <c r="D10" s="537"/>
      <c r="E10" s="301" t="s">
        <v>355</v>
      </c>
      <c r="F10" s="301" t="s">
        <v>356</v>
      </c>
      <c r="G10" s="301" t="s">
        <v>614</v>
      </c>
      <c r="H10" s="302" t="s">
        <v>358</v>
      </c>
    </row>
    <row r="11" spans="1:8" x14ac:dyDescent="0.25">
      <c r="A11" s="538"/>
      <c r="B11" s="539"/>
      <c r="C11" s="539"/>
      <c r="D11" s="540"/>
      <c r="E11" s="303"/>
      <c r="F11" s="303" t="s">
        <v>359</v>
      </c>
      <c r="G11" s="304" t="s">
        <v>360</v>
      </c>
      <c r="H11" s="305"/>
    </row>
    <row r="12" spans="1:8" x14ac:dyDescent="0.25">
      <c r="A12" s="541" t="s">
        <v>361</v>
      </c>
      <c r="B12" s="542"/>
      <c r="C12" s="542"/>
      <c r="D12" s="543"/>
      <c r="E12" s="306"/>
      <c r="F12" s="307"/>
      <c r="G12" s="308"/>
      <c r="H12" s="309">
        <f>+H41*5%</f>
        <v>226.32223649926448</v>
      </c>
    </row>
    <row r="13" spans="1:8" x14ac:dyDescent="0.25">
      <c r="A13" s="515"/>
      <c r="B13" s="512"/>
      <c r="C13" s="512"/>
      <c r="D13" s="516"/>
      <c r="E13" s="310"/>
      <c r="F13" s="307"/>
      <c r="G13" s="308"/>
      <c r="H13" s="309"/>
    </row>
    <row r="14" spans="1:8" x14ac:dyDescent="0.25">
      <c r="A14" s="515"/>
      <c r="B14" s="512"/>
      <c r="C14" s="512"/>
      <c r="D14" s="516"/>
      <c r="E14" s="310"/>
      <c r="F14" s="307"/>
      <c r="G14" s="308"/>
      <c r="H14" s="309"/>
    </row>
    <row r="15" spans="1:8" x14ac:dyDescent="0.25">
      <c r="A15" s="515"/>
      <c r="B15" s="512"/>
      <c r="C15" s="512"/>
      <c r="D15" s="516"/>
      <c r="E15" s="310"/>
      <c r="F15" s="307"/>
      <c r="G15" s="308"/>
      <c r="H15" s="309"/>
    </row>
    <row r="16" spans="1:8" ht="13.5" thickBot="1" x14ac:dyDescent="0.3">
      <c r="A16" s="547"/>
      <c r="B16" s="548"/>
      <c r="C16" s="548"/>
      <c r="D16" s="549"/>
      <c r="E16" s="311"/>
      <c r="F16" s="312"/>
      <c r="G16" s="313"/>
      <c r="H16" s="314"/>
    </row>
    <row r="17" spans="1:8" ht="13.5" thickBot="1" x14ac:dyDescent="0.3">
      <c r="A17" s="297"/>
      <c r="B17" s="297"/>
      <c r="C17" s="298"/>
      <c r="D17" s="297"/>
      <c r="E17" s="297"/>
      <c r="F17" s="297"/>
      <c r="G17" s="315" t="s">
        <v>364</v>
      </c>
      <c r="H17" s="316">
        <f>SUM(H12:H16)</f>
        <v>226.32223649926448</v>
      </c>
    </row>
    <row r="18" spans="1:8" ht="9.9499999999999993" customHeight="1" thickBot="1" x14ac:dyDescent="0.3">
      <c r="A18" s="297"/>
      <c r="B18" s="297"/>
      <c r="C18" s="298"/>
      <c r="D18" s="297"/>
      <c r="E18" s="297"/>
      <c r="F18" s="297"/>
      <c r="G18" s="297"/>
      <c r="H18" s="297"/>
    </row>
    <row r="19" spans="1:8" x14ac:dyDescent="0.25">
      <c r="A19" s="544" t="s">
        <v>365</v>
      </c>
      <c r="B19" s="545"/>
      <c r="C19" s="545"/>
      <c r="D19" s="545"/>
      <c r="E19" s="545"/>
      <c r="F19" s="545"/>
      <c r="G19" s="545"/>
      <c r="H19" s="546"/>
    </row>
    <row r="20" spans="1:8" x14ac:dyDescent="0.25">
      <c r="A20" s="532" t="s">
        <v>351</v>
      </c>
      <c r="B20" s="533"/>
      <c r="C20" s="533"/>
      <c r="D20" s="534"/>
      <c r="E20" s="550" t="s">
        <v>349</v>
      </c>
      <c r="F20" s="299" t="s">
        <v>352</v>
      </c>
      <c r="G20" s="299" t="s">
        <v>366</v>
      </c>
      <c r="H20" s="300" t="s">
        <v>354</v>
      </c>
    </row>
    <row r="21" spans="1:8" x14ac:dyDescent="0.25">
      <c r="A21" s="538"/>
      <c r="B21" s="539"/>
      <c r="C21" s="539"/>
      <c r="D21" s="540"/>
      <c r="E21" s="551"/>
      <c r="F21" s="303" t="s">
        <v>367</v>
      </c>
      <c r="G21" s="303" t="s">
        <v>368</v>
      </c>
      <c r="H21" s="305" t="s">
        <v>369</v>
      </c>
    </row>
    <row r="22" spans="1:8" x14ac:dyDescent="0.25">
      <c r="A22" s="515" t="s">
        <v>396</v>
      </c>
      <c r="B22" s="512"/>
      <c r="C22" s="512"/>
      <c r="D22" s="516"/>
      <c r="E22" s="306" t="s">
        <v>349</v>
      </c>
      <c r="F22" s="413">
        <v>1</v>
      </c>
      <c r="G22" s="307">
        <v>62954</v>
      </c>
      <c r="H22" s="309">
        <f>+F22*G22</f>
        <v>62954</v>
      </c>
    </row>
    <row r="23" spans="1:8" x14ac:dyDescent="0.25">
      <c r="A23" s="515" t="s">
        <v>394</v>
      </c>
      <c r="B23" s="512"/>
      <c r="C23" s="512"/>
      <c r="D23" s="516"/>
      <c r="E23" s="306" t="s">
        <v>349</v>
      </c>
      <c r="F23" s="413">
        <f>ROUND(0.025/1.05,2)</f>
        <v>0.02</v>
      </c>
      <c r="G23" s="307">
        <v>71306</v>
      </c>
      <c r="H23" s="309">
        <f t="shared" ref="H23:H24" si="0">+F23*G23</f>
        <v>1426.1200000000001</v>
      </c>
    </row>
    <row r="24" spans="1:8" x14ac:dyDescent="0.25">
      <c r="A24" s="515" t="s">
        <v>395</v>
      </c>
      <c r="B24" s="512"/>
      <c r="C24" s="512"/>
      <c r="D24" s="516"/>
      <c r="E24" s="306" t="s">
        <v>349</v>
      </c>
      <c r="F24" s="413">
        <f>ROUND(0.025/1.05,2)</f>
        <v>0.02</v>
      </c>
      <c r="G24" s="307">
        <v>147884</v>
      </c>
      <c r="H24" s="309">
        <f t="shared" si="0"/>
        <v>2957.68</v>
      </c>
    </row>
    <row r="25" spans="1:8" x14ac:dyDescent="0.25">
      <c r="A25" s="515"/>
      <c r="B25" s="512"/>
      <c r="C25" s="512"/>
      <c r="D25" s="516"/>
      <c r="E25" s="306"/>
      <c r="F25" s="413"/>
      <c r="G25" s="307"/>
      <c r="H25" s="309"/>
    </row>
    <row r="26" spans="1:8" x14ac:dyDescent="0.25">
      <c r="A26" s="515"/>
      <c r="B26" s="512"/>
      <c r="C26" s="512"/>
      <c r="D26" s="516"/>
      <c r="E26" s="306"/>
      <c r="F26" s="413"/>
      <c r="G26" s="307"/>
      <c r="H26" s="309"/>
    </row>
    <row r="27" spans="1:8" x14ac:dyDescent="0.25">
      <c r="A27" s="515"/>
      <c r="B27" s="512"/>
      <c r="C27" s="512"/>
      <c r="D27" s="516"/>
      <c r="E27" s="306"/>
      <c r="F27" s="413"/>
      <c r="G27" s="307"/>
      <c r="H27" s="309"/>
    </row>
    <row r="28" spans="1:8" ht="13.5" thickBot="1" x14ac:dyDescent="0.3">
      <c r="A28" s="552"/>
      <c r="B28" s="528"/>
      <c r="C28" s="528"/>
      <c r="D28" s="553"/>
      <c r="E28" s="311"/>
      <c r="F28" s="415"/>
      <c r="G28" s="312"/>
      <c r="H28" s="314"/>
    </row>
    <row r="29" spans="1:8" s="322" customFormat="1" x14ac:dyDescent="0.25">
      <c r="A29" s="295"/>
      <c r="B29" s="295"/>
      <c r="C29" s="319"/>
      <c r="D29" s="295"/>
      <c r="E29" s="295"/>
      <c r="F29" s="317" t="s">
        <v>371</v>
      </c>
      <c r="G29" s="320"/>
      <c r="H29" s="321">
        <f>SUM(H22:H28)</f>
        <v>67337.8</v>
      </c>
    </row>
    <row r="30" spans="1:8" x14ac:dyDescent="0.25">
      <c r="A30" s="297"/>
      <c r="B30" s="297"/>
      <c r="C30" s="298"/>
      <c r="D30" s="297"/>
      <c r="E30" s="297"/>
      <c r="F30" s="323" t="s">
        <v>372</v>
      </c>
      <c r="G30" s="324">
        <v>0.05</v>
      </c>
      <c r="H30" s="325">
        <f>+(H23+H24)*G30</f>
        <v>219.19000000000003</v>
      </c>
    </row>
    <row r="31" spans="1:8" s="322" customFormat="1" ht="13.5" thickBot="1" x14ac:dyDescent="0.3">
      <c r="A31" s="295"/>
      <c r="B31" s="295"/>
      <c r="C31" s="319"/>
      <c r="D31" s="295"/>
      <c r="E31" s="295"/>
      <c r="F31" s="326" t="s">
        <v>364</v>
      </c>
      <c r="G31" s="327"/>
      <c r="H31" s="328">
        <f>SUM(H29:H30)</f>
        <v>67556.990000000005</v>
      </c>
    </row>
    <row r="32" spans="1:8" ht="13.5" thickBot="1" x14ac:dyDescent="0.3">
      <c r="A32" s="297"/>
      <c r="B32" s="297"/>
      <c r="C32" s="298"/>
      <c r="D32" s="297"/>
      <c r="E32" s="297"/>
      <c r="F32" s="297"/>
      <c r="G32" s="297"/>
      <c r="H32" s="297"/>
    </row>
    <row r="33" spans="1:8" x14ac:dyDescent="0.25">
      <c r="A33" s="544" t="s">
        <v>373</v>
      </c>
      <c r="B33" s="545"/>
      <c r="C33" s="545"/>
      <c r="D33" s="545"/>
      <c r="E33" s="545"/>
      <c r="F33" s="545"/>
      <c r="G33" s="545"/>
      <c r="H33" s="546"/>
    </row>
    <row r="34" spans="1:8" x14ac:dyDescent="0.25">
      <c r="A34" s="532" t="s">
        <v>351</v>
      </c>
      <c r="B34" s="533"/>
      <c r="C34" s="533"/>
      <c r="D34" s="534"/>
      <c r="E34" s="299" t="s">
        <v>352</v>
      </c>
      <c r="F34" s="299" t="s">
        <v>374</v>
      </c>
      <c r="G34" s="299" t="s">
        <v>353</v>
      </c>
      <c r="H34" s="300" t="s">
        <v>354</v>
      </c>
    </row>
    <row r="35" spans="1:8" x14ac:dyDescent="0.25">
      <c r="A35" s="535"/>
      <c r="B35" s="536"/>
      <c r="C35" s="536"/>
      <c r="D35" s="537"/>
      <c r="E35" s="301" t="s">
        <v>375</v>
      </c>
      <c r="F35" s="301" t="s">
        <v>376</v>
      </c>
      <c r="G35" s="301" t="s">
        <v>357</v>
      </c>
      <c r="H35" s="302" t="s">
        <v>377</v>
      </c>
    </row>
    <row r="36" spans="1:8" x14ac:dyDescent="0.25">
      <c r="A36" s="538"/>
      <c r="B36" s="539"/>
      <c r="C36" s="539"/>
      <c r="D36" s="540"/>
      <c r="E36" s="303"/>
      <c r="F36" s="303" t="s">
        <v>378</v>
      </c>
      <c r="G36" s="304" t="s">
        <v>379</v>
      </c>
      <c r="H36" s="305"/>
    </row>
    <row r="37" spans="1:8" ht="30" customHeight="1" x14ac:dyDescent="0.25">
      <c r="A37" s="542" t="s">
        <v>593</v>
      </c>
      <c r="B37" s="562"/>
      <c r="C37" s="562"/>
      <c r="D37" s="563"/>
      <c r="E37" s="308">
        <v>2</v>
      </c>
      <c r="F37" s="307">
        <f>+'SALARIOS YONDO 2024'!G24</f>
        <v>75206.893452054806</v>
      </c>
      <c r="G37" s="308">
        <v>80</v>
      </c>
      <c r="H37" s="309">
        <f>+(E37*F37)/G37</f>
        <v>1880.1723363013703</v>
      </c>
    </row>
    <row r="38" spans="1:8" ht="30" customHeight="1" x14ac:dyDescent="0.25">
      <c r="A38" s="515" t="s">
        <v>594</v>
      </c>
      <c r="B38" s="512"/>
      <c r="C38" s="512"/>
      <c r="D38" s="516"/>
      <c r="E38" s="308">
        <v>1</v>
      </c>
      <c r="F38" s="307">
        <f>+'SALARIOS YONDO 2024'!G15</f>
        <v>94008.629831647209</v>
      </c>
      <c r="G38" s="308">
        <f>+G37</f>
        <v>80</v>
      </c>
      <c r="H38" s="309">
        <f>+(E38*F38)/G38</f>
        <v>1175.1078728955902</v>
      </c>
    </row>
    <row r="39" spans="1:8" ht="30" customHeight="1" x14ac:dyDescent="0.25">
      <c r="A39" s="515" t="s">
        <v>595</v>
      </c>
      <c r="B39" s="512"/>
      <c r="C39" s="512"/>
      <c r="D39" s="516"/>
      <c r="E39" s="308">
        <v>1</v>
      </c>
      <c r="F39" s="307">
        <f>+'SALARIOS YONDO 2024'!G27</f>
        <v>117693.16166306628</v>
      </c>
      <c r="G39" s="308">
        <f>+G38</f>
        <v>80</v>
      </c>
      <c r="H39" s="309">
        <f>+(E39*F39)/G39</f>
        <v>1471.1645207883284</v>
      </c>
    </row>
    <row r="40" spans="1:8" ht="13.5" thickBot="1" x14ac:dyDescent="0.3">
      <c r="A40" s="552"/>
      <c r="B40" s="528"/>
      <c r="C40" s="528"/>
      <c r="D40" s="553"/>
      <c r="E40" s="313"/>
      <c r="F40" s="312"/>
      <c r="G40" s="313"/>
      <c r="H40" s="314"/>
    </row>
    <row r="41" spans="1:8" ht="13.5" thickBot="1" x14ac:dyDescent="0.3">
      <c r="A41" s="297"/>
      <c r="B41" s="297"/>
      <c r="C41" s="298"/>
      <c r="D41" s="297"/>
      <c r="E41" s="297"/>
      <c r="F41" s="297"/>
      <c r="G41" s="315" t="s">
        <v>364</v>
      </c>
      <c r="H41" s="316">
        <f>SUM(H37:H40)</f>
        <v>4526.4447299852891</v>
      </c>
    </row>
    <row r="42" spans="1:8" ht="13.5" thickBot="1" x14ac:dyDescent="0.3">
      <c r="A42" s="297"/>
      <c r="B42" s="297"/>
      <c r="C42" s="298"/>
      <c r="D42" s="297"/>
      <c r="E42" s="297"/>
      <c r="F42" s="297"/>
      <c r="G42" s="297"/>
      <c r="H42" s="297"/>
    </row>
    <row r="43" spans="1:8" x14ac:dyDescent="0.25">
      <c r="A43" s="544" t="s">
        <v>381</v>
      </c>
      <c r="B43" s="545"/>
      <c r="C43" s="545"/>
      <c r="D43" s="545"/>
      <c r="E43" s="545"/>
      <c r="F43" s="545"/>
      <c r="G43" s="545"/>
      <c r="H43" s="546"/>
    </row>
    <row r="44" spans="1:8" x14ac:dyDescent="0.25">
      <c r="A44" s="532" t="s">
        <v>351</v>
      </c>
      <c r="B44" s="533"/>
      <c r="C44" s="533"/>
      <c r="D44" s="534"/>
      <c r="E44" s="299" t="s">
        <v>352</v>
      </c>
      <c r="F44" s="299" t="s">
        <v>382</v>
      </c>
      <c r="G44" s="299" t="s">
        <v>549</v>
      </c>
      <c r="H44" s="300" t="s">
        <v>354</v>
      </c>
    </row>
    <row r="45" spans="1:8" x14ac:dyDescent="0.25">
      <c r="A45" s="535"/>
      <c r="B45" s="536"/>
      <c r="C45" s="536"/>
      <c r="D45" s="537"/>
      <c r="E45" s="303" t="s">
        <v>383</v>
      </c>
      <c r="F45" s="303" t="s">
        <v>384</v>
      </c>
      <c r="G45" s="303" t="s">
        <v>385</v>
      </c>
      <c r="H45" s="305" t="s">
        <v>386</v>
      </c>
    </row>
    <row r="46" spans="1:8" ht="12.75" customHeight="1" x14ac:dyDescent="0.25">
      <c r="A46" s="541" t="s">
        <v>548</v>
      </c>
      <c r="B46" s="542"/>
      <c r="C46" s="542"/>
      <c r="D46" s="543"/>
      <c r="E46" s="308">
        <f>+F22</f>
        <v>1</v>
      </c>
      <c r="F46" s="307">
        <f>1.14*10</f>
        <v>11.399999999999999</v>
      </c>
      <c r="G46" s="308">
        <v>314</v>
      </c>
      <c r="H46" s="309">
        <f>+E46*F46*G46</f>
        <v>3579.5999999999995</v>
      </c>
    </row>
    <row r="47" spans="1:8" x14ac:dyDescent="0.25">
      <c r="A47" s="515"/>
      <c r="B47" s="512"/>
      <c r="C47" s="512"/>
      <c r="D47" s="516"/>
      <c r="E47" s="308"/>
      <c r="F47" s="307"/>
      <c r="G47" s="308"/>
      <c r="H47" s="309">
        <f>+E47*F47*G47</f>
        <v>0</v>
      </c>
    </row>
    <row r="48" spans="1:8" ht="13.5" thickBot="1" x14ac:dyDescent="0.3">
      <c r="A48" s="552"/>
      <c r="B48" s="528"/>
      <c r="C48" s="528"/>
      <c r="D48" s="553"/>
      <c r="E48" s="313"/>
      <c r="F48" s="312"/>
      <c r="G48" s="313"/>
      <c r="H48" s="314"/>
    </row>
    <row r="49" spans="1:8" ht="13.5" thickBot="1" x14ac:dyDescent="0.3">
      <c r="A49" s="297"/>
      <c r="B49" s="297"/>
      <c r="C49" s="298"/>
      <c r="D49" s="297"/>
      <c r="E49" s="297"/>
      <c r="F49" s="297"/>
      <c r="G49" s="315" t="s">
        <v>364</v>
      </c>
      <c r="H49" s="316">
        <f>SUM(H46:H48)</f>
        <v>3579.5999999999995</v>
      </c>
    </row>
    <row r="50" spans="1:8" ht="13.5" thickBot="1" x14ac:dyDescent="0.3">
      <c r="A50" s="297"/>
      <c r="B50" s="297"/>
      <c r="C50" s="298"/>
      <c r="D50" s="297"/>
      <c r="E50" s="297"/>
      <c r="F50" s="297"/>
      <c r="G50" s="295"/>
      <c r="H50" s="295"/>
    </row>
    <row r="51" spans="1:8" ht="13.5" thickBot="1" x14ac:dyDescent="0.3">
      <c r="A51" s="509" t="s">
        <v>388</v>
      </c>
      <c r="B51" s="510"/>
      <c r="C51" s="510" t="s">
        <v>389</v>
      </c>
      <c r="D51" s="510"/>
      <c r="E51" s="506" t="s">
        <v>540</v>
      </c>
      <c r="F51" s="507"/>
      <c r="G51" s="508"/>
      <c r="H51" s="316">
        <f>ROUND((H17+H31+H41+H49),0)</f>
        <v>75889</v>
      </c>
    </row>
    <row r="52" spans="1:8" x14ac:dyDescent="0.25">
      <c r="A52" s="511" t="s">
        <v>391</v>
      </c>
      <c r="B52" s="512"/>
      <c r="C52" s="512" t="s">
        <v>392</v>
      </c>
      <c r="D52" s="512"/>
      <c r="E52" s="554" t="s">
        <v>537</v>
      </c>
      <c r="F52" s="555"/>
      <c r="G52" s="411">
        <v>0.245</v>
      </c>
      <c r="H52" s="412">
        <f>ROUND(+$H$51*G52,0)</f>
        <v>18593</v>
      </c>
    </row>
    <row r="53" spans="1:8" s="329" customFormat="1" ht="12.75" customHeight="1" thickBot="1" x14ac:dyDescent="0.3">
      <c r="A53" s="297"/>
      <c r="B53" s="297"/>
      <c r="C53" s="298"/>
      <c r="D53" s="297"/>
      <c r="E53" s="513" t="s">
        <v>538</v>
      </c>
      <c r="F53" s="514"/>
      <c r="G53" s="324">
        <v>0.04</v>
      </c>
      <c r="H53" s="325">
        <f>ROUND(+$H$51*G53,0)</f>
        <v>3036</v>
      </c>
    </row>
    <row r="54" spans="1:8" s="329" customFormat="1" ht="12" customHeight="1" thickBot="1" x14ac:dyDescent="0.3">
      <c r="A54" s="297"/>
      <c r="B54" s="297"/>
      <c r="C54" s="298"/>
      <c r="D54" s="297"/>
      <c r="E54" s="506" t="s">
        <v>539</v>
      </c>
      <c r="F54" s="507"/>
      <c r="G54" s="508"/>
      <c r="H54" s="316">
        <f>+H52+H53</f>
        <v>21629</v>
      </c>
    </row>
    <row r="55" spans="1:8" ht="13.5" thickBot="1" x14ac:dyDescent="0.3">
      <c r="A55" s="509" t="s">
        <v>388</v>
      </c>
      <c r="B55" s="510"/>
      <c r="C55" s="510" t="s">
        <v>541</v>
      </c>
      <c r="D55" s="510"/>
      <c r="E55" s="556" t="s">
        <v>390</v>
      </c>
      <c r="F55" s="557"/>
      <c r="G55" s="558"/>
      <c r="H55" s="410">
        <f>+H51+H54</f>
        <v>97518</v>
      </c>
    </row>
    <row r="56" spans="1:8" x14ac:dyDescent="0.25">
      <c r="A56" s="511" t="s">
        <v>391</v>
      </c>
      <c r="B56" s="512"/>
      <c r="C56" s="512" t="s">
        <v>542</v>
      </c>
      <c r="D56" s="512"/>
      <c r="E56" s="329"/>
      <c r="F56" s="329"/>
      <c r="G56" s="329"/>
      <c r="H56" s="329"/>
    </row>
  </sheetData>
  <mergeCells count="50">
    <mergeCell ref="E53:F53"/>
    <mergeCell ref="E54:G54"/>
    <mergeCell ref="E52:F52"/>
    <mergeCell ref="A34:D36"/>
    <mergeCell ref="A38:D38"/>
    <mergeCell ref="A39:D39"/>
    <mergeCell ref="A40:D40"/>
    <mergeCell ref="A43:H43"/>
    <mergeCell ref="A51:B51"/>
    <mergeCell ref="C51:D51"/>
    <mergeCell ref="A52:B52"/>
    <mergeCell ref="C52:D52"/>
    <mergeCell ref="A44:D45"/>
    <mergeCell ref="A46:D46"/>
    <mergeCell ref="A47:D47"/>
    <mergeCell ref="A48:D48"/>
    <mergeCell ref="E51:G51"/>
    <mergeCell ref="A33:H33"/>
    <mergeCell ref="A16:D16"/>
    <mergeCell ref="A19:H19"/>
    <mergeCell ref="A20:D21"/>
    <mergeCell ref="E20:E21"/>
    <mergeCell ref="A22:D22"/>
    <mergeCell ref="A23:D23"/>
    <mergeCell ref="A24:D24"/>
    <mergeCell ref="A25:D25"/>
    <mergeCell ref="A26:D26"/>
    <mergeCell ref="A27:D27"/>
    <mergeCell ref="A28:D28"/>
    <mergeCell ref="A37:D37"/>
    <mergeCell ref="A15:D15"/>
    <mergeCell ref="D1:G1"/>
    <mergeCell ref="A3:C3"/>
    <mergeCell ref="D3:F3"/>
    <mergeCell ref="A4:C4"/>
    <mergeCell ref="D4:H4"/>
    <mergeCell ref="A5:C5"/>
    <mergeCell ref="D5:F5"/>
    <mergeCell ref="A6:C6"/>
    <mergeCell ref="D6:F6"/>
    <mergeCell ref="A8:H8"/>
    <mergeCell ref="A9:D11"/>
    <mergeCell ref="A12:D12"/>
    <mergeCell ref="A13:D13"/>
    <mergeCell ref="A14:D14"/>
    <mergeCell ref="A55:B55"/>
    <mergeCell ref="C55:D55"/>
    <mergeCell ref="E55:G55"/>
    <mergeCell ref="A56:B56"/>
    <mergeCell ref="C56:D56"/>
  </mergeCells>
  <printOptions horizontalCentered="1"/>
  <pageMargins left="0.39370078740157483" right="0.39370078740157483" top="0.59055118110236227" bottom="0.59055118110236227" header="0.19685039370078741" footer="0.19685039370078741"/>
  <pageSetup scale="83" orientation="portrait" r:id="rId1"/>
  <headerFooter>
    <oddHeader>&amp;F</oddHeader>
    <oddFooter>&amp;L&amp;A&amp;C&amp;B Confidencial&amp;B&amp;RPágina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7CB7C-FCEF-40EE-88CA-339FCBB4D7B1}">
  <sheetPr>
    <tabColor theme="5" tint="0.39997558519241921"/>
    <pageSetUpPr fitToPage="1"/>
  </sheetPr>
  <dimension ref="A1:H56"/>
  <sheetViews>
    <sheetView zoomScaleNormal="100" zoomScaleSheetLayoutView="100" workbookViewId="0">
      <selection activeCell="D6" sqref="D6:F6"/>
    </sheetView>
  </sheetViews>
  <sheetFormatPr baseColWidth="10" defaultRowHeight="12.75" x14ac:dyDescent="0.25"/>
  <cols>
    <col min="1" max="1" width="5.7109375" style="289" customWidth="1"/>
    <col min="2" max="2" width="3.28515625" style="289" customWidth="1"/>
    <col min="3" max="3" width="6.42578125" style="289" customWidth="1"/>
    <col min="4" max="4" width="21.5703125" style="289" customWidth="1"/>
    <col min="5" max="5" width="11.42578125" style="289"/>
    <col min="6" max="6" width="17.5703125" style="289" customWidth="1"/>
    <col min="7" max="7" width="13.140625" style="289" customWidth="1"/>
    <col min="8" max="8" width="14" style="289" customWidth="1"/>
    <col min="9" max="16384" width="11.42578125" style="289"/>
  </cols>
  <sheetData>
    <row r="1" spans="1:8" ht="72" customHeight="1" thickTop="1" thickBot="1" x14ac:dyDescent="0.3">
      <c r="A1" s="436"/>
      <c r="B1" s="437"/>
      <c r="C1" s="437"/>
      <c r="D1" s="559" t="s">
        <v>343</v>
      </c>
      <c r="E1" s="560"/>
      <c r="F1" s="560"/>
      <c r="G1" s="561"/>
      <c r="H1" s="288" t="s">
        <v>344</v>
      </c>
    </row>
    <row r="2" spans="1:8" ht="9.9499999999999993" customHeight="1" thickTop="1" thickBot="1" x14ac:dyDescent="0.3">
      <c r="A2" s="290"/>
      <c r="B2" s="290"/>
      <c r="C2" s="291"/>
      <c r="D2" s="291"/>
      <c r="E2" s="291"/>
      <c r="F2" s="291"/>
      <c r="G2" s="292"/>
      <c r="H2" s="292"/>
    </row>
    <row r="3" spans="1:8" ht="60" customHeight="1" x14ac:dyDescent="0.25">
      <c r="A3" s="520" t="s">
        <v>345</v>
      </c>
      <c r="B3" s="521"/>
      <c r="C3" s="521"/>
      <c r="D3" s="510" t="s">
        <v>0</v>
      </c>
      <c r="E3" s="510"/>
      <c r="F3" s="510"/>
      <c r="G3" s="293" t="s">
        <v>346</v>
      </c>
      <c r="H3" s="294">
        <f>+'OE4'!H3</f>
        <v>45520</v>
      </c>
    </row>
    <row r="4" spans="1:8" ht="20.100000000000001" customHeight="1" x14ac:dyDescent="0.25">
      <c r="A4" s="522" t="s">
        <v>347</v>
      </c>
      <c r="B4" s="523"/>
      <c r="C4" s="523"/>
      <c r="D4" s="512" t="s">
        <v>348</v>
      </c>
      <c r="E4" s="512"/>
      <c r="F4" s="512"/>
      <c r="G4" s="455"/>
      <c r="H4" s="527"/>
    </row>
    <row r="5" spans="1:8" ht="20.100000000000001" customHeight="1" x14ac:dyDescent="0.25">
      <c r="A5" s="522" t="s">
        <v>533</v>
      </c>
      <c r="B5" s="523"/>
      <c r="C5" s="523"/>
      <c r="D5" s="512" t="str">
        <f>+'Mayores y Menores 3 ADICION'!A194</f>
        <v>OE7</v>
      </c>
      <c r="E5" s="512"/>
      <c r="F5" s="512"/>
      <c r="G5" s="295" t="s">
        <v>535</v>
      </c>
      <c r="H5" s="296" t="str">
        <f>+'Mayores y Menores 3 ADICION'!C194</f>
        <v>un</v>
      </c>
    </row>
    <row r="6" spans="1:8" ht="39.950000000000003" customHeight="1" thickBot="1" x14ac:dyDescent="0.3">
      <c r="A6" s="524" t="s">
        <v>534</v>
      </c>
      <c r="B6" s="525"/>
      <c r="C6" s="526"/>
      <c r="D6" s="528" t="str">
        <f>+'Mayores y Menores 3 ADICION'!B194</f>
        <v>S.T.I. de SILLA-YEE PVC-S de Ø315X160mm</v>
      </c>
      <c r="E6" s="526"/>
      <c r="F6" s="526"/>
      <c r="G6" s="408" t="s">
        <v>536</v>
      </c>
      <c r="H6" s="409">
        <f>+'Mayores y Menores 3 ADICION'!D194</f>
        <v>52</v>
      </c>
    </row>
    <row r="7" spans="1:8" ht="9.9499999999999993" customHeight="1" thickBot="1" x14ac:dyDescent="0.3">
      <c r="A7" s="297"/>
      <c r="B7" s="297"/>
      <c r="C7" s="298"/>
      <c r="D7" s="297"/>
      <c r="E7" s="297"/>
      <c r="F7" s="297"/>
      <c r="G7" s="297"/>
      <c r="H7" s="297"/>
    </row>
    <row r="8" spans="1:8" x14ac:dyDescent="0.25">
      <c r="A8" s="529" t="s">
        <v>350</v>
      </c>
      <c r="B8" s="530"/>
      <c r="C8" s="530"/>
      <c r="D8" s="530"/>
      <c r="E8" s="530"/>
      <c r="F8" s="530"/>
      <c r="G8" s="530"/>
      <c r="H8" s="531"/>
    </row>
    <row r="9" spans="1:8" x14ac:dyDescent="0.25">
      <c r="A9" s="532" t="s">
        <v>351</v>
      </c>
      <c r="B9" s="533"/>
      <c r="C9" s="533"/>
      <c r="D9" s="534"/>
      <c r="E9" s="299" t="s">
        <v>352</v>
      </c>
      <c r="F9" s="299" t="s">
        <v>546</v>
      </c>
      <c r="G9" s="299" t="s">
        <v>353</v>
      </c>
      <c r="H9" s="300" t="s">
        <v>354</v>
      </c>
    </row>
    <row r="10" spans="1:8" x14ac:dyDescent="0.25">
      <c r="A10" s="535"/>
      <c r="B10" s="536"/>
      <c r="C10" s="536"/>
      <c r="D10" s="537"/>
      <c r="E10" s="301" t="s">
        <v>355</v>
      </c>
      <c r="F10" s="301" t="s">
        <v>356</v>
      </c>
      <c r="G10" s="301" t="s">
        <v>614</v>
      </c>
      <c r="H10" s="302" t="s">
        <v>358</v>
      </c>
    </row>
    <row r="11" spans="1:8" x14ac:dyDescent="0.25">
      <c r="A11" s="538"/>
      <c r="B11" s="539"/>
      <c r="C11" s="539"/>
      <c r="D11" s="540"/>
      <c r="E11" s="303"/>
      <c r="F11" s="303" t="s">
        <v>359</v>
      </c>
      <c r="G11" s="304" t="s">
        <v>360</v>
      </c>
      <c r="H11" s="305"/>
    </row>
    <row r="12" spans="1:8" x14ac:dyDescent="0.25">
      <c r="A12" s="541" t="s">
        <v>361</v>
      </c>
      <c r="B12" s="542"/>
      <c r="C12" s="542"/>
      <c r="D12" s="543"/>
      <c r="E12" s="306"/>
      <c r="F12" s="307"/>
      <c r="G12" s="308"/>
      <c r="H12" s="309">
        <f>+H41*5%</f>
        <v>362.11557839882312</v>
      </c>
    </row>
    <row r="13" spans="1:8" x14ac:dyDescent="0.25">
      <c r="A13" s="515"/>
      <c r="B13" s="512"/>
      <c r="C13" s="512"/>
      <c r="D13" s="516"/>
      <c r="E13" s="310"/>
      <c r="F13" s="307"/>
      <c r="G13" s="308"/>
      <c r="H13" s="309"/>
    </row>
    <row r="14" spans="1:8" x14ac:dyDescent="0.25">
      <c r="A14" s="515"/>
      <c r="B14" s="512"/>
      <c r="C14" s="512"/>
      <c r="D14" s="516"/>
      <c r="E14" s="310"/>
      <c r="F14" s="307"/>
      <c r="G14" s="308"/>
      <c r="H14" s="309"/>
    </row>
    <row r="15" spans="1:8" x14ac:dyDescent="0.25">
      <c r="A15" s="515"/>
      <c r="B15" s="512"/>
      <c r="C15" s="512"/>
      <c r="D15" s="516"/>
      <c r="E15" s="310"/>
      <c r="F15" s="307"/>
      <c r="G15" s="308"/>
      <c r="H15" s="309"/>
    </row>
    <row r="16" spans="1:8" ht="13.5" thickBot="1" x14ac:dyDescent="0.3">
      <c r="A16" s="547"/>
      <c r="B16" s="548"/>
      <c r="C16" s="548"/>
      <c r="D16" s="549"/>
      <c r="E16" s="311"/>
      <c r="F16" s="312"/>
      <c r="G16" s="313"/>
      <c r="H16" s="314"/>
    </row>
    <row r="17" spans="1:8" ht="13.5" thickBot="1" x14ac:dyDescent="0.3">
      <c r="A17" s="297"/>
      <c r="B17" s="297"/>
      <c r="C17" s="298"/>
      <c r="D17" s="297"/>
      <c r="E17" s="297"/>
      <c r="F17" s="297"/>
      <c r="G17" s="315" t="s">
        <v>364</v>
      </c>
      <c r="H17" s="316">
        <f>SUM(H12:H16)</f>
        <v>362.11557839882312</v>
      </c>
    </row>
    <row r="18" spans="1:8" ht="9.9499999999999993" customHeight="1" thickBot="1" x14ac:dyDescent="0.3">
      <c r="A18" s="297"/>
      <c r="B18" s="297"/>
      <c r="C18" s="298"/>
      <c r="D18" s="297"/>
      <c r="E18" s="297"/>
      <c r="F18" s="297"/>
      <c r="G18" s="297"/>
      <c r="H18" s="297"/>
    </row>
    <row r="19" spans="1:8" x14ac:dyDescent="0.25">
      <c r="A19" s="544" t="s">
        <v>365</v>
      </c>
      <c r="B19" s="545"/>
      <c r="C19" s="545"/>
      <c r="D19" s="545"/>
      <c r="E19" s="545"/>
      <c r="F19" s="545"/>
      <c r="G19" s="545"/>
      <c r="H19" s="546"/>
    </row>
    <row r="20" spans="1:8" x14ac:dyDescent="0.25">
      <c r="A20" s="532" t="s">
        <v>351</v>
      </c>
      <c r="B20" s="533"/>
      <c r="C20" s="533"/>
      <c r="D20" s="534"/>
      <c r="E20" s="550" t="s">
        <v>349</v>
      </c>
      <c r="F20" s="299" t="s">
        <v>352</v>
      </c>
      <c r="G20" s="299" t="s">
        <v>366</v>
      </c>
      <c r="H20" s="300" t="s">
        <v>354</v>
      </c>
    </row>
    <row r="21" spans="1:8" x14ac:dyDescent="0.25">
      <c r="A21" s="538"/>
      <c r="B21" s="539"/>
      <c r="C21" s="539"/>
      <c r="D21" s="540"/>
      <c r="E21" s="551"/>
      <c r="F21" s="303" t="s">
        <v>367</v>
      </c>
      <c r="G21" s="303" t="s">
        <v>368</v>
      </c>
      <c r="H21" s="305" t="s">
        <v>369</v>
      </c>
    </row>
    <row r="22" spans="1:8" x14ac:dyDescent="0.25">
      <c r="A22" s="515" t="s">
        <v>397</v>
      </c>
      <c r="B22" s="512"/>
      <c r="C22" s="512"/>
      <c r="D22" s="516"/>
      <c r="E22" s="306" t="s">
        <v>349</v>
      </c>
      <c r="F22" s="413">
        <v>1</v>
      </c>
      <c r="G22" s="307">
        <v>300888</v>
      </c>
      <c r="H22" s="309">
        <f>+F22*G22</f>
        <v>300888</v>
      </c>
    </row>
    <row r="23" spans="1:8" x14ac:dyDescent="0.25">
      <c r="A23" s="515" t="s">
        <v>394</v>
      </c>
      <c r="B23" s="512"/>
      <c r="C23" s="512"/>
      <c r="D23" s="516"/>
      <c r="E23" s="306" t="s">
        <v>349</v>
      </c>
      <c r="F23" s="413">
        <f>ROUND(0.04/1.05,2)</f>
        <v>0.04</v>
      </c>
      <c r="G23" s="307">
        <v>71306</v>
      </c>
      <c r="H23" s="309">
        <f t="shared" ref="H23:H24" si="0">+F23*G23</f>
        <v>2852.2400000000002</v>
      </c>
    </row>
    <row r="24" spans="1:8" x14ac:dyDescent="0.25">
      <c r="A24" s="515" t="s">
        <v>547</v>
      </c>
      <c r="B24" s="512"/>
      <c r="C24" s="512"/>
      <c r="D24" s="516"/>
      <c r="E24" s="306" t="s">
        <v>349</v>
      </c>
      <c r="F24" s="413">
        <f>ROUND(0.04/1.05,2)</f>
        <v>0.04</v>
      </c>
      <c r="G24" s="307">
        <f>+ROUND(121177*1.19,0)</f>
        <v>144201</v>
      </c>
      <c r="H24" s="309">
        <f t="shared" si="0"/>
        <v>5768.04</v>
      </c>
    </row>
    <row r="25" spans="1:8" x14ac:dyDescent="0.25">
      <c r="A25" s="515"/>
      <c r="B25" s="512"/>
      <c r="C25" s="512"/>
      <c r="D25" s="516"/>
      <c r="E25" s="306"/>
      <c r="F25" s="413"/>
      <c r="G25" s="307"/>
      <c r="H25" s="309"/>
    </row>
    <row r="26" spans="1:8" x14ac:dyDescent="0.25">
      <c r="A26" s="515"/>
      <c r="B26" s="512"/>
      <c r="C26" s="512"/>
      <c r="D26" s="516"/>
      <c r="E26" s="306"/>
      <c r="F26" s="413"/>
      <c r="G26" s="307"/>
      <c r="H26" s="309"/>
    </row>
    <row r="27" spans="1:8" x14ac:dyDescent="0.25">
      <c r="A27" s="515"/>
      <c r="B27" s="512"/>
      <c r="C27" s="512"/>
      <c r="D27" s="516"/>
      <c r="E27" s="306"/>
      <c r="F27" s="413"/>
      <c r="G27" s="307"/>
      <c r="H27" s="309"/>
    </row>
    <row r="28" spans="1:8" ht="13.5" thickBot="1" x14ac:dyDescent="0.3">
      <c r="A28" s="552"/>
      <c r="B28" s="528"/>
      <c r="C28" s="528"/>
      <c r="D28" s="553"/>
      <c r="E28" s="311"/>
      <c r="F28" s="415"/>
      <c r="G28" s="312"/>
      <c r="H28" s="314"/>
    </row>
    <row r="29" spans="1:8" s="322" customFormat="1" x14ac:dyDescent="0.25">
      <c r="A29" s="295"/>
      <c r="B29" s="295"/>
      <c r="C29" s="319"/>
      <c r="D29" s="295"/>
      <c r="E29" s="295"/>
      <c r="F29" s="317" t="s">
        <v>371</v>
      </c>
      <c r="G29" s="320"/>
      <c r="H29" s="321">
        <f>SUM(H22:H28)</f>
        <v>309508.27999999997</v>
      </c>
    </row>
    <row r="30" spans="1:8" x14ac:dyDescent="0.25">
      <c r="A30" s="297"/>
      <c r="B30" s="297"/>
      <c r="C30" s="298"/>
      <c r="D30" s="297"/>
      <c r="E30" s="297"/>
      <c r="F30" s="323" t="s">
        <v>372</v>
      </c>
      <c r="G30" s="324">
        <v>0.05</v>
      </c>
      <c r="H30" s="325">
        <f>+(H23+H24)*G30</f>
        <v>431.01400000000007</v>
      </c>
    </row>
    <row r="31" spans="1:8" s="322" customFormat="1" ht="13.5" thickBot="1" x14ac:dyDescent="0.3">
      <c r="A31" s="295"/>
      <c r="B31" s="295"/>
      <c r="C31" s="319"/>
      <c r="D31" s="295"/>
      <c r="E31" s="295"/>
      <c r="F31" s="326" t="s">
        <v>364</v>
      </c>
      <c r="G31" s="327"/>
      <c r="H31" s="328">
        <f>SUM(H29:H30)</f>
        <v>309939.29399999999</v>
      </c>
    </row>
    <row r="32" spans="1:8" ht="13.5" thickBot="1" x14ac:dyDescent="0.3">
      <c r="A32" s="297"/>
      <c r="B32" s="297"/>
      <c r="C32" s="298"/>
      <c r="D32" s="297"/>
      <c r="E32" s="297"/>
      <c r="F32" s="297"/>
      <c r="G32" s="297"/>
      <c r="H32" s="297"/>
    </row>
    <row r="33" spans="1:8" x14ac:dyDescent="0.25">
      <c r="A33" s="544" t="s">
        <v>373</v>
      </c>
      <c r="B33" s="545"/>
      <c r="C33" s="545"/>
      <c r="D33" s="545"/>
      <c r="E33" s="545"/>
      <c r="F33" s="545"/>
      <c r="G33" s="545"/>
      <c r="H33" s="546"/>
    </row>
    <row r="34" spans="1:8" x14ac:dyDescent="0.25">
      <c r="A34" s="532" t="s">
        <v>351</v>
      </c>
      <c r="B34" s="533"/>
      <c r="C34" s="533"/>
      <c r="D34" s="534"/>
      <c r="E34" s="299" t="s">
        <v>352</v>
      </c>
      <c r="F34" s="299" t="s">
        <v>374</v>
      </c>
      <c r="G34" s="299" t="s">
        <v>353</v>
      </c>
      <c r="H34" s="300" t="s">
        <v>354</v>
      </c>
    </row>
    <row r="35" spans="1:8" x14ac:dyDescent="0.25">
      <c r="A35" s="535"/>
      <c r="B35" s="536"/>
      <c r="C35" s="536"/>
      <c r="D35" s="537"/>
      <c r="E35" s="301" t="s">
        <v>375</v>
      </c>
      <c r="F35" s="301" t="s">
        <v>376</v>
      </c>
      <c r="G35" s="301" t="s">
        <v>357</v>
      </c>
      <c r="H35" s="302" t="s">
        <v>377</v>
      </c>
    </row>
    <row r="36" spans="1:8" x14ac:dyDescent="0.25">
      <c r="A36" s="538"/>
      <c r="B36" s="539"/>
      <c r="C36" s="539"/>
      <c r="D36" s="540"/>
      <c r="E36" s="303"/>
      <c r="F36" s="303" t="s">
        <v>378</v>
      </c>
      <c r="G36" s="304" t="s">
        <v>379</v>
      </c>
      <c r="H36" s="305"/>
    </row>
    <row r="37" spans="1:8" ht="30" customHeight="1" x14ac:dyDescent="0.25">
      <c r="A37" s="542" t="s">
        <v>593</v>
      </c>
      <c r="B37" s="562"/>
      <c r="C37" s="562"/>
      <c r="D37" s="563"/>
      <c r="E37" s="308">
        <v>2</v>
      </c>
      <c r="F37" s="307">
        <f>+'SALARIOS YONDO 2024'!G24</f>
        <v>75206.893452054806</v>
      </c>
      <c r="G37" s="308">
        <v>50</v>
      </c>
      <c r="H37" s="309">
        <f>+(E37*F37)/G37</f>
        <v>3008.2757380821922</v>
      </c>
    </row>
    <row r="38" spans="1:8" ht="30" customHeight="1" x14ac:dyDescent="0.25">
      <c r="A38" s="515" t="s">
        <v>594</v>
      </c>
      <c r="B38" s="512"/>
      <c r="C38" s="512"/>
      <c r="D38" s="516"/>
      <c r="E38" s="308">
        <v>1</v>
      </c>
      <c r="F38" s="307">
        <f>+'SALARIOS YONDO 2024'!G15</f>
        <v>94008.629831647209</v>
      </c>
      <c r="G38" s="308">
        <f>+G37</f>
        <v>50</v>
      </c>
      <c r="H38" s="309">
        <f>+(E38*F38)/G38</f>
        <v>1880.1725966329441</v>
      </c>
    </row>
    <row r="39" spans="1:8" ht="30" customHeight="1" x14ac:dyDescent="0.25">
      <c r="A39" s="515" t="s">
        <v>595</v>
      </c>
      <c r="B39" s="512"/>
      <c r="C39" s="512"/>
      <c r="D39" s="516"/>
      <c r="E39" s="308">
        <v>1</v>
      </c>
      <c r="F39" s="307">
        <f>+'SALARIOS YONDO 2024'!G27</f>
        <v>117693.16166306628</v>
      </c>
      <c r="G39" s="308">
        <f>+G38</f>
        <v>50</v>
      </c>
      <c r="H39" s="309">
        <f>+(E39*F39)/G39</f>
        <v>2353.8632332613256</v>
      </c>
    </row>
    <row r="40" spans="1:8" ht="13.5" thickBot="1" x14ac:dyDescent="0.3">
      <c r="A40" s="552"/>
      <c r="B40" s="528"/>
      <c r="C40" s="528"/>
      <c r="D40" s="553"/>
      <c r="E40" s="313"/>
      <c r="F40" s="312"/>
      <c r="G40" s="313"/>
      <c r="H40" s="314"/>
    </row>
    <row r="41" spans="1:8" ht="13.5" thickBot="1" x14ac:dyDescent="0.3">
      <c r="A41" s="297"/>
      <c r="B41" s="297"/>
      <c r="C41" s="298"/>
      <c r="D41" s="297"/>
      <c r="E41" s="297"/>
      <c r="F41" s="297"/>
      <c r="G41" s="315" t="s">
        <v>364</v>
      </c>
      <c r="H41" s="316">
        <f>SUM(H37:H40)</f>
        <v>7242.3115679764614</v>
      </c>
    </row>
    <row r="42" spans="1:8" ht="13.5" thickBot="1" x14ac:dyDescent="0.3">
      <c r="A42" s="297"/>
      <c r="B42" s="297"/>
      <c r="C42" s="298"/>
      <c r="D42" s="297"/>
      <c r="E42" s="297"/>
      <c r="F42" s="297"/>
      <c r="G42" s="297"/>
      <c r="H42" s="297"/>
    </row>
    <row r="43" spans="1:8" x14ac:dyDescent="0.25">
      <c r="A43" s="544" t="s">
        <v>381</v>
      </c>
      <c r="B43" s="545"/>
      <c r="C43" s="545"/>
      <c r="D43" s="545"/>
      <c r="E43" s="545"/>
      <c r="F43" s="545"/>
      <c r="G43" s="545"/>
      <c r="H43" s="546"/>
    </row>
    <row r="44" spans="1:8" x14ac:dyDescent="0.25">
      <c r="A44" s="532" t="s">
        <v>351</v>
      </c>
      <c r="B44" s="533"/>
      <c r="C44" s="533"/>
      <c r="D44" s="534"/>
      <c r="E44" s="299" t="s">
        <v>352</v>
      </c>
      <c r="F44" s="299" t="s">
        <v>382</v>
      </c>
      <c r="G44" s="299" t="s">
        <v>549</v>
      </c>
      <c r="H44" s="300" t="s">
        <v>354</v>
      </c>
    </row>
    <row r="45" spans="1:8" x14ac:dyDescent="0.25">
      <c r="A45" s="535"/>
      <c r="B45" s="536"/>
      <c r="C45" s="536"/>
      <c r="D45" s="537"/>
      <c r="E45" s="303" t="s">
        <v>383</v>
      </c>
      <c r="F45" s="303" t="s">
        <v>384</v>
      </c>
      <c r="G45" s="303" t="s">
        <v>385</v>
      </c>
      <c r="H45" s="305" t="s">
        <v>386</v>
      </c>
    </row>
    <row r="46" spans="1:8" ht="12.75" customHeight="1" x14ac:dyDescent="0.25">
      <c r="A46" s="541" t="s">
        <v>548</v>
      </c>
      <c r="B46" s="542"/>
      <c r="C46" s="542"/>
      <c r="D46" s="543"/>
      <c r="E46" s="308">
        <f>+F22</f>
        <v>1</v>
      </c>
      <c r="F46" s="307">
        <f>1.14*10</f>
        <v>11.399999999999999</v>
      </c>
      <c r="G46" s="308">
        <v>314</v>
      </c>
      <c r="H46" s="309">
        <f>+E46*F46*G46</f>
        <v>3579.5999999999995</v>
      </c>
    </row>
    <row r="47" spans="1:8" x14ac:dyDescent="0.25">
      <c r="A47" s="515"/>
      <c r="B47" s="512"/>
      <c r="C47" s="512"/>
      <c r="D47" s="516"/>
      <c r="E47" s="308"/>
      <c r="F47" s="307"/>
      <c r="G47" s="308"/>
      <c r="H47" s="309">
        <f>+E47*F47*G47</f>
        <v>0</v>
      </c>
    </row>
    <row r="48" spans="1:8" ht="13.5" thickBot="1" x14ac:dyDescent="0.3">
      <c r="A48" s="552"/>
      <c r="B48" s="528"/>
      <c r="C48" s="528"/>
      <c r="D48" s="553"/>
      <c r="E48" s="313"/>
      <c r="F48" s="312"/>
      <c r="G48" s="313"/>
      <c r="H48" s="314"/>
    </row>
    <row r="49" spans="1:8" ht="13.5" thickBot="1" x14ac:dyDescent="0.3">
      <c r="A49" s="297"/>
      <c r="B49" s="297"/>
      <c r="C49" s="298"/>
      <c r="D49" s="297"/>
      <c r="E49" s="297"/>
      <c r="F49" s="297"/>
      <c r="G49" s="315" t="s">
        <v>364</v>
      </c>
      <c r="H49" s="316">
        <f>SUM(H46:H48)</f>
        <v>3579.5999999999995</v>
      </c>
    </row>
    <row r="50" spans="1:8" ht="13.5" thickBot="1" x14ac:dyDescent="0.3">
      <c r="A50" s="297"/>
      <c r="B50" s="297"/>
      <c r="C50" s="298"/>
      <c r="D50" s="297"/>
      <c r="E50" s="297"/>
      <c r="F50" s="297"/>
      <c r="G50" s="295"/>
      <c r="H50" s="295"/>
    </row>
    <row r="51" spans="1:8" ht="13.5" thickBot="1" x14ac:dyDescent="0.3">
      <c r="A51" s="509" t="s">
        <v>388</v>
      </c>
      <c r="B51" s="510"/>
      <c r="C51" s="510" t="s">
        <v>389</v>
      </c>
      <c r="D51" s="510"/>
      <c r="E51" s="506" t="s">
        <v>540</v>
      </c>
      <c r="F51" s="507"/>
      <c r="G51" s="508"/>
      <c r="H51" s="316">
        <f>ROUND((H17+H31+H41+H49),0)</f>
        <v>321123</v>
      </c>
    </row>
    <row r="52" spans="1:8" x14ac:dyDescent="0.25">
      <c r="A52" s="511" t="s">
        <v>391</v>
      </c>
      <c r="B52" s="512"/>
      <c r="C52" s="512" t="s">
        <v>392</v>
      </c>
      <c r="D52" s="512"/>
      <c r="E52" s="554" t="s">
        <v>537</v>
      </c>
      <c r="F52" s="555"/>
      <c r="G52" s="411">
        <v>0.245</v>
      </c>
      <c r="H52" s="412">
        <f>ROUND(+$H$51*G52,0)</f>
        <v>78675</v>
      </c>
    </row>
    <row r="53" spans="1:8" s="329" customFormat="1" ht="12.75" customHeight="1" thickBot="1" x14ac:dyDescent="0.3">
      <c r="A53" s="297"/>
      <c r="B53" s="297"/>
      <c r="C53" s="298"/>
      <c r="D53" s="297"/>
      <c r="E53" s="513" t="s">
        <v>538</v>
      </c>
      <c r="F53" s="514"/>
      <c r="G53" s="324">
        <v>0.04</v>
      </c>
      <c r="H53" s="325">
        <f>ROUND(+$H$51*G53,0)</f>
        <v>12845</v>
      </c>
    </row>
    <row r="54" spans="1:8" s="329" customFormat="1" ht="12" customHeight="1" thickBot="1" x14ac:dyDescent="0.3">
      <c r="A54" s="297"/>
      <c r="B54" s="297"/>
      <c r="C54" s="298"/>
      <c r="D54" s="297"/>
      <c r="E54" s="506" t="s">
        <v>539</v>
      </c>
      <c r="F54" s="507"/>
      <c r="G54" s="508"/>
      <c r="H54" s="316">
        <f>+H52+H53</f>
        <v>91520</v>
      </c>
    </row>
    <row r="55" spans="1:8" ht="13.5" thickBot="1" x14ac:dyDescent="0.3">
      <c r="A55" s="509" t="s">
        <v>388</v>
      </c>
      <c r="B55" s="510"/>
      <c r="C55" s="510" t="s">
        <v>541</v>
      </c>
      <c r="D55" s="510"/>
      <c r="E55" s="556" t="s">
        <v>390</v>
      </c>
      <c r="F55" s="557"/>
      <c r="G55" s="558"/>
      <c r="H55" s="410">
        <f>+H51+H54</f>
        <v>412643</v>
      </c>
    </row>
    <row r="56" spans="1:8" x14ac:dyDescent="0.25">
      <c r="A56" s="511" t="s">
        <v>391</v>
      </c>
      <c r="B56" s="512"/>
      <c r="C56" s="512" t="s">
        <v>542</v>
      </c>
      <c r="D56" s="512"/>
      <c r="E56" s="329"/>
      <c r="F56" s="329"/>
      <c r="G56" s="329"/>
      <c r="H56" s="329"/>
    </row>
  </sheetData>
  <mergeCells count="50">
    <mergeCell ref="E53:F53"/>
    <mergeCell ref="E54:G54"/>
    <mergeCell ref="E52:F52"/>
    <mergeCell ref="A34:D36"/>
    <mergeCell ref="A38:D38"/>
    <mergeCell ref="A39:D39"/>
    <mergeCell ref="A40:D40"/>
    <mergeCell ref="A43:H43"/>
    <mergeCell ref="A51:B51"/>
    <mergeCell ref="C51:D51"/>
    <mergeCell ref="A52:B52"/>
    <mergeCell ref="C52:D52"/>
    <mergeCell ref="A44:D45"/>
    <mergeCell ref="A46:D46"/>
    <mergeCell ref="A47:D47"/>
    <mergeCell ref="A48:D48"/>
    <mergeCell ref="E51:G51"/>
    <mergeCell ref="A33:H33"/>
    <mergeCell ref="A16:D16"/>
    <mergeCell ref="A19:H19"/>
    <mergeCell ref="A20:D21"/>
    <mergeCell ref="E20:E21"/>
    <mergeCell ref="A22:D22"/>
    <mergeCell ref="A23:D23"/>
    <mergeCell ref="A24:D24"/>
    <mergeCell ref="A25:D25"/>
    <mergeCell ref="A26:D26"/>
    <mergeCell ref="A27:D27"/>
    <mergeCell ref="A28:D28"/>
    <mergeCell ref="A37:D37"/>
    <mergeCell ref="A15:D15"/>
    <mergeCell ref="D1:G1"/>
    <mergeCell ref="A3:C3"/>
    <mergeCell ref="D3:F3"/>
    <mergeCell ref="A4:C4"/>
    <mergeCell ref="D4:H4"/>
    <mergeCell ref="A5:C5"/>
    <mergeCell ref="D5:F5"/>
    <mergeCell ref="A6:C6"/>
    <mergeCell ref="D6:F6"/>
    <mergeCell ref="A8:H8"/>
    <mergeCell ref="A9:D11"/>
    <mergeCell ref="A12:D12"/>
    <mergeCell ref="A13:D13"/>
    <mergeCell ref="A14:D14"/>
    <mergeCell ref="A55:B55"/>
    <mergeCell ref="C55:D55"/>
    <mergeCell ref="E55:G55"/>
    <mergeCell ref="A56:B56"/>
    <mergeCell ref="C56:D56"/>
  </mergeCells>
  <printOptions horizontalCentered="1"/>
  <pageMargins left="0.39370078740157483" right="0.39370078740157483" top="0.59055118110236227" bottom="0.59055118110236227" header="0.19685039370078741" footer="0.19685039370078741"/>
  <pageSetup scale="83" orientation="portrait" r:id="rId1"/>
  <headerFooter>
    <oddHeader>&amp;F</oddHeader>
    <oddFooter>&amp;L&amp;A&amp;C&amp;B Confidencial&amp;B&amp;RPágina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AF53B-4CEA-4A3D-88E2-B9BD99BE519A}">
  <sheetPr>
    <tabColor theme="5" tint="0.39997558519241921"/>
    <pageSetUpPr fitToPage="1"/>
  </sheetPr>
  <dimension ref="A1:H56"/>
  <sheetViews>
    <sheetView zoomScaleNormal="100" zoomScaleSheetLayoutView="100" workbookViewId="0">
      <selection activeCell="D6" sqref="D6:F6"/>
    </sheetView>
  </sheetViews>
  <sheetFormatPr baseColWidth="10" defaultRowHeight="12.75" x14ac:dyDescent="0.25"/>
  <cols>
    <col min="1" max="1" width="5.7109375" style="289" customWidth="1"/>
    <col min="2" max="2" width="3.28515625" style="289" customWidth="1"/>
    <col min="3" max="3" width="6.42578125" style="289" customWidth="1"/>
    <col min="4" max="4" width="21.5703125" style="289" customWidth="1"/>
    <col min="5" max="5" width="11.42578125" style="289"/>
    <col min="6" max="6" width="17.5703125" style="289" customWidth="1"/>
    <col min="7" max="7" width="13.140625" style="289" customWidth="1"/>
    <col min="8" max="8" width="14" style="289" customWidth="1"/>
    <col min="9" max="16384" width="11.42578125" style="289"/>
  </cols>
  <sheetData>
    <row r="1" spans="1:8" ht="72" customHeight="1" thickTop="1" thickBot="1" x14ac:dyDescent="0.3">
      <c r="A1" s="436"/>
      <c r="B1" s="437"/>
      <c r="C1" s="437"/>
      <c r="D1" s="559" t="s">
        <v>343</v>
      </c>
      <c r="E1" s="560"/>
      <c r="F1" s="560"/>
      <c r="G1" s="561"/>
      <c r="H1" s="288" t="s">
        <v>344</v>
      </c>
    </row>
    <row r="2" spans="1:8" ht="9.9499999999999993" customHeight="1" thickTop="1" thickBot="1" x14ac:dyDescent="0.3">
      <c r="A2" s="290"/>
      <c r="B2" s="290"/>
      <c r="C2" s="291"/>
      <c r="D2" s="291"/>
      <c r="E2" s="291"/>
      <c r="F2" s="291"/>
      <c r="G2" s="292"/>
      <c r="H2" s="292"/>
    </row>
    <row r="3" spans="1:8" ht="60" customHeight="1" x14ac:dyDescent="0.25">
      <c r="A3" s="520" t="s">
        <v>345</v>
      </c>
      <c r="B3" s="521"/>
      <c r="C3" s="521"/>
      <c r="D3" s="510" t="s">
        <v>0</v>
      </c>
      <c r="E3" s="510"/>
      <c r="F3" s="510"/>
      <c r="G3" s="293" t="s">
        <v>346</v>
      </c>
      <c r="H3" s="294">
        <f>+'OE4'!H3</f>
        <v>45520</v>
      </c>
    </row>
    <row r="4" spans="1:8" ht="20.100000000000001" customHeight="1" x14ac:dyDescent="0.25">
      <c r="A4" s="522" t="s">
        <v>347</v>
      </c>
      <c r="B4" s="523"/>
      <c r="C4" s="523"/>
      <c r="D4" s="512" t="s">
        <v>348</v>
      </c>
      <c r="E4" s="512"/>
      <c r="F4" s="512"/>
      <c r="G4" s="455"/>
      <c r="H4" s="527"/>
    </row>
    <row r="5" spans="1:8" ht="20.100000000000001" customHeight="1" x14ac:dyDescent="0.25">
      <c r="A5" s="522" t="s">
        <v>533</v>
      </c>
      <c r="B5" s="523"/>
      <c r="C5" s="523"/>
      <c r="D5" s="512" t="str">
        <f>+'Mayores y Menores 3 ADICION'!A195</f>
        <v>OE8</v>
      </c>
      <c r="E5" s="512"/>
      <c r="F5" s="512"/>
      <c r="G5" s="295" t="s">
        <v>535</v>
      </c>
      <c r="H5" s="296" t="str">
        <f>+'Mayores y Menores 3 ADICION'!C195</f>
        <v>un</v>
      </c>
    </row>
    <row r="6" spans="1:8" ht="39.950000000000003" customHeight="1" thickBot="1" x14ac:dyDescent="0.3">
      <c r="A6" s="524" t="s">
        <v>534</v>
      </c>
      <c r="B6" s="525"/>
      <c r="C6" s="526"/>
      <c r="D6" s="528" t="str">
        <f>+'Mayores y Menores 3 ADICION'!B195</f>
        <v>S.T.I. de SILLA-YEE PVC-S de Ø400X160mm</v>
      </c>
      <c r="E6" s="526"/>
      <c r="F6" s="526"/>
      <c r="G6" s="408" t="s">
        <v>536</v>
      </c>
      <c r="H6" s="409">
        <f>+'Mayores y Menores 3 ADICION'!D195</f>
        <v>52</v>
      </c>
    </row>
    <row r="7" spans="1:8" ht="9.9499999999999993" customHeight="1" thickBot="1" x14ac:dyDescent="0.3">
      <c r="A7" s="297"/>
      <c r="B7" s="297"/>
      <c r="C7" s="298"/>
      <c r="D7" s="297"/>
      <c r="E7" s="297"/>
      <c r="F7" s="297"/>
      <c r="G7" s="297"/>
      <c r="H7" s="297"/>
    </row>
    <row r="8" spans="1:8" x14ac:dyDescent="0.25">
      <c r="A8" s="529" t="s">
        <v>350</v>
      </c>
      <c r="B8" s="530"/>
      <c r="C8" s="530"/>
      <c r="D8" s="530"/>
      <c r="E8" s="530"/>
      <c r="F8" s="530"/>
      <c r="G8" s="530"/>
      <c r="H8" s="531"/>
    </row>
    <row r="9" spans="1:8" x14ac:dyDescent="0.25">
      <c r="A9" s="532" t="s">
        <v>351</v>
      </c>
      <c r="B9" s="533"/>
      <c r="C9" s="533"/>
      <c r="D9" s="534"/>
      <c r="E9" s="299" t="s">
        <v>352</v>
      </c>
      <c r="F9" s="299" t="s">
        <v>546</v>
      </c>
      <c r="G9" s="299" t="s">
        <v>353</v>
      </c>
      <c r="H9" s="300" t="s">
        <v>354</v>
      </c>
    </row>
    <row r="10" spans="1:8" x14ac:dyDescent="0.25">
      <c r="A10" s="535"/>
      <c r="B10" s="536"/>
      <c r="C10" s="536"/>
      <c r="D10" s="537"/>
      <c r="E10" s="301" t="s">
        <v>355</v>
      </c>
      <c r="F10" s="301" t="s">
        <v>356</v>
      </c>
      <c r="G10" s="301" t="s">
        <v>614</v>
      </c>
      <c r="H10" s="302" t="s">
        <v>358</v>
      </c>
    </row>
    <row r="11" spans="1:8" x14ac:dyDescent="0.25">
      <c r="A11" s="538"/>
      <c r="B11" s="539"/>
      <c r="C11" s="539"/>
      <c r="D11" s="540"/>
      <c r="E11" s="303"/>
      <c r="F11" s="303" t="s">
        <v>359</v>
      </c>
      <c r="G11" s="304" t="s">
        <v>360</v>
      </c>
      <c r="H11" s="305"/>
    </row>
    <row r="12" spans="1:8" x14ac:dyDescent="0.25">
      <c r="A12" s="541" t="s">
        <v>361</v>
      </c>
      <c r="B12" s="542"/>
      <c r="C12" s="542"/>
      <c r="D12" s="543"/>
      <c r="E12" s="306"/>
      <c r="F12" s="307"/>
      <c r="G12" s="308"/>
      <c r="H12" s="309">
        <f>+H41*5%</f>
        <v>385.22933872215225</v>
      </c>
    </row>
    <row r="13" spans="1:8" x14ac:dyDescent="0.25">
      <c r="A13" s="515"/>
      <c r="B13" s="512"/>
      <c r="C13" s="512"/>
      <c r="D13" s="516"/>
      <c r="E13" s="310"/>
      <c r="F13" s="307"/>
      <c r="G13" s="308"/>
      <c r="H13" s="309"/>
    </row>
    <row r="14" spans="1:8" x14ac:dyDescent="0.25">
      <c r="A14" s="515"/>
      <c r="B14" s="512"/>
      <c r="C14" s="512"/>
      <c r="D14" s="516"/>
      <c r="E14" s="310"/>
      <c r="F14" s="307"/>
      <c r="G14" s="308"/>
      <c r="H14" s="309"/>
    </row>
    <row r="15" spans="1:8" x14ac:dyDescent="0.25">
      <c r="A15" s="515"/>
      <c r="B15" s="512"/>
      <c r="C15" s="512"/>
      <c r="D15" s="516"/>
      <c r="E15" s="310"/>
      <c r="F15" s="307"/>
      <c r="G15" s="308"/>
      <c r="H15" s="309"/>
    </row>
    <row r="16" spans="1:8" ht="13.5" thickBot="1" x14ac:dyDescent="0.3">
      <c r="A16" s="547"/>
      <c r="B16" s="548"/>
      <c r="C16" s="548"/>
      <c r="D16" s="549"/>
      <c r="E16" s="311"/>
      <c r="F16" s="312"/>
      <c r="G16" s="313"/>
      <c r="H16" s="314"/>
    </row>
    <row r="17" spans="1:8" ht="13.5" thickBot="1" x14ac:dyDescent="0.3">
      <c r="A17" s="297"/>
      <c r="B17" s="297"/>
      <c r="C17" s="298"/>
      <c r="D17" s="297"/>
      <c r="E17" s="297"/>
      <c r="F17" s="297"/>
      <c r="G17" s="315" t="s">
        <v>364</v>
      </c>
      <c r="H17" s="316">
        <f>SUM(H12:H16)</f>
        <v>385.22933872215225</v>
      </c>
    </row>
    <row r="18" spans="1:8" ht="9.9499999999999993" customHeight="1" thickBot="1" x14ac:dyDescent="0.3">
      <c r="A18" s="297"/>
      <c r="B18" s="297"/>
      <c r="C18" s="298"/>
      <c r="D18" s="297"/>
      <c r="E18" s="297"/>
      <c r="F18" s="297"/>
      <c r="G18" s="297"/>
      <c r="H18" s="297"/>
    </row>
    <row r="19" spans="1:8" x14ac:dyDescent="0.25">
      <c r="A19" s="544" t="s">
        <v>365</v>
      </c>
      <c r="B19" s="545"/>
      <c r="C19" s="545"/>
      <c r="D19" s="545"/>
      <c r="E19" s="545"/>
      <c r="F19" s="545"/>
      <c r="G19" s="545"/>
      <c r="H19" s="546"/>
    </row>
    <row r="20" spans="1:8" x14ac:dyDescent="0.25">
      <c r="A20" s="532" t="s">
        <v>351</v>
      </c>
      <c r="B20" s="533"/>
      <c r="C20" s="533"/>
      <c r="D20" s="534"/>
      <c r="E20" s="550" t="s">
        <v>349</v>
      </c>
      <c r="F20" s="299" t="s">
        <v>352</v>
      </c>
      <c r="G20" s="299" t="s">
        <v>366</v>
      </c>
      <c r="H20" s="300" t="s">
        <v>354</v>
      </c>
    </row>
    <row r="21" spans="1:8" x14ac:dyDescent="0.25">
      <c r="A21" s="538"/>
      <c r="B21" s="539"/>
      <c r="C21" s="539"/>
      <c r="D21" s="540"/>
      <c r="E21" s="551"/>
      <c r="F21" s="303" t="s">
        <v>367</v>
      </c>
      <c r="G21" s="303" t="s">
        <v>368</v>
      </c>
      <c r="H21" s="305" t="s">
        <v>369</v>
      </c>
    </row>
    <row r="22" spans="1:8" x14ac:dyDescent="0.25">
      <c r="A22" s="515" t="s">
        <v>550</v>
      </c>
      <c r="B22" s="512"/>
      <c r="C22" s="512"/>
      <c r="D22" s="516"/>
      <c r="E22" s="306" t="s">
        <v>349</v>
      </c>
      <c r="F22" s="413">
        <v>1</v>
      </c>
      <c r="G22" s="307">
        <v>399903</v>
      </c>
      <c r="H22" s="309">
        <f>+F22*G22</f>
        <v>399903</v>
      </c>
    </row>
    <row r="23" spans="1:8" x14ac:dyDescent="0.25">
      <c r="A23" s="515" t="s">
        <v>394</v>
      </c>
      <c r="B23" s="512"/>
      <c r="C23" s="512"/>
      <c r="D23" s="516"/>
      <c r="E23" s="306" t="s">
        <v>349</v>
      </c>
      <c r="F23" s="413">
        <f>ROUND(0.05/1.05,2)</f>
        <v>0.05</v>
      </c>
      <c r="G23" s="307">
        <v>71306</v>
      </c>
      <c r="H23" s="309">
        <f t="shared" ref="H23:H24" si="0">+F23*G23</f>
        <v>3565.3</v>
      </c>
    </row>
    <row r="24" spans="1:8" x14ac:dyDescent="0.25">
      <c r="A24" s="515" t="s">
        <v>547</v>
      </c>
      <c r="B24" s="512"/>
      <c r="C24" s="512"/>
      <c r="D24" s="516"/>
      <c r="E24" s="306" t="s">
        <v>349</v>
      </c>
      <c r="F24" s="413">
        <f>ROUND(0.05/1.05,2)</f>
        <v>0.05</v>
      </c>
      <c r="G24" s="307">
        <f>+ROUND(121177*1.19,0)</f>
        <v>144201</v>
      </c>
      <c r="H24" s="309">
        <f t="shared" si="0"/>
        <v>7210.05</v>
      </c>
    </row>
    <row r="25" spans="1:8" x14ac:dyDescent="0.25">
      <c r="A25" s="515"/>
      <c r="B25" s="512"/>
      <c r="C25" s="512"/>
      <c r="D25" s="516"/>
      <c r="E25" s="306"/>
      <c r="F25" s="310"/>
      <c r="G25" s="307"/>
      <c r="H25" s="309"/>
    </row>
    <row r="26" spans="1:8" x14ac:dyDescent="0.25">
      <c r="A26" s="515"/>
      <c r="B26" s="512"/>
      <c r="C26" s="512"/>
      <c r="D26" s="516"/>
      <c r="E26" s="306"/>
      <c r="F26" s="310"/>
      <c r="G26" s="307"/>
      <c r="H26" s="309"/>
    </row>
    <row r="27" spans="1:8" x14ac:dyDescent="0.25">
      <c r="A27" s="515"/>
      <c r="B27" s="512"/>
      <c r="C27" s="512"/>
      <c r="D27" s="516"/>
      <c r="E27" s="306"/>
      <c r="F27" s="310"/>
      <c r="G27" s="307"/>
      <c r="H27" s="309"/>
    </row>
    <row r="28" spans="1:8" ht="13.5" thickBot="1" x14ac:dyDescent="0.3">
      <c r="A28" s="552"/>
      <c r="B28" s="528"/>
      <c r="C28" s="528"/>
      <c r="D28" s="553"/>
      <c r="E28" s="311"/>
      <c r="F28" s="318"/>
      <c r="G28" s="312"/>
      <c r="H28" s="314"/>
    </row>
    <row r="29" spans="1:8" s="322" customFormat="1" x14ac:dyDescent="0.25">
      <c r="A29" s="295"/>
      <c r="B29" s="295"/>
      <c r="C29" s="319"/>
      <c r="D29" s="295"/>
      <c r="E29" s="295"/>
      <c r="F29" s="317" t="s">
        <v>371</v>
      </c>
      <c r="G29" s="320"/>
      <c r="H29" s="321">
        <f>SUM(H22:H28)</f>
        <v>410678.35</v>
      </c>
    </row>
    <row r="30" spans="1:8" x14ac:dyDescent="0.25">
      <c r="A30" s="297"/>
      <c r="B30" s="297"/>
      <c r="C30" s="298"/>
      <c r="D30" s="297"/>
      <c r="E30" s="297"/>
      <c r="F30" s="323" t="s">
        <v>372</v>
      </c>
      <c r="G30" s="324">
        <v>0.05</v>
      </c>
      <c r="H30" s="325">
        <f>+(H23+H24)*G30</f>
        <v>538.76750000000004</v>
      </c>
    </row>
    <row r="31" spans="1:8" s="322" customFormat="1" ht="13.5" thickBot="1" x14ac:dyDescent="0.3">
      <c r="A31" s="295"/>
      <c r="B31" s="295"/>
      <c r="C31" s="319"/>
      <c r="D31" s="295"/>
      <c r="E31" s="295"/>
      <c r="F31" s="326" t="s">
        <v>364</v>
      </c>
      <c r="G31" s="327"/>
      <c r="H31" s="328">
        <f>SUM(H29:H30)</f>
        <v>411217.11749999999</v>
      </c>
    </row>
    <row r="32" spans="1:8" ht="13.5" thickBot="1" x14ac:dyDescent="0.3">
      <c r="A32" s="297"/>
      <c r="B32" s="297"/>
      <c r="C32" s="298"/>
      <c r="D32" s="297"/>
      <c r="E32" s="297"/>
      <c r="F32" s="297"/>
      <c r="G32" s="297"/>
      <c r="H32" s="297"/>
    </row>
    <row r="33" spans="1:8" x14ac:dyDescent="0.25">
      <c r="A33" s="544" t="s">
        <v>373</v>
      </c>
      <c r="B33" s="545"/>
      <c r="C33" s="545"/>
      <c r="D33" s="545"/>
      <c r="E33" s="545"/>
      <c r="F33" s="545"/>
      <c r="G33" s="545"/>
      <c r="H33" s="546"/>
    </row>
    <row r="34" spans="1:8" x14ac:dyDescent="0.25">
      <c r="A34" s="532" t="s">
        <v>351</v>
      </c>
      <c r="B34" s="533"/>
      <c r="C34" s="533"/>
      <c r="D34" s="534"/>
      <c r="E34" s="299" t="s">
        <v>352</v>
      </c>
      <c r="F34" s="299" t="s">
        <v>374</v>
      </c>
      <c r="G34" s="299" t="s">
        <v>353</v>
      </c>
      <c r="H34" s="300" t="s">
        <v>354</v>
      </c>
    </row>
    <row r="35" spans="1:8" x14ac:dyDescent="0.25">
      <c r="A35" s="535"/>
      <c r="B35" s="536"/>
      <c r="C35" s="536"/>
      <c r="D35" s="537"/>
      <c r="E35" s="301" t="s">
        <v>375</v>
      </c>
      <c r="F35" s="301" t="s">
        <v>376</v>
      </c>
      <c r="G35" s="301" t="s">
        <v>357</v>
      </c>
      <c r="H35" s="302" t="s">
        <v>377</v>
      </c>
    </row>
    <row r="36" spans="1:8" x14ac:dyDescent="0.25">
      <c r="A36" s="538"/>
      <c r="B36" s="539"/>
      <c r="C36" s="539"/>
      <c r="D36" s="540"/>
      <c r="E36" s="303"/>
      <c r="F36" s="303" t="s">
        <v>378</v>
      </c>
      <c r="G36" s="304" t="s">
        <v>379</v>
      </c>
      <c r="H36" s="305"/>
    </row>
    <row r="37" spans="1:8" ht="30" customHeight="1" x14ac:dyDescent="0.25">
      <c r="A37" s="542" t="s">
        <v>593</v>
      </c>
      <c r="B37" s="562"/>
      <c r="C37" s="562"/>
      <c r="D37" s="563"/>
      <c r="E37" s="308">
        <v>2</v>
      </c>
      <c r="F37" s="307">
        <f>+'SALARIOS YONDO 2024'!G24</f>
        <v>75206.893452054806</v>
      </c>
      <c r="G37" s="308">
        <v>47</v>
      </c>
      <c r="H37" s="309">
        <f>+(E37*F37)/G37</f>
        <v>3200.293338385311</v>
      </c>
    </row>
    <row r="38" spans="1:8" ht="30" customHeight="1" x14ac:dyDescent="0.25">
      <c r="A38" s="515" t="s">
        <v>594</v>
      </c>
      <c r="B38" s="512"/>
      <c r="C38" s="512"/>
      <c r="D38" s="516"/>
      <c r="E38" s="308">
        <v>1</v>
      </c>
      <c r="F38" s="307">
        <f>+'SALARIOS YONDO 2024'!G15</f>
        <v>94008.629831647209</v>
      </c>
      <c r="G38" s="308">
        <f>+G37</f>
        <v>47</v>
      </c>
      <c r="H38" s="309">
        <f>+(E38*F38)/G38</f>
        <v>2000.1836134393022</v>
      </c>
    </row>
    <row r="39" spans="1:8" ht="30" customHeight="1" x14ac:dyDescent="0.25">
      <c r="A39" s="515" t="s">
        <v>595</v>
      </c>
      <c r="B39" s="512"/>
      <c r="C39" s="512"/>
      <c r="D39" s="516"/>
      <c r="E39" s="308">
        <v>1</v>
      </c>
      <c r="F39" s="307">
        <f>+'SALARIOS YONDO 2024'!G27</f>
        <v>117693.16166306628</v>
      </c>
      <c r="G39" s="308">
        <f>+G38</f>
        <v>47</v>
      </c>
      <c r="H39" s="309">
        <f>+(E39*F39)/G39</f>
        <v>2504.1098226184313</v>
      </c>
    </row>
    <row r="40" spans="1:8" ht="13.5" thickBot="1" x14ac:dyDescent="0.3">
      <c r="A40" s="552"/>
      <c r="B40" s="528"/>
      <c r="C40" s="528"/>
      <c r="D40" s="553"/>
      <c r="E40" s="313"/>
      <c r="F40" s="312"/>
      <c r="G40" s="313"/>
      <c r="H40" s="314"/>
    </row>
    <row r="41" spans="1:8" ht="13.5" thickBot="1" x14ac:dyDescent="0.3">
      <c r="A41" s="297"/>
      <c r="B41" s="297"/>
      <c r="C41" s="298"/>
      <c r="D41" s="297"/>
      <c r="E41" s="297"/>
      <c r="F41" s="297"/>
      <c r="G41" s="315" t="s">
        <v>364</v>
      </c>
      <c r="H41" s="316">
        <f>SUM(H37:H40)</f>
        <v>7704.5867744430443</v>
      </c>
    </row>
    <row r="42" spans="1:8" ht="13.5" thickBot="1" x14ac:dyDescent="0.3">
      <c r="A42" s="297"/>
      <c r="B42" s="297"/>
      <c r="C42" s="298"/>
      <c r="D42" s="297"/>
      <c r="E42" s="297"/>
      <c r="F42" s="297"/>
      <c r="G42" s="297"/>
      <c r="H42" s="297"/>
    </row>
    <row r="43" spans="1:8" x14ac:dyDescent="0.25">
      <c r="A43" s="544" t="s">
        <v>381</v>
      </c>
      <c r="B43" s="545"/>
      <c r="C43" s="545"/>
      <c r="D43" s="545"/>
      <c r="E43" s="545"/>
      <c r="F43" s="545"/>
      <c r="G43" s="545"/>
      <c r="H43" s="546"/>
    </row>
    <row r="44" spans="1:8" x14ac:dyDescent="0.25">
      <c r="A44" s="532" t="s">
        <v>351</v>
      </c>
      <c r="B44" s="533"/>
      <c r="C44" s="533"/>
      <c r="D44" s="534"/>
      <c r="E44" s="299" t="s">
        <v>352</v>
      </c>
      <c r="F44" s="299" t="s">
        <v>382</v>
      </c>
      <c r="G44" s="299" t="s">
        <v>549</v>
      </c>
      <c r="H44" s="300" t="s">
        <v>354</v>
      </c>
    </row>
    <row r="45" spans="1:8" x14ac:dyDescent="0.25">
      <c r="A45" s="535"/>
      <c r="B45" s="536"/>
      <c r="C45" s="536"/>
      <c r="D45" s="537"/>
      <c r="E45" s="303" t="s">
        <v>383</v>
      </c>
      <c r="F45" s="303" t="s">
        <v>384</v>
      </c>
      <c r="G45" s="303" t="s">
        <v>385</v>
      </c>
      <c r="H45" s="305" t="s">
        <v>386</v>
      </c>
    </row>
    <row r="46" spans="1:8" ht="12.75" customHeight="1" x14ac:dyDescent="0.25">
      <c r="A46" s="541" t="s">
        <v>548</v>
      </c>
      <c r="B46" s="542"/>
      <c r="C46" s="542"/>
      <c r="D46" s="543"/>
      <c r="E46" s="308">
        <f>+ROUND(F22*1.05,0)</f>
        <v>1</v>
      </c>
      <c r="F46" s="307">
        <f>1.14*10</f>
        <v>11.399999999999999</v>
      </c>
      <c r="G46" s="308">
        <v>314</v>
      </c>
      <c r="H46" s="309">
        <f>+E46*F46*G46</f>
        <v>3579.5999999999995</v>
      </c>
    </row>
    <row r="47" spans="1:8" x14ac:dyDescent="0.25">
      <c r="A47" s="515"/>
      <c r="B47" s="512"/>
      <c r="C47" s="512"/>
      <c r="D47" s="516"/>
      <c r="E47" s="308"/>
      <c r="F47" s="307"/>
      <c r="G47" s="308"/>
      <c r="H47" s="309">
        <f>+E47*F47*G47</f>
        <v>0</v>
      </c>
    </row>
    <row r="48" spans="1:8" ht="13.5" thickBot="1" x14ac:dyDescent="0.3">
      <c r="A48" s="552"/>
      <c r="B48" s="528"/>
      <c r="C48" s="528"/>
      <c r="D48" s="553"/>
      <c r="E48" s="313"/>
      <c r="F48" s="312"/>
      <c r="G48" s="313"/>
      <c r="H48" s="314"/>
    </row>
    <row r="49" spans="1:8" ht="13.5" thickBot="1" x14ac:dyDescent="0.3">
      <c r="A49" s="297"/>
      <c r="B49" s="297"/>
      <c r="C49" s="298"/>
      <c r="D49" s="297"/>
      <c r="E49" s="297"/>
      <c r="F49" s="297"/>
      <c r="G49" s="315" t="s">
        <v>364</v>
      </c>
      <c r="H49" s="316">
        <f>SUM(H46:H48)</f>
        <v>3579.5999999999995</v>
      </c>
    </row>
    <row r="50" spans="1:8" ht="13.5" thickBot="1" x14ac:dyDescent="0.3">
      <c r="A50" s="297"/>
      <c r="B50" s="297"/>
      <c r="C50" s="298"/>
      <c r="D50" s="297"/>
      <c r="E50" s="297"/>
      <c r="F50" s="297"/>
      <c r="G50" s="295"/>
      <c r="H50" s="295"/>
    </row>
    <row r="51" spans="1:8" ht="13.5" thickBot="1" x14ac:dyDescent="0.3">
      <c r="A51" s="509" t="s">
        <v>388</v>
      </c>
      <c r="B51" s="510"/>
      <c r="C51" s="510" t="s">
        <v>389</v>
      </c>
      <c r="D51" s="510"/>
      <c r="E51" s="506" t="s">
        <v>540</v>
      </c>
      <c r="F51" s="507"/>
      <c r="G51" s="508"/>
      <c r="H51" s="316">
        <f>ROUND((H17+H31+H41+H49),0)</f>
        <v>422887</v>
      </c>
    </row>
    <row r="52" spans="1:8" x14ac:dyDescent="0.25">
      <c r="A52" s="511" t="s">
        <v>391</v>
      </c>
      <c r="B52" s="512"/>
      <c r="C52" s="512" t="s">
        <v>392</v>
      </c>
      <c r="D52" s="512"/>
      <c r="E52" s="554" t="s">
        <v>537</v>
      </c>
      <c r="F52" s="555"/>
      <c r="G52" s="411">
        <v>0.245</v>
      </c>
      <c r="H52" s="412">
        <f>ROUND(+$H$51*G52,0)</f>
        <v>103607</v>
      </c>
    </row>
    <row r="53" spans="1:8" s="329" customFormat="1" ht="12.75" customHeight="1" thickBot="1" x14ac:dyDescent="0.3">
      <c r="A53" s="297"/>
      <c r="B53" s="297"/>
      <c r="C53" s="298"/>
      <c r="D53" s="297"/>
      <c r="E53" s="513" t="s">
        <v>538</v>
      </c>
      <c r="F53" s="514"/>
      <c r="G53" s="324">
        <v>0.04</v>
      </c>
      <c r="H53" s="325">
        <f>ROUND(+$H$51*G53,0)</f>
        <v>16915</v>
      </c>
    </row>
    <row r="54" spans="1:8" s="329" customFormat="1" ht="12" customHeight="1" thickBot="1" x14ac:dyDescent="0.3">
      <c r="A54" s="297"/>
      <c r="B54" s="297"/>
      <c r="C54" s="298"/>
      <c r="D54" s="297"/>
      <c r="E54" s="506" t="s">
        <v>539</v>
      </c>
      <c r="F54" s="507"/>
      <c r="G54" s="508"/>
      <c r="H54" s="316">
        <f>+H52+H53</f>
        <v>120522</v>
      </c>
    </row>
    <row r="55" spans="1:8" ht="13.5" thickBot="1" x14ac:dyDescent="0.3">
      <c r="A55" s="509" t="s">
        <v>388</v>
      </c>
      <c r="B55" s="510"/>
      <c r="C55" s="510" t="s">
        <v>541</v>
      </c>
      <c r="D55" s="510"/>
      <c r="E55" s="556" t="s">
        <v>390</v>
      </c>
      <c r="F55" s="557"/>
      <c r="G55" s="558"/>
      <c r="H55" s="410">
        <f>+H51+H54</f>
        <v>543409</v>
      </c>
    </row>
    <row r="56" spans="1:8" x14ac:dyDescent="0.25">
      <c r="A56" s="511" t="s">
        <v>391</v>
      </c>
      <c r="B56" s="512"/>
      <c r="C56" s="512" t="s">
        <v>542</v>
      </c>
      <c r="D56" s="512"/>
      <c r="E56" s="329"/>
      <c r="F56" s="329"/>
      <c r="G56" s="329"/>
      <c r="H56" s="329"/>
    </row>
  </sheetData>
  <mergeCells count="50">
    <mergeCell ref="E53:F53"/>
    <mergeCell ref="E54:G54"/>
    <mergeCell ref="E52:F52"/>
    <mergeCell ref="A34:D36"/>
    <mergeCell ref="A38:D38"/>
    <mergeCell ref="A39:D39"/>
    <mergeCell ref="A40:D40"/>
    <mergeCell ref="A43:H43"/>
    <mergeCell ref="A51:B51"/>
    <mergeCell ref="C51:D51"/>
    <mergeCell ref="A52:B52"/>
    <mergeCell ref="C52:D52"/>
    <mergeCell ref="A44:D45"/>
    <mergeCell ref="A46:D46"/>
    <mergeCell ref="A47:D47"/>
    <mergeCell ref="A48:D48"/>
    <mergeCell ref="E51:G51"/>
    <mergeCell ref="A33:H33"/>
    <mergeCell ref="A16:D16"/>
    <mergeCell ref="A19:H19"/>
    <mergeCell ref="A20:D21"/>
    <mergeCell ref="E20:E21"/>
    <mergeCell ref="A22:D22"/>
    <mergeCell ref="A23:D23"/>
    <mergeCell ref="A24:D24"/>
    <mergeCell ref="A25:D25"/>
    <mergeCell ref="A26:D26"/>
    <mergeCell ref="A27:D27"/>
    <mergeCell ref="A28:D28"/>
    <mergeCell ref="A37:D37"/>
    <mergeCell ref="A15:D15"/>
    <mergeCell ref="D1:G1"/>
    <mergeCell ref="A3:C3"/>
    <mergeCell ref="D3:F3"/>
    <mergeCell ref="A4:C4"/>
    <mergeCell ref="D4:H4"/>
    <mergeCell ref="A5:C5"/>
    <mergeCell ref="D5:F5"/>
    <mergeCell ref="A6:C6"/>
    <mergeCell ref="D6:F6"/>
    <mergeCell ref="A8:H8"/>
    <mergeCell ref="A9:D11"/>
    <mergeCell ref="A12:D12"/>
    <mergeCell ref="A13:D13"/>
    <mergeCell ref="A14:D14"/>
    <mergeCell ref="A55:B55"/>
    <mergeCell ref="C55:D55"/>
    <mergeCell ref="E55:G55"/>
    <mergeCell ref="A56:B56"/>
    <mergeCell ref="C56:D56"/>
  </mergeCells>
  <printOptions horizontalCentered="1"/>
  <pageMargins left="0.39370078740157483" right="0.39370078740157483" top="0.59055118110236227" bottom="0.59055118110236227" header="0.19685039370078741" footer="0.19685039370078741"/>
  <pageSetup scale="83" orientation="portrait" r:id="rId1"/>
  <headerFooter>
    <oddHeader>&amp;F</oddHeader>
    <oddFooter>&amp;L&amp;A&amp;C&amp;B Confidencial&amp;B&amp;RPágina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15C5-BF38-41BE-B82C-06429F590E3E}">
  <sheetPr>
    <tabColor theme="5" tint="0.39997558519241921"/>
    <pageSetUpPr fitToPage="1"/>
  </sheetPr>
  <dimension ref="A1:H56"/>
  <sheetViews>
    <sheetView zoomScaleNormal="100" zoomScaleSheetLayoutView="100" workbookViewId="0">
      <selection activeCell="D6" sqref="D6:F6"/>
    </sheetView>
  </sheetViews>
  <sheetFormatPr baseColWidth="10" defaultRowHeight="12.75" x14ac:dyDescent="0.25"/>
  <cols>
    <col min="1" max="1" width="5.7109375" style="289" customWidth="1"/>
    <col min="2" max="2" width="3.28515625" style="289" customWidth="1"/>
    <col min="3" max="3" width="6.42578125" style="289" customWidth="1"/>
    <col min="4" max="4" width="21.5703125" style="289" customWidth="1"/>
    <col min="5" max="5" width="11.42578125" style="289"/>
    <col min="6" max="6" width="17.5703125" style="289" customWidth="1"/>
    <col min="7" max="7" width="13.140625" style="289" customWidth="1"/>
    <col min="8" max="8" width="14" style="289" customWidth="1"/>
    <col min="9" max="16384" width="11.42578125" style="289"/>
  </cols>
  <sheetData>
    <row r="1" spans="1:8" ht="72" customHeight="1" thickTop="1" thickBot="1" x14ac:dyDescent="0.3">
      <c r="A1" s="436"/>
      <c r="B1" s="437"/>
      <c r="C1" s="437"/>
      <c r="D1" s="559" t="s">
        <v>343</v>
      </c>
      <c r="E1" s="560"/>
      <c r="F1" s="560"/>
      <c r="G1" s="561"/>
      <c r="H1" s="288" t="s">
        <v>344</v>
      </c>
    </row>
    <row r="2" spans="1:8" ht="9.9499999999999993" customHeight="1" thickTop="1" thickBot="1" x14ac:dyDescent="0.3">
      <c r="A2" s="290"/>
      <c r="B2" s="290"/>
      <c r="C2" s="291"/>
      <c r="D2" s="291"/>
      <c r="E2" s="291"/>
      <c r="F2" s="291"/>
      <c r="G2" s="292"/>
      <c r="H2" s="292"/>
    </row>
    <row r="3" spans="1:8" ht="60" customHeight="1" x14ac:dyDescent="0.25">
      <c r="A3" s="520" t="s">
        <v>345</v>
      </c>
      <c r="B3" s="521"/>
      <c r="C3" s="521"/>
      <c r="D3" s="510" t="s">
        <v>0</v>
      </c>
      <c r="E3" s="510"/>
      <c r="F3" s="510"/>
      <c r="G3" s="293" t="s">
        <v>346</v>
      </c>
      <c r="H3" s="294">
        <f>+'OE4'!H3</f>
        <v>45520</v>
      </c>
    </row>
    <row r="4" spans="1:8" ht="20.100000000000001" customHeight="1" x14ac:dyDescent="0.25">
      <c r="A4" s="522" t="s">
        <v>347</v>
      </c>
      <c r="B4" s="523"/>
      <c r="C4" s="523"/>
      <c r="D4" s="512" t="s">
        <v>348</v>
      </c>
      <c r="E4" s="512"/>
      <c r="F4" s="512"/>
      <c r="G4" s="455"/>
      <c r="H4" s="527"/>
    </row>
    <row r="5" spans="1:8" ht="20.100000000000001" customHeight="1" x14ac:dyDescent="0.25">
      <c r="A5" s="522" t="s">
        <v>533</v>
      </c>
      <c r="B5" s="523"/>
      <c r="C5" s="523"/>
      <c r="D5" s="512" t="str">
        <f>+'Mayores y Menores 3 ADICION'!A196</f>
        <v>OE9</v>
      </c>
      <c r="E5" s="512"/>
      <c r="F5" s="512"/>
      <c r="G5" s="295" t="s">
        <v>535</v>
      </c>
      <c r="H5" s="296" t="str">
        <f>+'Mayores y Menores 3 ADICION'!C196</f>
        <v>un</v>
      </c>
    </row>
    <row r="6" spans="1:8" ht="39.950000000000003" customHeight="1" thickBot="1" x14ac:dyDescent="0.3">
      <c r="A6" s="524" t="s">
        <v>534</v>
      </c>
      <c r="B6" s="525"/>
      <c r="C6" s="526"/>
      <c r="D6" s="528" t="str">
        <f>+'Mayores y Menores 3 ADICION'!B196</f>
        <v>S.T.I. de SILLA-YEE PVC-S de Ø500X160mm</v>
      </c>
      <c r="E6" s="526"/>
      <c r="F6" s="526"/>
      <c r="G6" s="408" t="s">
        <v>536</v>
      </c>
      <c r="H6" s="409">
        <f>+'Mayores y Menores 3 ADICION'!D196</f>
        <v>60</v>
      </c>
    </row>
    <row r="7" spans="1:8" ht="9.9499999999999993" customHeight="1" thickBot="1" x14ac:dyDescent="0.3">
      <c r="A7" s="297"/>
      <c r="B7" s="297"/>
      <c r="C7" s="298"/>
      <c r="D7" s="297"/>
      <c r="E7" s="297"/>
      <c r="F7" s="297"/>
      <c r="G7" s="297"/>
      <c r="H7" s="297"/>
    </row>
    <row r="8" spans="1:8" x14ac:dyDescent="0.25">
      <c r="A8" s="529" t="s">
        <v>350</v>
      </c>
      <c r="B8" s="530"/>
      <c r="C8" s="530"/>
      <c r="D8" s="530"/>
      <c r="E8" s="530"/>
      <c r="F8" s="530"/>
      <c r="G8" s="530"/>
      <c r="H8" s="531"/>
    </row>
    <row r="9" spans="1:8" x14ac:dyDescent="0.25">
      <c r="A9" s="532" t="s">
        <v>351</v>
      </c>
      <c r="B9" s="533"/>
      <c r="C9" s="533"/>
      <c r="D9" s="534"/>
      <c r="E9" s="299" t="s">
        <v>352</v>
      </c>
      <c r="F9" s="299" t="s">
        <v>546</v>
      </c>
      <c r="G9" s="299" t="s">
        <v>353</v>
      </c>
      <c r="H9" s="300" t="s">
        <v>354</v>
      </c>
    </row>
    <row r="10" spans="1:8" x14ac:dyDescent="0.25">
      <c r="A10" s="535"/>
      <c r="B10" s="536"/>
      <c r="C10" s="536"/>
      <c r="D10" s="537"/>
      <c r="E10" s="301" t="s">
        <v>355</v>
      </c>
      <c r="F10" s="301" t="s">
        <v>356</v>
      </c>
      <c r="G10" s="301" t="s">
        <v>614</v>
      </c>
      <c r="H10" s="302" t="s">
        <v>358</v>
      </c>
    </row>
    <row r="11" spans="1:8" x14ac:dyDescent="0.25">
      <c r="A11" s="538"/>
      <c r="B11" s="539"/>
      <c r="C11" s="539"/>
      <c r="D11" s="540"/>
      <c r="E11" s="303"/>
      <c r="F11" s="303" t="s">
        <v>359</v>
      </c>
      <c r="G11" s="304" t="s">
        <v>360</v>
      </c>
      <c r="H11" s="305"/>
    </row>
    <row r="12" spans="1:8" x14ac:dyDescent="0.25">
      <c r="A12" s="541" t="s">
        <v>361</v>
      </c>
      <c r="B12" s="542"/>
      <c r="C12" s="542"/>
      <c r="D12" s="543"/>
      <c r="E12" s="306"/>
      <c r="F12" s="307"/>
      <c r="G12" s="308"/>
      <c r="H12" s="309">
        <f>+H41*5%</f>
        <v>517.30796914117582</v>
      </c>
    </row>
    <row r="13" spans="1:8" x14ac:dyDescent="0.25">
      <c r="A13" s="515"/>
      <c r="B13" s="512"/>
      <c r="C13" s="512"/>
      <c r="D13" s="516"/>
      <c r="E13" s="310"/>
      <c r="F13" s="307"/>
      <c r="G13" s="308"/>
      <c r="H13" s="309"/>
    </row>
    <row r="14" spans="1:8" x14ac:dyDescent="0.25">
      <c r="A14" s="515"/>
      <c r="B14" s="512"/>
      <c r="C14" s="512"/>
      <c r="D14" s="516"/>
      <c r="E14" s="310"/>
      <c r="F14" s="307"/>
      <c r="G14" s="308"/>
      <c r="H14" s="309"/>
    </row>
    <row r="15" spans="1:8" x14ac:dyDescent="0.25">
      <c r="A15" s="515"/>
      <c r="B15" s="512"/>
      <c r="C15" s="512"/>
      <c r="D15" s="516"/>
      <c r="E15" s="310"/>
      <c r="F15" s="307"/>
      <c r="G15" s="308"/>
      <c r="H15" s="309"/>
    </row>
    <row r="16" spans="1:8" ht="13.5" thickBot="1" x14ac:dyDescent="0.3">
      <c r="A16" s="547"/>
      <c r="B16" s="548"/>
      <c r="C16" s="548"/>
      <c r="D16" s="549"/>
      <c r="E16" s="311"/>
      <c r="F16" s="312"/>
      <c r="G16" s="313"/>
      <c r="H16" s="314"/>
    </row>
    <row r="17" spans="1:8" ht="13.5" thickBot="1" x14ac:dyDescent="0.3">
      <c r="A17" s="297"/>
      <c r="B17" s="297"/>
      <c r="C17" s="298"/>
      <c r="D17" s="297"/>
      <c r="E17" s="297"/>
      <c r="F17" s="297"/>
      <c r="G17" s="315" t="s">
        <v>364</v>
      </c>
      <c r="H17" s="316">
        <f>SUM(H12:H16)</f>
        <v>517.30796914117582</v>
      </c>
    </row>
    <row r="18" spans="1:8" ht="9.9499999999999993" customHeight="1" thickBot="1" x14ac:dyDescent="0.3">
      <c r="A18" s="297"/>
      <c r="B18" s="297"/>
      <c r="C18" s="298"/>
      <c r="D18" s="297"/>
      <c r="E18" s="297"/>
      <c r="F18" s="297"/>
      <c r="G18" s="297"/>
      <c r="H18" s="297"/>
    </row>
    <row r="19" spans="1:8" x14ac:dyDescent="0.25">
      <c r="A19" s="544" t="s">
        <v>365</v>
      </c>
      <c r="B19" s="545"/>
      <c r="C19" s="545"/>
      <c r="D19" s="545"/>
      <c r="E19" s="545"/>
      <c r="F19" s="545"/>
      <c r="G19" s="545"/>
      <c r="H19" s="546"/>
    </row>
    <row r="20" spans="1:8" x14ac:dyDescent="0.25">
      <c r="A20" s="532" t="s">
        <v>351</v>
      </c>
      <c r="B20" s="533"/>
      <c r="C20" s="533"/>
      <c r="D20" s="534"/>
      <c r="E20" s="550" t="s">
        <v>349</v>
      </c>
      <c r="F20" s="299" t="s">
        <v>352</v>
      </c>
      <c r="G20" s="299" t="s">
        <v>366</v>
      </c>
      <c r="H20" s="300" t="s">
        <v>354</v>
      </c>
    </row>
    <row r="21" spans="1:8" x14ac:dyDescent="0.25">
      <c r="A21" s="538"/>
      <c r="B21" s="539"/>
      <c r="C21" s="539"/>
      <c r="D21" s="540"/>
      <c r="E21" s="551"/>
      <c r="F21" s="303" t="s">
        <v>367</v>
      </c>
      <c r="G21" s="303" t="s">
        <v>368</v>
      </c>
      <c r="H21" s="305" t="s">
        <v>369</v>
      </c>
    </row>
    <row r="22" spans="1:8" x14ac:dyDescent="0.25">
      <c r="A22" s="515" t="s">
        <v>398</v>
      </c>
      <c r="B22" s="512"/>
      <c r="C22" s="512"/>
      <c r="D22" s="516"/>
      <c r="E22" s="306" t="s">
        <v>349</v>
      </c>
      <c r="F22" s="413">
        <v>1</v>
      </c>
      <c r="G22" s="307">
        <v>552118</v>
      </c>
      <c r="H22" s="309">
        <f>+F22*G22</f>
        <v>552118</v>
      </c>
    </row>
    <row r="23" spans="1:8" x14ac:dyDescent="0.25">
      <c r="A23" s="515" t="s">
        <v>394</v>
      </c>
      <c r="B23" s="512"/>
      <c r="C23" s="512"/>
      <c r="D23" s="516"/>
      <c r="E23" s="306" t="s">
        <v>349</v>
      </c>
      <c r="F23" s="413">
        <f>ROUND(0.05/1.05,2)</f>
        <v>0.05</v>
      </c>
      <c r="G23" s="307">
        <v>71306</v>
      </c>
      <c r="H23" s="309">
        <f t="shared" ref="H23:H24" si="0">+F23*G23</f>
        <v>3565.3</v>
      </c>
    </row>
    <row r="24" spans="1:8" x14ac:dyDescent="0.25">
      <c r="A24" s="515" t="s">
        <v>547</v>
      </c>
      <c r="B24" s="512"/>
      <c r="C24" s="512"/>
      <c r="D24" s="516"/>
      <c r="E24" s="306" t="s">
        <v>349</v>
      </c>
      <c r="F24" s="413">
        <f>ROUND(0.05/1.05,2)</f>
        <v>0.05</v>
      </c>
      <c r="G24" s="307">
        <f>+ROUND(121177*1.19,0)</f>
        <v>144201</v>
      </c>
      <c r="H24" s="309">
        <f t="shared" si="0"/>
        <v>7210.05</v>
      </c>
    </row>
    <row r="25" spans="1:8" x14ac:dyDescent="0.25">
      <c r="A25" s="515"/>
      <c r="B25" s="512"/>
      <c r="C25" s="512"/>
      <c r="D25" s="516"/>
      <c r="E25" s="306"/>
      <c r="F25" s="310"/>
      <c r="G25" s="307"/>
      <c r="H25" s="309"/>
    </row>
    <row r="26" spans="1:8" x14ac:dyDescent="0.25">
      <c r="A26" s="515"/>
      <c r="B26" s="512"/>
      <c r="C26" s="512"/>
      <c r="D26" s="516"/>
      <c r="E26" s="306"/>
      <c r="F26" s="310"/>
      <c r="G26" s="307"/>
      <c r="H26" s="309"/>
    </row>
    <row r="27" spans="1:8" x14ac:dyDescent="0.25">
      <c r="A27" s="515"/>
      <c r="B27" s="512"/>
      <c r="C27" s="512"/>
      <c r="D27" s="516"/>
      <c r="E27" s="306"/>
      <c r="F27" s="310"/>
      <c r="G27" s="307"/>
      <c r="H27" s="309"/>
    </row>
    <row r="28" spans="1:8" ht="13.5" thickBot="1" x14ac:dyDescent="0.3">
      <c r="A28" s="552"/>
      <c r="B28" s="528"/>
      <c r="C28" s="528"/>
      <c r="D28" s="553"/>
      <c r="E28" s="311"/>
      <c r="F28" s="318"/>
      <c r="G28" s="312"/>
      <c r="H28" s="314"/>
    </row>
    <row r="29" spans="1:8" s="322" customFormat="1" x14ac:dyDescent="0.25">
      <c r="A29" s="295"/>
      <c r="B29" s="295"/>
      <c r="C29" s="319"/>
      <c r="D29" s="295"/>
      <c r="E29" s="295"/>
      <c r="F29" s="317" t="s">
        <v>371</v>
      </c>
      <c r="G29" s="320"/>
      <c r="H29" s="321">
        <f>SUM(H22:H28)</f>
        <v>562893.35000000009</v>
      </c>
    </row>
    <row r="30" spans="1:8" x14ac:dyDescent="0.25">
      <c r="A30" s="297"/>
      <c r="B30" s="297"/>
      <c r="C30" s="298"/>
      <c r="D30" s="297"/>
      <c r="E30" s="297"/>
      <c r="F30" s="323" t="s">
        <v>372</v>
      </c>
      <c r="G30" s="324">
        <v>0.05</v>
      </c>
      <c r="H30" s="325">
        <f>+(H23+H24)*G30</f>
        <v>538.76750000000004</v>
      </c>
    </row>
    <row r="31" spans="1:8" s="322" customFormat="1" ht="13.5" thickBot="1" x14ac:dyDescent="0.3">
      <c r="A31" s="295"/>
      <c r="B31" s="295"/>
      <c r="C31" s="319"/>
      <c r="D31" s="295"/>
      <c r="E31" s="295"/>
      <c r="F31" s="326" t="s">
        <v>364</v>
      </c>
      <c r="G31" s="327"/>
      <c r="H31" s="328">
        <f>SUM(H29:H30)</f>
        <v>563432.11750000005</v>
      </c>
    </row>
    <row r="32" spans="1:8" ht="13.5" thickBot="1" x14ac:dyDescent="0.3">
      <c r="A32" s="297"/>
      <c r="B32" s="297"/>
      <c r="C32" s="298"/>
      <c r="D32" s="297"/>
      <c r="E32" s="297"/>
      <c r="F32" s="297"/>
      <c r="G32" s="297"/>
      <c r="H32" s="297"/>
    </row>
    <row r="33" spans="1:8" x14ac:dyDescent="0.25">
      <c r="A33" s="544" t="s">
        <v>373</v>
      </c>
      <c r="B33" s="545"/>
      <c r="C33" s="545"/>
      <c r="D33" s="545"/>
      <c r="E33" s="545"/>
      <c r="F33" s="545"/>
      <c r="G33" s="545"/>
      <c r="H33" s="546"/>
    </row>
    <row r="34" spans="1:8" x14ac:dyDescent="0.25">
      <c r="A34" s="532" t="s">
        <v>351</v>
      </c>
      <c r="B34" s="533"/>
      <c r="C34" s="533"/>
      <c r="D34" s="534"/>
      <c r="E34" s="299" t="s">
        <v>352</v>
      </c>
      <c r="F34" s="299" t="s">
        <v>374</v>
      </c>
      <c r="G34" s="299" t="s">
        <v>353</v>
      </c>
      <c r="H34" s="300" t="s">
        <v>354</v>
      </c>
    </row>
    <row r="35" spans="1:8" x14ac:dyDescent="0.25">
      <c r="A35" s="535"/>
      <c r="B35" s="536"/>
      <c r="C35" s="536"/>
      <c r="D35" s="537"/>
      <c r="E35" s="301" t="s">
        <v>375</v>
      </c>
      <c r="F35" s="301" t="s">
        <v>376</v>
      </c>
      <c r="G35" s="301" t="s">
        <v>357</v>
      </c>
      <c r="H35" s="302" t="s">
        <v>377</v>
      </c>
    </row>
    <row r="36" spans="1:8" x14ac:dyDescent="0.25">
      <c r="A36" s="538"/>
      <c r="B36" s="539"/>
      <c r="C36" s="539"/>
      <c r="D36" s="540"/>
      <c r="E36" s="303"/>
      <c r="F36" s="303" t="s">
        <v>378</v>
      </c>
      <c r="G36" s="304" t="s">
        <v>379</v>
      </c>
      <c r="H36" s="305"/>
    </row>
    <row r="37" spans="1:8" ht="30" customHeight="1" x14ac:dyDescent="0.25">
      <c r="A37" s="542" t="s">
        <v>593</v>
      </c>
      <c r="B37" s="562"/>
      <c r="C37" s="562"/>
      <c r="D37" s="563"/>
      <c r="E37" s="308">
        <v>2</v>
      </c>
      <c r="F37" s="307">
        <f>+'SALARIOS YONDO 2024'!G24</f>
        <v>75206.893452054806</v>
      </c>
      <c r="G37" s="308">
        <v>35</v>
      </c>
      <c r="H37" s="309">
        <f>+(E37*F37)/G37</f>
        <v>4297.5367686888458</v>
      </c>
    </row>
    <row r="38" spans="1:8" ht="30" customHeight="1" x14ac:dyDescent="0.25">
      <c r="A38" s="515" t="s">
        <v>594</v>
      </c>
      <c r="B38" s="512"/>
      <c r="C38" s="512"/>
      <c r="D38" s="516"/>
      <c r="E38" s="308">
        <v>1</v>
      </c>
      <c r="F38" s="307">
        <f>+'SALARIOS YONDO 2024'!G15</f>
        <v>94008.629831647209</v>
      </c>
      <c r="G38" s="308">
        <f>+G37</f>
        <v>35</v>
      </c>
      <c r="H38" s="309">
        <f>+(E38*F38)/G38</f>
        <v>2685.9608523327774</v>
      </c>
    </row>
    <row r="39" spans="1:8" ht="30" customHeight="1" x14ac:dyDescent="0.25">
      <c r="A39" s="515" t="s">
        <v>595</v>
      </c>
      <c r="B39" s="512"/>
      <c r="C39" s="512"/>
      <c r="D39" s="516"/>
      <c r="E39" s="308">
        <v>1</v>
      </c>
      <c r="F39" s="307">
        <f>+'SALARIOS YONDO 2024'!G27</f>
        <v>117693.16166306628</v>
      </c>
      <c r="G39" s="308">
        <f>+G38</f>
        <v>35</v>
      </c>
      <c r="H39" s="309">
        <f>+(E39*F39)/G39</f>
        <v>3362.6617618018936</v>
      </c>
    </row>
    <row r="40" spans="1:8" ht="13.5" thickBot="1" x14ac:dyDescent="0.3">
      <c r="A40" s="552"/>
      <c r="B40" s="528"/>
      <c r="C40" s="528"/>
      <c r="D40" s="553"/>
      <c r="E40" s="313"/>
      <c r="F40" s="312"/>
      <c r="G40" s="313"/>
      <c r="H40" s="314"/>
    </row>
    <row r="41" spans="1:8" ht="13.5" thickBot="1" x14ac:dyDescent="0.3">
      <c r="A41" s="297"/>
      <c r="B41" s="297"/>
      <c r="C41" s="298"/>
      <c r="D41" s="297"/>
      <c r="E41" s="297"/>
      <c r="F41" s="297"/>
      <c r="G41" s="315" t="s">
        <v>364</v>
      </c>
      <c r="H41" s="316">
        <f>SUM(H37:H40)</f>
        <v>10346.159382823516</v>
      </c>
    </row>
    <row r="42" spans="1:8" ht="13.5" thickBot="1" x14ac:dyDescent="0.3">
      <c r="A42" s="297"/>
      <c r="B42" s="297"/>
      <c r="C42" s="298"/>
      <c r="D42" s="297"/>
      <c r="E42" s="297"/>
      <c r="F42" s="297"/>
      <c r="G42" s="297"/>
      <c r="H42" s="297"/>
    </row>
    <row r="43" spans="1:8" x14ac:dyDescent="0.25">
      <c r="A43" s="544" t="s">
        <v>381</v>
      </c>
      <c r="B43" s="545"/>
      <c r="C43" s="545"/>
      <c r="D43" s="545"/>
      <c r="E43" s="545"/>
      <c r="F43" s="545"/>
      <c r="G43" s="545"/>
      <c r="H43" s="546"/>
    </row>
    <row r="44" spans="1:8" x14ac:dyDescent="0.25">
      <c r="A44" s="532" t="s">
        <v>351</v>
      </c>
      <c r="B44" s="533"/>
      <c r="C44" s="533"/>
      <c r="D44" s="534"/>
      <c r="E44" s="299" t="s">
        <v>352</v>
      </c>
      <c r="F44" s="299" t="s">
        <v>382</v>
      </c>
      <c r="G44" s="299" t="s">
        <v>549</v>
      </c>
      <c r="H44" s="300" t="s">
        <v>354</v>
      </c>
    </row>
    <row r="45" spans="1:8" x14ac:dyDescent="0.25">
      <c r="A45" s="535"/>
      <c r="B45" s="536"/>
      <c r="C45" s="536"/>
      <c r="D45" s="537"/>
      <c r="E45" s="303" t="s">
        <v>383</v>
      </c>
      <c r="F45" s="303" t="s">
        <v>384</v>
      </c>
      <c r="G45" s="303" t="s">
        <v>385</v>
      </c>
      <c r="H45" s="305" t="s">
        <v>386</v>
      </c>
    </row>
    <row r="46" spans="1:8" ht="12.75" customHeight="1" x14ac:dyDescent="0.25">
      <c r="A46" s="541" t="s">
        <v>548</v>
      </c>
      <c r="B46" s="542"/>
      <c r="C46" s="542"/>
      <c r="D46" s="543"/>
      <c r="E46" s="308">
        <f>+F22</f>
        <v>1</v>
      </c>
      <c r="F46" s="307">
        <f>1.14*10</f>
        <v>11.399999999999999</v>
      </c>
      <c r="G46" s="308">
        <v>314</v>
      </c>
      <c r="H46" s="309">
        <f>+E46*F46*G46</f>
        <v>3579.5999999999995</v>
      </c>
    </row>
    <row r="47" spans="1:8" x14ac:dyDescent="0.25">
      <c r="A47" s="515"/>
      <c r="B47" s="512"/>
      <c r="C47" s="512"/>
      <c r="D47" s="516"/>
      <c r="E47" s="308"/>
      <c r="F47" s="307"/>
      <c r="G47" s="308"/>
      <c r="H47" s="309">
        <f>+E47*F47*G47</f>
        <v>0</v>
      </c>
    </row>
    <row r="48" spans="1:8" ht="13.5" thickBot="1" x14ac:dyDescent="0.3">
      <c r="A48" s="552"/>
      <c r="B48" s="528"/>
      <c r="C48" s="528"/>
      <c r="D48" s="553"/>
      <c r="E48" s="313"/>
      <c r="F48" s="312"/>
      <c r="G48" s="313"/>
      <c r="H48" s="314"/>
    </row>
    <row r="49" spans="1:8" ht="13.5" thickBot="1" x14ac:dyDescent="0.3">
      <c r="A49" s="297"/>
      <c r="B49" s="297"/>
      <c r="C49" s="298"/>
      <c r="D49" s="297"/>
      <c r="E49" s="297"/>
      <c r="F49" s="297"/>
      <c r="G49" s="315" t="s">
        <v>364</v>
      </c>
      <c r="H49" s="316">
        <f>SUM(H46:H48)</f>
        <v>3579.5999999999995</v>
      </c>
    </row>
    <row r="50" spans="1:8" ht="13.5" thickBot="1" x14ac:dyDescent="0.3">
      <c r="A50" s="297"/>
      <c r="B50" s="297"/>
      <c r="C50" s="298"/>
      <c r="D50" s="297"/>
      <c r="E50" s="297"/>
      <c r="F50" s="297"/>
      <c r="G50" s="295"/>
      <c r="H50" s="295"/>
    </row>
    <row r="51" spans="1:8" ht="13.5" thickBot="1" x14ac:dyDescent="0.3">
      <c r="A51" s="509" t="s">
        <v>388</v>
      </c>
      <c r="B51" s="510"/>
      <c r="C51" s="510" t="s">
        <v>389</v>
      </c>
      <c r="D51" s="510"/>
      <c r="E51" s="506" t="s">
        <v>540</v>
      </c>
      <c r="F51" s="507"/>
      <c r="G51" s="508"/>
      <c r="H51" s="316">
        <f>ROUND((H17+H31+H41+H49),0)</f>
        <v>577875</v>
      </c>
    </row>
    <row r="52" spans="1:8" x14ac:dyDescent="0.25">
      <c r="A52" s="511" t="s">
        <v>391</v>
      </c>
      <c r="B52" s="512"/>
      <c r="C52" s="512" t="s">
        <v>392</v>
      </c>
      <c r="D52" s="512"/>
      <c r="E52" s="554" t="s">
        <v>537</v>
      </c>
      <c r="F52" s="555"/>
      <c r="G52" s="411">
        <v>0.245</v>
      </c>
      <c r="H52" s="412">
        <f>ROUND(+$H$51*G52,0)</f>
        <v>141579</v>
      </c>
    </row>
    <row r="53" spans="1:8" s="329" customFormat="1" ht="12.75" customHeight="1" thickBot="1" x14ac:dyDescent="0.3">
      <c r="A53" s="297"/>
      <c r="B53" s="297"/>
      <c r="C53" s="298"/>
      <c r="D53" s="297"/>
      <c r="E53" s="513" t="s">
        <v>538</v>
      </c>
      <c r="F53" s="514"/>
      <c r="G53" s="324">
        <v>0.04</v>
      </c>
      <c r="H53" s="325">
        <f>ROUND(+$H$51*G53,0)</f>
        <v>23115</v>
      </c>
    </row>
    <row r="54" spans="1:8" s="329" customFormat="1" ht="12" customHeight="1" thickBot="1" x14ac:dyDescent="0.3">
      <c r="A54" s="297"/>
      <c r="B54" s="297"/>
      <c r="C54" s="298"/>
      <c r="D54" s="297"/>
      <c r="E54" s="506" t="s">
        <v>539</v>
      </c>
      <c r="F54" s="507"/>
      <c r="G54" s="508"/>
      <c r="H54" s="316">
        <f>+H52+H53</f>
        <v>164694</v>
      </c>
    </row>
    <row r="55" spans="1:8" ht="13.5" thickBot="1" x14ac:dyDescent="0.3">
      <c r="A55" s="509" t="s">
        <v>388</v>
      </c>
      <c r="B55" s="510"/>
      <c r="C55" s="510" t="s">
        <v>541</v>
      </c>
      <c r="D55" s="510"/>
      <c r="E55" s="556" t="s">
        <v>390</v>
      </c>
      <c r="F55" s="557"/>
      <c r="G55" s="558"/>
      <c r="H55" s="410">
        <f>+H51+H54</f>
        <v>742569</v>
      </c>
    </row>
    <row r="56" spans="1:8" x14ac:dyDescent="0.25">
      <c r="A56" s="511" t="s">
        <v>391</v>
      </c>
      <c r="B56" s="512"/>
      <c r="C56" s="512" t="s">
        <v>542</v>
      </c>
      <c r="D56" s="512"/>
      <c r="E56" s="329"/>
      <c r="F56" s="329"/>
      <c r="G56" s="329"/>
      <c r="H56" s="329"/>
    </row>
  </sheetData>
  <mergeCells count="50">
    <mergeCell ref="E53:F53"/>
    <mergeCell ref="E54:G54"/>
    <mergeCell ref="E52:F52"/>
    <mergeCell ref="A34:D36"/>
    <mergeCell ref="A38:D38"/>
    <mergeCell ref="A39:D39"/>
    <mergeCell ref="A40:D40"/>
    <mergeCell ref="A43:H43"/>
    <mergeCell ref="A51:B51"/>
    <mergeCell ref="C51:D51"/>
    <mergeCell ref="A52:B52"/>
    <mergeCell ref="C52:D52"/>
    <mergeCell ref="A44:D45"/>
    <mergeCell ref="A46:D46"/>
    <mergeCell ref="A47:D47"/>
    <mergeCell ref="A48:D48"/>
    <mergeCell ref="E51:G51"/>
    <mergeCell ref="A33:H33"/>
    <mergeCell ref="A16:D16"/>
    <mergeCell ref="A19:H19"/>
    <mergeCell ref="A20:D21"/>
    <mergeCell ref="E20:E21"/>
    <mergeCell ref="A22:D22"/>
    <mergeCell ref="A23:D23"/>
    <mergeCell ref="A24:D24"/>
    <mergeCell ref="A25:D25"/>
    <mergeCell ref="A26:D26"/>
    <mergeCell ref="A27:D27"/>
    <mergeCell ref="A28:D28"/>
    <mergeCell ref="A37:D37"/>
    <mergeCell ref="A15:D15"/>
    <mergeCell ref="D1:G1"/>
    <mergeCell ref="A3:C3"/>
    <mergeCell ref="D3:F3"/>
    <mergeCell ref="A4:C4"/>
    <mergeCell ref="D4:H4"/>
    <mergeCell ref="A5:C5"/>
    <mergeCell ref="D5:F5"/>
    <mergeCell ref="A6:C6"/>
    <mergeCell ref="D6:F6"/>
    <mergeCell ref="A8:H8"/>
    <mergeCell ref="A9:D11"/>
    <mergeCell ref="A12:D12"/>
    <mergeCell ref="A13:D13"/>
    <mergeCell ref="A14:D14"/>
    <mergeCell ref="A55:B55"/>
    <mergeCell ref="C55:D55"/>
    <mergeCell ref="E55:G55"/>
    <mergeCell ref="A56:B56"/>
    <mergeCell ref="C56:D56"/>
  </mergeCells>
  <printOptions horizontalCentered="1"/>
  <pageMargins left="0.39370078740157483" right="0.39370078740157483" top="0.59055118110236227" bottom="0.59055118110236227" header="0.19685039370078741" footer="0.19685039370078741"/>
  <pageSetup scale="83" orientation="portrait" r:id="rId1"/>
  <headerFooter>
    <oddHeader>&amp;F</oddHeader>
    <oddFooter>&amp;L&amp;A&amp;C&amp;B Confidencial&amp;B&amp;RPágina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581BA-0DDC-4C7A-86D1-DE6919A581AD}">
  <sheetPr>
    <tabColor theme="5" tint="0.39997558519241921"/>
    <pageSetUpPr fitToPage="1"/>
  </sheetPr>
  <dimension ref="A1:H56"/>
  <sheetViews>
    <sheetView topLeftCell="A10" zoomScaleNormal="100" zoomScaleSheetLayoutView="100" workbookViewId="0">
      <selection activeCell="D6" sqref="D6:F6"/>
    </sheetView>
  </sheetViews>
  <sheetFormatPr baseColWidth="10" defaultRowHeight="12.75" x14ac:dyDescent="0.25"/>
  <cols>
    <col min="1" max="1" width="5.7109375" style="289" customWidth="1"/>
    <col min="2" max="2" width="3.28515625" style="289" customWidth="1"/>
    <col min="3" max="3" width="6.42578125" style="289" customWidth="1"/>
    <col min="4" max="4" width="21.5703125" style="289" customWidth="1"/>
    <col min="5" max="5" width="11.42578125" style="289"/>
    <col min="6" max="6" width="17.5703125" style="289" customWidth="1"/>
    <col min="7" max="7" width="13.140625" style="289" customWidth="1"/>
    <col min="8" max="8" width="14" style="289" customWidth="1"/>
    <col min="9" max="16384" width="11.42578125" style="289"/>
  </cols>
  <sheetData>
    <row r="1" spans="1:8" ht="72" customHeight="1" thickTop="1" thickBot="1" x14ac:dyDescent="0.3">
      <c r="A1" s="286"/>
      <c r="B1" s="287"/>
      <c r="C1" s="287"/>
      <c r="D1" s="517" t="s">
        <v>343</v>
      </c>
      <c r="E1" s="518"/>
      <c r="F1" s="518"/>
      <c r="G1" s="519"/>
      <c r="H1" s="288" t="s">
        <v>344</v>
      </c>
    </row>
    <row r="2" spans="1:8" ht="9.9499999999999993" customHeight="1" thickTop="1" thickBot="1" x14ac:dyDescent="0.3">
      <c r="A2" s="290"/>
      <c r="B2" s="290"/>
      <c r="C2" s="291"/>
      <c r="D2" s="291"/>
      <c r="E2" s="291"/>
      <c r="F2" s="291"/>
      <c r="G2" s="292"/>
      <c r="H2" s="292"/>
    </row>
    <row r="3" spans="1:8" ht="60" customHeight="1" x14ac:dyDescent="0.25">
      <c r="A3" s="520" t="s">
        <v>345</v>
      </c>
      <c r="B3" s="521"/>
      <c r="C3" s="521"/>
      <c r="D3" s="510" t="s">
        <v>0</v>
      </c>
      <c r="E3" s="510"/>
      <c r="F3" s="510"/>
      <c r="G3" s="293" t="s">
        <v>346</v>
      </c>
      <c r="H3" s="294">
        <f>+'OE4'!H3</f>
        <v>45520</v>
      </c>
    </row>
    <row r="4" spans="1:8" ht="20.100000000000001" customHeight="1" x14ac:dyDescent="0.25">
      <c r="A4" s="522" t="s">
        <v>347</v>
      </c>
      <c r="B4" s="523"/>
      <c r="C4" s="523"/>
      <c r="D4" s="512" t="s">
        <v>348</v>
      </c>
      <c r="E4" s="512"/>
      <c r="F4" s="512"/>
      <c r="G4" s="455"/>
      <c r="H4" s="527"/>
    </row>
    <row r="5" spans="1:8" ht="20.100000000000001" customHeight="1" x14ac:dyDescent="0.25">
      <c r="A5" s="522" t="s">
        <v>533</v>
      </c>
      <c r="B5" s="523"/>
      <c r="C5" s="523"/>
      <c r="D5" s="512" t="str">
        <f>+'Mayores y Menores 3 ADICION'!A197</f>
        <v>OE10</v>
      </c>
      <c r="E5" s="512"/>
      <c r="F5" s="512"/>
      <c r="G5" s="295" t="s">
        <v>535</v>
      </c>
      <c r="H5" s="296" t="str">
        <f>+'Mayores y Menores 3 ADICION'!C197</f>
        <v>ml</v>
      </c>
    </row>
    <row r="6" spans="1:8" ht="39.950000000000003" customHeight="1" thickBot="1" x14ac:dyDescent="0.3">
      <c r="A6" s="524" t="s">
        <v>534</v>
      </c>
      <c r="B6" s="525"/>
      <c r="C6" s="526"/>
      <c r="D6" s="528" t="str">
        <f>+'Mayores y Menores 3 ADICION'!B197</f>
        <v xml:space="preserve">S.T.I. de Tubería PEAD-PN16-RDE11 de Ø3" (75 mm) </v>
      </c>
      <c r="E6" s="526"/>
      <c r="F6" s="526"/>
      <c r="G6" s="408" t="s">
        <v>536</v>
      </c>
      <c r="H6" s="409">
        <f>+'Mayores y Menores 3 ADICION'!D197</f>
        <v>2774.78</v>
      </c>
    </row>
    <row r="7" spans="1:8" ht="9.9499999999999993" customHeight="1" thickBot="1" x14ac:dyDescent="0.3">
      <c r="A7" s="297"/>
      <c r="B7" s="297"/>
      <c r="C7" s="298"/>
      <c r="D7" s="297"/>
      <c r="E7" s="297"/>
      <c r="F7" s="297"/>
      <c r="G7" s="297"/>
      <c r="H7" s="297"/>
    </row>
    <row r="8" spans="1:8" x14ac:dyDescent="0.25">
      <c r="A8" s="529" t="s">
        <v>350</v>
      </c>
      <c r="B8" s="530"/>
      <c r="C8" s="530"/>
      <c r="D8" s="530"/>
      <c r="E8" s="530"/>
      <c r="F8" s="530"/>
      <c r="G8" s="530"/>
      <c r="H8" s="531"/>
    </row>
    <row r="9" spans="1:8" x14ac:dyDescent="0.25">
      <c r="A9" s="532" t="s">
        <v>351</v>
      </c>
      <c r="B9" s="533"/>
      <c r="C9" s="533"/>
      <c r="D9" s="534"/>
      <c r="E9" s="299" t="s">
        <v>352</v>
      </c>
      <c r="F9" s="299" t="s">
        <v>546</v>
      </c>
      <c r="G9" s="299" t="s">
        <v>353</v>
      </c>
      <c r="H9" s="300" t="s">
        <v>354</v>
      </c>
    </row>
    <row r="10" spans="1:8" x14ac:dyDescent="0.25">
      <c r="A10" s="535"/>
      <c r="B10" s="536"/>
      <c r="C10" s="536"/>
      <c r="D10" s="537"/>
      <c r="E10" s="301" t="s">
        <v>355</v>
      </c>
      <c r="F10" s="301" t="s">
        <v>356</v>
      </c>
      <c r="G10" s="301" t="s">
        <v>614</v>
      </c>
      <c r="H10" s="302" t="s">
        <v>358</v>
      </c>
    </row>
    <row r="11" spans="1:8" x14ac:dyDescent="0.25">
      <c r="A11" s="538"/>
      <c r="B11" s="539"/>
      <c r="C11" s="539"/>
      <c r="D11" s="540"/>
      <c r="E11" s="303"/>
      <c r="F11" s="303" t="s">
        <v>359</v>
      </c>
      <c r="G11" s="304" t="s">
        <v>360</v>
      </c>
      <c r="H11" s="305"/>
    </row>
    <row r="12" spans="1:8" x14ac:dyDescent="0.25">
      <c r="A12" s="541" t="s">
        <v>361</v>
      </c>
      <c r="B12" s="542"/>
      <c r="C12" s="542"/>
      <c r="D12" s="543"/>
      <c r="E12" s="306"/>
      <c r="F12" s="307"/>
      <c r="G12" s="308"/>
      <c r="H12" s="309">
        <f>+H41*5%</f>
        <v>362.11557839882312</v>
      </c>
    </row>
    <row r="13" spans="1:8" ht="30" customHeight="1" x14ac:dyDescent="0.25">
      <c r="A13" s="515" t="s">
        <v>399</v>
      </c>
      <c r="B13" s="512"/>
      <c r="C13" s="512"/>
      <c r="D13" s="516"/>
      <c r="E13" s="310">
        <v>1</v>
      </c>
      <c r="F13" s="307">
        <v>288390</v>
      </c>
      <c r="G13" s="308">
        <v>10</v>
      </c>
      <c r="H13" s="309">
        <f>+F13/G13</f>
        <v>28839</v>
      </c>
    </row>
    <row r="14" spans="1:8" x14ac:dyDescent="0.25">
      <c r="A14" s="515"/>
      <c r="B14" s="512"/>
      <c r="C14" s="512"/>
      <c r="D14" s="516"/>
      <c r="E14" s="310"/>
      <c r="F14" s="307"/>
      <c r="G14" s="308"/>
      <c r="H14" s="309"/>
    </row>
    <row r="15" spans="1:8" x14ac:dyDescent="0.25">
      <c r="A15" s="515"/>
      <c r="B15" s="512"/>
      <c r="C15" s="512"/>
      <c r="D15" s="516"/>
      <c r="E15" s="310"/>
      <c r="F15" s="307"/>
      <c r="G15" s="308"/>
      <c r="H15" s="309"/>
    </row>
    <row r="16" spans="1:8" ht="13.5" thickBot="1" x14ac:dyDescent="0.3">
      <c r="A16" s="547"/>
      <c r="B16" s="548"/>
      <c r="C16" s="548"/>
      <c r="D16" s="549"/>
      <c r="E16" s="311"/>
      <c r="F16" s="312"/>
      <c r="G16" s="313"/>
      <c r="H16" s="314"/>
    </row>
    <row r="17" spans="1:8" ht="13.5" thickBot="1" x14ac:dyDescent="0.3">
      <c r="A17" s="297"/>
      <c r="B17" s="297"/>
      <c r="C17" s="298"/>
      <c r="D17" s="297"/>
      <c r="E17" s="297"/>
      <c r="F17" s="297"/>
      <c r="G17" s="315" t="s">
        <v>364</v>
      </c>
      <c r="H17" s="316">
        <f>SUM(H12:H16)</f>
        <v>29201.115578398822</v>
      </c>
    </row>
    <row r="18" spans="1:8" ht="9.9499999999999993" customHeight="1" thickBot="1" x14ac:dyDescent="0.3">
      <c r="A18" s="297"/>
      <c r="B18" s="297"/>
      <c r="C18" s="298"/>
      <c r="D18" s="297"/>
      <c r="E18" s="297"/>
      <c r="F18" s="297"/>
      <c r="G18" s="297"/>
      <c r="H18" s="297"/>
    </row>
    <row r="19" spans="1:8" x14ac:dyDescent="0.25">
      <c r="A19" s="544" t="s">
        <v>365</v>
      </c>
      <c r="B19" s="545"/>
      <c r="C19" s="545"/>
      <c r="D19" s="545"/>
      <c r="E19" s="545"/>
      <c r="F19" s="545"/>
      <c r="G19" s="545"/>
      <c r="H19" s="546"/>
    </row>
    <row r="20" spans="1:8" x14ac:dyDescent="0.25">
      <c r="A20" s="532" t="s">
        <v>351</v>
      </c>
      <c r="B20" s="533"/>
      <c r="C20" s="533"/>
      <c r="D20" s="534"/>
      <c r="E20" s="550" t="s">
        <v>349</v>
      </c>
      <c r="F20" s="299" t="s">
        <v>352</v>
      </c>
      <c r="G20" s="299" t="s">
        <v>366</v>
      </c>
      <c r="H20" s="300" t="s">
        <v>354</v>
      </c>
    </row>
    <row r="21" spans="1:8" x14ac:dyDescent="0.25">
      <c r="A21" s="538"/>
      <c r="B21" s="539"/>
      <c r="C21" s="539"/>
      <c r="D21" s="540"/>
      <c r="E21" s="551"/>
      <c r="F21" s="303" t="s">
        <v>367</v>
      </c>
      <c r="G21" s="303" t="s">
        <v>368</v>
      </c>
      <c r="H21" s="305" t="s">
        <v>369</v>
      </c>
    </row>
    <row r="22" spans="1:8" x14ac:dyDescent="0.25">
      <c r="A22" s="515" t="s">
        <v>400</v>
      </c>
      <c r="B22" s="512"/>
      <c r="C22" s="512"/>
      <c r="D22" s="516"/>
      <c r="E22" s="306" t="s">
        <v>16</v>
      </c>
      <c r="F22" s="413">
        <v>1</v>
      </c>
      <c r="G22" s="307">
        <f>+('[3]REVISION MAT. PVC Y GEOTEXTIL'!$E$14+'[3]REVISION MAT. PVC Y GEOTEXTIL'!$I$14+'[3]REVISION MAT. PVC Y GEOTEXTIL'!$M$14)/3*1.19</f>
        <v>30393.433000000001</v>
      </c>
      <c r="H22" s="309">
        <f>+F22*G22</f>
        <v>30393.433000000001</v>
      </c>
    </row>
    <row r="23" spans="1:8" x14ac:dyDescent="0.25">
      <c r="A23" s="515"/>
      <c r="B23" s="512"/>
      <c r="C23" s="512"/>
      <c r="D23" s="516"/>
      <c r="E23" s="306"/>
      <c r="F23" s="413"/>
      <c r="G23" s="307"/>
      <c r="H23" s="309"/>
    </row>
    <row r="24" spans="1:8" x14ac:dyDescent="0.25">
      <c r="A24" s="515"/>
      <c r="B24" s="512"/>
      <c r="C24" s="512"/>
      <c r="D24" s="516"/>
      <c r="E24" s="306"/>
      <c r="F24" s="413"/>
      <c r="G24" s="307"/>
      <c r="H24" s="309"/>
    </row>
    <row r="25" spans="1:8" x14ac:dyDescent="0.25">
      <c r="A25" s="515"/>
      <c r="B25" s="512"/>
      <c r="C25" s="512"/>
      <c r="D25" s="516"/>
      <c r="E25" s="306"/>
      <c r="G25" s="307"/>
      <c r="H25" s="309"/>
    </row>
    <row r="26" spans="1:8" x14ac:dyDescent="0.25">
      <c r="A26" s="515"/>
      <c r="B26" s="512"/>
      <c r="C26" s="512"/>
      <c r="D26" s="516"/>
      <c r="E26" s="306"/>
      <c r="F26" s="413"/>
      <c r="G26" s="307"/>
      <c r="H26" s="309"/>
    </row>
    <row r="27" spans="1:8" x14ac:dyDescent="0.25">
      <c r="A27" s="515"/>
      <c r="B27" s="512"/>
      <c r="C27" s="512"/>
      <c r="D27" s="516"/>
      <c r="E27" s="306"/>
      <c r="F27" s="413"/>
      <c r="G27" s="307"/>
      <c r="H27" s="309"/>
    </row>
    <row r="28" spans="1:8" ht="13.5" thickBot="1" x14ac:dyDescent="0.3">
      <c r="A28" s="552"/>
      <c r="B28" s="528"/>
      <c r="C28" s="528"/>
      <c r="D28" s="553"/>
      <c r="E28" s="311"/>
      <c r="F28" s="415"/>
      <c r="G28" s="312"/>
      <c r="H28" s="314"/>
    </row>
    <row r="29" spans="1:8" s="322" customFormat="1" x14ac:dyDescent="0.25">
      <c r="A29" s="295"/>
      <c r="B29" s="295"/>
      <c r="C29" s="319"/>
      <c r="D29" s="295"/>
      <c r="E29" s="295"/>
      <c r="F29" s="317" t="s">
        <v>371</v>
      </c>
      <c r="G29" s="320"/>
      <c r="H29" s="321">
        <f>SUM(H22:H28)</f>
        <v>30393.433000000001</v>
      </c>
    </row>
    <row r="30" spans="1:8" x14ac:dyDescent="0.25">
      <c r="A30" s="297"/>
      <c r="B30" s="297"/>
      <c r="C30" s="298"/>
      <c r="D30" s="297"/>
      <c r="E30" s="297"/>
      <c r="F30" s="323" t="s">
        <v>372</v>
      </c>
      <c r="G30" s="324">
        <v>0</v>
      </c>
      <c r="H30" s="325">
        <f>+H29*G30</f>
        <v>0</v>
      </c>
    </row>
    <row r="31" spans="1:8" s="322" customFormat="1" ht="13.5" thickBot="1" x14ac:dyDescent="0.3">
      <c r="A31" s="295"/>
      <c r="B31" s="295"/>
      <c r="C31" s="319"/>
      <c r="D31" s="295"/>
      <c r="E31" s="295"/>
      <c r="F31" s="326" t="s">
        <v>364</v>
      </c>
      <c r="G31" s="327"/>
      <c r="H31" s="328">
        <f>SUM(H29:H30)</f>
        <v>30393.433000000001</v>
      </c>
    </row>
    <row r="32" spans="1:8" ht="13.5" thickBot="1" x14ac:dyDescent="0.3">
      <c r="A32" s="297"/>
      <c r="B32" s="297"/>
      <c r="C32" s="298"/>
      <c r="D32" s="297"/>
      <c r="E32" s="297"/>
      <c r="F32" s="297"/>
      <c r="G32" s="297"/>
      <c r="H32" s="297"/>
    </row>
    <row r="33" spans="1:8" x14ac:dyDescent="0.25">
      <c r="A33" s="544" t="s">
        <v>373</v>
      </c>
      <c r="B33" s="545"/>
      <c r="C33" s="545"/>
      <c r="D33" s="545"/>
      <c r="E33" s="545"/>
      <c r="F33" s="545"/>
      <c r="G33" s="545"/>
      <c r="H33" s="546"/>
    </row>
    <row r="34" spans="1:8" x14ac:dyDescent="0.25">
      <c r="A34" s="532" t="s">
        <v>351</v>
      </c>
      <c r="B34" s="533"/>
      <c r="C34" s="533"/>
      <c r="D34" s="534"/>
      <c r="E34" s="299" t="s">
        <v>352</v>
      </c>
      <c r="F34" s="299" t="s">
        <v>374</v>
      </c>
      <c r="G34" s="299" t="s">
        <v>353</v>
      </c>
      <c r="H34" s="300" t="s">
        <v>354</v>
      </c>
    </row>
    <row r="35" spans="1:8" x14ac:dyDescent="0.25">
      <c r="A35" s="535"/>
      <c r="B35" s="536"/>
      <c r="C35" s="536"/>
      <c r="D35" s="537"/>
      <c r="E35" s="301" t="s">
        <v>375</v>
      </c>
      <c r="F35" s="301" t="s">
        <v>376</v>
      </c>
      <c r="G35" s="301" t="s">
        <v>357</v>
      </c>
      <c r="H35" s="302" t="s">
        <v>377</v>
      </c>
    </row>
    <row r="36" spans="1:8" x14ac:dyDescent="0.25">
      <c r="A36" s="538"/>
      <c r="B36" s="539"/>
      <c r="C36" s="539"/>
      <c r="D36" s="540"/>
      <c r="E36" s="303"/>
      <c r="F36" s="303" t="s">
        <v>378</v>
      </c>
      <c r="G36" s="304" t="s">
        <v>379</v>
      </c>
      <c r="H36" s="305"/>
    </row>
    <row r="37" spans="1:8" ht="30" customHeight="1" x14ac:dyDescent="0.25">
      <c r="A37" s="541" t="s">
        <v>593</v>
      </c>
      <c r="B37" s="542"/>
      <c r="C37" s="542"/>
      <c r="D37" s="543"/>
      <c r="E37" s="308">
        <v>2</v>
      </c>
      <c r="F37" s="307">
        <f>+'SALARIOS YONDO 2024'!G24</f>
        <v>75206.893452054806</v>
      </c>
      <c r="G37" s="308">
        <v>50</v>
      </c>
      <c r="H37" s="309">
        <f>+(E37*F37)/G37</f>
        <v>3008.2757380821922</v>
      </c>
    </row>
    <row r="38" spans="1:8" ht="30" customHeight="1" x14ac:dyDescent="0.25">
      <c r="A38" s="515" t="s">
        <v>594</v>
      </c>
      <c r="B38" s="512"/>
      <c r="C38" s="512"/>
      <c r="D38" s="516"/>
      <c r="E38" s="308">
        <v>1</v>
      </c>
      <c r="F38" s="307">
        <f>+'SALARIOS YONDO 2024'!G15</f>
        <v>94008.629831647209</v>
      </c>
      <c r="G38" s="308">
        <f>+G37</f>
        <v>50</v>
      </c>
      <c r="H38" s="309">
        <f>+(E38*F38)/G38</f>
        <v>1880.1725966329441</v>
      </c>
    </row>
    <row r="39" spans="1:8" ht="30" customHeight="1" x14ac:dyDescent="0.25">
      <c r="A39" s="515" t="s">
        <v>595</v>
      </c>
      <c r="B39" s="512"/>
      <c r="C39" s="512"/>
      <c r="D39" s="516"/>
      <c r="E39" s="308">
        <v>1</v>
      </c>
      <c r="F39" s="307">
        <f>+'SALARIOS YONDO 2024'!G27</f>
        <v>117693.16166306628</v>
      </c>
      <c r="G39" s="308">
        <f>+G38</f>
        <v>50</v>
      </c>
      <c r="H39" s="309">
        <f>+(E39*F39)/G39</f>
        <v>2353.8632332613256</v>
      </c>
    </row>
    <row r="40" spans="1:8" ht="13.5" thickBot="1" x14ac:dyDescent="0.3">
      <c r="A40" s="552"/>
      <c r="B40" s="528"/>
      <c r="C40" s="528"/>
      <c r="D40" s="553"/>
      <c r="E40" s="313"/>
      <c r="F40" s="312"/>
      <c r="G40" s="313"/>
      <c r="H40" s="314"/>
    </row>
    <row r="41" spans="1:8" ht="13.5" thickBot="1" x14ac:dyDescent="0.3">
      <c r="A41" s="297"/>
      <c r="B41" s="297"/>
      <c r="C41" s="298"/>
      <c r="D41" s="297"/>
      <c r="E41" s="297"/>
      <c r="F41" s="297"/>
      <c r="G41" s="315" t="s">
        <v>364</v>
      </c>
      <c r="H41" s="316">
        <f>SUM(H37:H40)</f>
        <v>7242.3115679764614</v>
      </c>
    </row>
    <row r="42" spans="1:8" ht="13.5" thickBot="1" x14ac:dyDescent="0.3">
      <c r="A42" s="297"/>
      <c r="B42" s="297"/>
      <c r="C42" s="298"/>
      <c r="D42" s="297"/>
      <c r="E42" s="297"/>
      <c r="F42" s="297"/>
      <c r="G42" s="297"/>
      <c r="H42" s="297"/>
    </row>
    <row r="43" spans="1:8" x14ac:dyDescent="0.25">
      <c r="A43" s="544" t="s">
        <v>381</v>
      </c>
      <c r="B43" s="545"/>
      <c r="C43" s="545"/>
      <c r="D43" s="545"/>
      <c r="E43" s="545"/>
      <c r="F43" s="545"/>
      <c r="G43" s="545"/>
      <c r="H43" s="546"/>
    </row>
    <row r="44" spans="1:8" x14ac:dyDescent="0.25">
      <c r="A44" s="532" t="s">
        <v>351</v>
      </c>
      <c r="B44" s="533"/>
      <c r="C44" s="533"/>
      <c r="D44" s="534"/>
      <c r="E44" s="299" t="s">
        <v>352</v>
      </c>
      <c r="F44" s="299" t="s">
        <v>382</v>
      </c>
      <c r="G44" s="299" t="s">
        <v>549</v>
      </c>
      <c r="H44" s="300" t="s">
        <v>354</v>
      </c>
    </row>
    <row r="45" spans="1:8" x14ac:dyDescent="0.25">
      <c r="A45" s="535"/>
      <c r="B45" s="536"/>
      <c r="C45" s="536"/>
      <c r="D45" s="537"/>
      <c r="E45" s="303" t="s">
        <v>383</v>
      </c>
      <c r="F45" s="303" t="s">
        <v>384</v>
      </c>
      <c r="G45" s="303" t="s">
        <v>385</v>
      </c>
      <c r="H45" s="305" t="s">
        <v>386</v>
      </c>
    </row>
    <row r="46" spans="1:8" x14ac:dyDescent="0.25">
      <c r="A46" s="541" t="s">
        <v>548</v>
      </c>
      <c r="B46" s="542"/>
      <c r="C46" s="542"/>
      <c r="D46" s="543"/>
      <c r="E46" s="308">
        <f>+F22</f>
        <v>1</v>
      </c>
      <c r="F46" s="307">
        <f>1.14*10</f>
        <v>11.399999999999999</v>
      </c>
      <c r="G46" s="308">
        <v>314</v>
      </c>
      <c r="H46" s="309">
        <f>+E46*F46*G46</f>
        <v>3579.5999999999995</v>
      </c>
    </row>
    <row r="47" spans="1:8" x14ac:dyDescent="0.25">
      <c r="A47" s="515"/>
      <c r="B47" s="512"/>
      <c r="C47" s="512"/>
      <c r="D47" s="516"/>
      <c r="E47" s="308"/>
      <c r="F47" s="307"/>
      <c r="G47" s="308"/>
      <c r="H47" s="309">
        <f>+E47*F47*G47</f>
        <v>0</v>
      </c>
    </row>
    <row r="48" spans="1:8" ht="13.5" thickBot="1" x14ac:dyDescent="0.3">
      <c r="A48" s="552"/>
      <c r="B48" s="528"/>
      <c r="C48" s="528"/>
      <c r="D48" s="553"/>
      <c r="E48" s="313"/>
      <c r="F48" s="312"/>
      <c r="G48" s="313"/>
      <c r="H48" s="314"/>
    </row>
    <row r="49" spans="1:8" ht="13.5" thickBot="1" x14ac:dyDescent="0.3">
      <c r="A49" s="297"/>
      <c r="B49" s="297"/>
      <c r="C49" s="298"/>
      <c r="D49" s="297"/>
      <c r="E49" s="297"/>
      <c r="F49" s="297"/>
      <c r="G49" s="315" t="s">
        <v>364</v>
      </c>
      <c r="H49" s="316">
        <f>SUM(H46:H48)</f>
        <v>3579.5999999999995</v>
      </c>
    </row>
    <row r="50" spans="1:8" ht="13.5" thickBot="1" x14ac:dyDescent="0.3">
      <c r="A50" s="297"/>
      <c r="B50" s="297"/>
      <c r="C50" s="298"/>
      <c r="D50" s="297"/>
      <c r="E50" s="297"/>
      <c r="F50" s="297"/>
      <c r="G50" s="295"/>
      <c r="H50" s="295"/>
    </row>
    <row r="51" spans="1:8" ht="13.5" thickBot="1" x14ac:dyDescent="0.3">
      <c r="A51" s="509" t="s">
        <v>388</v>
      </c>
      <c r="B51" s="510"/>
      <c r="C51" s="510" t="s">
        <v>389</v>
      </c>
      <c r="D51" s="510"/>
      <c r="E51" s="506" t="s">
        <v>540</v>
      </c>
      <c r="F51" s="507"/>
      <c r="G51" s="508"/>
      <c r="H51" s="316">
        <f>ROUND((H17+H31+H41+H49),0)</f>
        <v>70416</v>
      </c>
    </row>
    <row r="52" spans="1:8" x14ac:dyDescent="0.25">
      <c r="A52" s="511" t="s">
        <v>391</v>
      </c>
      <c r="B52" s="512"/>
      <c r="C52" s="512" t="s">
        <v>392</v>
      </c>
      <c r="D52" s="512"/>
      <c r="E52" s="554" t="s">
        <v>537</v>
      </c>
      <c r="F52" s="555"/>
      <c r="G52" s="411">
        <v>0.245</v>
      </c>
      <c r="H52" s="412">
        <f>ROUND(+$H$51*G52,0)</f>
        <v>17252</v>
      </c>
    </row>
    <row r="53" spans="1:8" s="329" customFormat="1" ht="12.75" customHeight="1" thickBot="1" x14ac:dyDescent="0.3">
      <c r="A53" s="297"/>
      <c r="B53" s="297"/>
      <c r="C53" s="298"/>
      <c r="D53" s="297"/>
      <c r="E53" s="513" t="s">
        <v>538</v>
      </c>
      <c r="F53" s="514"/>
      <c r="G53" s="324">
        <v>0.04</v>
      </c>
      <c r="H53" s="325">
        <f>ROUND(+$H$51*G53,0)</f>
        <v>2817</v>
      </c>
    </row>
    <row r="54" spans="1:8" s="329" customFormat="1" ht="12" customHeight="1" thickBot="1" x14ac:dyDescent="0.3">
      <c r="A54" s="297"/>
      <c r="B54" s="297"/>
      <c r="C54" s="298"/>
      <c r="D54" s="297"/>
      <c r="E54" s="506" t="s">
        <v>539</v>
      </c>
      <c r="F54" s="507"/>
      <c r="G54" s="508"/>
      <c r="H54" s="316">
        <f>+H52+H53</f>
        <v>20069</v>
      </c>
    </row>
    <row r="55" spans="1:8" ht="13.5" thickBot="1" x14ac:dyDescent="0.3">
      <c r="A55" s="509" t="s">
        <v>388</v>
      </c>
      <c r="B55" s="510"/>
      <c r="C55" s="510" t="s">
        <v>541</v>
      </c>
      <c r="D55" s="510"/>
      <c r="E55" s="556" t="s">
        <v>390</v>
      </c>
      <c r="F55" s="557"/>
      <c r="G55" s="558"/>
      <c r="H55" s="410">
        <f>+H51+H54</f>
        <v>90485</v>
      </c>
    </row>
    <row r="56" spans="1:8" x14ac:dyDescent="0.25">
      <c r="A56" s="511" t="s">
        <v>391</v>
      </c>
      <c r="B56" s="512"/>
      <c r="C56" s="512" t="s">
        <v>542</v>
      </c>
      <c r="D56" s="512"/>
      <c r="E56" s="329"/>
      <c r="F56" s="329"/>
      <c r="G56" s="329"/>
      <c r="H56" s="329"/>
    </row>
  </sheetData>
  <mergeCells count="50">
    <mergeCell ref="E53:F53"/>
    <mergeCell ref="E54:G54"/>
    <mergeCell ref="E52:F52"/>
    <mergeCell ref="A34:D36"/>
    <mergeCell ref="A37:D37"/>
    <mergeCell ref="A38:D38"/>
    <mergeCell ref="A39:D39"/>
    <mergeCell ref="A40:D40"/>
    <mergeCell ref="A43:H43"/>
    <mergeCell ref="A51:B51"/>
    <mergeCell ref="C51:D51"/>
    <mergeCell ref="A52:B52"/>
    <mergeCell ref="C52:D52"/>
    <mergeCell ref="A44:D45"/>
    <mergeCell ref="A46:D46"/>
    <mergeCell ref="A47:D47"/>
    <mergeCell ref="A48:D48"/>
    <mergeCell ref="E51:G51"/>
    <mergeCell ref="A33:H33"/>
    <mergeCell ref="A16:D16"/>
    <mergeCell ref="A19:H19"/>
    <mergeCell ref="A20:D21"/>
    <mergeCell ref="E20:E21"/>
    <mergeCell ref="A22:D22"/>
    <mergeCell ref="A23:D23"/>
    <mergeCell ref="A24:D24"/>
    <mergeCell ref="A25:D25"/>
    <mergeCell ref="A26:D26"/>
    <mergeCell ref="A27:D27"/>
    <mergeCell ref="A28:D28"/>
    <mergeCell ref="A15:D15"/>
    <mergeCell ref="D1:G1"/>
    <mergeCell ref="A3:C3"/>
    <mergeCell ref="D3:F3"/>
    <mergeCell ref="A4:C4"/>
    <mergeCell ref="D4:H4"/>
    <mergeCell ref="A5:C5"/>
    <mergeCell ref="D5:F5"/>
    <mergeCell ref="A6:C6"/>
    <mergeCell ref="D6:F6"/>
    <mergeCell ref="A8:H8"/>
    <mergeCell ref="A9:D11"/>
    <mergeCell ref="A12:D12"/>
    <mergeCell ref="A13:D13"/>
    <mergeCell ref="A14:D14"/>
    <mergeCell ref="A55:B55"/>
    <mergeCell ref="C55:D55"/>
    <mergeCell ref="E55:G55"/>
    <mergeCell ref="A56:B56"/>
    <mergeCell ref="C56:D56"/>
  </mergeCells>
  <printOptions horizontalCentered="1"/>
  <pageMargins left="0.39370078740157483" right="0.39370078740157483" top="0.59055118110236227" bottom="0.59055118110236227" header="0.19685039370078741" footer="0.19685039370078741"/>
  <pageSetup scale="81" orientation="portrait" r:id="rId1"/>
  <headerFooter>
    <oddHeader>&amp;F</oddHeader>
    <oddFooter>&amp;L&amp;A&amp;C&amp;B Confidencial&amp;B&amp;RPágina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EB9AA-7325-47F6-BF97-22A9AB07C23C}">
  <sheetPr>
    <tabColor theme="5" tint="0.39997558519241921"/>
    <pageSetUpPr fitToPage="1"/>
  </sheetPr>
  <dimension ref="A1:H56"/>
  <sheetViews>
    <sheetView topLeftCell="A7" zoomScaleNormal="100" zoomScaleSheetLayoutView="100" workbookViewId="0">
      <selection activeCell="D6" sqref="D6:F6"/>
    </sheetView>
  </sheetViews>
  <sheetFormatPr baseColWidth="10" defaultRowHeight="12.75" x14ac:dyDescent="0.25"/>
  <cols>
    <col min="1" max="1" width="5.7109375" style="289" customWidth="1"/>
    <col min="2" max="2" width="3.28515625" style="289" customWidth="1"/>
    <col min="3" max="3" width="6.42578125" style="289" customWidth="1"/>
    <col min="4" max="4" width="21.5703125" style="289" customWidth="1"/>
    <col min="5" max="5" width="11.42578125" style="289"/>
    <col min="6" max="6" width="17.5703125" style="289" customWidth="1"/>
    <col min="7" max="7" width="13.140625" style="289" customWidth="1"/>
    <col min="8" max="8" width="14" style="289" customWidth="1"/>
    <col min="9" max="16384" width="11.42578125" style="289"/>
  </cols>
  <sheetData>
    <row r="1" spans="1:8" ht="72" customHeight="1" thickTop="1" thickBot="1" x14ac:dyDescent="0.3">
      <c r="A1" s="436"/>
      <c r="B1" s="437"/>
      <c r="C1" s="437"/>
      <c r="D1" s="559" t="s">
        <v>343</v>
      </c>
      <c r="E1" s="560"/>
      <c r="F1" s="560"/>
      <c r="G1" s="561"/>
      <c r="H1" s="288" t="s">
        <v>344</v>
      </c>
    </row>
    <row r="2" spans="1:8" ht="9.9499999999999993" customHeight="1" thickTop="1" thickBot="1" x14ac:dyDescent="0.3">
      <c r="A2" s="290"/>
      <c r="B2" s="290"/>
      <c r="C2" s="291"/>
      <c r="D2" s="291"/>
      <c r="E2" s="291"/>
      <c r="F2" s="291"/>
      <c r="G2" s="292"/>
      <c r="H2" s="292"/>
    </row>
    <row r="3" spans="1:8" ht="60" customHeight="1" x14ac:dyDescent="0.25">
      <c r="A3" s="520" t="s">
        <v>345</v>
      </c>
      <c r="B3" s="521"/>
      <c r="C3" s="521"/>
      <c r="D3" s="510" t="s">
        <v>0</v>
      </c>
      <c r="E3" s="510"/>
      <c r="F3" s="510"/>
      <c r="G3" s="293" t="s">
        <v>346</v>
      </c>
      <c r="H3" s="294">
        <f>+'OE4'!H3</f>
        <v>45520</v>
      </c>
    </row>
    <row r="4" spans="1:8" ht="20.100000000000001" customHeight="1" x14ac:dyDescent="0.25">
      <c r="A4" s="522" t="s">
        <v>347</v>
      </c>
      <c r="B4" s="523"/>
      <c r="C4" s="523"/>
      <c r="D4" s="512" t="s">
        <v>348</v>
      </c>
      <c r="E4" s="512"/>
      <c r="F4" s="512"/>
      <c r="G4" s="455"/>
      <c r="H4" s="527"/>
    </row>
    <row r="5" spans="1:8" ht="20.100000000000001" customHeight="1" x14ac:dyDescent="0.25">
      <c r="A5" s="522" t="s">
        <v>533</v>
      </c>
      <c r="B5" s="523"/>
      <c r="C5" s="523"/>
      <c r="D5" s="512" t="str">
        <f>+'Mayores y Menores 3 ADICION'!A198</f>
        <v>OE11</v>
      </c>
      <c r="E5" s="512"/>
      <c r="F5" s="512"/>
      <c r="G5" s="295" t="s">
        <v>535</v>
      </c>
      <c r="H5" s="296" t="str">
        <f>+'Mayores y Menores 3 ADICION'!C198</f>
        <v>un</v>
      </c>
    </row>
    <row r="6" spans="1:8" ht="39.950000000000003" customHeight="1" thickBot="1" x14ac:dyDescent="0.3">
      <c r="A6" s="524" t="s">
        <v>534</v>
      </c>
      <c r="B6" s="525"/>
      <c r="C6" s="526"/>
      <c r="D6" s="528" t="str">
        <f>+'Mayores y Menores 3 ADICION'!B198</f>
        <v>S.T.I. de CODO45 PEAD-PN16(Ø4"-110mm)X45</v>
      </c>
      <c r="E6" s="526"/>
      <c r="F6" s="526"/>
      <c r="G6" s="408" t="s">
        <v>536</v>
      </c>
      <c r="H6" s="409">
        <f>+'Mayores y Menores 3 ADICION'!D198</f>
        <v>10</v>
      </c>
    </row>
    <row r="7" spans="1:8" ht="9.9499999999999993" customHeight="1" thickBot="1" x14ac:dyDescent="0.3">
      <c r="A7" s="297"/>
      <c r="B7" s="297"/>
      <c r="C7" s="298"/>
      <c r="D7" s="297"/>
      <c r="E7" s="297"/>
      <c r="F7" s="297"/>
      <c r="G7" s="297"/>
      <c r="H7" s="297"/>
    </row>
    <row r="8" spans="1:8" x14ac:dyDescent="0.25">
      <c r="A8" s="529" t="s">
        <v>350</v>
      </c>
      <c r="B8" s="530"/>
      <c r="C8" s="530"/>
      <c r="D8" s="530"/>
      <c r="E8" s="530"/>
      <c r="F8" s="530"/>
      <c r="G8" s="530"/>
      <c r="H8" s="531"/>
    </row>
    <row r="9" spans="1:8" x14ac:dyDescent="0.25">
      <c r="A9" s="532" t="s">
        <v>351</v>
      </c>
      <c r="B9" s="533"/>
      <c r="C9" s="533"/>
      <c r="D9" s="534"/>
      <c r="E9" s="299" t="s">
        <v>352</v>
      </c>
      <c r="F9" s="299" t="s">
        <v>546</v>
      </c>
      <c r="G9" s="299" t="s">
        <v>353</v>
      </c>
      <c r="H9" s="300" t="s">
        <v>354</v>
      </c>
    </row>
    <row r="10" spans="1:8" x14ac:dyDescent="0.25">
      <c r="A10" s="535"/>
      <c r="B10" s="536"/>
      <c r="C10" s="536"/>
      <c r="D10" s="537"/>
      <c r="E10" s="301" t="s">
        <v>355</v>
      </c>
      <c r="F10" s="301" t="s">
        <v>356</v>
      </c>
      <c r="G10" s="301" t="s">
        <v>614</v>
      </c>
      <c r="H10" s="302" t="s">
        <v>358</v>
      </c>
    </row>
    <row r="11" spans="1:8" x14ac:dyDescent="0.25">
      <c r="A11" s="538"/>
      <c r="B11" s="539"/>
      <c r="C11" s="539"/>
      <c r="D11" s="540"/>
      <c r="E11" s="303"/>
      <c r="F11" s="303" t="s">
        <v>359</v>
      </c>
      <c r="G11" s="304" t="s">
        <v>360</v>
      </c>
      <c r="H11" s="305"/>
    </row>
    <row r="12" spans="1:8" x14ac:dyDescent="0.25">
      <c r="A12" s="541" t="s">
        <v>361</v>
      </c>
      <c r="B12" s="542"/>
      <c r="C12" s="542"/>
      <c r="D12" s="543"/>
      <c r="E12" s="306"/>
      <c r="F12" s="307"/>
      <c r="G12" s="308"/>
      <c r="H12" s="309">
        <f>+H41*5%</f>
        <v>1810.5778919941158</v>
      </c>
    </row>
    <row r="13" spans="1:8" ht="30" customHeight="1" x14ac:dyDescent="0.25">
      <c r="A13" s="515" t="s">
        <v>399</v>
      </c>
      <c r="B13" s="512"/>
      <c r="C13" s="512"/>
      <c r="D13" s="516"/>
      <c r="E13" s="310">
        <v>1</v>
      </c>
      <c r="F13" s="307">
        <v>288390</v>
      </c>
      <c r="G13" s="308">
        <v>11</v>
      </c>
      <c r="H13" s="309">
        <f>+F13/G13</f>
        <v>26217.272727272728</v>
      </c>
    </row>
    <row r="14" spans="1:8" x14ac:dyDescent="0.25">
      <c r="A14" s="515"/>
      <c r="B14" s="512"/>
      <c r="C14" s="512"/>
      <c r="D14" s="516"/>
      <c r="E14" s="310"/>
      <c r="F14" s="307"/>
      <c r="G14" s="308"/>
      <c r="H14" s="309"/>
    </row>
    <row r="15" spans="1:8" x14ac:dyDescent="0.25">
      <c r="A15" s="515"/>
      <c r="B15" s="512"/>
      <c r="C15" s="512"/>
      <c r="D15" s="516"/>
      <c r="E15" s="310"/>
      <c r="F15" s="307"/>
      <c r="G15" s="308"/>
      <c r="H15" s="309"/>
    </row>
    <row r="16" spans="1:8" ht="13.5" thickBot="1" x14ac:dyDescent="0.3">
      <c r="A16" s="547"/>
      <c r="B16" s="548"/>
      <c r="C16" s="548"/>
      <c r="D16" s="549"/>
      <c r="E16" s="311"/>
      <c r="F16" s="312"/>
      <c r="G16" s="313"/>
      <c r="H16" s="314"/>
    </row>
    <row r="17" spans="1:8" ht="13.5" thickBot="1" x14ac:dyDescent="0.3">
      <c r="A17" s="297"/>
      <c r="B17" s="297"/>
      <c r="C17" s="298"/>
      <c r="D17" s="297"/>
      <c r="E17" s="297"/>
      <c r="F17" s="297"/>
      <c r="G17" s="315" t="s">
        <v>364</v>
      </c>
      <c r="H17" s="316">
        <f>SUM(H12:H16)</f>
        <v>28027.850619266843</v>
      </c>
    </row>
    <row r="18" spans="1:8" ht="9.9499999999999993" customHeight="1" thickBot="1" x14ac:dyDescent="0.3">
      <c r="A18" s="297"/>
      <c r="B18" s="297"/>
      <c r="C18" s="298"/>
      <c r="D18" s="297"/>
      <c r="E18" s="297"/>
      <c r="F18" s="297"/>
      <c r="G18" s="297"/>
      <c r="H18" s="297"/>
    </row>
    <row r="19" spans="1:8" x14ac:dyDescent="0.25">
      <c r="A19" s="544" t="s">
        <v>365</v>
      </c>
      <c r="B19" s="545"/>
      <c r="C19" s="545"/>
      <c r="D19" s="545"/>
      <c r="E19" s="545"/>
      <c r="F19" s="545"/>
      <c r="G19" s="545"/>
      <c r="H19" s="546"/>
    </row>
    <row r="20" spans="1:8" x14ac:dyDescent="0.25">
      <c r="A20" s="532" t="s">
        <v>351</v>
      </c>
      <c r="B20" s="533"/>
      <c r="C20" s="533"/>
      <c r="D20" s="534"/>
      <c r="E20" s="550" t="s">
        <v>349</v>
      </c>
      <c r="F20" s="299" t="s">
        <v>352</v>
      </c>
      <c r="G20" s="299" t="s">
        <v>366</v>
      </c>
      <c r="H20" s="300" t="s">
        <v>354</v>
      </c>
    </row>
    <row r="21" spans="1:8" x14ac:dyDescent="0.25">
      <c r="A21" s="538"/>
      <c r="B21" s="539"/>
      <c r="C21" s="539"/>
      <c r="D21" s="540"/>
      <c r="E21" s="551"/>
      <c r="F21" s="303" t="s">
        <v>367</v>
      </c>
      <c r="G21" s="303" t="s">
        <v>368</v>
      </c>
      <c r="H21" s="305" t="s">
        <v>369</v>
      </c>
    </row>
    <row r="22" spans="1:8" x14ac:dyDescent="0.25">
      <c r="A22" s="515" t="s">
        <v>401</v>
      </c>
      <c r="B22" s="512"/>
      <c r="C22" s="512"/>
      <c r="D22" s="516"/>
      <c r="E22" s="306" t="s">
        <v>349</v>
      </c>
      <c r="F22" s="413">
        <v>1</v>
      </c>
      <c r="G22" s="307">
        <v>136541</v>
      </c>
      <c r="H22" s="309">
        <f>+F22*G22</f>
        <v>136541</v>
      </c>
    </row>
    <row r="23" spans="1:8" x14ac:dyDescent="0.25">
      <c r="A23" s="515" t="s">
        <v>394</v>
      </c>
      <c r="B23" s="512"/>
      <c r="C23" s="512"/>
      <c r="D23" s="516"/>
      <c r="E23" s="306" t="s">
        <v>349</v>
      </c>
      <c r="F23" s="413">
        <f>ROUND(0.025/1.05,2)</f>
        <v>0.02</v>
      </c>
      <c r="G23" s="307">
        <v>71306</v>
      </c>
      <c r="H23" s="309">
        <f t="shared" ref="H23" si="0">+F23*G23</f>
        <v>1426.1200000000001</v>
      </c>
    </row>
    <row r="24" spans="1:8" x14ac:dyDescent="0.25">
      <c r="A24" s="515"/>
      <c r="B24" s="512"/>
      <c r="C24" s="512"/>
      <c r="D24" s="516"/>
      <c r="E24" s="306"/>
      <c r="F24" s="310"/>
      <c r="G24" s="307"/>
      <c r="H24" s="309"/>
    </row>
    <row r="25" spans="1:8" x14ac:dyDescent="0.25">
      <c r="A25" s="515"/>
      <c r="B25" s="512"/>
      <c r="C25" s="512"/>
      <c r="D25" s="516"/>
      <c r="E25" s="306"/>
      <c r="F25" s="310"/>
      <c r="G25" s="307"/>
      <c r="H25" s="309"/>
    </row>
    <row r="26" spans="1:8" x14ac:dyDescent="0.25">
      <c r="A26" s="515"/>
      <c r="B26" s="512"/>
      <c r="C26" s="512"/>
      <c r="D26" s="516"/>
      <c r="E26" s="306"/>
      <c r="F26" s="310"/>
      <c r="G26" s="307"/>
      <c r="H26" s="309"/>
    </row>
    <row r="27" spans="1:8" x14ac:dyDescent="0.25">
      <c r="A27" s="515"/>
      <c r="B27" s="512"/>
      <c r="C27" s="512"/>
      <c r="D27" s="516"/>
      <c r="E27" s="306"/>
      <c r="F27" s="310"/>
      <c r="G27" s="307"/>
      <c r="H27" s="309"/>
    </row>
    <row r="28" spans="1:8" ht="13.5" thickBot="1" x14ac:dyDescent="0.3">
      <c r="A28" s="552"/>
      <c r="B28" s="528"/>
      <c r="C28" s="528"/>
      <c r="D28" s="553"/>
      <c r="E28" s="311"/>
      <c r="F28" s="318"/>
      <c r="G28" s="312"/>
      <c r="H28" s="314"/>
    </row>
    <row r="29" spans="1:8" s="322" customFormat="1" x14ac:dyDescent="0.25">
      <c r="A29" s="295"/>
      <c r="B29" s="295"/>
      <c r="C29" s="319"/>
      <c r="D29" s="295"/>
      <c r="E29" s="295"/>
      <c r="F29" s="317" t="s">
        <v>371</v>
      </c>
      <c r="G29" s="320"/>
      <c r="H29" s="321">
        <f>SUM(H22:H28)</f>
        <v>137967.12</v>
      </c>
    </row>
    <row r="30" spans="1:8" x14ac:dyDescent="0.25">
      <c r="A30" s="297"/>
      <c r="B30" s="297"/>
      <c r="C30" s="298"/>
      <c r="D30" s="297"/>
      <c r="E30" s="297"/>
      <c r="F30" s="323" t="s">
        <v>372</v>
      </c>
      <c r="G30" s="324">
        <v>0.05</v>
      </c>
      <c r="H30" s="325">
        <f>+H23*G30</f>
        <v>71.306000000000012</v>
      </c>
    </row>
    <row r="31" spans="1:8" s="322" customFormat="1" ht="13.5" thickBot="1" x14ac:dyDescent="0.3">
      <c r="A31" s="295"/>
      <c r="B31" s="295"/>
      <c r="C31" s="319"/>
      <c r="D31" s="295"/>
      <c r="E31" s="295"/>
      <c r="F31" s="326" t="s">
        <v>364</v>
      </c>
      <c r="G31" s="327"/>
      <c r="H31" s="328">
        <f>SUM(H29:H30)</f>
        <v>138038.42600000001</v>
      </c>
    </row>
    <row r="32" spans="1:8" ht="13.5" thickBot="1" x14ac:dyDescent="0.3">
      <c r="A32" s="297"/>
      <c r="B32" s="297"/>
      <c r="C32" s="298"/>
      <c r="D32" s="297"/>
      <c r="E32" s="297"/>
      <c r="F32" s="297"/>
      <c r="G32" s="297"/>
      <c r="H32" s="297"/>
    </row>
    <row r="33" spans="1:8" x14ac:dyDescent="0.25">
      <c r="A33" s="544" t="s">
        <v>373</v>
      </c>
      <c r="B33" s="545"/>
      <c r="C33" s="545"/>
      <c r="D33" s="545"/>
      <c r="E33" s="545"/>
      <c r="F33" s="545"/>
      <c r="G33" s="545"/>
      <c r="H33" s="546"/>
    </row>
    <row r="34" spans="1:8" x14ac:dyDescent="0.25">
      <c r="A34" s="532" t="s">
        <v>351</v>
      </c>
      <c r="B34" s="533"/>
      <c r="C34" s="533"/>
      <c r="D34" s="534"/>
      <c r="E34" s="299" t="s">
        <v>352</v>
      </c>
      <c r="F34" s="299" t="s">
        <v>374</v>
      </c>
      <c r="G34" s="299" t="s">
        <v>353</v>
      </c>
      <c r="H34" s="300" t="s">
        <v>354</v>
      </c>
    </row>
    <row r="35" spans="1:8" x14ac:dyDescent="0.25">
      <c r="A35" s="535"/>
      <c r="B35" s="536"/>
      <c r="C35" s="536"/>
      <c r="D35" s="537"/>
      <c r="E35" s="301" t="s">
        <v>375</v>
      </c>
      <c r="F35" s="301" t="s">
        <v>376</v>
      </c>
      <c r="G35" s="301" t="s">
        <v>357</v>
      </c>
      <c r="H35" s="302" t="s">
        <v>377</v>
      </c>
    </row>
    <row r="36" spans="1:8" x14ac:dyDescent="0.25">
      <c r="A36" s="538"/>
      <c r="B36" s="539"/>
      <c r="C36" s="539"/>
      <c r="D36" s="540"/>
      <c r="E36" s="303"/>
      <c r="F36" s="303" t="s">
        <v>378</v>
      </c>
      <c r="G36" s="304" t="s">
        <v>379</v>
      </c>
      <c r="H36" s="305"/>
    </row>
    <row r="37" spans="1:8" ht="30" customHeight="1" x14ac:dyDescent="0.25">
      <c r="A37" s="541" t="s">
        <v>593</v>
      </c>
      <c r="B37" s="542"/>
      <c r="C37" s="542"/>
      <c r="D37" s="543"/>
      <c r="E37" s="308">
        <v>2</v>
      </c>
      <c r="F37" s="307">
        <f>+'SALARIOS YONDO 2024'!G24</f>
        <v>75206.893452054806</v>
      </c>
      <c r="G37" s="308">
        <v>10</v>
      </c>
      <c r="H37" s="309">
        <f>+(E37*F37)/G37</f>
        <v>15041.378690410962</v>
      </c>
    </row>
    <row r="38" spans="1:8" ht="30" customHeight="1" x14ac:dyDescent="0.25">
      <c r="A38" s="515" t="s">
        <v>594</v>
      </c>
      <c r="B38" s="512"/>
      <c r="C38" s="512"/>
      <c r="D38" s="516"/>
      <c r="E38" s="308">
        <v>1</v>
      </c>
      <c r="F38" s="307">
        <f>+'SALARIOS YONDO 2024'!G15</f>
        <v>94008.629831647209</v>
      </c>
      <c r="G38" s="308">
        <f>+G37</f>
        <v>10</v>
      </c>
      <c r="H38" s="309">
        <f>+(E38*F38)/G38</f>
        <v>9400.8629831647213</v>
      </c>
    </row>
    <row r="39" spans="1:8" ht="30" customHeight="1" x14ac:dyDescent="0.25">
      <c r="A39" s="515" t="s">
        <v>595</v>
      </c>
      <c r="B39" s="512"/>
      <c r="C39" s="512"/>
      <c r="D39" s="516"/>
      <c r="E39" s="308">
        <v>1</v>
      </c>
      <c r="F39" s="307">
        <f>+'SALARIOS YONDO 2024'!G27</f>
        <v>117693.16166306628</v>
      </c>
      <c r="G39" s="308">
        <f>+G38</f>
        <v>10</v>
      </c>
      <c r="H39" s="309">
        <f>+(E39*F39)/G39</f>
        <v>11769.316166306628</v>
      </c>
    </row>
    <row r="40" spans="1:8" ht="13.5" thickBot="1" x14ac:dyDescent="0.3">
      <c r="A40" s="552"/>
      <c r="B40" s="528"/>
      <c r="C40" s="528"/>
      <c r="D40" s="553"/>
      <c r="E40" s="313"/>
      <c r="F40" s="312"/>
      <c r="G40" s="313"/>
      <c r="H40" s="314"/>
    </row>
    <row r="41" spans="1:8" ht="13.5" thickBot="1" x14ac:dyDescent="0.3">
      <c r="A41" s="297"/>
      <c r="B41" s="297"/>
      <c r="C41" s="298"/>
      <c r="D41" s="297"/>
      <c r="E41" s="297"/>
      <c r="F41" s="297"/>
      <c r="G41" s="315" t="s">
        <v>364</v>
      </c>
      <c r="H41" s="316">
        <f>SUM(H37:H40)</f>
        <v>36211.557839882313</v>
      </c>
    </row>
    <row r="42" spans="1:8" ht="13.5" thickBot="1" x14ac:dyDescent="0.3">
      <c r="A42" s="297"/>
      <c r="B42" s="297"/>
      <c r="C42" s="298"/>
      <c r="D42" s="297"/>
      <c r="E42" s="297"/>
      <c r="F42" s="297"/>
      <c r="G42" s="297"/>
      <c r="H42" s="297"/>
    </row>
    <row r="43" spans="1:8" x14ac:dyDescent="0.25">
      <c r="A43" s="544" t="s">
        <v>381</v>
      </c>
      <c r="B43" s="545"/>
      <c r="C43" s="545"/>
      <c r="D43" s="545"/>
      <c r="E43" s="545"/>
      <c r="F43" s="545"/>
      <c r="G43" s="545"/>
      <c r="H43" s="546"/>
    </row>
    <row r="44" spans="1:8" x14ac:dyDescent="0.25">
      <c r="A44" s="532" t="s">
        <v>351</v>
      </c>
      <c r="B44" s="533"/>
      <c r="C44" s="533"/>
      <c r="D44" s="534"/>
      <c r="E44" s="299" t="s">
        <v>352</v>
      </c>
      <c r="F44" s="299" t="s">
        <v>382</v>
      </c>
      <c r="G44" s="299" t="s">
        <v>549</v>
      </c>
      <c r="H44" s="300" t="s">
        <v>354</v>
      </c>
    </row>
    <row r="45" spans="1:8" x14ac:dyDescent="0.25">
      <c r="A45" s="535"/>
      <c r="B45" s="536"/>
      <c r="C45" s="536"/>
      <c r="D45" s="537"/>
      <c r="E45" s="303" t="s">
        <v>383</v>
      </c>
      <c r="F45" s="303" t="s">
        <v>384</v>
      </c>
      <c r="G45" s="303" t="s">
        <v>385</v>
      </c>
      <c r="H45" s="305" t="s">
        <v>386</v>
      </c>
    </row>
    <row r="46" spans="1:8" x14ac:dyDescent="0.25">
      <c r="A46" s="541" t="s">
        <v>548</v>
      </c>
      <c r="B46" s="542"/>
      <c r="C46" s="542"/>
      <c r="D46" s="543"/>
      <c r="E46" s="308">
        <f>+ROUND(F22*1.05,0)</f>
        <v>1</v>
      </c>
      <c r="F46" s="307">
        <f>1.14*10</f>
        <v>11.399999999999999</v>
      </c>
      <c r="G46" s="308">
        <v>314</v>
      </c>
      <c r="H46" s="309">
        <f>+E46*F46*G46</f>
        <v>3579.5999999999995</v>
      </c>
    </row>
    <row r="47" spans="1:8" x14ac:dyDescent="0.25">
      <c r="A47" s="515"/>
      <c r="B47" s="512"/>
      <c r="C47" s="512"/>
      <c r="D47" s="516"/>
      <c r="E47" s="308"/>
      <c r="F47" s="307"/>
      <c r="G47" s="308"/>
      <c r="H47" s="309">
        <f>+E47*F47*G47</f>
        <v>0</v>
      </c>
    </row>
    <row r="48" spans="1:8" ht="13.5" thickBot="1" x14ac:dyDescent="0.3">
      <c r="A48" s="552"/>
      <c r="B48" s="528"/>
      <c r="C48" s="528"/>
      <c r="D48" s="553"/>
      <c r="E48" s="313"/>
      <c r="F48" s="312"/>
      <c r="G48" s="313"/>
      <c r="H48" s="314"/>
    </row>
    <row r="49" spans="1:8" ht="13.5" thickBot="1" x14ac:dyDescent="0.3">
      <c r="A49" s="297"/>
      <c r="B49" s="297"/>
      <c r="C49" s="298"/>
      <c r="D49" s="297"/>
      <c r="E49" s="297"/>
      <c r="F49" s="297"/>
      <c r="G49" s="315" t="s">
        <v>364</v>
      </c>
      <c r="H49" s="316">
        <f>SUM(H46:H48)</f>
        <v>3579.5999999999995</v>
      </c>
    </row>
    <row r="50" spans="1:8" ht="13.5" thickBot="1" x14ac:dyDescent="0.3">
      <c r="A50" s="297"/>
      <c r="B50" s="297"/>
      <c r="C50" s="298"/>
      <c r="D50" s="297"/>
      <c r="E50" s="297"/>
      <c r="F50" s="297"/>
      <c r="G50" s="295"/>
      <c r="H50" s="295"/>
    </row>
    <row r="51" spans="1:8" ht="13.5" thickBot="1" x14ac:dyDescent="0.3">
      <c r="A51" s="509" t="s">
        <v>388</v>
      </c>
      <c r="B51" s="510"/>
      <c r="C51" s="510" t="s">
        <v>389</v>
      </c>
      <c r="D51" s="510"/>
      <c r="E51" s="506" t="s">
        <v>540</v>
      </c>
      <c r="F51" s="507"/>
      <c r="G51" s="508"/>
      <c r="H51" s="316">
        <f>ROUND((H17+H31+H41+H49),0)</f>
        <v>205857</v>
      </c>
    </row>
    <row r="52" spans="1:8" x14ac:dyDescent="0.25">
      <c r="A52" s="511" t="s">
        <v>391</v>
      </c>
      <c r="B52" s="512"/>
      <c r="C52" s="512" t="s">
        <v>392</v>
      </c>
      <c r="D52" s="512"/>
      <c r="E52" s="554" t="s">
        <v>537</v>
      </c>
      <c r="F52" s="555"/>
      <c r="G52" s="411">
        <v>0.245</v>
      </c>
      <c r="H52" s="412">
        <f>ROUND(+$H$51*G52,0)</f>
        <v>50435</v>
      </c>
    </row>
    <row r="53" spans="1:8" s="329" customFormat="1" ht="12.75" customHeight="1" thickBot="1" x14ac:dyDescent="0.3">
      <c r="A53" s="297"/>
      <c r="B53" s="297"/>
      <c r="C53" s="298"/>
      <c r="D53" s="297"/>
      <c r="E53" s="513" t="s">
        <v>538</v>
      </c>
      <c r="F53" s="514"/>
      <c r="G53" s="324">
        <v>0.04</v>
      </c>
      <c r="H53" s="325">
        <f>ROUND(+$H$51*G53,0)</f>
        <v>8234</v>
      </c>
    </row>
    <row r="54" spans="1:8" s="329" customFormat="1" ht="12" customHeight="1" thickBot="1" x14ac:dyDescent="0.3">
      <c r="A54" s="297"/>
      <c r="B54" s="297"/>
      <c r="C54" s="298"/>
      <c r="D54" s="297"/>
      <c r="E54" s="506" t="s">
        <v>539</v>
      </c>
      <c r="F54" s="507"/>
      <c r="G54" s="508"/>
      <c r="H54" s="316">
        <f>+H52+H53</f>
        <v>58669</v>
      </c>
    </row>
    <row r="55" spans="1:8" ht="13.5" thickBot="1" x14ac:dyDescent="0.3">
      <c r="A55" s="509" t="s">
        <v>388</v>
      </c>
      <c r="B55" s="510"/>
      <c r="C55" s="510" t="s">
        <v>541</v>
      </c>
      <c r="D55" s="510"/>
      <c r="E55" s="556" t="s">
        <v>390</v>
      </c>
      <c r="F55" s="557"/>
      <c r="G55" s="558"/>
      <c r="H55" s="410">
        <f>+H51+H54</f>
        <v>264526</v>
      </c>
    </row>
    <row r="56" spans="1:8" x14ac:dyDescent="0.25">
      <c r="A56" s="511" t="s">
        <v>391</v>
      </c>
      <c r="B56" s="512"/>
      <c r="C56" s="512" t="s">
        <v>542</v>
      </c>
      <c r="D56" s="512"/>
      <c r="E56" s="329"/>
      <c r="F56" s="329"/>
      <c r="G56" s="329"/>
      <c r="H56" s="329"/>
    </row>
  </sheetData>
  <mergeCells count="50">
    <mergeCell ref="E53:F53"/>
    <mergeCell ref="E54:G54"/>
    <mergeCell ref="E52:F52"/>
    <mergeCell ref="A34:D36"/>
    <mergeCell ref="A37:D37"/>
    <mergeCell ref="A38:D38"/>
    <mergeCell ref="A39:D39"/>
    <mergeCell ref="A40:D40"/>
    <mergeCell ref="A43:H43"/>
    <mergeCell ref="A51:B51"/>
    <mergeCell ref="C51:D51"/>
    <mergeCell ref="A52:B52"/>
    <mergeCell ref="C52:D52"/>
    <mergeCell ref="A44:D45"/>
    <mergeCell ref="A46:D46"/>
    <mergeCell ref="A47:D47"/>
    <mergeCell ref="A48:D48"/>
    <mergeCell ref="E51:G51"/>
    <mergeCell ref="A33:H33"/>
    <mergeCell ref="A16:D16"/>
    <mergeCell ref="A19:H19"/>
    <mergeCell ref="A20:D21"/>
    <mergeCell ref="E20:E21"/>
    <mergeCell ref="A22:D22"/>
    <mergeCell ref="A23:D23"/>
    <mergeCell ref="A24:D24"/>
    <mergeCell ref="A25:D25"/>
    <mergeCell ref="A26:D26"/>
    <mergeCell ref="A27:D27"/>
    <mergeCell ref="A28:D28"/>
    <mergeCell ref="A15:D15"/>
    <mergeCell ref="D1:G1"/>
    <mergeCell ref="A3:C3"/>
    <mergeCell ref="D3:F3"/>
    <mergeCell ref="A4:C4"/>
    <mergeCell ref="D4:H4"/>
    <mergeCell ref="A5:C5"/>
    <mergeCell ref="D5:F5"/>
    <mergeCell ref="A6:C6"/>
    <mergeCell ref="D6:F6"/>
    <mergeCell ref="A8:H8"/>
    <mergeCell ref="A9:D11"/>
    <mergeCell ref="A12:D12"/>
    <mergeCell ref="A13:D13"/>
    <mergeCell ref="A14:D14"/>
    <mergeCell ref="A55:B55"/>
    <mergeCell ref="C55:D55"/>
    <mergeCell ref="E55:G55"/>
    <mergeCell ref="A56:B56"/>
    <mergeCell ref="C56:D56"/>
  </mergeCells>
  <printOptions horizontalCentered="1"/>
  <pageMargins left="0.39370078740157483" right="0.39370078740157483" top="0.59055118110236227" bottom="0.59055118110236227" header="0.19685039370078741" footer="0.19685039370078741"/>
  <pageSetup scale="81" orientation="portrait" r:id="rId1"/>
  <headerFooter>
    <oddHeader>&amp;F</oddHeader>
    <oddFooter>&amp;L&amp;A&amp;C&amp;B Confidencial&amp;B&amp;RPágina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6964-0EA8-4C38-BC99-459B27D9DA8F}">
  <sheetPr>
    <tabColor theme="5" tint="0.39997558519241921"/>
    <pageSetUpPr fitToPage="1"/>
  </sheetPr>
  <dimension ref="A1:H56"/>
  <sheetViews>
    <sheetView zoomScaleNormal="100" zoomScaleSheetLayoutView="100" workbookViewId="0">
      <selection activeCell="D6" sqref="D6:F6"/>
    </sheetView>
  </sheetViews>
  <sheetFormatPr baseColWidth="10" defaultRowHeight="12.75" x14ac:dyDescent="0.25"/>
  <cols>
    <col min="1" max="1" width="5.7109375" style="289" customWidth="1"/>
    <col min="2" max="2" width="3.28515625" style="289" customWidth="1"/>
    <col min="3" max="3" width="6.42578125" style="289" customWidth="1"/>
    <col min="4" max="4" width="21.5703125" style="289" customWidth="1"/>
    <col min="5" max="5" width="11.42578125" style="289"/>
    <col min="6" max="6" width="17.5703125" style="289" customWidth="1"/>
    <col min="7" max="7" width="13.140625" style="289" customWidth="1"/>
    <col min="8" max="8" width="14" style="289" customWidth="1"/>
    <col min="9" max="16384" width="11.42578125" style="289"/>
  </cols>
  <sheetData>
    <row r="1" spans="1:8" ht="72" customHeight="1" thickTop="1" thickBot="1" x14ac:dyDescent="0.3">
      <c r="A1" s="286"/>
      <c r="B1" s="287"/>
      <c r="C1" s="287"/>
      <c r="D1" s="517" t="s">
        <v>343</v>
      </c>
      <c r="E1" s="518"/>
      <c r="F1" s="518"/>
      <c r="G1" s="519"/>
      <c r="H1" s="288" t="s">
        <v>344</v>
      </c>
    </row>
    <row r="2" spans="1:8" ht="9.9499999999999993" customHeight="1" thickTop="1" thickBot="1" x14ac:dyDescent="0.3">
      <c r="A2" s="290"/>
      <c r="B2" s="290"/>
      <c r="C2" s="291"/>
      <c r="D2" s="291"/>
      <c r="E2" s="291"/>
      <c r="F2" s="291"/>
      <c r="G2" s="292"/>
      <c r="H2" s="292"/>
    </row>
    <row r="3" spans="1:8" ht="60" customHeight="1" x14ac:dyDescent="0.25">
      <c r="A3" s="520" t="s">
        <v>345</v>
      </c>
      <c r="B3" s="521"/>
      <c r="C3" s="521"/>
      <c r="D3" s="510" t="s">
        <v>0</v>
      </c>
      <c r="E3" s="510"/>
      <c r="F3" s="510"/>
      <c r="G3" s="293" t="s">
        <v>346</v>
      </c>
      <c r="H3" s="294">
        <f>+'OE4'!H3</f>
        <v>45520</v>
      </c>
    </row>
    <row r="4" spans="1:8" ht="20.100000000000001" customHeight="1" x14ac:dyDescent="0.25">
      <c r="A4" s="522" t="s">
        <v>347</v>
      </c>
      <c r="B4" s="523"/>
      <c r="C4" s="523"/>
      <c r="D4" s="512" t="s">
        <v>348</v>
      </c>
      <c r="E4" s="512"/>
      <c r="F4" s="512"/>
      <c r="G4" s="455"/>
      <c r="H4" s="527"/>
    </row>
    <row r="5" spans="1:8" ht="20.100000000000001" customHeight="1" x14ac:dyDescent="0.25">
      <c r="A5" s="522" t="s">
        <v>533</v>
      </c>
      <c r="B5" s="523"/>
      <c r="C5" s="523"/>
      <c r="D5" s="512" t="str">
        <f>+'Mayores y Menores 3 ADICION'!A199</f>
        <v>OE12</v>
      </c>
      <c r="E5" s="512"/>
      <c r="F5" s="512"/>
      <c r="G5" s="295" t="s">
        <v>535</v>
      </c>
      <c r="H5" s="296" t="str">
        <f>+'Mayores y Menores 3 ADICION'!C199</f>
        <v>un</v>
      </c>
    </row>
    <row r="6" spans="1:8" ht="39.950000000000003" customHeight="1" thickBot="1" x14ac:dyDescent="0.3">
      <c r="A6" s="524" t="s">
        <v>534</v>
      </c>
      <c r="B6" s="525"/>
      <c r="C6" s="526"/>
      <c r="D6" s="528" t="str">
        <f>+'Mayores y Menores 3 ADICION'!B199</f>
        <v>S.T.I. de VÁLVULA TIPO VENTOSA EN HIERRO DÚCTIL (ASTM A-536) BRIDA (Ø1/2"), incluye accesorios</v>
      </c>
      <c r="E6" s="526"/>
      <c r="F6" s="526"/>
      <c r="G6" s="408" t="s">
        <v>536</v>
      </c>
      <c r="H6" s="409">
        <f>+'Mayores y Menores 3 ADICION'!D199</f>
        <v>1</v>
      </c>
    </row>
    <row r="7" spans="1:8" ht="9.9499999999999993" customHeight="1" thickBot="1" x14ac:dyDescent="0.3">
      <c r="A7" s="297"/>
      <c r="B7" s="297"/>
      <c r="C7" s="298"/>
      <c r="D7" s="297"/>
      <c r="E7" s="297"/>
      <c r="F7" s="297"/>
      <c r="G7" s="297"/>
      <c r="H7" s="297"/>
    </row>
    <row r="8" spans="1:8" x14ac:dyDescent="0.25">
      <c r="A8" s="529" t="s">
        <v>350</v>
      </c>
      <c r="B8" s="530"/>
      <c r="C8" s="530"/>
      <c r="D8" s="530"/>
      <c r="E8" s="530"/>
      <c r="F8" s="530"/>
      <c r="G8" s="530"/>
      <c r="H8" s="531"/>
    </row>
    <row r="9" spans="1:8" x14ac:dyDescent="0.25">
      <c r="A9" s="532" t="s">
        <v>351</v>
      </c>
      <c r="B9" s="533"/>
      <c r="C9" s="533"/>
      <c r="D9" s="534"/>
      <c r="E9" s="299" t="s">
        <v>352</v>
      </c>
      <c r="F9" s="299" t="s">
        <v>546</v>
      </c>
      <c r="G9" s="299" t="s">
        <v>353</v>
      </c>
      <c r="H9" s="300" t="s">
        <v>354</v>
      </c>
    </row>
    <row r="10" spans="1:8" x14ac:dyDescent="0.25">
      <c r="A10" s="535"/>
      <c r="B10" s="536"/>
      <c r="C10" s="536"/>
      <c r="D10" s="537"/>
      <c r="E10" s="301" t="s">
        <v>355</v>
      </c>
      <c r="F10" s="301" t="s">
        <v>356</v>
      </c>
      <c r="G10" s="301" t="s">
        <v>614</v>
      </c>
      <c r="H10" s="302" t="s">
        <v>358</v>
      </c>
    </row>
    <row r="11" spans="1:8" x14ac:dyDescent="0.25">
      <c r="A11" s="538"/>
      <c r="B11" s="539"/>
      <c r="C11" s="539"/>
      <c r="D11" s="540"/>
      <c r="E11" s="303"/>
      <c r="F11" s="303" t="s">
        <v>359</v>
      </c>
      <c r="G11" s="304" t="s">
        <v>360</v>
      </c>
      <c r="H11" s="305"/>
    </row>
    <row r="12" spans="1:8" x14ac:dyDescent="0.25">
      <c r="A12" s="541" t="s">
        <v>361</v>
      </c>
      <c r="B12" s="542"/>
      <c r="C12" s="542"/>
      <c r="D12" s="543"/>
      <c r="E12" s="306"/>
      <c r="F12" s="307"/>
      <c r="G12" s="308"/>
      <c r="H12" s="309">
        <f>+H41*5%</f>
        <v>3017.6298199901926</v>
      </c>
    </row>
    <row r="13" spans="1:8" x14ac:dyDescent="0.25">
      <c r="A13" s="515"/>
      <c r="B13" s="512"/>
      <c r="C13" s="512"/>
      <c r="D13" s="516"/>
      <c r="E13" s="310"/>
      <c r="F13" s="307"/>
      <c r="G13" s="308"/>
      <c r="H13" s="309"/>
    </row>
    <row r="14" spans="1:8" x14ac:dyDescent="0.25">
      <c r="A14" s="515"/>
      <c r="B14" s="512"/>
      <c r="C14" s="512"/>
      <c r="D14" s="516"/>
      <c r="E14" s="310"/>
      <c r="F14" s="307"/>
      <c r="G14" s="308"/>
      <c r="H14" s="309"/>
    </row>
    <row r="15" spans="1:8" x14ac:dyDescent="0.25">
      <c r="A15" s="515"/>
      <c r="B15" s="512"/>
      <c r="C15" s="512"/>
      <c r="D15" s="516"/>
      <c r="E15" s="310"/>
      <c r="F15" s="307"/>
      <c r="G15" s="308"/>
      <c r="H15" s="309"/>
    </row>
    <row r="16" spans="1:8" ht="13.5" thickBot="1" x14ac:dyDescent="0.3">
      <c r="A16" s="547"/>
      <c r="B16" s="548"/>
      <c r="C16" s="548"/>
      <c r="D16" s="549"/>
      <c r="E16" s="311"/>
      <c r="F16" s="312"/>
      <c r="G16" s="313"/>
      <c r="H16" s="314"/>
    </row>
    <row r="17" spans="1:8" ht="13.5" thickBot="1" x14ac:dyDescent="0.3">
      <c r="A17" s="297"/>
      <c r="B17" s="297"/>
      <c r="C17" s="298"/>
      <c r="D17" s="297"/>
      <c r="E17" s="297"/>
      <c r="F17" s="297"/>
      <c r="G17" s="315" t="s">
        <v>364</v>
      </c>
      <c r="H17" s="316">
        <f>SUM(H12:H16)</f>
        <v>3017.6298199901926</v>
      </c>
    </row>
    <row r="18" spans="1:8" ht="9.9499999999999993" customHeight="1" thickBot="1" x14ac:dyDescent="0.3">
      <c r="A18" s="297"/>
      <c r="B18" s="297"/>
      <c r="C18" s="298"/>
      <c r="D18" s="297"/>
      <c r="E18" s="297"/>
      <c r="F18" s="297"/>
      <c r="G18" s="297"/>
      <c r="H18" s="297"/>
    </row>
    <row r="19" spans="1:8" x14ac:dyDescent="0.25">
      <c r="A19" s="544" t="s">
        <v>365</v>
      </c>
      <c r="B19" s="545"/>
      <c r="C19" s="545"/>
      <c r="D19" s="545"/>
      <c r="E19" s="545"/>
      <c r="F19" s="545"/>
      <c r="G19" s="545"/>
      <c r="H19" s="546"/>
    </row>
    <row r="20" spans="1:8" x14ac:dyDescent="0.25">
      <c r="A20" s="532" t="s">
        <v>351</v>
      </c>
      <c r="B20" s="533"/>
      <c r="C20" s="533"/>
      <c r="D20" s="534"/>
      <c r="E20" s="550" t="s">
        <v>349</v>
      </c>
      <c r="F20" s="299" t="s">
        <v>352</v>
      </c>
      <c r="G20" s="299" t="s">
        <v>366</v>
      </c>
      <c r="H20" s="300" t="s">
        <v>354</v>
      </c>
    </row>
    <row r="21" spans="1:8" x14ac:dyDescent="0.25">
      <c r="A21" s="538"/>
      <c r="B21" s="539"/>
      <c r="C21" s="539"/>
      <c r="D21" s="540"/>
      <c r="E21" s="551"/>
      <c r="F21" s="303" t="s">
        <v>367</v>
      </c>
      <c r="G21" s="303" t="s">
        <v>368</v>
      </c>
      <c r="H21" s="305" t="s">
        <v>369</v>
      </c>
    </row>
    <row r="22" spans="1:8" s="420" customFormat="1" ht="30" customHeight="1" x14ac:dyDescent="0.25">
      <c r="A22" s="564" t="s">
        <v>551</v>
      </c>
      <c r="B22" s="565"/>
      <c r="C22" s="565"/>
      <c r="D22" s="566"/>
      <c r="E22" s="416" t="s">
        <v>349</v>
      </c>
      <c r="F22" s="417">
        <v>1</v>
      </c>
      <c r="G22" s="418">
        <v>530541.61</v>
      </c>
      <c r="H22" s="419">
        <f>+F22*G22</f>
        <v>530541.61</v>
      </c>
    </row>
    <row r="23" spans="1:8" s="420" customFormat="1" ht="30" customHeight="1" x14ac:dyDescent="0.25">
      <c r="A23" s="564" t="s">
        <v>552</v>
      </c>
      <c r="B23" s="565"/>
      <c r="C23" s="565"/>
      <c r="D23" s="566"/>
      <c r="E23" s="416" t="s">
        <v>349</v>
      </c>
      <c r="F23" s="417">
        <v>2</v>
      </c>
      <c r="G23" s="418">
        <v>110050</v>
      </c>
      <c r="H23" s="419">
        <f t="shared" ref="H23:H24" si="0">+F23*G23</f>
        <v>220100</v>
      </c>
    </row>
    <row r="24" spans="1:8" s="420" customFormat="1" ht="30" customHeight="1" x14ac:dyDescent="0.25">
      <c r="A24" s="564" t="s">
        <v>553</v>
      </c>
      <c r="B24" s="565"/>
      <c r="C24" s="565"/>
      <c r="D24" s="566"/>
      <c r="E24" s="416" t="s">
        <v>349</v>
      </c>
      <c r="F24" s="417">
        <v>2</v>
      </c>
      <c r="G24" s="418">
        <v>70450</v>
      </c>
      <c r="H24" s="419">
        <f t="shared" si="0"/>
        <v>140900</v>
      </c>
    </row>
    <row r="25" spans="1:8" x14ac:dyDescent="0.25">
      <c r="A25" s="515"/>
      <c r="B25" s="512"/>
      <c r="C25" s="512"/>
      <c r="D25" s="516"/>
      <c r="E25" s="306"/>
      <c r="F25" s="310"/>
      <c r="G25" s="307"/>
      <c r="H25" s="309"/>
    </row>
    <row r="26" spans="1:8" x14ac:dyDescent="0.25">
      <c r="A26" s="515"/>
      <c r="B26" s="512"/>
      <c r="C26" s="512"/>
      <c r="D26" s="516"/>
      <c r="E26" s="306"/>
      <c r="F26" s="310"/>
      <c r="G26" s="307"/>
      <c r="H26" s="309"/>
    </row>
    <row r="27" spans="1:8" x14ac:dyDescent="0.25">
      <c r="A27" s="515"/>
      <c r="B27" s="512"/>
      <c r="C27" s="512"/>
      <c r="D27" s="516"/>
      <c r="E27" s="306"/>
      <c r="F27" s="310"/>
      <c r="G27" s="307"/>
      <c r="H27" s="309"/>
    </row>
    <row r="28" spans="1:8" ht="13.5" thickBot="1" x14ac:dyDescent="0.3">
      <c r="A28" s="552"/>
      <c r="B28" s="528"/>
      <c r="C28" s="528"/>
      <c r="D28" s="553"/>
      <c r="E28" s="311"/>
      <c r="F28" s="318"/>
      <c r="G28" s="312"/>
      <c r="H28" s="314"/>
    </row>
    <row r="29" spans="1:8" s="322" customFormat="1" x14ac:dyDescent="0.25">
      <c r="A29" s="295"/>
      <c r="B29" s="295"/>
      <c r="C29" s="319"/>
      <c r="D29" s="295"/>
      <c r="E29" s="295"/>
      <c r="F29" s="317" t="s">
        <v>371</v>
      </c>
      <c r="G29" s="320"/>
      <c r="H29" s="321">
        <f>SUM(H22:H28)</f>
        <v>891541.61</v>
      </c>
    </row>
    <row r="30" spans="1:8" x14ac:dyDescent="0.25">
      <c r="A30" s="297"/>
      <c r="B30" s="297"/>
      <c r="C30" s="298"/>
      <c r="D30" s="297"/>
      <c r="E30" s="297"/>
      <c r="F30" s="323" t="s">
        <v>372</v>
      </c>
      <c r="G30" s="324">
        <v>0</v>
      </c>
      <c r="H30" s="325">
        <f>+H29*G30</f>
        <v>0</v>
      </c>
    </row>
    <row r="31" spans="1:8" s="322" customFormat="1" ht="13.5" thickBot="1" x14ac:dyDescent="0.3">
      <c r="A31" s="295"/>
      <c r="B31" s="295"/>
      <c r="C31" s="319"/>
      <c r="D31" s="295"/>
      <c r="E31" s="295"/>
      <c r="F31" s="326" t="s">
        <v>364</v>
      </c>
      <c r="G31" s="327"/>
      <c r="H31" s="328">
        <f>SUM(H29:H30)</f>
        <v>891541.61</v>
      </c>
    </row>
    <row r="32" spans="1:8" ht="13.5" thickBot="1" x14ac:dyDescent="0.3">
      <c r="A32" s="297"/>
      <c r="B32" s="297"/>
      <c r="C32" s="298"/>
      <c r="D32" s="297"/>
      <c r="E32" s="297"/>
      <c r="F32" s="297"/>
      <c r="G32" s="297"/>
      <c r="H32" s="297"/>
    </row>
    <row r="33" spans="1:8" x14ac:dyDescent="0.25">
      <c r="A33" s="544" t="s">
        <v>373</v>
      </c>
      <c r="B33" s="545"/>
      <c r="C33" s="545"/>
      <c r="D33" s="545"/>
      <c r="E33" s="545"/>
      <c r="F33" s="545"/>
      <c r="G33" s="545"/>
      <c r="H33" s="546"/>
    </row>
    <row r="34" spans="1:8" x14ac:dyDescent="0.25">
      <c r="A34" s="532" t="s">
        <v>351</v>
      </c>
      <c r="B34" s="533"/>
      <c r="C34" s="533"/>
      <c r="D34" s="534"/>
      <c r="E34" s="299" t="s">
        <v>352</v>
      </c>
      <c r="F34" s="299" t="s">
        <v>374</v>
      </c>
      <c r="G34" s="299" t="s">
        <v>353</v>
      </c>
      <c r="H34" s="300" t="s">
        <v>354</v>
      </c>
    </row>
    <row r="35" spans="1:8" x14ac:dyDescent="0.25">
      <c r="A35" s="535"/>
      <c r="B35" s="536"/>
      <c r="C35" s="536"/>
      <c r="D35" s="537"/>
      <c r="E35" s="301" t="s">
        <v>375</v>
      </c>
      <c r="F35" s="301" t="s">
        <v>376</v>
      </c>
      <c r="G35" s="301" t="s">
        <v>357</v>
      </c>
      <c r="H35" s="302" t="s">
        <v>377</v>
      </c>
    </row>
    <row r="36" spans="1:8" x14ac:dyDescent="0.25">
      <c r="A36" s="538"/>
      <c r="B36" s="539"/>
      <c r="C36" s="539"/>
      <c r="D36" s="540"/>
      <c r="E36" s="303"/>
      <c r="F36" s="303" t="s">
        <v>378</v>
      </c>
      <c r="G36" s="304" t="s">
        <v>379</v>
      </c>
      <c r="H36" s="305"/>
    </row>
    <row r="37" spans="1:8" ht="30" customHeight="1" x14ac:dyDescent="0.25">
      <c r="A37" s="541" t="s">
        <v>593</v>
      </c>
      <c r="B37" s="542"/>
      <c r="C37" s="542"/>
      <c r="D37" s="543"/>
      <c r="E37" s="308">
        <v>2</v>
      </c>
      <c r="F37" s="307">
        <f>+'SALARIOS YONDO 2024'!G24</f>
        <v>75206.893452054806</v>
      </c>
      <c r="G37" s="308">
        <v>6</v>
      </c>
      <c r="H37" s="309">
        <f>+(E37*F37)/G37</f>
        <v>25068.96448401827</v>
      </c>
    </row>
    <row r="38" spans="1:8" ht="30" customHeight="1" x14ac:dyDescent="0.25">
      <c r="A38" s="515" t="s">
        <v>594</v>
      </c>
      <c r="B38" s="512"/>
      <c r="C38" s="512"/>
      <c r="D38" s="516"/>
      <c r="E38" s="308">
        <v>1</v>
      </c>
      <c r="F38" s="307">
        <f>+'SALARIOS YONDO 2024'!G15</f>
        <v>94008.629831647209</v>
      </c>
      <c r="G38" s="308">
        <f>+G37</f>
        <v>6</v>
      </c>
      <c r="H38" s="309">
        <f>+(E38*F38)/G38</f>
        <v>15668.104971941202</v>
      </c>
    </row>
    <row r="39" spans="1:8" ht="30" customHeight="1" x14ac:dyDescent="0.25">
      <c r="A39" s="515" t="s">
        <v>595</v>
      </c>
      <c r="B39" s="512"/>
      <c r="C39" s="512"/>
      <c r="D39" s="516"/>
      <c r="E39" s="308">
        <v>1</v>
      </c>
      <c r="F39" s="307">
        <f>+'SALARIOS YONDO 2024'!G27</f>
        <v>117693.16166306628</v>
      </c>
      <c r="G39" s="308">
        <f>+G38</f>
        <v>6</v>
      </c>
      <c r="H39" s="309">
        <f>+(E39*F39)/G39</f>
        <v>19615.526943844379</v>
      </c>
    </row>
    <row r="40" spans="1:8" ht="13.5" thickBot="1" x14ac:dyDescent="0.3">
      <c r="A40" s="552"/>
      <c r="B40" s="528"/>
      <c r="C40" s="528"/>
      <c r="D40" s="553"/>
      <c r="E40" s="313"/>
      <c r="F40" s="312"/>
      <c r="G40" s="313"/>
      <c r="H40" s="314"/>
    </row>
    <row r="41" spans="1:8" ht="13.5" thickBot="1" x14ac:dyDescent="0.3">
      <c r="A41" s="297"/>
      <c r="B41" s="297"/>
      <c r="C41" s="298"/>
      <c r="D41" s="297"/>
      <c r="E41" s="297"/>
      <c r="F41" s="297"/>
      <c r="G41" s="315" t="s">
        <v>364</v>
      </c>
      <c r="H41" s="316">
        <f>SUM(H37:H40)</f>
        <v>60352.59639980385</v>
      </c>
    </row>
    <row r="42" spans="1:8" ht="13.5" thickBot="1" x14ac:dyDescent="0.3">
      <c r="A42" s="297"/>
      <c r="B42" s="297"/>
      <c r="C42" s="298"/>
      <c r="D42" s="297"/>
      <c r="E42" s="297"/>
      <c r="F42" s="297"/>
      <c r="G42" s="297"/>
      <c r="H42" s="297"/>
    </row>
    <row r="43" spans="1:8" x14ac:dyDescent="0.25">
      <c r="A43" s="544" t="s">
        <v>381</v>
      </c>
      <c r="B43" s="545"/>
      <c r="C43" s="545"/>
      <c r="D43" s="545"/>
      <c r="E43" s="545"/>
      <c r="F43" s="545"/>
      <c r="G43" s="545"/>
      <c r="H43" s="546"/>
    </row>
    <row r="44" spans="1:8" x14ac:dyDescent="0.25">
      <c r="A44" s="532" t="s">
        <v>351</v>
      </c>
      <c r="B44" s="533"/>
      <c r="C44" s="533"/>
      <c r="D44" s="534"/>
      <c r="E44" s="299" t="s">
        <v>352</v>
      </c>
      <c r="F44" s="299" t="s">
        <v>382</v>
      </c>
      <c r="G44" s="299" t="s">
        <v>549</v>
      </c>
      <c r="H44" s="300" t="s">
        <v>354</v>
      </c>
    </row>
    <row r="45" spans="1:8" x14ac:dyDescent="0.25">
      <c r="A45" s="535"/>
      <c r="B45" s="536"/>
      <c r="C45" s="536"/>
      <c r="D45" s="537"/>
      <c r="E45" s="303" t="s">
        <v>383</v>
      </c>
      <c r="F45" s="303" t="s">
        <v>384</v>
      </c>
      <c r="G45" s="303" t="s">
        <v>385</v>
      </c>
      <c r="H45" s="305" t="s">
        <v>386</v>
      </c>
    </row>
    <row r="46" spans="1:8" x14ac:dyDescent="0.25">
      <c r="A46" s="541" t="s">
        <v>548</v>
      </c>
      <c r="B46" s="542"/>
      <c r="C46" s="542"/>
      <c r="D46" s="543"/>
      <c r="E46" s="308">
        <f>+F22+F23+F24</f>
        <v>5</v>
      </c>
      <c r="F46" s="307">
        <f>1.14*10</f>
        <v>11.399999999999999</v>
      </c>
      <c r="G46" s="308">
        <v>314</v>
      </c>
      <c r="H46" s="309">
        <f>+E46*F46*G46</f>
        <v>17897.999999999996</v>
      </c>
    </row>
    <row r="47" spans="1:8" x14ac:dyDescent="0.25">
      <c r="A47" s="515"/>
      <c r="B47" s="512"/>
      <c r="C47" s="512"/>
      <c r="D47" s="516"/>
      <c r="E47" s="308"/>
      <c r="F47" s="307"/>
      <c r="G47" s="308"/>
      <c r="H47" s="309">
        <f>+E47*F47*G47</f>
        <v>0</v>
      </c>
    </row>
    <row r="48" spans="1:8" ht="13.5" thickBot="1" x14ac:dyDescent="0.3">
      <c r="A48" s="552"/>
      <c r="B48" s="528"/>
      <c r="C48" s="528"/>
      <c r="D48" s="553"/>
      <c r="E48" s="313"/>
      <c r="F48" s="312"/>
      <c r="G48" s="313"/>
      <c r="H48" s="314"/>
    </row>
    <row r="49" spans="1:8" ht="13.5" thickBot="1" x14ac:dyDescent="0.3">
      <c r="A49" s="297"/>
      <c r="B49" s="297"/>
      <c r="C49" s="298"/>
      <c r="D49" s="297"/>
      <c r="E49" s="297"/>
      <c r="F49" s="297"/>
      <c r="G49" s="315" t="s">
        <v>364</v>
      </c>
      <c r="H49" s="316">
        <f>SUM(H46:H48)</f>
        <v>17897.999999999996</v>
      </c>
    </row>
    <row r="50" spans="1:8" ht="13.5" thickBot="1" x14ac:dyDescent="0.3">
      <c r="A50" s="297"/>
      <c r="B50" s="297"/>
      <c r="C50" s="298"/>
      <c r="D50" s="297"/>
      <c r="E50" s="297"/>
      <c r="F50" s="297"/>
      <c r="G50" s="295"/>
      <c r="H50" s="295"/>
    </row>
    <row r="51" spans="1:8" ht="13.5" thickBot="1" x14ac:dyDescent="0.3">
      <c r="A51" s="509" t="s">
        <v>388</v>
      </c>
      <c r="B51" s="510"/>
      <c r="C51" s="510" t="s">
        <v>389</v>
      </c>
      <c r="D51" s="510"/>
      <c r="E51" s="506" t="s">
        <v>540</v>
      </c>
      <c r="F51" s="507"/>
      <c r="G51" s="508"/>
      <c r="H51" s="316">
        <f>ROUND((H17+H31+H41+H49),2)</f>
        <v>972809.84</v>
      </c>
    </row>
    <row r="52" spans="1:8" x14ac:dyDescent="0.25">
      <c r="A52" s="511" t="s">
        <v>391</v>
      </c>
      <c r="B52" s="512"/>
      <c r="C52" s="512" t="s">
        <v>392</v>
      </c>
      <c r="D52" s="512"/>
      <c r="E52" s="554" t="s">
        <v>537</v>
      </c>
      <c r="F52" s="555"/>
      <c r="G52" s="411">
        <v>0.245</v>
      </c>
      <c r="H52" s="412">
        <f>ROUND(+$H$51*G52,0)</f>
        <v>238338</v>
      </c>
    </row>
    <row r="53" spans="1:8" s="329" customFormat="1" ht="12.75" customHeight="1" thickBot="1" x14ac:dyDescent="0.3">
      <c r="A53" s="297"/>
      <c r="B53" s="297"/>
      <c r="C53" s="298"/>
      <c r="D53" s="297"/>
      <c r="E53" s="513" t="s">
        <v>538</v>
      </c>
      <c r="F53" s="514"/>
      <c r="G53" s="324">
        <v>0.04</v>
      </c>
      <c r="H53" s="325">
        <f>ROUND(+$H$51*G53,0)</f>
        <v>38912</v>
      </c>
    </row>
    <row r="54" spans="1:8" s="329" customFormat="1" ht="12" customHeight="1" thickBot="1" x14ac:dyDescent="0.3">
      <c r="A54" s="297"/>
      <c r="B54" s="297"/>
      <c r="C54" s="298"/>
      <c r="D54" s="297"/>
      <c r="E54" s="506" t="s">
        <v>539</v>
      </c>
      <c r="F54" s="507"/>
      <c r="G54" s="508"/>
      <c r="H54" s="316">
        <f>+H52+H53</f>
        <v>277250</v>
      </c>
    </row>
    <row r="55" spans="1:8" ht="13.5" thickBot="1" x14ac:dyDescent="0.3">
      <c r="A55" s="509" t="s">
        <v>388</v>
      </c>
      <c r="B55" s="510"/>
      <c r="C55" s="510" t="s">
        <v>541</v>
      </c>
      <c r="D55" s="510"/>
      <c r="E55" s="556" t="s">
        <v>390</v>
      </c>
      <c r="F55" s="557"/>
      <c r="G55" s="558"/>
      <c r="H55" s="410">
        <f>+H51+H54</f>
        <v>1250059.8399999999</v>
      </c>
    </row>
    <row r="56" spans="1:8" x14ac:dyDescent="0.25">
      <c r="A56" s="511" t="s">
        <v>391</v>
      </c>
      <c r="B56" s="512"/>
      <c r="C56" s="512" t="s">
        <v>542</v>
      </c>
      <c r="D56" s="512"/>
      <c r="E56" s="329"/>
      <c r="F56" s="329"/>
      <c r="G56" s="329"/>
      <c r="H56" s="329"/>
    </row>
  </sheetData>
  <mergeCells count="50">
    <mergeCell ref="E53:F53"/>
    <mergeCell ref="E54:G54"/>
    <mergeCell ref="E52:F52"/>
    <mergeCell ref="A34:D36"/>
    <mergeCell ref="A37:D37"/>
    <mergeCell ref="A38:D38"/>
    <mergeCell ref="A39:D39"/>
    <mergeCell ref="A40:D40"/>
    <mergeCell ref="A43:H43"/>
    <mergeCell ref="A51:B51"/>
    <mergeCell ref="C51:D51"/>
    <mergeCell ref="A52:B52"/>
    <mergeCell ref="C52:D52"/>
    <mergeCell ref="A44:D45"/>
    <mergeCell ref="A46:D46"/>
    <mergeCell ref="A47:D47"/>
    <mergeCell ref="A48:D48"/>
    <mergeCell ref="E51:G51"/>
    <mergeCell ref="A33:H33"/>
    <mergeCell ref="A16:D16"/>
    <mergeCell ref="A19:H19"/>
    <mergeCell ref="A20:D21"/>
    <mergeCell ref="E20:E21"/>
    <mergeCell ref="A22:D22"/>
    <mergeCell ref="A23:D23"/>
    <mergeCell ref="A24:D24"/>
    <mergeCell ref="A25:D25"/>
    <mergeCell ref="A26:D26"/>
    <mergeCell ref="A27:D27"/>
    <mergeCell ref="A28:D28"/>
    <mergeCell ref="A15:D15"/>
    <mergeCell ref="D1:G1"/>
    <mergeCell ref="A3:C3"/>
    <mergeCell ref="D3:F3"/>
    <mergeCell ref="A4:C4"/>
    <mergeCell ref="D4:H4"/>
    <mergeCell ref="A5:C5"/>
    <mergeCell ref="D5:F5"/>
    <mergeCell ref="A6:C6"/>
    <mergeCell ref="D6:F6"/>
    <mergeCell ref="A8:H8"/>
    <mergeCell ref="A9:D11"/>
    <mergeCell ref="A12:D12"/>
    <mergeCell ref="A13:D13"/>
    <mergeCell ref="A14:D14"/>
    <mergeCell ref="A55:B55"/>
    <mergeCell ref="C55:D55"/>
    <mergeCell ref="E55:G55"/>
    <mergeCell ref="A56:B56"/>
    <mergeCell ref="C56:D56"/>
  </mergeCells>
  <printOptions horizontalCentered="1"/>
  <pageMargins left="0.39370078740157483" right="0.39370078740157483" top="0.59055118110236227" bottom="0.59055118110236227" header="0.19685039370078741" footer="0.19685039370078741"/>
  <pageSetup orientation="portrait" r:id="rId1"/>
  <headerFooter>
    <oddHeader>&amp;F</oddHeader>
    <oddFooter>&amp;L&amp;A&amp;C&amp;B Confidencial&amp;B&amp;RPágina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29</vt:i4>
      </vt:variant>
    </vt:vector>
  </HeadingPairs>
  <TitlesOfParts>
    <vt:vector size="53" baseType="lpstr">
      <vt:lpstr>OE4</vt:lpstr>
      <vt:lpstr>OE5</vt:lpstr>
      <vt:lpstr>OE6</vt:lpstr>
      <vt:lpstr>OE7</vt:lpstr>
      <vt:lpstr>OE8</vt:lpstr>
      <vt:lpstr>OE9</vt:lpstr>
      <vt:lpstr>OE10</vt:lpstr>
      <vt:lpstr>OE11</vt:lpstr>
      <vt:lpstr>OE12</vt:lpstr>
      <vt:lpstr>OE13</vt:lpstr>
      <vt:lpstr>OE14</vt:lpstr>
      <vt:lpstr>OE15</vt:lpstr>
      <vt:lpstr>OE16</vt:lpstr>
      <vt:lpstr>OE17</vt:lpstr>
      <vt:lpstr>OE18</vt:lpstr>
      <vt:lpstr>OE19</vt:lpstr>
      <vt:lpstr>OE20</vt:lpstr>
      <vt:lpstr>OE21</vt:lpstr>
      <vt:lpstr>OE22</vt:lpstr>
      <vt:lpstr>SALARIOS YONDO 2024</vt:lpstr>
      <vt:lpstr>PREST. SOCIALES (1)</vt:lpstr>
      <vt:lpstr>PREST. SOCIALES (2)</vt:lpstr>
      <vt:lpstr>PREST. SOCIALES (3)</vt:lpstr>
      <vt:lpstr>Mayores y Menores 3 ADICION</vt:lpstr>
      <vt:lpstr>'Mayores y Menores 3 ADICION'!Área_de_impresión</vt:lpstr>
      <vt:lpstr>'OE10'!Área_de_impresión</vt:lpstr>
      <vt:lpstr>'OE11'!Área_de_impresión</vt:lpstr>
      <vt:lpstr>'OE12'!Área_de_impresión</vt:lpstr>
      <vt:lpstr>'OE13'!Área_de_impresión</vt:lpstr>
      <vt:lpstr>'OE14'!Área_de_impresión</vt:lpstr>
      <vt:lpstr>'OE15'!Área_de_impresión</vt:lpstr>
      <vt:lpstr>'OE16'!Área_de_impresión</vt:lpstr>
      <vt:lpstr>'OE17'!Área_de_impresión</vt:lpstr>
      <vt:lpstr>'OE18'!Área_de_impresión</vt:lpstr>
      <vt:lpstr>'OE19'!Área_de_impresión</vt:lpstr>
      <vt:lpstr>'OE20'!Área_de_impresión</vt:lpstr>
      <vt:lpstr>'OE21'!Área_de_impresión</vt:lpstr>
      <vt:lpstr>'OE22'!Área_de_impresión</vt:lpstr>
      <vt:lpstr>'OE4'!Área_de_impresión</vt:lpstr>
      <vt:lpstr>'OE5'!Área_de_impresión</vt:lpstr>
      <vt:lpstr>'OE6'!Área_de_impresión</vt:lpstr>
      <vt:lpstr>'OE7'!Área_de_impresión</vt:lpstr>
      <vt:lpstr>'OE8'!Área_de_impresión</vt:lpstr>
      <vt:lpstr>'OE9'!Área_de_impresión</vt:lpstr>
      <vt:lpstr>'PREST. SOCIALES (1)'!Área_de_impresión</vt:lpstr>
      <vt:lpstr>'PREST. SOCIALES (2)'!Área_de_impresión</vt:lpstr>
      <vt:lpstr>'PREST. SOCIALES (3)'!Área_de_impresión</vt:lpstr>
      <vt:lpstr>'SALARIOS YONDO 2024'!Área_de_impresión</vt:lpstr>
      <vt:lpstr>'Mayores y Menores 3 ADICION'!Títulos_a_imprimir</vt:lpstr>
      <vt:lpstr>'PREST. SOCIALES (1)'!Títulos_a_imprimir</vt:lpstr>
      <vt:lpstr>'PREST. SOCIALES (2)'!Títulos_a_imprimir</vt:lpstr>
      <vt:lpstr>'PREST. SOCIALES (3)'!Títulos_a_imprimir</vt:lpstr>
      <vt:lpstr>'SALARIOS YONDO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 JFAM</dc:creator>
  <cp:lastModifiedBy>ING Luis Eduardo Gil</cp:lastModifiedBy>
  <cp:lastPrinted>2024-08-30T00:55:56Z</cp:lastPrinted>
  <dcterms:created xsi:type="dcterms:W3CDTF">2023-08-16T16:30:33Z</dcterms:created>
  <dcterms:modified xsi:type="dcterms:W3CDTF">2024-09-03T20:26:08Z</dcterms:modified>
</cp:coreProperties>
</file>