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\1 Dis 110ct2014\202 PROY U SANTO TOMAS\11 urbanismo Yondo\36 TEMAS TECNICOS\09 LICENCIAS\INVENTARIO FORESTAL_APU\"/>
    </mc:Choice>
  </mc:AlternateContent>
  <xr:revisionPtr revIDLastSave="0" documentId="13_ncr:1_{1194114F-AB9F-414B-9A0E-73D80F5E9C65}" xr6:coauthVersionLast="47" xr6:coauthVersionMax="47" xr10:uidLastSave="{00000000-0000-0000-0000-000000000000}"/>
  <bookViews>
    <workbookView xWindow="-120" yWindow="-120" windowWidth="20730" windowHeight="11310" xr2:uid="{2C8E7B1F-87B2-4C63-BEFA-6B17EEDA01B1}"/>
  </bookViews>
  <sheets>
    <sheet name="PMA ACTAS 01_02_03_04_05" sheetId="6" r:id="rId1"/>
    <sheet name="PMA OBRA" sheetId="3" r:id="rId2"/>
    <sheet name="DESGLOCE COMPENSACIÓN AMBIENTAL" sheetId="7" r:id="rId3"/>
  </sheets>
  <externalReferences>
    <externalReference r:id="rId4"/>
    <externalReference r:id="rId5"/>
    <externalReference r:id="rId6"/>
  </externalReferences>
  <definedNames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>#REF!</definedName>
    <definedName name="_________________________________________________________________________________________PER5">#REF!</definedName>
    <definedName name="_______________________________________________________________________________________PER5">#REF!</definedName>
    <definedName name="______________________________________________________________________________________PER5">#REF!</definedName>
    <definedName name="____________________________________________________________________________________PER5">#REF!</definedName>
    <definedName name="__________________________________________________________________________________PER5">#REF!</definedName>
    <definedName name="________________________________________________________________________________PER5">#REF!</definedName>
    <definedName name="______________________________________________________________________________PER5">#REF!</definedName>
    <definedName name="___________________________________________________________________________PER5">#REF!</definedName>
    <definedName name="_________________________________________________________________________PER5">#REF!</definedName>
    <definedName name="_______________________________________________________________________PER5">#REF!</definedName>
    <definedName name="____________________________________________________________________PER5">#REF!</definedName>
    <definedName name="__________________________________________________________________PER5">#REF!</definedName>
    <definedName name="_________________________________________________________________PER5">#REF!</definedName>
    <definedName name="______________________________________________________________PER5">#REF!</definedName>
    <definedName name="____________________________________________________________PER5">#REF!</definedName>
    <definedName name="___________________________________________________________INF1">#REF!</definedName>
    <definedName name="__________________________________________________________INF1">#REF!</definedName>
    <definedName name="________________________________________________________INF1">#REF!</definedName>
    <definedName name="________________________________________________________PER5">#REF!</definedName>
    <definedName name="______________________________________________________INF1">#REF!</definedName>
    <definedName name="______________________________________________________PER5">#REF!</definedName>
    <definedName name="_____________________________________________________INF1">#REF!</definedName>
    <definedName name="____________________________________________________INF1">#REF!</definedName>
    <definedName name="____________________________________________________PER5">#REF!</definedName>
    <definedName name="___________________________________________________INF1">#REF!</definedName>
    <definedName name="___________________________________________________PER5">#REF!</definedName>
    <definedName name="__________________________________________________INF1">#REF!</definedName>
    <definedName name="__________________________________________________PER5">#REF!</definedName>
    <definedName name="_________________________________________________INF1">#REF!</definedName>
    <definedName name="_________________________________________________PER5">#REF!</definedName>
    <definedName name="________________________________________________PER5">#REF!</definedName>
    <definedName name="_______________________________________________INF1">#REF!</definedName>
    <definedName name="______________________________________________PER5">#REF!</definedName>
    <definedName name="_____________________________________________INF1">#REF!</definedName>
    <definedName name="_____________________________________________PER5">#REF!</definedName>
    <definedName name="____________________________________________INF1">#REF!</definedName>
    <definedName name="___________________________________________INF1">#REF!</definedName>
    <definedName name="___________________________________________PER5">#REF!</definedName>
    <definedName name="_________________________________________INF1">#REF!</definedName>
    <definedName name="_________________________________________PER5">#REF!</definedName>
    <definedName name="________________________________________INF1">#REF!</definedName>
    <definedName name="_______________________________________INF1">#REF!</definedName>
    <definedName name="_______________________________________PER5">#REF!</definedName>
    <definedName name="______________________________________INF1">#REF!</definedName>
    <definedName name="_____________________________________INF1">#REF!</definedName>
    <definedName name="____________________________________INF1">#REF!</definedName>
    <definedName name="___________________________________INF1">#REF!</definedName>
    <definedName name="___________________________________PER5">#REF!</definedName>
    <definedName name="__________________________________INF1">#REF!</definedName>
    <definedName name="_________________________________INF1">#REF!</definedName>
    <definedName name="_________________________________PER5">#REF!</definedName>
    <definedName name="________________________________INF1">#REF!</definedName>
    <definedName name="_______________________________INF1">#REF!</definedName>
    <definedName name="_______________________________PER5">#REF!</definedName>
    <definedName name="______________________________INF1">#REF!</definedName>
    <definedName name="______________________________PER5">#REF!</definedName>
    <definedName name="_____________________________INF1">#REF!</definedName>
    <definedName name="_____________________________PER5">#REF!</definedName>
    <definedName name="____________________________INF1">#REF!</definedName>
    <definedName name="____________________________PER5">#REF!</definedName>
    <definedName name="___________________________INF1">#REF!</definedName>
    <definedName name="___________________________PER5">#REF!</definedName>
    <definedName name="__________________________INF1">#REF!</definedName>
    <definedName name="_________________________INF1">#REF!</definedName>
    <definedName name="_________________________PER5">#REF!</definedName>
    <definedName name="________________________INF1">#REF!</definedName>
    <definedName name="________________________PER5">#REF!</definedName>
    <definedName name="_______________________INF1">#REF!</definedName>
    <definedName name="_______________________PER5">#REF!</definedName>
    <definedName name="______________________INF1">#REF!</definedName>
    <definedName name="______________________PER5">#REF!</definedName>
    <definedName name="_____________________INF1">#REF!</definedName>
    <definedName name="_____________________PER5">#REF!</definedName>
    <definedName name="____________________INF1">#REF!</definedName>
    <definedName name="___________________INF1">#REF!</definedName>
    <definedName name="___________________PER5">#REF!</definedName>
    <definedName name="__________________INF1">#REF!</definedName>
    <definedName name="_________________INF1">#REF!</definedName>
    <definedName name="_________________PER5">#REF!</definedName>
    <definedName name="________________INF1">#REF!</definedName>
    <definedName name="________________PER5">#REF!</definedName>
    <definedName name="_______________INF1">#REF!</definedName>
    <definedName name="_______________PER5">#REF!</definedName>
    <definedName name="______________INF1">#REF!</definedName>
    <definedName name="______________PER5">#REF!</definedName>
    <definedName name="_____________INF1">#REF!</definedName>
    <definedName name="_____________PER5">#REF!</definedName>
    <definedName name="____________INF1">#REF!</definedName>
    <definedName name="____________PER5">#REF!</definedName>
    <definedName name="___________INF1">#REF!</definedName>
    <definedName name="___________PER5">#REF!</definedName>
    <definedName name="__________INF1">#REF!</definedName>
    <definedName name="__________PER5">#REF!</definedName>
    <definedName name="_________INF1">#REF!</definedName>
    <definedName name="_________PER5">#REF!</definedName>
    <definedName name="________INF1">#REF!</definedName>
    <definedName name="________PER5">#REF!</definedName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NF1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ER5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CAC1">#REF!</definedName>
    <definedName name="______CAC5">#REF!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5">#REF!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>#REF!</definedName>
    <definedName name="_____AFC3">#REF!</definedName>
    <definedName name="_____AFC5">#REF!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CAC1">#REF!</definedName>
    <definedName name="_____CAC3">#REF!</definedName>
    <definedName name="_____CAC5">#REF!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NF1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ER5">#REF!</definedName>
    <definedName name="_____PJ50">#REF!</definedName>
    <definedName name="_____pj51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>#REF!</definedName>
    <definedName name="____AFC3">#REF!</definedName>
    <definedName name="____AFC5">#REF!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NF1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ER5">#REF!</definedName>
    <definedName name="____PJ50">#REF!</definedName>
    <definedName name="____pj51">#REF!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>#REF!</definedName>
    <definedName name="___AFC3">#REF!</definedName>
    <definedName name="___AFC5">#REF!</definedName>
    <definedName name="___APU221">#REF!</definedName>
    <definedName name="___APU465">#REF!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AN4">#REF!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NF1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ER3">#REF!</definedName>
    <definedName name="___PER4">#REF!</definedName>
    <definedName name="___PER5">#REF!</definedName>
    <definedName name="___PER6">#REF!</definedName>
    <definedName name="___PER8">#REF!</definedName>
    <definedName name="___PJ50">#REF!</definedName>
    <definedName name="___pj51">#REF!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hidden="1">{"TAB1",#N/A,TRUE,"GENERAL";"TAB2",#N/A,TRUE,"GENERAL";"TAB3",#N/A,TRUE,"GENERAL";"TAB4",#N/A,TRUE,"GENERAL";"TAB5",#N/A,TRUE,"GENERAL"}</definedName>
    <definedName name="__2Sin_nombre">#REF!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#REF!</definedName>
    <definedName name="__AFC3">#REF!</definedName>
    <definedName name="__AFC5">#REF!</definedName>
    <definedName name="__APU221">#REF!</definedName>
    <definedName name="__APU465">#REF!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AN4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ER3">#REF!</definedName>
    <definedName name="__PER4">#REF!</definedName>
    <definedName name="__PER5">#REF!</definedName>
    <definedName name="__PER6">#REF!</definedName>
    <definedName name="__PER8">#REF!</definedName>
    <definedName name="__PJ50">#REF!</definedName>
    <definedName name="__pj51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___Sin_nombre">#REF!</definedName>
    <definedName name="_1___SIN_NOMBRE.">#REF!</definedName>
    <definedName name="_1_Sin_nombre">#REF!</definedName>
    <definedName name="_2__Sin_nombre">#REF!</definedName>
    <definedName name="_2Sin_nombre">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H12">#REF!</definedName>
    <definedName name="_ADM12">#REF!</definedName>
    <definedName name="_ADM2">#REF!</definedName>
    <definedName name="_ADM3">#REF!</definedName>
    <definedName name="_ADM4">#REF!</definedName>
    <definedName name="_ADP1">#REF!</definedName>
    <definedName name="_AFC1">#REF!</definedName>
    <definedName name="_AFC3">#REF!</definedName>
    <definedName name="_AFC5">#REF!</definedName>
    <definedName name="_AIU1" localSheetId="2">#REF!</definedName>
    <definedName name="_AIU1" localSheetId="0">#REF!</definedName>
    <definedName name="_AIU1" localSheetId="1">#REF!</definedName>
    <definedName name="_AIU2">#REF!</definedName>
    <definedName name="_APU221">#REF!</definedName>
    <definedName name="_APU3">#REF!</definedName>
    <definedName name="_APU465">#REF!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AZ10" localSheetId="2">#REF!</definedName>
    <definedName name="_BAZ10" localSheetId="0">#REF!</definedName>
    <definedName name="_BAZ10" localSheetId="1">#REF!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BLO20" localSheetId="2">#REF!</definedName>
    <definedName name="_BLO20" localSheetId="0">#REF!</definedName>
    <definedName name="_BLO20" localSheetId="1">#REF!</definedName>
    <definedName name="_CAC1">#REF!</definedName>
    <definedName name="_CAC3">#REF!</definedName>
    <definedName name="_CAC5">#REF!</definedName>
    <definedName name="_CAN28">#REF!</definedName>
    <definedName name="_CAN4">#REF!</definedName>
    <definedName name="_Cod1">#REF!</definedName>
    <definedName name="_CUA44">#REF!</definedName>
    <definedName name="_EEF110">#REF!</definedName>
    <definedName name="_ETF315">#REF!</definedName>
    <definedName name="_Fill" hidden="1">#REF!</definedName>
    <definedName name="_FYB02">#REF!</definedName>
    <definedName name="_FYB03">#REF!</definedName>
    <definedName name="_FYB04">#REF!</definedName>
    <definedName name="_FYB08">#REF!</definedName>
    <definedName name="_FYB10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J2">#REF!</definedName>
    <definedName name="_J3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LA124">#REF!</definedName>
    <definedName name="_LAC18">#REF!</definedName>
    <definedName name="_LAI25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2">#REF!</definedName>
    <definedName name="_MA2" localSheetId="0">#REF!</definedName>
    <definedName name="_MA2" localSheetId="1">#REF!</definedName>
    <definedName name="_MAT1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se_Out" hidden="1">#REF!</definedName>
    <definedName name="_PER3">#REF!</definedName>
    <definedName name="_PER4">#REF!</definedName>
    <definedName name="_PER5">#REF!</definedName>
    <definedName name="_PER6">#REF!</definedName>
    <definedName name="_PER8">#REF!</definedName>
    <definedName name="_PJ50">#REF!</definedName>
    <definedName name="_pj51">#REF!</definedName>
    <definedName name="_Po2">#REF!</definedName>
    <definedName name="_r" hidden="1">#REF!</definedName>
    <definedName name="_R1210JH">#REF!</definedName>
    <definedName name="_R32EL">#REF!</definedName>
    <definedName name="_R32JH">#REF!</definedName>
    <definedName name="_R42JH">#REF!</definedName>
    <definedName name="_R43JH">#REF!</definedName>
    <definedName name="_r4r" hidden="1">{"via1",#N/A,TRUE,"general";"via2",#N/A,TRUE,"general";"via3",#N/A,TRUE,"general"}</definedName>
    <definedName name="_R63BB">#REF!</definedName>
    <definedName name="_R63JH">#REF!</definedName>
    <definedName name="_R64BB">#REF!</definedName>
    <definedName name="_R64JH">#REF!</definedName>
    <definedName name="_R83JH">#REF!</definedName>
    <definedName name="_R84JH">#REF!</definedName>
    <definedName name="_R86JH">#REF!</definedName>
    <definedName name="_rc">#REF!</definedName>
    <definedName name="_RED32">#REF!</definedName>
    <definedName name="_REP21">#REF!</definedName>
    <definedName name="_REP42">#REF!</definedName>
    <definedName name="_REP43">#REF!</definedName>
    <definedName name="_RES64" localSheetId="2">#REF!</definedName>
    <definedName name="_RES64" localSheetId="0">#REF!</definedName>
    <definedName name="_RES64" localSheetId="1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ort" hidden="1">#REF!</definedName>
    <definedName name="_ST106">#REF!</definedName>
    <definedName name="_ST1226">#REF!</definedName>
    <definedName name="_ST126">#REF!</definedName>
    <definedName name="_ST146">#REF!</definedName>
    <definedName name="_ST166">#REF!</definedName>
    <definedName name="_ST186">#REF!</definedName>
    <definedName name="_ST206" localSheetId="2">#REF!</definedName>
    <definedName name="_ST206" localSheetId="0">#REF!</definedName>
    <definedName name="_ST206" localSheetId="1">#REF!</definedName>
    <definedName name="_ST86" localSheetId="2">#REF!</definedName>
    <definedName name="_ST86" localSheetId="0">#REF!</definedName>
    <definedName name="_ST86" localSheetId="1">#REF!</definedName>
    <definedName name="_SY104" localSheetId="2">#REF!</definedName>
    <definedName name="_SY104" localSheetId="0">#REF!</definedName>
    <definedName name="_SY104" localSheetId="1">#REF!</definedName>
    <definedName name="_SY106">#REF!</definedName>
    <definedName name="_SY124">#REF!</definedName>
    <definedName name="_SY126">#REF!</definedName>
    <definedName name="_SY164">#REF!</definedName>
    <definedName name="_SY166">#REF!</definedName>
    <definedName name="_SY186">#REF!</definedName>
    <definedName name="_SY206">#REF!</definedName>
    <definedName name="_SY64">#REF!</definedName>
    <definedName name="_SY84">#REF!</definedName>
    <definedName name="_SY86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P2">#REF!</definedName>
    <definedName name="_TEE1">#REF!</definedName>
    <definedName name="_TEE2">#REF!</definedName>
    <definedName name="_TEE32">#REF!</definedName>
    <definedName name="_TEE33">#REF!</definedName>
    <definedName name="_TEP44">#REF!</definedName>
    <definedName name="_TES44">#REF!</definedName>
    <definedName name="_TES64">#REF!</definedName>
    <definedName name="_TES66">#REF!</definedName>
    <definedName name="_THF12">#REF!</definedName>
    <definedName name="_TNL24">#REF!</definedName>
    <definedName name="_TNL27" localSheetId="2">#REF!</definedName>
    <definedName name="_TNL27" localSheetId="0">#REF!</definedName>
    <definedName name="_TNL27" localSheetId="1">#REF!</definedName>
    <definedName name="_TNL30">#REF!</definedName>
    <definedName name="_TNL33" localSheetId="2">#REF!</definedName>
    <definedName name="_TNL33" localSheetId="0">#REF!</definedName>
    <definedName name="_TNL33" localSheetId="1">#REF!</definedName>
    <definedName name="_TNL36">#REF!</definedName>
    <definedName name="_TNL39" localSheetId="2">#REF!</definedName>
    <definedName name="_TNL39" localSheetId="0">#REF!</definedName>
    <definedName name="_TNL39" localSheetId="1">#REF!</definedName>
    <definedName name="_TNL42" localSheetId="2">#REF!</definedName>
    <definedName name="_TNL42" localSheetId="0">#REF!</definedName>
    <definedName name="_TNL42" localSheetId="1">#REF!</definedName>
    <definedName name="_TNL45" localSheetId="2">#REF!</definedName>
    <definedName name="_TNL45" localSheetId="0">#REF!</definedName>
    <definedName name="_TNL45" localSheetId="1">#REF!</definedName>
    <definedName name="_TNL48">#REF!</definedName>
    <definedName name="_TNL51">#REF!</definedName>
    <definedName name="_TNL54">#REF!</definedName>
    <definedName name="_TNL60" localSheetId="2">#REF!</definedName>
    <definedName name="_TNL60" localSheetId="0">#REF!</definedName>
    <definedName name="_TNL60" localSheetId="1">#REF!</definedName>
    <definedName name="_TPE1132" localSheetId="2">#REF!</definedName>
    <definedName name="_TPE1132" localSheetId="0">#REF!</definedName>
    <definedName name="_TPE1132" localSheetId="1">#REF!</definedName>
    <definedName name="_TPE12" localSheetId="2">#REF!</definedName>
    <definedName name="_TPE12" localSheetId="0">#REF!</definedName>
    <definedName name="_TPE12" localSheetId="1">#REF!</definedName>
    <definedName name="_TPE1331" localSheetId="2">#REF!</definedName>
    <definedName name="_TPE1331" localSheetId="0">#REF!</definedName>
    <definedName name="_TPE1331" localSheetId="1">#REF!</definedName>
    <definedName name="_TPE1701" localSheetId="2">#REF!</definedName>
    <definedName name="_TPE1701" localSheetId="0">#REF!</definedName>
    <definedName name="_TPE1701" localSheetId="1">#REF!</definedName>
    <definedName name="_TPE1702" localSheetId="2">#REF!</definedName>
    <definedName name="_TPE1702" localSheetId="0">#REF!</definedName>
    <definedName name="_TPE1702" localSheetId="1">#REF!</definedName>
    <definedName name="_TPE1703" localSheetId="2">#REF!</definedName>
    <definedName name="_TPE1703" localSheetId="0">#REF!</definedName>
    <definedName name="_TPE1703" localSheetId="1">#REF!</definedName>
    <definedName name="_TPE1704" localSheetId="2">#REF!</definedName>
    <definedName name="_TPE1704" localSheetId="0">#REF!</definedName>
    <definedName name="_TPE1704" localSheetId="1">#REF!</definedName>
    <definedName name="_TPE1706" localSheetId="2">#REF!</definedName>
    <definedName name="_TPE1706" localSheetId="0">#REF!</definedName>
    <definedName name="_TPE1706" localSheetId="1">#REF!</definedName>
    <definedName name="_TPE1708">#REF!</definedName>
    <definedName name="_TPE1710">#REF!</definedName>
    <definedName name="_TPE1735">#REF!</definedName>
    <definedName name="_TPE1763">#REF!</definedName>
    <definedName name="_TPE1790">#REF!</definedName>
    <definedName name="_TPE8016" localSheetId="2">#REF!</definedName>
    <definedName name="_TPE8016" localSheetId="0">#REF!</definedName>
    <definedName name="_TPE8016" localSheetId="1">#REF!</definedName>
    <definedName name="_TPE8020" localSheetId="2">#REF!</definedName>
    <definedName name="_TPE8020" localSheetId="0">#REF!</definedName>
    <definedName name="_TPE8020" localSheetId="1">#REF!</definedName>
    <definedName name="_TPE8025" localSheetId="2">#REF!</definedName>
    <definedName name="_TPE8025" localSheetId="0">#REF!</definedName>
    <definedName name="_TPE8025" localSheetId="1">#REF!</definedName>
    <definedName name="_TPF12">#REF!</definedName>
    <definedName name="_TPN1002">#REF!</definedName>
    <definedName name="_TPN1003">#REF!</definedName>
    <definedName name="_TPN1004">#REF!</definedName>
    <definedName name="_TPN1006">#REF!</definedName>
    <definedName name="_TPN1008">#REF!</definedName>
    <definedName name="_TPN1010">#REF!</definedName>
    <definedName name="_TPN1202">#REF!</definedName>
    <definedName name="_TPN1203">#REF!</definedName>
    <definedName name="_TPN1204">#REF!</definedName>
    <definedName name="_TPN1206">#REF!</definedName>
    <definedName name="_TPN1208">#REF!</definedName>
    <definedName name="_TPN1210">#REF!</definedName>
    <definedName name="_TPN1225">#REF!</definedName>
    <definedName name="_TPN1232">#REF!</definedName>
    <definedName name="_TPN16012">#REF!</definedName>
    <definedName name="_TPN1602">#REF!</definedName>
    <definedName name="_TPN1603">#REF!</definedName>
    <definedName name="_TPN1604">#REF!</definedName>
    <definedName name="_TPN1606">#REF!</definedName>
    <definedName name="_TPN1608">#REF!</definedName>
    <definedName name="_TPN1610">#REF!</definedName>
    <definedName name="_TR114">#REF!</definedName>
    <definedName name="_TRI15" localSheetId="2">#REF!</definedName>
    <definedName name="_TRI15" localSheetId="0">#REF!</definedName>
    <definedName name="_TRI15" localSheetId="1">#REF!</definedName>
    <definedName name="_TRI16" localSheetId="2">#REF!</definedName>
    <definedName name="_TRI16" localSheetId="0">#REF!</definedName>
    <definedName name="_TRI16" localSheetId="1">#REF!</definedName>
    <definedName name="_TRI17" localSheetId="2">#REF!</definedName>
    <definedName name="_TRI17" localSheetId="0">#REF!</definedName>
    <definedName name="_TRI17" localSheetId="1">#REF!</definedName>
    <definedName name="_TRI18">#REF!</definedName>
    <definedName name="_TRI19">#REF!</definedName>
    <definedName name="_TRI20">#REF!</definedName>
    <definedName name="_TRI21">#REF!</definedName>
    <definedName name="_TRI22">#REF!</definedName>
    <definedName name="_TRI23" localSheetId="2">#REF!</definedName>
    <definedName name="_TRI23" localSheetId="0">#REF!</definedName>
    <definedName name="_TRI23" localSheetId="1">#REF!</definedName>
    <definedName name="_TRI25" localSheetId="2">#REF!</definedName>
    <definedName name="_TRI25" localSheetId="0">#REF!</definedName>
    <definedName name="_TRI25" localSheetId="1">#REF!</definedName>
    <definedName name="_TRI26" localSheetId="2">#REF!</definedName>
    <definedName name="_TRI26" localSheetId="0">#REF!</definedName>
    <definedName name="_TRI26" localSheetId="1">#REF!</definedName>
    <definedName name="_TRI27">#REF!</definedName>
    <definedName name="_TRI28">#REF!</definedName>
    <definedName name="_TRI29" localSheetId="2">#REF!</definedName>
    <definedName name="_TRI29" localSheetId="0">#REF!</definedName>
    <definedName name="_TRI29" localSheetId="1">#REF!</definedName>
    <definedName name="_TRI30" localSheetId="2">#REF!</definedName>
    <definedName name="_TRI30" localSheetId="0">#REF!</definedName>
    <definedName name="_TRI30" localSheetId="1">#REF!</definedName>
    <definedName name="_TRI31" localSheetId="2">#REF!</definedName>
    <definedName name="_TRI31" localSheetId="0">#REF!</definedName>
    <definedName name="_TRI31" localSheetId="1">#REF!</definedName>
    <definedName name="_TRI32">#REF!</definedName>
    <definedName name="_TRI33" localSheetId="2">#REF!</definedName>
    <definedName name="_TRI33" localSheetId="0">#REF!</definedName>
    <definedName name="_TRI33" localSheetId="1">#REF!</definedName>
    <definedName name="_TRI47">#REF!</definedName>
    <definedName name="_TUZ22" localSheetId="2">#REF!</definedName>
    <definedName name="_TUZ22" localSheetId="0">#REF!</definedName>
    <definedName name="_TUZ22" localSheetId="1">#REF!</definedName>
    <definedName name="_TUZ36" localSheetId="2">#REF!</definedName>
    <definedName name="_TUZ36" localSheetId="0">#REF!</definedName>
    <definedName name="_TUZ36" localSheetId="1">#REF!</definedName>
    <definedName name="_TZ2110" localSheetId="2">#REF!</definedName>
    <definedName name="_TZ2110" localSheetId="0">#REF!</definedName>
    <definedName name="_TZ2110" localSheetId="1">#REF!</definedName>
    <definedName name="_TZ2112" localSheetId="2">#REF!</definedName>
    <definedName name="_TZ2112" localSheetId="0">#REF!</definedName>
    <definedName name="_TZ2112" localSheetId="1">#REF!</definedName>
    <definedName name="_TZ2114" localSheetId="2">#REF!</definedName>
    <definedName name="_TZ2114" localSheetId="0">#REF!</definedName>
    <definedName name="_TZ2114" localSheetId="1">#REF!</definedName>
    <definedName name="_TZ2116">#REF!</definedName>
    <definedName name="_TZ212">#REF!</definedName>
    <definedName name="_TZ213">#REF!</definedName>
    <definedName name="_TZ214">#REF!</definedName>
    <definedName name="_TZ216">#REF!</definedName>
    <definedName name="_TZ218">#REF!</definedName>
    <definedName name="_TZ225">#REF!</definedName>
    <definedName name="_TZ2610">#REF!</definedName>
    <definedName name="_TZ2612">#REF!</definedName>
    <definedName name="_TZ2616">#REF!</definedName>
    <definedName name="_TZ262" localSheetId="2">#REF!</definedName>
    <definedName name="_TZ262" localSheetId="0">#REF!</definedName>
    <definedName name="_TZ262" localSheetId="1">#REF!</definedName>
    <definedName name="_TZ263">#REF!</definedName>
    <definedName name="_TZ264">#REF!</definedName>
    <definedName name="_TZ266">#REF!</definedName>
    <definedName name="_TZ268">#REF!</definedName>
    <definedName name="_TZ323">#REF!</definedName>
    <definedName name="_TZ324">#REF!</definedName>
    <definedName name="_TZ32510" localSheetId="2">#REF!</definedName>
    <definedName name="_TZ32510" localSheetId="0">#REF!</definedName>
    <definedName name="_TZ32510" localSheetId="1">#REF!</definedName>
    <definedName name="_TZ32512" localSheetId="2">#REF!</definedName>
    <definedName name="_TZ32512" localSheetId="0">#REF!</definedName>
    <definedName name="_TZ32512" localSheetId="1">#REF!</definedName>
    <definedName name="_TZ3253" localSheetId="2">#REF!</definedName>
    <definedName name="_TZ3253" localSheetId="0">#REF!</definedName>
    <definedName name="_TZ3253" localSheetId="1">#REF!</definedName>
    <definedName name="_TZ3254">#REF!</definedName>
    <definedName name="_TZ3256">#REF!</definedName>
    <definedName name="_TZ3258">#REF!</definedName>
    <definedName name="_TZ4110">#REF!</definedName>
    <definedName name="_TZ4112">#REF!</definedName>
    <definedName name="_TZ414">#REF!</definedName>
    <definedName name="_TZ416">#REF!</definedName>
    <definedName name="_TZ418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>#REF!</definedName>
    <definedName name="_UDD08">#REF!</definedName>
    <definedName name="_UNI32">#REF!</definedName>
    <definedName name="_UNL24">#REF!</definedName>
    <definedName name="_UNL27" localSheetId="2">#REF!</definedName>
    <definedName name="_UNL27" localSheetId="0">#REF!</definedName>
    <definedName name="_UNL27" localSheetId="1">#REF!</definedName>
    <definedName name="_UNL30">#REF!</definedName>
    <definedName name="_UNL33" localSheetId="2">#REF!</definedName>
    <definedName name="_UNL33" localSheetId="0">#REF!</definedName>
    <definedName name="_UNL33" localSheetId="1">#REF!</definedName>
    <definedName name="_UNL36">#REF!</definedName>
    <definedName name="_UNL39" localSheetId="2">#REF!</definedName>
    <definedName name="_UNL39" localSheetId="0">#REF!</definedName>
    <definedName name="_UNL39" localSheetId="1">#REF!</definedName>
    <definedName name="_UNL42" localSheetId="2">#REF!</definedName>
    <definedName name="_UNL42" localSheetId="0">#REF!</definedName>
    <definedName name="_UNL42" localSheetId="1">#REF!</definedName>
    <definedName name="_UNL45" localSheetId="2">#REF!</definedName>
    <definedName name="_UNL45" localSheetId="0">#REF!</definedName>
    <definedName name="_UNL45" localSheetId="1">#REF!</definedName>
    <definedName name="_UNL48">#REF!</definedName>
    <definedName name="_UNL51">#REF!</definedName>
    <definedName name="_UNL54">#REF!</definedName>
    <definedName name="_UNL60" localSheetId="2">#REF!</definedName>
    <definedName name="_UNL60" localSheetId="0">#REF!</definedName>
    <definedName name="_UNL60" localSheetId="1">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0AAAA">#REF!</definedName>
    <definedName name="A1AAAA">#REF!</definedName>
    <definedName name="a2a" hidden="1">{"TAB1",#N/A,TRUE,"GENERAL";"TAB2",#N/A,TRUE,"GENERAL";"TAB3",#N/A,TRUE,"GENERAL";"TAB4",#N/A,TRUE,"GENERAL";"TAB5",#N/A,TRUE,"GENERAL"}</definedName>
    <definedName name="A2AAAA">#REF!</definedName>
    <definedName name="A3AAAA">#REF!</definedName>
    <definedName name="A40FI" localSheetId="2">#REF!</definedName>
    <definedName name="A40FI" localSheetId="0">#REF!</definedName>
    <definedName name="A40FI" localSheetId="1">#REF!</definedName>
    <definedName name="A40LI">#REF!</definedName>
    <definedName name="A4AAAA">#REF!</definedName>
    <definedName name="A5AAAA">#REF!</definedName>
    <definedName name="A60FI">#REF!</definedName>
    <definedName name="A60FI1">#REF!</definedName>
    <definedName name="A6AAAA">#REF!</definedName>
    <definedName name="A7AAAA">#REF!</definedName>
    <definedName name="A8AAAA">#REF!</definedName>
    <definedName name="A9AAAA">#REF!</definedName>
    <definedName name="aa">#REF!</definedName>
    <definedName name="AA_2">#REF!</definedName>
    <definedName name="AA1AA">#REF!</definedName>
    <definedName name="AA2AA">#REF!</definedName>
    <definedName name="AA3AA">#REF!</definedName>
    <definedName name="AA4AA">#REF!</definedName>
    <definedName name="AA5AA">#REF!</definedName>
    <definedName name="AA6AA">#REF!</definedName>
    <definedName name="AA7AA">#REF!</definedName>
    <definedName name="AA8AA">#REF!</definedName>
    <definedName name="AA9AA">#REF!</definedName>
    <definedName name="aaa">#REF!</definedName>
    <definedName name="AAAA" localSheetId="2">#REF!&lt;2.5</definedName>
    <definedName name="AAAA" localSheetId="0">#REF!&lt;2.5</definedName>
    <definedName name="AAAA" localSheetId="1">#REF!&lt;2.5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AYAA">#REF!</definedName>
    <definedName name="AABAA">#REF!</definedName>
    <definedName name="AAC">#REF!</definedName>
    <definedName name="AADAA">#REF!</definedName>
    <definedName name="AAEAA">#REF!</definedName>
    <definedName name="AAFAA">#REF!</definedName>
    <definedName name="AAIAA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hidden="1">{"TAB1",#N/A,TRUE,"GENERAL";"TAB2",#N/A,TRUE,"GENERAL";"TAB3",#N/A,TRUE,"GENERAL";"TAB4",#N/A,TRUE,"GENERAL";"TAB5",#N/A,TRUE,"GENERAL"}</definedName>
    <definedName name="AASAA">#REF!</definedName>
    <definedName name="aasas">#REF!</definedName>
    <definedName name="AATAA">#REF!</definedName>
    <definedName name="AAUAA">#REF!</definedName>
    <definedName name="AAVAA">#REF!</definedName>
    <definedName name="AAWAA">#REF!</definedName>
    <definedName name="AAXAA">#REF!</definedName>
    <definedName name="AAZAA">#REF!</definedName>
    <definedName name="ABAAAA">#REF!</definedName>
    <definedName name="ABG">#REF!</definedName>
    <definedName name="absc">#REF!</definedName>
    <definedName name="ACAAAA">#REF!</definedName>
    <definedName name="AccessDatabase" hidden="1">"A:\SAIN.mdb"</definedName>
    <definedName name="ACOM" localSheetId="2">#REF!</definedName>
    <definedName name="ACOM" localSheetId="0">#REF!</definedName>
    <definedName name="ACOM" localSheetId="1">#REF!</definedName>
    <definedName name="ACOND" localSheetId="2">#REF!</definedName>
    <definedName name="ACOND" localSheetId="0">#REF!</definedName>
    <definedName name="ACOND" localSheetId="1">#REF!</definedName>
    <definedName name="ACPM" localSheetId="2">#REF!</definedName>
    <definedName name="ACPM" localSheetId="0">#REF!</definedName>
    <definedName name="ACPM" localSheetId="1">#REF!</definedName>
    <definedName name="Acta">#REF!</definedName>
    <definedName name="Acta1">#REF!</definedName>
    <definedName name="ACTAAJUSTE3" hidden="1">{"via1",#N/A,TRUE,"general";"via2",#N/A,TRUE,"general";"via3",#N/A,TRUE,"general"}</definedName>
    <definedName name="actual">#REF!</definedName>
    <definedName name="actualizacion">#REF!</definedName>
    <definedName name="actualización">#REF!</definedName>
    <definedName name="ad">#REF!</definedName>
    <definedName name="ADAAAAA">#REF!</definedName>
    <definedName name="ADFGSDB" hidden="1">{"via1",#N/A,TRUE,"general";"via2",#N/A,TRUE,"general";"via3",#N/A,TRUE,"general"}</definedName>
    <definedName name="ADMINISTRADOR">#REF!</definedName>
    <definedName name="ADMINISTRADOR_VIAL__ARMANDO_SANCHEZ_SANCHEZ">#REF!</definedName>
    <definedName name="ADMM">#REF!</definedName>
    <definedName name="admon">#REF!</definedName>
    <definedName name="admon1">#REF!</definedName>
    <definedName name="adoq">#REF!</definedName>
    <definedName name="ADSAD" hidden="1">{"TAB1",#N/A,TRUE,"GENERAL";"TAB2",#N/A,TRUE,"GENERAL";"TAB3",#N/A,TRUE,"GENERAL";"TAB4",#N/A,TRUE,"GENERAL";"TAB5",#N/A,TRUE,"GENERAL"}</definedName>
    <definedName name="AEAAAA">#REF!</definedName>
    <definedName name="aefa" hidden="1">{"via1",#N/A,TRUE,"general";"via2",#N/A,TRUE,"general";"via3",#N/A,TRUE,"general"}</definedName>
    <definedName name="AFAA">#REF!</definedName>
    <definedName name="AFAAAAA">#REF!</definedName>
    <definedName name="afdsw" hidden="1">{"TAB1",#N/A,TRUE,"GENERAL";"TAB2",#N/A,TRUE,"GENERAL";"TAB3",#N/A,TRUE,"GENERAL";"TAB4",#N/A,TRUE,"GENERAL";"TAB5",#N/A,TRUE,"GENERAL"}</definedName>
    <definedName name="AGAA">#REF!</definedName>
    <definedName name="AGAAAAA">#REF!</definedName>
    <definedName name="agdsgg" hidden="1">{"via1",#N/A,TRUE,"general";"via2",#N/A,TRUE,"general";"via3",#N/A,TRUE,"general"}</definedName>
    <definedName name="AGUA">#REF!</definedName>
    <definedName name="ah">#REF!</definedName>
    <definedName name="AHAA">#REF!</definedName>
    <definedName name="AHAAAAA">#REF!</definedName>
    <definedName name="ahe">#REF!</definedName>
    <definedName name="AIAAAA">#REF!</definedName>
    <definedName name="AIU">#REF!</definedName>
    <definedName name="AIUA" localSheetId="2">#REF!</definedName>
    <definedName name="AIUA" localSheetId="0">#REF!</definedName>
    <definedName name="AIUA" localSheetId="1">#REF!</definedName>
    <definedName name="aj">#REF!</definedName>
    <definedName name="AJAA">#REF!</definedName>
    <definedName name="AJAAAAAA">#REF!</definedName>
    <definedName name="Ajizal">#REF!</definedName>
    <definedName name="AKAA">#REF!</definedName>
    <definedName name="AKAAAAAA">#REF!</definedName>
    <definedName name="ALAAAA">#REF!</definedName>
    <definedName name="ALANR">#REF!</definedName>
    <definedName name="alc">#REF!</definedName>
    <definedName name="ALPUA">#REF!</definedName>
    <definedName name="AMAAAA">#REF!</definedName>
    <definedName name="ANAAAA">#REF!</definedName>
    <definedName name="ANDAM">#REF!</definedName>
    <definedName name="anden">#REF!</definedName>
    <definedName name="anscount" hidden="1">1</definedName>
    <definedName name="ANTONIA" localSheetId="2">IF('DESGLOCE COMPENSACIÓN AMBIENTAL'!FABIAN,[0]!Header_Row+'DESGLOCE COMPENSACIÓN AMBIENTAL'!Number_of_Payments,[0]!Header_Row)</definedName>
    <definedName name="ANTONIA" localSheetId="0">IF('PMA ACTAS 01_02_03_04_05'!FABIAN,[0]!Header_Row+'PMA ACTAS 01_02_03_04_05'!Number_of_Payments,[0]!Header_Row)</definedName>
    <definedName name="ANTONIA" localSheetId="1">IF('PMA OBRA'!FABIAN,[0]!Header_Row+'PMA OBRA'!Number_of_Payments,[0]!Header_Row)</definedName>
    <definedName name="ANTRA">#REF!</definedName>
    <definedName name="año">#REF!</definedName>
    <definedName name="año1">#REF!</definedName>
    <definedName name="AÑOWUIE">#REF!</definedName>
    <definedName name="ao">#REF!</definedName>
    <definedName name="AOAAAA">#REF!</definedName>
    <definedName name="APAAAA">#REF!</definedName>
    <definedName name="APU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1.1.1">#REF!</definedName>
    <definedName name="APU_11.1.2">#REF!</definedName>
    <definedName name="APU_11.1.3">#REF!</definedName>
    <definedName name="APU_11.1.4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2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2.1">#REF!</definedName>
    <definedName name="APU_3.4.2.2">#REF!</definedName>
    <definedName name="APU_3.4.2.3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4.1">#REF!</definedName>
    <definedName name="APU_7.9.4.2">#REF!</definedName>
    <definedName name="APU_7.9.4.3">#REF!</definedName>
    <definedName name="APU_9.1.1">#REF!</definedName>
    <definedName name="APU_Alcaparros">#REF!</definedName>
    <definedName name="APU_Aseo_General">#REF!</definedName>
    <definedName name="APU_AUXILIARES">#REF!</definedName>
    <definedName name="APU_Cauchos_Sabaneros">#REF!</definedName>
    <definedName name="APU_Duchas_Antivandalicas">#REF!</definedName>
    <definedName name="APU_Gabinete_Incendio">#REF!</definedName>
    <definedName name="APU_Gescobas_Granito_BH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Pradizacion">#REF!</definedName>
    <definedName name="APU_Sangegado">#REF!</definedName>
    <definedName name="APU221.1">#REF!</definedName>
    <definedName name="APU221.2">#REF!</definedName>
    <definedName name="AQAAAA">#REF!</definedName>
    <definedName name="aqaq" hidden="1">{"TAB1",#N/A,TRUE,"GENERAL";"TAB2",#N/A,TRUE,"GENERAL";"TAB3",#N/A,TRUE,"GENERAL";"TAB4",#N/A,TRUE,"GENERAL";"TAB5",#N/A,TRUE,"GENERAL"}</definedName>
    <definedName name="ARAAAA">#REF!</definedName>
    <definedName name="ARANA">#REF!</definedName>
    <definedName name="Área_de_Cantidades">#REF!</definedName>
    <definedName name="_xlnm.Extract">#REF!</definedName>
    <definedName name="_xlnm.Print_Area" localSheetId="2">'DESGLOCE COMPENSACIÓN AMBIENTAL'!$A$1:$F$98</definedName>
    <definedName name="_xlnm.Print_Area" localSheetId="1">'PMA OBRA'!$A$1:$F$98</definedName>
    <definedName name="_xlnm.Print_Area">#REF!</definedName>
    <definedName name="ARELC">#REF!</definedName>
    <definedName name="ARELF">#REF!</definedName>
    <definedName name="ARENC">#REF!</definedName>
    <definedName name="ARENI">#REF!</definedName>
    <definedName name="ARENP">#REF!</definedName>
    <definedName name="as">#REF!</definedName>
    <definedName name="ASAAAA">#REF!</definedName>
    <definedName name="ASB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ñk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AAAA">#REF!</definedName>
    <definedName name="au">#REF!</definedName>
    <definedName name="AUAAAA">#REF!</definedName>
    <definedName name="aur">#REF!</definedName>
    <definedName name="auto1">#REF!</definedName>
    <definedName name="auto2">#REF!</definedName>
    <definedName name="av">#REF!</definedName>
    <definedName name="AVAAAA">#REF!</definedName>
    <definedName name="AWAAAA">#REF!</definedName>
    <definedName name="ax">#REF!</definedName>
    <definedName name="AXAAAA">#REF!</definedName>
    <definedName name="AYAAAA">#REF!</definedName>
    <definedName name="AYUDA">#REF!</definedName>
    <definedName name="AYUDR">#REF!</definedName>
    <definedName name="AZAAAA">#REF!</definedName>
    <definedName name="azaz" hidden="1">{"TAB1",#N/A,TRUE,"GENERAL";"TAB2",#N/A,TRUE,"GENERAL";"TAB3",#N/A,TRUE,"GENERAL";"TAB4",#N/A,TRUE,"GENERAL";"TAB5",#N/A,TRUE,"GENERAL"}</definedName>
    <definedName name="b">#REF!</definedName>
    <definedName name="Base">#REF!</definedName>
    <definedName name="Base_datos_IM">#REF!</definedName>
    <definedName name="BASE_DE_DATOS">#REF!</definedName>
    <definedName name="_xlnm.Database">#REF!</definedName>
    <definedName name="BASEG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>#REF!</definedName>
    <definedName name="Beg_Bal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hidden="1">{"via1",#N/A,TRUE,"general";"via2",#N/A,TRUE,"general";"via3",#N/A,TRUE,"general"}</definedName>
    <definedName name="BHT">#REF!</definedName>
    <definedName name="bimestre">#REF!</definedName>
    <definedName name="BISCO">#REF!</definedName>
    <definedName name="BJHVVHGH" localSheetId="2">DATE(YEAR([0]!Loan_Start),MONTH([0]!Loan_Start)+Payment_Number,DAY([0]!Loan_Start))</definedName>
    <definedName name="BJHVVHGH" localSheetId="0">DATE(YEAR([0]!Loan_Start),MONTH([0]!Loan_Start)+Payment_Number,DAY([0]!Loan_Start))</definedName>
    <definedName name="BJHVVHGH" localSheetId="1">DATE(YEAR([0]!Loan_Start),MONTH([0]!Loan_Start)+Payment_Number,DAY([0]!Loan_Start))</definedName>
    <definedName name="bl">#REF!</definedName>
    <definedName name="bnm">#REF!</definedName>
    <definedName name="BOMBA">#REF!</definedName>
    <definedName name="BOTAD">#REF!</definedName>
    <definedName name="BOTADA" localSheetId="2">#REF!</definedName>
    <definedName name="BOTADA" localSheetId="0">#REF!</definedName>
    <definedName name="BOTADA" localSheetId="1">#REF!</definedName>
    <definedName name="BOTES">#REF!</definedName>
    <definedName name="br" hidden="1">{"TAB1",#N/A,TRUE,"GENERAL";"TAB2",#N/A,TRUE,"GENERAL";"TAB3",#N/A,TRUE,"GENERAL";"TAB4",#N/A,TRUE,"GENERAL";"TAB5",#N/A,TRUE,"GENERAL"}</definedName>
    <definedName name="BROCH" localSheetId="2">#REF!</definedName>
    <definedName name="BROCH" localSheetId="0">#REF!</definedName>
    <definedName name="BROCH" localSheetId="1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4006">#REF!</definedName>
    <definedName name="BUENO4006A">#REF!</definedName>
    <definedName name="BUENO40CN01">#REF!</definedName>
    <definedName name="BUENO40CNA">#REF!</definedName>
    <definedName name="BUENO40CNB">#REF!</definedName>
    <definedName name="BUENO55CN01">#REF!</definedName>
    <definedName name="BUENO55CN03">#REF!</definedName>
    <definedName name="BUENO5607">#REF!</definedName>
    <definedName name="BUENOAFIR5607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BULLDOZ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_">#REF!</definedName>
    <definedName name="C90445L">#REF!</definedName>
    <definedName name="CA">#REF!</definedName>
    <definedName name="caa">#REF!</definedName>
    <definedName name="CABAL">#REF!</definedName>
    <definedName name="CAJAC">#REF!</definedName>
    <definedName name="CAJAV">#REF!</definedName>
    <definedName name="CAJMI">#REF!</definedName>
    <definedName name="CALCULO">#REF!</definedName>
    <definedName name="calidad">#REF!</definedName>
    <definedName name="CANAL">#REF!</definedName>
    <definedName name="CANGU">#REF!</definedName>
    <definedName name="CANT">#REF!</definedName>
    <definedName name="Cantidad">#REF!</definedName>
    <definedName name="Cantidades">#REF!</definedName>
    <definedName name="cants">#REF!</definedName>
    <definedName name="CAP">#REF!</definedName>
    <definedName name="Carga">#REF!</definedName>
    <definedName name="CARGAD">#REF!</definedName>
    <definedName name="CARGOS">#REF!</definedName>
    <definedName name="CARGUER">#REF!</definedName>
    <definedName name="CARLOS" localSheetId="2">DATE(YEAR([0]!Loan_Start),MONTH([0]!Loan_Start)+Payment_Number,DAY([0]!Loan_Start))</definedName>
    <definedName name="CARLOS" localSheetId="0">DATE(YEAR([0]!Loan_Start),MONTH([0]!Loan_Start)+Payment_Number,DAY([0]!Loan_Start))</definedName>
    <definedName name="CARLOS" localSheetId="1">DATE(YEAR([0]!Loan_Start),MONTH([0]!Loan_Start)+Payment_Number,DAY([0]!Loan_Start))</definedName>
    <definedName name="CAROL">#REF!</definedName>
    <definedName name="carol1">#REF!</definedName>
    <definedName name="CARRETERAS">#REF!</definedName>
    <definedName name="CARRTA">#REF!</definedName>
    <definedName name="casa" localSheetId="2">#REF!</definedName>
    <definedName name="casa" localSheetId="0">#REF!</definedName>
    <definedName name="casa" localSheetId="1">#REF!</definedName>
    <definedName name="causa">#REF!</definedName>
    <definedName name="cc">#REF!</definedName>
    <definedName name="ccc">#REF!</definedName>
    <definedName name="ccccc" hidden="1">{"TAB1",#N/A,TRUE,"GENERAL";"TAB2",#N/A,TRUE,"GENERAL";"TAB3",#N/A,TRUE,"GENERAL";"TAB4",#N/A,TRUE,"GENERAL";"TAB5",#N/A,TRUE,"GENERAL"}</definedName>
    <definedName name="CCCCCC">#REF!</definedName>
    <definedName name="ccto210">#REF!</definedName>
    <definedName name="cd">#REF!</definedName>
    <definedName name="CD454JH">#REF!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MEG">#REF!</definedName>
    <definedName name="CHAPA" localSheetId="2">#REF!</definedName>
    <definedName name="CHAPA" localSheetId="0">#REF!</definedName>
    <definedName name="CHAPA" localSheetId="1">#REF!</definedName>
    <definedName name="ci">#REF!</definedName>
    <definedName name="clase">#REF!</definedName>
    <definedName name="ClaseOfer">#REF!</definedName>
    <definedName name="CLAVO">#REF!</definedName>
    <definedName name="clcl" localSheetId="2">#REF!</definedName>
    <definedName name="clcl" localSheetId="0">#REF!</definedName>
    <definedName name="clcl" localSheetId="1">#REF!</definedName>
    <definedName name="CMMO">#REF!</definedName>
    <definedName name="CMMOA">#REF!</definedName>
    <definedName name="co">#REF!</definedName>
    <definedName name="CO22JH">#REF!</definedName>
    <definedName name="CO23JH">#REF!</definedName>
    <definedName name="CO456JH">#REF!</definedName>
    <definedName name="CO458JH">#REF!</definedName>
    <definedName name="CO45S2">#REF!</definedName>
    <definedName name="CO45S3">#REF!</definedName>
    <definedName name="CO45S4">#REF!</definedName>
    <definedName name="CO45S6">#REF!</definedName>
    <definedName name="CO902JH" localSheetId="2">#REF!</definedName>
    <definedName name="CO902JH" localSheetId="0">#REF!</definedName>
    <definedName name="CO902JH" localSheetId="1">#REF!</definedName>
    <definedName name="CO903JH" localSheetId="2">#REF!</definedName>
    <definedName name="CO903JH" localSheetId="0">#REF!</definedName>
    <definedName name="CO903JH" localSheetId="1">#REF!</definedName>
    <definedName name="CO904JH" localSheetId="2">#REF!</definedName>
    <definedName name="CO904JH" localSheetId="0">#REF!</definedName>
    <definedName name="CO904JH" localSheetId="1">#REF!</definedName>
    <definedName name="CO906JH">#REF!</definedName>
    <definedName name="CO908JH">#REF!</definedName>
    <definedName name="CO90S2">#REF!</definedName>
    <definedName name="CO90S3">#REF!</definedName>
    <definedName name="CO90S4">#REF!</definedName>
    <definedName name="CO90S6">#REF!</definedName>
    <definedName name="CO910JH">#REF!</definedName>
    <definedName name="Cod">#REF!</definedName>
    <definedName name="CodAPU">#REF!</definedName>
    <definedName name="codigodep">#REF!</definedName>
    <definedName name="CÓDIGOS_EQUIPOS">#REF!</definedName>
    <definedName name="CÓDIGOS_MANO_DE_OBRA">#REF!</definedName>
    <definedName name="CÓDIGOS_SERVICIOS">#REF!</definedName>
    <definedName name="CÓDIGOS_TRANSPORTES">#REF!</definedName>
    <definedName name="CODOS">#REF!</definedName>
    <definedName name="codos2">#REF!</definedName>
    <definedName name="ColTap">#REF!</definedName>
    <definedName name="COMN1" localSheetId="2">#REF!</definedName>
    <definedName name="COMN1" localSheetId="0">#REF!</definedName>
    <definedName name="COMN1" localSheetId="1">#REF!</definedName>
    <definedName name="completa_ab">#REF!</definedName>
    <definedName name="COMPR">#REF!</definedName>
    <definedName name="CONM1">#REF!</definedName>
    <definedName name="CONM2">#REF!</definedName>
    <definedName name="CONMI" localSheetId="2">#REF!</definedName>
    <definedName name="CONMI" localSheetId="0">#REF!</definedName>
    <definedName name="CONMI" localSheetId="1">#REF!</definedName>
    <definedName name="CONMX">#REF!</definedName>
    <definedName name="Conso">#REF!</definedName>
    <definedName name="Consol">#REF!</definedName>
    <definedName name="copia">#REF!</definedName>
    <definedName name="copia1">#REF!</definedName>
    <definedName name="COPIA2">#REF!</definedName>
    <definedName name="CORTA">#REF!</definedName>
    <definedName name="COSTOS_DIRECTOS">#REF!</definedName>
    <definedName name="cota">#REF!</definedName>
    <definedName name="COTAS">#REF!</definedName>
    <definedName name="COYLL" localSheetId="2">#REF!</definedName>
    <definedName name="COYLL" localSheetId="0">#REF!</definedName>
    <definedName name="COYLL" localSheetId="1">#REF!</definedName>
    <definedName name="cp">#REF!</definedName>
    <definedName name="CP452L">#REF!</definedName>
    <definedName name="CP453L">#REF!</definedName>
    <definedName name="CP902L">#REF!</definedName>
    <definedName name="CP903L">#REF!</definedName>
    <definedName name="CP904L">#REF!</definedName>
    <definedName name="CR22JH">#REF!</definedName>
    <definedName name="CR42JH">#REF!</definedName>
    <definedName name="CR44JH">#REF!</definedName>
    <definedName name="CRAS">#REF!</definedName>
    <definedName name="credito_completa">#REF!</definedName>
    <definedName name="CRIT1">#REF!</definedName>
    <definedName name="Criticos">#REF!</definedName>
    <definedName name="CSIKA">#REF!</definedName>
    <definedName name="CT070KG">#REF!</definedName>
    <definedName name="CT080KG">#REF!</definedName>
    <definedName name="CT110K">#REF!</definedName>
    <definedName name="CT110KG">#REF!</definedName>
    <definedName name="CT140K">#REF!</definedName>
    <definedName name="CT140KG">#REF!</definedName>
    <definedName name="CT170KG">#REF!</definedName>
    <definedName name="CT180K">#REF!</definedName>
    <definedName name="CT180KG">#REF!</definedName>
    <definedName name="CT210K">#REF!</definedName>
    <definedName name="CT210KG">#REF!</definedName>
    <definedName name="CT245K">#REF!</definedName>
    <definedName name="CT245KG">#REF!</definedName>
    <definedName name="cUCA" localSheetId="2">#REF!</definedName>
    <definedName name="cUCA" localSheetId="0">#REF!</definedName>
    <definedName name="cUCA" localSheetId="1">#REF!</definedName>
    <definedName name="CUNET" hidden="1">{"via1",#N/A,TRUE,"general";"via2",#N/A,TRUE,"general";"via3",#N/A,TRUE,"general"}</definedName>
    <definedName name="cv">#REF!</definedName>
    <definedName name="CVa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CYLL2">#REF!</definedName>
    <definedName name="CYLL3">#REF!</definedName>
    <definedName name="CYLL4">#REF!</definedName>
    <definedName name="CYLL6">#REF!</definedName>
    <definedName name="D" localSheetId="2">Scheduled_Payment+Extra_Payment</definedName>
    <definedName name="D" localSheetId="0">Scheduled_Payment+Extra_Payment</definedName>
    <definedName name="D" localSheetId="1">Scheduled_Payment+Extra_Payment</definedName>
    <definedName name="DANI">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OS">#REF!</definedName>
    <definedName name="datos1">#REF!</definedName>
    <definedName name="datos2" localSheetId="2">#REF!</definedName>
    <definedName name="datos2" localSheetId="0">#REF!</definedName>
    <definedName name="datos2" localSheetId="1">#REF!</definedName>
    <definedName name="dbfdfbi" hidden="1">{"TAB1",#N/A,TRUE,"GENERAL";"TAB2",#N/A,TRUE,"GENERAL";"TAB3",#N/A,TRUE,"GENERAL";"TAB4",#N/A,TRUE,"GENERAL";"TAB5",#N/A,TRUE,"GENERAL"}</definedName>
    <definedName name="dc">#REF!</definedName>
    <definedName name="DCF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 localSheetId="2">IF('DESGLOCE COMPENSACIÓN AMBIENTAL'!Values_Entered,[0]!Header_Row+'DESGLOCE COMPENSACIÓN AMBIENTAL'!Number_of_Payments,[0]!Header_Row)</definedName>
    <definedName name="DDDD" localSheetId="0">IF('PMA ACTAS 01_02_03_04_05'!Values_Entered,[0]!Header_Row+'PMA ACTAS 01_02_03_04_05'!Number_of_Payments,[0]!Header_Row)</definedName>
    <definedName name="DDDD" localSheetId="1">IF('PMA OBRA'!Values_Entered,[0]!Header_Row+'PMA OBRA'!Number_of_Payments,[0]!Header_Row)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cvgfggdfsdxdc">#REF!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hfs">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ME">#REF!</definedName>
    <definedName name="diametros">#REF!</definedName>
    <definedName name="diego">#REF!</definedName>
    <definedName name="diego1">#REF!</definedName>
    <definedName name="DIRECTOS">#REF!</definedName>
    <definedName name="DistanciasPRS7801">#REF!</definedName>
    <definedName name="DistanciasPRS9003">#REF!</definedName>
    <definedName name="DistanciasPRS9004">#REF!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o">#REF!</definedName>
    <definedName name="DOR">#REF!</definedName>
    <definedName name="dos">#REF!</definedName>
    <definedName name="dovela" localSheetId="2">#REF!&lt;2.5</definedName>
    <definedName name="dovela" localSheetId="0">#REF!&lt;2.5</definedName>
    <definedName name="dovela" localSheetId="1">#REF!&lt;2.5</definedName>
    <definedName name="drf">#REF!</definedName>
    <definedName name="dry" hidden="1">{"via1",#N/A,TRUE,"general";"via2",#N/A,TRUE,"general";"via3",#N/A,TRUE,"general"}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">#REF!</definedName>
    <definedName name="dtrhj" hidden="1">{"via1",#N/A,TRUE,"general";"via2",#N/A,TRUE,"general";"via3",#N/A,TRUE,"general"}</definedName>
    <definedName name="DTS">#REF!</definedName>
    <definedName name="dURACION">#REF!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EC" localSheetId="2">#REF!</definedName>
    <definedName name="EFEC" localSheetId="0">#REF!</definedName>
    <definedName name="EFEC" localSheetId="1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">#REF!</definedName>
    <definedName name="Electrico">#REF!</definedName>
    <definedName name="End_Bal">#REF!</definedName>
    <definedName name="Ene">#REF!</definedName>
    <definedName name="Ene_C">#REF!</definedName>
    <definedName name="EneFeb">#REF!</definedName>
    <definedName name="ENTIDADES">#REF!</definedName>
    <definedName name="equi">#REF!</definedName>
    <definedName name="EQUIPO">#REF!</definedName>
    <definedName name="Equipos">#REF!</definedName>
    <definedName name="eqw" hidden="1">{"via1",#N/A,TRUE,"general";"via2",#N/A,TRUE,"general";"via3",#N/A,TRUE,"general"}</definedName>
    <definedName name="er">#REF!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P201.15">#REF!</definedName>
    <definedName name="ESP201.21">#REF!</definedName>
    <definedName name="ESP201.7">#REF!</definedName>
    <definedName name="ESP201.8">#REF!</definedName>
    <definedName name="ESP210.2.2">#REF!</definedName>
    <definedName name="ESP220.1">#REF!</definedName>
    <definedName name="ESP225P">#REF!</definedName>
    <definedName name="ESP320.1">#REF!</definedName>
    <definedName name="ESP330.1">#REF!</definedName>
    <definedName name="ESP330.1P">#REF!</definedName>
    <definedName name="ESP330.2">#REF!</definedName>
    <definedName name="ESP600.1">#REF!</definedName>
    <definedName name="ESP610.1">#REF!</definedName>
    <definedName name="ESP630.4">#REF!</definedName>
    <definedName name="ESP630.6">#REF!</definedName>
    <definedName name="ESP630.7">#REF!</definedName>
    <definedName name="ESP632.1P">#REF!</definedName>
    <definedName name="ESP632.4P">#REF!</definedName>
    <definedName name="ESP640.1">#REF!</definedName>
    <definedName name="ESP640.1.2">#REF!</definedName>
    <definedName name="ESP671.1">#REF!</definedName>
    <definedName name="ESP673.1">#REF!</definedName>
    <definedName name="ESP673.2">#REF!</definedName>
    <definedName name="ESP700.1">#REF!</definedName>
    <definedName name="ESTAC">#REF!</definedName>
    <definedName name="ESTADO_ACUEDUCTO">#REF!</definedName>
    <definedName name="ESTADO_ALCANTARILLADO">#REF!</definedName>
    <definedName name="ESTOP">#REF!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_BuiltIn__FilterDatabase">#REF!</definedName>
    <definedName name="Excel_BuiltIn_Print_Area">#REF!</definedName>
    <definedName name="Excel_BuiltIn_Print_Titles">#REF!</definedName>
    <definedName name="EXCROC">#REF!</definedName>
    <definedName name="Extra_Pay">#REF!</definedName>
    <definedName name="Extracción_IM">#REF!</definedName>
    <definedName name="fa">#REF!</definedName>
    <definedName name="FABI" localSheetId="2">Scheduled_Payment+Extra_Payment</definedName>
    <definedName name="FABI" localSheetId="0">Scheduled_Payment+Extra_Payment</definedName>
    <definedName name="FABI" localSheetId="1">Scheduled_Payment+Extra_Payment</definedName>
    <definedName name="FABIAN" localSheetId="2">IF([0]!Loan_Amount*[0]!Interest_Rate*[0]!Loan_Years*[0]!Loan_Start&gt;0,1,0)</definedName>
    <definedName name="FABIAN" localSheetId="0">IF([0]!Loan_Amount*[0]!Interest_Rate*[0]!Loan_Years*[0]!Loan_Start&gt;0,1,0)</definedName>
    <definedName name="FABIAN" localSheetId="1">IF([0]!Loan_Amount*[0]!Interest_Rate*[0]!Loan_Years*[0]!Loan_Start&gt;0,1,0)</definedName>
    <definedName name="FAC" hidden="1">#REF!</definedName>
    <definedName name="FACTOR">#REF!</definedName>
    <definedName name="FACTOR_PRESTACIONAL">#REF!</definedName>
    <definedName name="FACTORE">#REF!</definedName>
    <definedName name="FACTORH">#REF!</definedName>
    <definedName name="fb">#REF!</definedName>
    <definedName name="fbfhfgh">#REF!</definedName>
    <definedName name="fd">#REF!</definedName>
    <definedName name="fda">#REF!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ASDFASD">#REF!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>#REF!</definedName>
    <definedName name="Feb_C">#REF!</definedName>
    <definedName name="ferfer" hidden="1">{"via1",#N/A,TRUE,"general";"via2",#N/A,TRUE,"general";"via3",#N/A,TRUE,"general"}</definedName>
    <definedName name="ff">#REF!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ELT">#REF!</definedName>
    <definedName name="fk">#REF!</definedName>
    <definedName name="FLIAS100">#REF!</definedName>
    <definedName name="flias1500">#REF!</definedName>
    <definedName name="FLIAS60">#REF!</definedName>
    <definedName name="flq">#REF!</definedName>
    <definedName name="FORM3">#REF!</definedName>
    <definedName name="Forma" localSheetId="2">#REF!</definedName>
    <definedName name="Forma" localSheetId="0">#REF!</definedName>
    <definedName name="Forma" localSheetId="1">#REF!</definedName>
    <definedName name="FORMH">#REF!</definedName>
    <definedName name="FORMM" localSheetId="2">#REF!</definedName>
    <definedName name="FORMM" localSheetId="0">#REF!</definedName>
    <definedName name="FORMM" localSheetId="1">#REF!</definedName>
    <definedName name="formularioCantidades" localSheetId="2">#REF!</definedName>
    <definedName name="formularioCantidades" localSheetId="0">#REF!</definedName>
    <definedName name="formularioCantidades" localSheetId="1">#REF!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es">#REF!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u">#REF!</definedName>
    <definedName name="fue">#REF!</definedName>
    <definedName name="Full_Print">#REF!</definedName>
    <definedName name="furc">#REF!</definedName>
    <definedName name="furc1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a">#REF!</definedName>
    <definedName name="GASO">#REF!</definedName>
    <definedName name="gb">#REF!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j">#REF!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t">#REF!</definedName>
    <definedName name="gfutyj6" hidden="1">{"via1",#N/A,TRUE,"general";"via2",#N/A,TRUE,"general";"via3",#N/A,TRUE,"general"}</definedName>
    <definedName name="gg">#REF!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>#REF!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>#REF!</definedName>
    <definedName name="gmt">#REF!</definedName>
    <definedName name="gn">#REF!</definedName>
    <definedName name="gnm">#REF!</definedName>
    <definedName name="gñ">#REF!</definedName>
    <definedName name="gp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MA">#REF!</definedName>
    <definedName name="GRAP">#REF!</definedName>
    <definedName name="GRAV2">#REF!</definedName>
    <definedName name="GRAV3">#REF!</definedName>
    <definedName name="GRAV4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yrfvcbhjwebxXB">#REF!</definedName>
    <definedName name="GUS">#REF!</definedName>
    <definedName name="gy">#REF!</definedName>
    <definedName name="gyagfszvcghzd">#REF!</definedName>
    <definedName name="GYITGE3QUGVFOUWDQ">#REF!</definedName>
    <definedName name="h9h" hidden="1">{"via1",#N/A,TRUE,"general";"via2",#N/A,TRUE,"general";"via3",#N/A,TRUE,"general"}</definedName>
    <definedName name="ha">#REF!</definedName>
    <definedName name="hbfdhrw" hidden="1">{"TAB1",#N/A,TRUE,"GENERAL";"TAB2",#N/A,TRUE,"GENERAL";"TAB3",#N/A,TRUE,"GENERAL";"TAB4",#N/A,TRUE,"GENERAL";"TAB5",#N/A,TRUE,"GENERAL"}</definedName>
    <definedName name="hbhgc">#REF!</definedName>
    <definedName name="hbytchv">#REF!</definedName>
    <definedName name="HC78MH">#REF!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juyfjtcdiy">#REF!</definedName>
    <definedName name="hgt">#REF!</definedName>
    <definedName name="hgu">#REF!</definedName>
    <definedName name="hh">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#REF!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l">#REF!</definedName>
    <definedName name="HM3EB">#REF!</definedName>
    <definedName name="HM3JH">#REF!</definedName>
    <definedName name="HMHF3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JA" localSheetId="2">DATE(YEAR([0]!Loan_Start),MONTH([0]!Loan_Start)+Payment_Number,DAY([0]!Loan_Start))</definedName>
    <definedName name="HOJA" localSheetId="0">DATE(YEAR([0]!Loan_Start),MONTH([0]!Loan_Start)+Payment_Number,DAY([0]!Loan_Start))</definedName>
    <definedName name="HOJA" localSheetId="1">DATE(YEAR([0]!Loan_Start),MONTH([0]!Loan_Start)+Payment_Number,DAY([0]!Loan_Start))</definedName>
    <definedName name="HOJA1">#REF!</definedName>
    <definedName name="HOJA444" localSheetId="2">DATE(YEAR([0]!Loan_Start),MONTH([0]!Loan_Start)+Payment_Number,DAY([0]!Loan_Start))</definedName>
    <definedName name="HOJA444" localSheetId="0">DATE(YEAR([0]!Loan_Start),MONTH([0]!Loan_Start)+Payment_Number,DAY([0]!Loan_Start))</definedName>
    <definedName name="HOJA444" localSheetId="1">DATE(YEAR([0]!Loan_Start),MONTH([0]!Loan_Start)+Payment_Number,DAY([0]!Loan_Start))</definedName>
    <definedName name="HOJA8">#REF!</definedName>
    <definedName name="horat" localSheetId="2">#REF!</definedName>
    <definedName name="horat" localSheetId="0">#REF!</definedName>
    <definedName name="horat" localSheetId="1">#REF!</definedName>
    <definedName name="hp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">#REF!</definedName>
    <definedName name="HT75MH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L_CodePage" hidden="1">1252</definedName>
    <definedName name="HTML_Control" localSheetId="2" hidden="1">{"'A'!$A$1:$L$120"}</definedName>
    <definedName name="HTML_Control" localSheetId="0" hidden="1">{"'A'!$A$1:$L$120"}</definedName>
    <definedName name="HTML_Control" localSheetId="1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>#REF!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d">#REF!</definedName>
    <definedName name="identificacion">#REF!</definedName>
    <definedName name="IF" localSheetId="2">#REF!</definedName>
    <definedName name="IF" localSheetId="0">#REF!</definedName>
    <definedName name="IF" localSheetId="1">#REF!</definedName>
    <definedName name="ig">#REF!</definedName>
    <definedName name="ii">#REF!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mpresion">#REF!</definedName>
    <definedName name="imprev">#REF!</definedName>
    <definedName name="imprevistos">#REF!</definedName>
    <definedName name="IMPRI">#REF!</definedName>
    <definedName name="IND">#REF!</definedName>
    <definedName name="indirectos">#REF!</definedName>
    <definedName name="inf">#REF!</definedName>
    <definedName name="INFG">#REF!</definedName>
    <definedName name="inicio_secb">#REF!</definedName>
    <definedName name="INSU">#REF!</definedName>
    <definedName name="INSUMOS_ENSAYOS">#REF!</definedName>
    <definedName name="INSUMOS_EQUIPOS">#REF!</definedName>
    <definedName name="INSUMOS_MANO_DE_OBRA">#REF!</definedName>
    <definedName name="INSUMOS_MATERIALES" localSheetId="2">#REF!</definedName>
    <definedName name="INSUMOS_MATERIALES" localSheetId="0">#REF!</definedName>
    <definedName name="INSUMOS_MATERIALES" localSheetId="1">#REF!</definedName>
    <definedName name="INSUMOS_SERVICIOS">#REF!</definedName>
    <definedName name="INSUMOS_TRANSPORTES">#REF!</definedName>
    <definedName name="Int">#REF!</definedName>
    <definedName name="InTap">#REF!</definedName>
    <definedName name="Interest_Rate">#REF!</definedName>
    <definedName name="INTERV" localSheetId="2">#REF!</definedName>
    <definedName name="INTERV" localSheetId="0">#REF!</definedName>
    <definedName name="INTERV" localSheetId="1">#REF!</definedName>
    <definedName name="IntVal">#REF!</definedName>
    <definedName name="INV_11">#REF!</definedName>
    <definedName name="io">#REF!</definedName>
    <definedName name="ir">#REF!</definedName>
    <definedName name="it.">#REF!</definedName>
    <definedName name="ITEM">#REF!</definedName>
    <definedName name="ITEM1">#REF!</definedName>
    <definedName name="ITEM15">#REF!</definedName>
    <definedName name="ITEM2">#REF!</definedName>
    <definedName name="ITEM3">#REF!</definedName>
    <definedName name="ITEM3.9">#REF!</definedName>
    <definedName name="ItemCodos">#REF!</definedName>
    <definedName name="i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SUtl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fjkd">#REF!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#REF!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n">#REF!</definedName>
    <definedName name="jñ">#REF!</definedName>
    <definedName name="jo">#REF!</definedName>
    <definedName name="JOSE">#REF!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lAgo">#REF!</definedName>
    <definedName name="JulAgo_C">#REF!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H">#REF!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ñy">#REF!</definedName>
    <definedName name="ko">#REF!</definedName>
    <definedName name="krtrk" hidden="1">{"via1",#N/A,TRUE,"general";"via2",#N/A,TRUE,"general";"via3",#N/A,TRUE,"general"}</definedName>
    <definedName name="kuh">#REF!</definedName>
    <definedName name="kuy">#REF!</definedName>
    <definedName name="kyr" hidden="1">{"TAB1",#N/A,TRUE,"GENERAL";"TAB2",#N/A,TRUE,"GENERAL";"TAB3",#N/A,TRUE,"GENERAL";"TAB4",#N/A,TRUE,"GENERAL";"TAB5",#N/A,TRUE,"GENERAL"}</definedName>
    <definedName name="L_L" localSheetId="2">IF('DESGLOCE COMPENSACIÓN AMBIENTAL'!Values_Entered,[0]!Header_Row+'DESGLOCE COMPENSACIÓN AMBIENTAL'!Number_of_Payments,[0]!Header_Row)</definedName>
    <definedName name="L_L" localSheetId="0">IF('PMA ACTAS 01_02_03_04_05'!Values_Entered,[0]!Header_Row+'PMA ACTAS 01_02_03_04_05'!Number_of_Payments,[0]!Header_Row)</definedName>
    <definedName name="L_L" localSheetId="1">IF('PMA OBRA'!Values_Entered,[0]!Header_Row+'PMA OBRA'!Number_of_Payments,[0]!Header_Row)</definedName>
    <definedName name="LARGUE">#REF!</definedName>
    <definedName name="Last_Row" localSheetId="2">IF('DESGLOCE COMPENSACIÓN AMBIENTAL'!Values_Entered,[0]!Header_Row+'DESGLOCE COMPENSACIÓN AMBIENTAL'!Number_of_Payments,[0]!Header_Row)</definedName>
    <definedName name="Last_Row" localSheetId="0">IF('PMA ACTAS 01_02_03_04_05'!Values_Entered,[0]!Header_Row+'PMA ACTAS 01_02_03_04_05'!Number_of_Payments,[0]!Header_Row)</definedName>
    <definedName name="Last_Row" localSheetId="1">IF('PMA OBRA'!Values_Entered,[0]!Header_Row+'PMA OBRA'!Number_of_Payments,[0]!Header_Row)</definedName>
    <definedName name="Last_Row">IF([0]!Values_Entered,Header_Row+[0]!Number_of_Payments,Header_Row)</definedName>
    <definedName name="LICITACION">#REF!</definedName>
    <definedName name="LIMP">#REF!</definedName>
    <definedName name="LINEA">#REF!</definedName>
    <definedName name="LisaCodSAO">#REF!</definedName>
    <definedName name="Listacanti">#REF!</definedName>
    <definedName name="ListaCantidad">#REF!</definedName>
    <definedName name="Listado_de_materiales">#REF!</definedName>
    <definedName name="ListaItem">#REF!</definedName>
    <definedName name="ListaUni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C12">#REF!</definedName>
    <definedName name="LLAP12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ÑP">#REF!</definedName>
    <definedName name="Loan_Amount">#REF!</definedName>
    <definedName name="Loan_Start">#REF!</definedName>
    <definedName name="Loan_Years">#REF!</definedName>
    <definedName name="LOCA">#REF!</definedName>
    <definedName name="LOCA1">#REF!</definedName>
    <definedName name="LOCALIZACIÓN_Y_REPLANTEO._ESTRUCTURAS">#REF!</definedName>
    <definedName name="LOI">#REF!</definedName>
    <definedName name="LOLA">#REF!</definedName>
    <definedName name="LOLA1">#REF!</definedName>
    <definedName name="LOLA10">#REF!</definedName>
    <definedName name="LOLA11">#REF!</definedName>
    <definedName name="LOLA12">#REF!</definedName>
    <definedName name="LOLA13">#REF!</definedName>
    <definedName name="LOLA14">#REF!</definedName>
    <definedName name="LOLA15">#REF!</definedName>
    <definedName name="LOLA16">#REF!</definedName>
    <definedName name="LOLA17">#REF!</definedName>
    <definedName name="LOLA18">#REF!</definedName>
    <definedName name="LOLA19">#REF!</definedName>
    <definedName name="LOLA2">#REF!</definedName>
    <definedName name="LOLA20">#REF!</definedName>
    <definedName name="LOLA21">#REF!</definedName>
    <definedName name="LOLA22">#REF!</definedName>
    <definedName name="LOLA23">#REF!</definedName>
    <definedName name="LOLA24">#REF!</definedName>
    <definedName name="LOLA25">#REF!</definedName>
    <definedName name="LOLA26">#REF!</definedName>
    <definedName name="LOLA27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>#REF!</definedName>
    <definedName name="LOLA35">#REF!</definedName>
    <definedName name="LOLA36">#REF!</definedName>
    <definedName name="LOLA37">#REF!</definedName>
    <definedName name="LOLA38">#REF!</definedName>
    <definedName name="LOLA39">#REF!</definedName>
    <definedName name="LOLA4">#REF!</definedName>
    <definedName name="LOLA40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>#REF!</definedName>
    <definedName name="LOLA5">#REF!</definedName>
    <definedName name="LOLA50">#REF!</definedName>
    <definedName name="LOLA51">#REF!</definedName>
    <definedName name="LOLA52">#REF!</definedName>
    <definedName name="LOLA53">#REF!</definedName>
    <definedName name="LOLA54">#REF!</definedName>
    <definedName name="LOLA55">#REF!</definedName>
    <definedName name="LOLA56">#REF!</definedName>
    <definedName name="LOLA57">#REF!</definedName>
    <definedName name="LOLA58">#REF!</definedName>
    <definedName name="LOLA59">#REF!</definedName>
    <definedName name="LOLA6">#REF!</definedName>
    <definedName name="LOLA60">#REF!</definedName>
    <definedName name="LOLA61">#REF!</definedName>
    <definedName name="LOLA62">#REF!</definedName>
    <definedName name="LOLA63">#REF!</definedName>
    <definedName name="LOLA64">#REF!</definedName>
    <definedName name="LOLA65">#REF!</definedName>
    <definedName name="LOLA66">#REF!</definedName>
    <definedName name="LOLA67">#REF!</definedName>
    <definedName name="LOLA68">#REF!</definedName>
    <definedName name="LOLA69">#REF!</definedName>
    <definedName name="LOLA7">#REF!</definedName>
    <definedName name="LOLA70">#REF!</definedName>
    <definedName name="LOLA71">#REF!</definedName>
    <definedName name="LOLA72">#REF!</definedName>
    <definedName name="LOLA73">#REF!</definedName>
    <definedName name="LOLA8">#REF!</definedName>
    <definedName name="LOLA9">#REF!</definedName>
    <definedName name="lolol" hidden="1">{"TAB1",#N/A,TRUE,"GENERAL";"TAB2",#N/A,TRUE,"GENERAL";"TAB3",#N/A,TRUE,"GENERAL";"TAB4",#N/A,TRUE,"GENERAL";"TAB5",#N/A,TRUE,"GENERAL"}</definedName>
    <definedName name="LONG">#REF!</definedName>
    <definedName name="LOPE">#REF!</definedName>
    <definedName name="LOTE">#REF!</definedName>
    <definedName name="lotes1">#REF!</definedName>
    <definedName name="Lotes2">#REF!</definedName>
    <definedName name="lplpl" hidden="1">{"via1",#N/A,TRUE,"general";"via2",#N/A,TRUE,"general";"via3",#N/A,TRUE,"general"}</definedName>
    <definedName name="LUBRI">#REF!</definedName>
    <definedName name="LUCY" localSheetId="2">OFFSET([0]!Full_Print,0,0,[0]!LOCA)</definedName>
    <definedName name="LUCY" localSheetId="0">OFFSET([0]!Full_Print,0,0,[0]!LOCA)</definedName>
    <definedName name="LUCY" localSheetId="1">OFFSET([0]!Full_Print,0,0,[0]!LOCA)</definedName>
    <definedName name="LUPVC">#REF!</definedName>
    <definedName name="LUPVT">#REF!</definedName>
    <definedName name="M120K" localSheetId="2">#REF!</definedName>
    <definedName name="M120K" localSheetId="0">#REF!</definedName>
    <definedName name="M120K" localSheetId="1">#REF!</definedName>
    <definedName name="M240K" localSheetId="2">#REF!</definedName>
    <definedName name="M240K" localSheetId="0">#REF!</definedName>
    <definedName name="M240K" localSheetId="1">#REF!</definedName>
    <definedName name="M280K" localSheetId="2">#REF!</definedName>
    <definedName name="M280K" localSheetId="0">#REF!</definedName>
    <definedName name="M280K" localSheetId="1">#REF!</definedName>
    <definedName name="MADCJ">#REF!</definedName>
    <definedName name="mafdsf" hidden="1">{"via1",#N/A,TRUE,"general";"via2",#N/A,TRUE,"general";"via3",#N/A,TRUE,"general"}</definedName>
    <definedName name="MAL" localSheetId="2">#REF!&lt;2.5</definedName>
    <definedName name="MAL" localSheetId="0">#REF!&lt;2.5</definedName>
    <definedName name="MAL" localSheetId="1">#REF!&lt;2.5</definedName>
    <definedName name="MALO">#REF!&lt;2.5</definedName>
    <definedName name="MALO4006">#REF!</definedName>
    <definedName name="MALO4006A">#REF!</definedName>
    <definedName name="MALO40CN01">#REF!</definedName>
    <definedName name="MALO40CNA">#REF!</definedName>
    <definedName name="MALO40CNB">#REF!</definedName>
    <definedName name="MALO55CN01">#REF!</definedName>
    <definedName name="MALO55CN03">#REF!</definedName>
    <definedName name="MALO5607">#REF!</definedName>
    <definedName name="MALOAFIR5607">#REF!</definedName>
    <definedName name="MANTO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">#REF!</definedName>
    <definedName name="Mar_C">#REF!</definedName>
    <definedName name="MARABA">#REF!</definedName>
    <definedName name="MarAbr">#REF!</definedName>
    <definedName name="MARAVILLA" hidden="1">{"PRES REHAB ARM-PER POR ITEMS  KM A KM",#N/A,TRUE,"Rehabilitacion Arm-Per"}</definedName>
    <definedName name="MARTA" localSheetId="2">IF([0]!Loan_Amount*[0]!Interest_Rate*[0]!Loan_Years*[0]!Loan_Start&gt;0,1,0)</definedName>
    <definedName name="MARTA" localSheetId="0">IF([0]!Loan_Amount*[0]!Interest_Rate*[0]!Loan_Years*[0]!Loan_Start&gt;0,1,0)</definedName>
    <definedName name="MARTA" localSheetId="1">IF([0]!Loan_Amount*[0]!Interest_Rate*[0]!Loan_Years*[0]!Loan_Start&gt;0,1,0)</definedName>
    <definedName name="MARTHA">#REF!</definedName>
    <definedName name="MARYLUZ" hidden="1">{"PRES REHAB ARM-PER POR ITEMS  KM A KM",#N/A,TRUE,"Rehabilitacion Arm-Per"}</definedName>
    <definedName name="masor" hidden="1">{"via1",#N/A,TRUE,"general";"via2",#N/A,TRUE,"general";"via3",#N/A,TRUE,"general"}</definedName>
    <definedName name="MAT">#REF!</definedName>
    <definedName name="mater">#REF!</definedName>
    <definedName name="Materiales">#REF!</definedName>
    <definedName name="MaterialTub">#REF!</definedName>
    <definedName name="MATPR">#REF!</definedName>
    <definedName name="MayJun">#REF!</definedName>
    <definedName name="MayJun_C">#REF!</definedName>
    <definedName name="MC4CM">#REF!</definedName>
    <definedName name="mdd" hidden="1">{"via1",#N/A,TRUE,"general";"via2",#N/A,TRUE,"general";"via3",#N/A,TRUE,"general"}</definedName>
    <definedName name="mdo">#REF!</definedName>
    <definedName name="MEDID">#REF!</definedName>
    <definedName name="meg" hidden="1">{"TAB1",#N/A,TRUE,"GENERAL";"TAB2",#N/A,TRUE,"GENERAL";"TAB3",#N/A,TRUE,"GENERAL";"TAB4",#N/A,TRUE,"GENERAL";"TAB5",#N/A,TRUE,"GENERAL"}</definedName>
    <definedName name="MEJORA">#REF!</definedName>
    <definedName name="MEMORIAS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>#REF!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120K">#REF!</definedName>
    <definedName name="MO240K">#REF!</definedName>
    <definedName name="MO280K">#REF!</definedName>
    <definedName name="mobra">#REF!</definedName>
    <definedName name="MOCARG">#REF!</definedName>
    <definedName name="Modalidad" localSheetId="2">#REF!</definedName>
    <definedName name="Modalidad" localSheetId="0">#REF!</definedName>
    <definedName name="Modalidad" localSheetId="1">#REF!</definedName>
    <definedName name="Modalidad1">#REF!</definedName>
    <definedName name="MOENC">#REF!</definedName>
    <definedName name="MOIHF">#REF!</definedName>
    <definedName name="MOPRE">#REF!</definedName>
    <definedName name="MOTON">#REF!</definedName>
    <definedName name="MOTOP">#REF!</definedName>
    <definedName name="MOVOL">#REF!</definedName>
    <definedName name="mr">#REF!</definedName>
    <definedName name="n" hidden="1">{"via1",#N/A,TRUE,"general";"via2",#N/A,TRUE,"general";"via3",#N/A,TRUE,"general"}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qui">#REF!</definedName>
    <definedName name="njb">#REF!</definedName>
    <definedName name="NJH">#REF!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#REF!</definedName>
    <definedName name="NOMBRE">#REF!</definedName>
    <definedName name="Norte">#REF!</definedName>
    <definedName name="NovDic">#REF!</definedName>
    <definedName name="nr">#REF!</definedName>
    <definedName name="nt">#REF!</definedName>
    <definedName name="NUEVO">#REF!</definedName>
    <definedName name="Num_Pmt_Per_Year">#REF!</definedName>
    <definedName name="Number_of_Payments" localSheetId="2">MATCH(0.01,[0]!End_Bal,-1)+1</definedName>
    <definedName name="Number_of_Payments" localSheetId="0">MATCH(0.01,[0]!End_Bal,-1)+1</definedName>
    <definedName name="Number_of_Payments" localSheetId="1">MATCH(0.01,[0]!End_Bal,-1)+1</definedName>
    <definedName name="Number_of_Payments">MATCH(0.01,End_Bal,-1)+1</definedName>
    <definedName name="nxn" hidden="1">{"via1",#N/A,TRUE,"general";"via2",#N/A,TRUE,"general";"via3",#N/A,TRUE,"general"}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hidden="1">{"via1",#N/A,TRUE,"general";"via2",#N/A,TRUE,"general";"via3",#N/A,TRUE,"general"}</definedName>
    <definedName name="ñpo">#REF!</definedName>
    <definedName name="O" localSheetId="2">#REF!</definedName>
    <definedName name="O" localSheetId="0">#REF!</definedName>
    <definedName name="O" localSheetId="1">#REF!</definedName>
    <definedName name="o9o9" hidden="1">{"via1",#N/A,TRUE,"general";"via2",#N/A,TRUE,"general";"via3",#N/A,TRUE,"general"}</definedName>
    <definedName name="OBRA" localSheetId="2">#REF!</definedName>
    <definedName name="OBRA" localSheetId="0">#REF!</definedName>
    <definedName name="OBRA" localSheetId="1">#REF!</definedName>
    <definedName name="OFICI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">#REF!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es1">#REF!</definedName>
    <definedName name="os">#REF!</definedName>
    <definedName name="OTRO">#REF!</definedName>
    <definedName name="otrocd">#REF!</definedName>
    <definedName name="otroci">#REF!</definedName>
    <definedName name="otroimprev">#REF!</definedName>
    <definedName name="p0p0" hidden="1">{"via1",#N/A,TRUE,"general";"via2",#N/A,TRUE,"general";"via3",#N/A,TRUE,"general"}</definedName>
    <definedName name="P150X240">#REF!</definedName>
    <definedName name="P80X200">#REF!</definedName>
    <definedName name="P90X200">#REF!</definedName>
    <definedName name="PA14X">#REF!</definedName>
    <definedName name="paelnque">#REF!</definedName>
    <definedName name="palenque">#REF!</definedName>
    <definedName name="patentesco">#REF!</definedName>
    <definedName name="PATIOS">#REF!</definedName>
    <definedName name="Pay_Date">#REF!</definedName>
    <definedName name="Pay_Num">#REF!</definedName>
    <definedName name="Payment_Date" localSheetId="2">DATE(YEAR([0]!Loan_Start),MONTH([0]!Loan_Start)+Payment_Number,DAY([0]!Loan_Start))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Z">#REF!</definedName>
    <definedName name="PEGCO">#REF!</definedName>
    <definedName name="PERIODO">#REF!</definedName>
    <definedName name="PERNO">#REF!</definedName>
    <definedName name="Personal">#REF!</definedName>
    <definedName name="PIE4A6">#REF!</definedName>
    <definedName name="PIECR">#REF!</definedName>
    <definedName name="PIEDR">#REF!</definedName>
    <definedName name="PILOTE">#REF!</definedName>
    <definedName name="PINBAR">#REF!</definedName>
    <definedName name="PINBLA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ELE">#REF!</definedName>
    <definedName name="PLAST">#REF!</definedName>
    <definedName name="PLPLUNN" hidden="1">{"TAB1",#N/A,TRUE,"GENERAL";"TAB2",#N/A,TRUE,"GENERAL";"TAB3",#N/A,TRUE,"GENERAL";"TAB4",#N/A,TRUE,"GENERAL";"TAB5",#N/A,TRUE,"GENERAL"}</definedName>
    <definedName name="pñ">#REF!</definedName>
    <definedName name="po">#REF!</definedName>
    <definedName name="poi">#REF!</definedName>
    <definedName name="POIUP" hidden="1">{"via1",#N/A,TRUE,"general";"via2",#N/A,TRUE,"general";"via3",#N/A,TRUE,"general"}</definedName>
    <definedName name="Polynomial">#REF!</definedName>
    <definedName name="PoMede">#REF!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">#REF!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">#REF!</definedName>
    <definedName name="PPtoNorte">#REF!</definedName>
    <definedName name="pqroj" hidden="1">{"via1",#N/A,TRUE,"general";"via2",#N/A,TRUE,"general";"via3",#N/A,TRUE,"general"}</definedName>
    <definedName name="PRE">#REF!</definedName>
    <definedName name="PRECIO">#REF!</definedName>
    <definedName name="precio2">#REF!</definedName>
    <definedName name="PRECIOS">#REF!</definedName>
    <definedName name="PRESIPISTO">#REF!</definedName>
    <definedName name="presta">#REF!</definedName>
    <definedName name="prestaciones">#REF!</definedName>
    <definedName name="PresuDerivGuatDef" localSheetId="2" hidden="1">{"via1",#N/A,TRUE,"general";"via2",#N/A,TRUE,"general";"via3",#N/A,TRUE,"general"}</definedName>
    <definedName name="PresuDerivGuatDef" localSheetId="0" hidden="1">{"via1",#N/A,TRUE,"general";"via2",#N/A,TRUE,"general";"via3",#N/A,TRUE,"general"}</definedName>
    <definedName name="PresuDerivGuatDef" localSheetId="1" hidden="1">{"via1",#N/A,TRUE,"general";"via2",#N/A,TRUE,"general";"via3",#N/A,TRUE,"general"}</definedName>
    <definedName name="PresuPresaDef" localSheetId="2" hidden="1">{"via1",#N/A,TRUE,"general";"via2",#N/A,TRUE,"general";"via3",#N/A,TRUE,"general"}</definedName>
    <definedName name="PresuPresaDef" localSheetId="0" hidden="1">{"via1",#N/A,TRUE,"general";"via2",#N/A,TRUE,"general";"via3",#N/A,TRUE,"general"}</definedName>
    <definedName name="PresuPresaDef" localSheetId="1" hidden="1">{"via1",#N/A,TRUE,"general";"via2",#N/A,TRUE,"general";"via3",#N/A,TRUE,"general"}</definedName>
    <definedName name="PRESUPUESTO">#REF!</definedName>
    <definedName name="primer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cipal">#REF!</definedName>
    <definedName name="PRINT_AREA">#N/A</definedName>
    <definedName name="PRINT_AREA_MI">#REF!</definedName>
    <definedName name="Print_Area_Reset" localSheetId="2">OFFSET([0]!Full_Print,0,0,'DESGLOCE COMPENSACIÓN AMBIENTAL'!Last_Row)</definedName>
    <definedName name="Print_Area_Reset" localSheetId="0">OFFSET([0]!Full_Print,0,0,'PMA ACTAS 01_02_03_04_05'!Last_Row)</definedName>
    <definedName name="Print_Area_Reset" localSheetId="1">OFFSET([0]!Full_Print,0,0,'PMA OBRA'!Last_Row)</definedName>
    <definedName name="PRINT_TITLES">#N/A</definedName>
    <definedName name="PRINT_TITLES_MI">#N/A</definedName>
    <definedName name="proddsfdhgasd">#REF!</definedName>
    <definedName name="PROF">#REF!</definedName>
    <definedName name="PROG" hidden="1">#REF!</definedName>
    <definedName name="Programa">#REF!</definedName>
    <definedName name="Prov">#REF!</definedName>
    <definedName name="PRUEBA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NTI">#REF!</definedName>
    <definedName name="q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">#REF!</definedName>
    <definedName name="qqqqqw" hidden="1">{"via1",#N/A,TRUE,"general";"via2",#N/A,TRUE,"general";"via3",#N/A,TRUE,"general"}</definedName>
    <definedName name="qw">#REF!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ds">#REF!</definedName>
    <definedName name="REAJUSTE">#REF!</definedName>
    <definedName name="REAJUSTE2">#REF!</definedName>
    <definedName name="REAJUSTES">#REF!</definedName>
    <definedName name="REG">#REF!&gt;2.5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GULAR4006">#REF!</definedName>
    <definedName name="REGULAR4006A">#REF!</definedName>
    <definedName name="REGULAR40CN01">#REF!</definedName>
    <definedName name="REGULAR40CNA">#REF!</definedName>
    <definedName name="REGULAR40CNB">#REF!</definedName>
    <definedName name="REGULAR55CN01">#REF!</definedName>
    <definedName name="REGULAR55CN03">#REF!</definedName>
    <definedName name="REGULAR5607">#REF!</definedName>
    <definedName name="REGULARAFIR5607">#REF!</definedName>
    <definedName name="REJHE" hidden="1">{"via1",#N/A,TRUE,"general";"via2",#N/A,TRUE,"general";"via3",#N/A,TRUE,"general"}</definedName>
    <definedName name="REJILLA">#REF!</definedName>
    <definedName name="RELACUION">#REF!</definedName>
    <definedName name="rell">#REF!</definedName>
    <definedName name="RELLG">#REF!</definedName>
    <definedName name="remb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#REF!</definedName>
    <definedName name="RESU">#REF!</definedName>
    <definedName name="resumen">#REF!</definedName>
    <definedName name="RETR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" localSheetId="2">#REF!</definedName>
    <definedName name="REY" localSheetId="0">#REF!</definedName>
    <definedName name="REY" localSheetId="1">#REF!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 localSheetId="2">IF([0]!Loan_Amount*[0]!Interest_Rate*[0]!Loan_Years*[0]!Loan_Start&gt;0,1,0)</definedName>
    <definedName name="RICO" localSheetId="0">IF([0]!Loan_Amount*[0]!Interest_Rate*[0]!Loan_Years*[0]!Loan_Start&gt;0,1,0)</definedName>
    <definedName name="RICO" localSheetId="1">IF([0]!Loan_Amount*[0]!Interest_Rate*[0]!Loan_Years*[0]!Loan_Start&gt;0,1,0)</definedName>
    <definedName name="RICO">IF(Loan_Amount*Interest_Rate*Loan_Years*Loan_Start&gt;0,1,0)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IGA">#REF!</definedName>
    <definedName name="rlo">#REF!</definedName>
    <definedName name="rm">#REF!</definedName>
    <definedName name="rñ">#REF!</definedName>
    <definedName name="rr">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RRTGTG">#REF!</definedName>
    <definedName name="rsdgsd5" hidden="1">{"TAB1",#N/A,TRUE,"GENERAL";"TAB2",#N/A,TRUE,"GENERAL";"TAB3",#N/A,TRUE,"GENERAL";"TAB4",#N/A,TRUE,"GENERAL";"TAB5",#N/A,TRUE,"GENERAL"}</definedName>
    <definedName name="rt">#REF!</definedName>
    <definedName name="rte">#REF!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A" localSheetId="2">DATE(YEAR([0]!Loan_Start),MONTH([0]!Loan_Start)+Payment_Number,DAY([0]!Loan_Start))</definedName>
    <definedName name="RUTA" localSheetId="0">DATE(YEAR([0]!Loan_Start),MONTH([0]!Loan_Start)+Payment_Number,DAY([0]!Loan_Start))</definedName>
    <definedName name="RUTA" localSheetId="1">DATE(YEAR([0]!Loan_Start),MONTH([0]!Loan_Start)+Payment_Number,DAY([0]!Loan_Start))</definedName>
    <definedName name="rutu" hidden="1">{"via1",#N/A,TRUE,"general";"via2",#N/A,TRUE,"general";"via3",#N/A,TRUE,"general"}</definedName>
    <definedName name="RW">#REF!</definedName>
    <definedName name="rwt" hidden="1">{"via1",#N/A,TRUE,"general";"via2",#N/A,TRUE,"general";"via3",#N/A,TRUE,"general"}</definedName>
    <definedName name="ry">#REF!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baneta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ID1">#REF!</definedName>
    <definedName name="SALID2">#REF!</definedName>
    <definedName name="SAOG7">#REF!</definedName>
    <definedName name="SAOG7OCTUBRE">#REF!</definedName>
    <definedName name="sbe">#REF!</definedName>
    <definedName name="sbgfbgdr" hidden="1">{"via1",#N/A,TRUE,"general";"via2",#N/A,TRUE,"general";"via3",#N/A,TRUE,"general"}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>#REF!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>#REF!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>#REF!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>#REF!</definedName>
    <definedName name="segundo">#REF!</definedName>
    <definedName name="SepOct">#REF!</definedName>
    <definedName name="SepOct_C">#REF!</definedName>
    <definedName name="septico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i" localSheetId="2">#REF!</definedName>
    <definedName name="si" localSheetId="0">#REF!</definedName>
    <definedName name="si" localSheetId="1">#REF!</definedName>
    <definedName name="SIKAD">#REF!</definedName>
    <definedName name="sin_nombre_2">#REF!</definedName>
    <definedName name="sk">#REF!</definedName>
    <definedName name="SLPVC">#REF!</definedName>
    <definedName name="sm">#REF!</definedName>
    <definedName name="SMMLV">#REF!</definedName>
    <definedName name="sn">#REF!</definedName>
    <definedName name="snw">#REF!</definedName>
    <definedName name="sñ">#REF!</definedName>
    <definedName name="so">#REF!</definedName>
    <definedName name="SOLDA">#REF!</definedName>
    <definedName name="SOLPVC">#REF!</definedName>
    <definedName name="sq" hidden="1">#REF!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SS" localSheetId="2">IF([0]!Loan_Amount*[0]!Interest_Rate*[0]!Loan_Years*[0]!Loan_Start&gt;0,1,0)</definedName>
    <definedName name="SSSSSSS" localSheetId="0">IF([0]!Loan_Amount*[0]!Interest_Rate*[0]!Loan_Years*[0]!Loan_Start&gt;0,1,0)</definedName>
    <definedName name="SSSSSSS" localSheetId="1">IF([0]!Loan_Amount*[0]!Interest_Rate*[0]!Loan_Years*[0]!Loan_Start&gt;0,1,0)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A">#REF!</definedName>
    <definedName name="Subprograma">#REF!</definedName>
    <definedName name="Subprograma1">#REF!</definedName>
    <definedName name="Subprograma2">#REF!</definedName>
    <definedName name="Subprograma3">#REF!</definedName>
    <definedName name="SUELLEN" localSheetId="2">#REF!</definedName>
    <definedName name="SUELLEN" localSheetId="0">#REF!</definedName>
    <definedName name="SUELLEN" localSheetId="1">#REF!</definedName>
    <definedName name="sum" localSheetId="2">#REF!</definedName>
    <definedName name="sum" localSheetId="0">#REF!</definedName>
    <definedName name="sum" localSheetId="1">#REF!</definedName>
    <definedName name="suma">#REF!</definedName>
    <definedName name="SUMIN">#REF!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#REF!</definedName>
    <definedName name="T22JH" localSheetId="2">#REF!</definedName>
    <definedName name="T22JH" localSheetId="0">#REF!</definedName>
    <definedName name="T22JH" localSheetId="1">#REF!</definedName>
    <definedName name="T32JH" localSheetId="2">#REF!</definedName>
    <definedName name="T32JH" localSheetId="0">#REF!</definedName>
    <definedName name="T32JH" localSheetId="1">#REF!</definedName>
    <definedName name="T33JH" localSheetId="2">#REF!</definedName>
    <definedName name="T33JH" localSheetId="0">#REF!</definedName>
    <definedName name="T33JH" localSheetId="1">#REF!</definedName>
    <definedName name="T42JH">#REF!</definedName>
    <definedName name="T43JH">#REF!</definedName>
    <definedName name="T44JH">#REF!</definedName>
    <definedName name="t5t5" hidden="1">{"TAB1",#N/A,TRUE,"GENERAL";"TAB2",#N/A,TRUE,"GENERAL";"TAB3",#N/A,TRUE,"GENERAL";"TAB4",#N/A,TRUE,"GENERAL";"TAB5",#N/A,TRUE,"GENERAL"}</definedName>
    <definedName name="T62JH">#REF!</definedName>
    <definedName name="T63JH">#REF!</definedName>
    <definedName name="T64JH">#REF!</definedName>
    <definedName name="T66JH">#REF!</definedName>
    <definedName name="T82JH">#REF!</definedName>
    <definedName name="T83JH">#REF!</definedName>
    <definedName name="T84JH">#REF!</definedName>
    <definedName name="T88EB">#REF!</definedName>
    <definedName name="T88EL">#REF!</definedName>
    <definedName name="TA">#REF!</definedName>
    <definedName name="TAB">#REF!</definedName>
    <definedName name="TABLA">#REF!</definedName>
    <definedName name="TABLILLA">#REF!</definedName>
    <definedName name="TACOM">#REF!</definedName>
    <definedName name="TACOM1">#REF!</definedName>
    <definedName name="TACOR">#REF!</definedName>
    <definedName name="TAPAM" localSheetId="2">#REF!</definedName>
    <definedName name="TAPAM" localSheetId="0">#REF!</definedName>
    <definedName name="TAPAM" localSheetId="1">#REF!</definedName>
    <definedName name="TASP1" localSheetId="2">#REF!</definedName>
    <definedName name="TASP1" localSheetId="0">#REF!</definedName>
    <definedName name="TASP1" localSheetId="1">#REF!</definedName>
    <definedName name="TASP2" localSheetId="2">#REF!</definedName>
    <definedName name="TASP2" localSheetId="0">#REF!</definedName>
    <definedName name="TASP2" localSheetId="1">#REF!</definedName>
    <definedName name="TASP3">#REF!</definedName>
    <definedName name="TASP4">#REF!</definedName>
    <definedName name="TASR4">#REF!</definedName>
    <definedName name="tb">#REF!</definedName>
    <definedName name="tdy" hidden="1">{"TAB1",#N/A,TRUE,"GENERAL";"TAB2",#N/A,TRUE,"GENERAL";"TAB3",#N/A,TRUE,"GENERAL";"TAB4",#N/A,TRUE,"GENERAL";"TAB5",#N/A,TRUE,"GENERAL"}</definedName>
    <definedName name="TECN" localSheetId="2">DATE(YEAR([0]!Loan_Start),MONTH([0]!Loan_Start)+Payment_Number,DAY([0]!Loan_Start))</definedName>
    <definedName name="TECN" localSheetId="0">DATE(YEAR([0]!Loan_Start),MONTH([0]!Loan_Start)+Payment_Number,DAY([0]!Loan_Start))</definedName>
    <definedName name="TECN" localSheetId="1">DATE(YEAR([0]!Loan_Start),MONTH([0]!Loan_Start)+Payment_Number,DAY([0]!Loan_Start))</definedName>
    <definedName name="TEJAB">#REF!</definedName>
    <definedName name="TEJAJ">#REF!</definedName>
    <definedName name="TEJBAR" localSheetId="2">#REF!</definedName>
    <definedName name="TEJBAR" localSheetId="0">#REF!</definedName>
    <definedName name="TEJBAR" localSheetId="1">#REF!</definedName>
    <definedName name="TELEP">#REF!</definedName>
    <definedName name="TERM">#REF!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ALV">#REF!</definedName>
    <definedName name="th">#REF!</definedName>
    <definedName name="TH10J">#REF!</definedName>
    <definedName name="thdh" hidden="1">{"TAB1",#N/A,TRUE,"GENERAL";"TAB2",#N/A,TRUE,"GENERAL";"TAB3",#N/A,TRUE,"GENERAL";"TAB4",#N/A,TRUE,"GENERAL";"TAB5",#N/A,TRUE,"GENERAL"}</definedName>
    <definedName name="THF6JH">#REF!</definedName>
    <definedName name="THF6RO">#REF!</definedName>
    <definedName name="THF8JH">#REF!</definedName>
    <definedName name="thtj" hidden="1">{"via1",#N/A,TRUE,"general";"via2",#N/A,TRUE,"general";"via3",#N/A,TRUE,"general"}</definedName>
    <definedName name="tipo">#REF!</definedName>
    <definedName name="Tipoconst">#REF!</definedName>
    <definedName name="tipov">#REF!</definedName>
    <definedName name="TIT">#REF!</definedName>
    <definedName name="titi" localSheetId="2">IF([0]!Loan_Amount*[0]!Interest_Rate*[0]!Loan_Years*[0]!Loan_Start&gt;0,1,0)</definedName>
    <definedName name="titi" localSheetId="0">IF([0]!Loan_Amount*[0]!Interest_Rate*[0]!Loan_Years*[0]!Loan_Start&gt;0,1,0)</definedName>
    <definedName name="titi" localSheetId="1">IF([0]!Loan_Amount*[0]!Interest_Rate*[0]!Loan_Years*[0]!Loan_Start&gt;0,1,0)</definedName>
    <definedName name="TITO" localSheetId="2">IF('DESGLOCE COMPENSACIÓN AMBIENTAL'!RICO,[0]!Header_Row+'DESGLOCE COMPENSACIÓN AMBIENTAL'!TUPI,[0]!Header_Row)</definedName>
    <definedName name="TITO" localSheetId="0">IF('PMA ACTAS 01_02_03_04_05'!RICO,[0]!Header_Row+'PMA ACTAS 01_02_03_04_05'!TUPI,[0]!Header_Row)</definedName>
    <definedName name="TITO" localSheetId="1">IF('PMA OBRA'!RICO,[0]!Header_Row+'PMA OBRA'!TUPI,[0]!Header_Row)</definedName>
    <definedName name="TITOF" localSheetId="2">IF('DESGLOCE COMPENSACIÓN AMBIENTAL'!RICO,[0]!Header_Row+'DESGLOCE COMPENSACIÓN AMBIENTAL'!TUPI,[0]!Header_Row)</definedName>
    <definedName name="TITOF" localSheetId="0">IF('PMA ACTAS 01_02_03_04_05'!RICO,[0]!Header_Row+'PMA ACTAS 01_02_03_04_05'!TUPI,[0]!Header_Row)</definedName>
    <definedName name="TITOF" localSheetId="1">IF('PMA OBRA'!RICO,[0]!Header_Row+'PMA OBRA'!TUPI,[0]!Header_Row)</definedName>
    <definedName name="titu">#REF!</definedName>
    <definedName name="titu2">#REF!</definedName>
    <definedName name="TITULO">#REF!</definedName>
    <definedName name="_xlnm.Print_Titles" localSheetId="2">'DESGLOCE COMPENSACIÓN AMBIENTAL'!$1:$9</definedName>
    <definedName name="_xlnm.Print_Titles" localSheetId="0">'PMA ACTAS 01_02_03_04_05'!$1:$9</definedName>
    <definedName name="_xlnm.Print_Titles" localSheetId="1">'PMA OBRA'!$1:$9</definedName>
    <definedName name="_xlnm.Print_Titles">#N/A</definedName>
    <definedName name="Títulos_a_imprimir_IM" localSheetId="2">#REF!</definedName>
    <definedName name="Títulos_a_imprimir_IM" localSheetId="0">#REF!</definedName>
    <definedName name="Títulos_a_imprimir_IM" localSheetId="1">#REF!</definedName>
    <definedName name="tj">#REF!</definedName>
    <definedName name="tl">#REF!</definedName>
    <definedName name="tn">#REF!</definedName>
    <definedName name="TNOV10">#REF!</definedName>
    <definedName name="TNOV12">#REF!</definedName>
    <definedName name="TNOV16">#REF!</definedName>
    <definedName name="TNOV18">#REF!</definedName>
    <definedName name="TNOV20">#REF!</definedName>
    <definedName name="TNOV6">#REF!</definedName>
    <definedName name="TNOV8">#REF!</definedName>
    <definedName name="TORNI" localSheetId="2">#REF!</definedName>
    <definedName name="TORNI" localSheetId="0">#REF!</definedName>
    <definedName name="TORNI" localSheetId="1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_Act01" localSheetId="2">#REF!</definedName>
    <definedName name="Tot_Act01" localSheetId="0">#REF!</definedName>
    <definedName name="Tot_Act01" localSheetId="1">#REF!</definedName>
    <definedName name="Tot_Act02" localSheetId="2">#REF!</definedName>
    <definedName name="Tot_Act02" localSheetId="0">#REF!</definedName>
    <definedName name="Tot_Act02" localSheetId="1">#REF!</definedName>
    <definedName name="Tot_Act03">#REF!</definedName>
    <definedName name="TOTAL">#REF!</definedName>
    <definedName name="Total_Interest">#REF!</definedName>
    <definedName name="Total_Pay">#REF!</definedName>
    <definedName name="Total_Payment" localSheetId="2">Scheduled_Payment+Extra_Payment</definedName>
    <definedName name="Total_Payment" localSheetId="0">Scheduled_Payment+Extra_Payment</definedName>
    <definedName name="Total_Payment" localSheetId="1">Scheduled_Payment+Extra_Payment</definedName>
    <definedName name="TOTALAFIR4006">#REF!</definedName>
    <definedName name="TOTALAFIR4006A">#REF!</definedName>
    <definedName name="TOTALAFIR40CN01">#REF!</definedName>
    <definedName name="TOTALAFIR55CN01">#REF!</definedName>
    <definedName name="TOTALAFIR55CN03">#REF!</definedName>
    <definedName name="TOTALAFIR5607">#REF!</definedName>
    <definedName name="TotalOpti">#REF!</definedName>
    <definedName name="TOTALOPTIM">#REF!</definedName>
    <definedName name="TOTALOPTIMIZACION">#REF!</definedName>
    <definedName name="TOTALPAV4006">#REF!</definedName>
    <definedName name="TOTALPAV4006A">#REF!</definedName>
    <definedName name="TOTALPAV40CN01">#REF!</definedName>
    <definedName name="TOTALPAV40CNA">#REF!</definedName>
    <definedName name="TOTALPAV40CNB">#REF!</definedName>
    <definedName name="TOTALPAV55CN01">#REF!</definedName>
    <definedName name="TOTALPAV55CN03">#REF!</definedName>
    <definedName name="TOTALPAV55CNO3">#REF!</definedName>
    <definedName name="TOTALPAV5607">#REF!</definedName>
    <definedName name="TOTALREPOS">#REF!</definedName>
    <definedName name="TOTALREPOSICION">#REF!</definedName>
    <definedName name="TPVCME">#REF!</definedName>
    <definedName name="TPVCP1">#REF!</definedName>
    <definedName name="TPVCS3">#REF!</definedName>
    <definedName name="TPVCS4">#REF!</definedName>
    <definedName name="tr" hidden="1">{"TAB1",#N/A,TRUE,"GENERAL";"TAB2",#N/A,TRUE,"GENERAL";"TAB3",#N/A,TRUE,"GENERAL";"TAB4",#N/A,TRUE,"GENERAL";"TAB5",#N/A,TRUE,"GENERAL"}</definedName>
    <definedName name="TRANA">#REF!</definedName>
    <definedName name="TRANAG">#REF!</definedName>
    <definedName name="TRANAR">#REF!</definedName>
    <definedName name="TRANS">#REF!</definedName>
    <definedName name="TRAT">#REF!</definedName>
    <definedName name="tres" localSheetId="2">#REF!</definedName>
    <definedName name="tres" localSheetId="0">#REF!</definedName>
    <definedName name="tres" localSheetId="1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#REF!</definedName>
    <definedName name="TRITM">#REF!</definedName>
    <definedName name="TRITU">#REF!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l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AC12">#REF!</definedName>
    <definedName name="TUB8AC">#REF!</definedName>
    <definedName name="TUBNE">#REF!</definedName>
    <definedName name="TUBS2">#REF!</definedName>
    <definedName name="TUBS3">#REF!</definedName>
    <definedName name="TUBS4">#REF!</definedName>
    <definedName name="TUBS6">#REF!</definedName>
    <definedName name="TUPI" localSheetId="2">MATCH(0.01,[0]!End_Bal,-1)+1</definedName>
    <definedName name="TUPI" localSheetId="0">MATCH(0.01,[0]!End_Bal,-1)+1</definedName>
    <definedName name="TUPI" localSheetId="1">MATCH(0.01,[0]!End_Bal,-1)+1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>#REF!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>#REF!</definedName>
    <definedName name="ui">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>#REF!</definedName>
    <definedName name="unidades_reales">#REF!</definedName>
    <definedName name="UOUIV" hidden="1">{"TAB1",#N/A,TRUE,"GENERAL";"TAB2",#N/A,TRUE,"GENERAL";"TAB3",#N/A,TRUE,"GENERAL";"TAB4",#N/A,TRUE,"GENERAL";"TAB5",#N/A,TRUE,"GENERAL"}</definedName>
    <definedName name="URAP10">#REF!</definedName>
    <definedName name="URAP2">#REF!</definedName>
    <definedName name="URAP3">#REF!</definedName>
    <definedName name="URAP4">#REF!</definedName>
    <definedName name="URAP6">#REF!</definedName>
    <definedName name="URAP8">#REF!</definedName>
    <definedName name="UREP12">#REF!</definedName>
    <definedName name="UREP2">#REF!</definedName>
    <definedName name="UREP3">#REF!</definedName>
    <definedName name="UREP4">#REF!</definedName>
    <definedName name="UREP6">#REF!</definedName>
    <definedName name="UREP8">#REF!</definedName>
    <definedName name="uryur" hidden="1">{"TAB1",#N/A,TRUE,"GENERAL";"TAB2",#N/A,TRUE,"GENERAL";"TAB3",#N/A,TRUE,"GENERAL";"TAB4",#N/A,TRUE,"GENERAL";"TAB5",#N/A,TRUE,"GENERAL"}</definedName>
    <definedName name="ut">#REF!</definedName>
    <definedName name="utilidad">#REF!</definedName>
    <definedName name="UTILIDADES">#REF!</definedName>
    <definedName name="uu">#REF!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io">#REF!</definedName>
    <definedName name="VACIOS">#REF!</definedName>
    <definedName name="VALDES">#REF!</definedName>
    <definedName name="VALMA3">#REF!</definedName>
    <definedName name="VALMA4">#REF!</definedName>
    <definedName name="valor_total">#REF!</definedName>
    <definedName name="valor1">#REF!</definedName>
    <definedName name="valor2">#REF!</definedName>
    <definedName name="VALOR3">#REF!</definedName>
    <definedName name="Values_Entered" localSheetId="2">IF([0]!Loan_Amount*[0]!Interest_Rate*[0]!Loan_Years*[0]!Loan_Start&gt;0,1,0)</definedName>
    <definedName name="Values_Entered" localSheetId="0">IF([0]!Loan_Amount*[0]!Interest_Rate*[0]!Loan_Years*[0]!Loan_Start&gt;0,1,0)</definedName>
    <definedName name="Values_Entered" localSheetId="1">IF([0]!Loan_Amount*[0]!Interest_Rate*[0]!Loan_Years*[0]!Loan_Start&gt;0,1,0)</definedName>
    <definedName name="Values_Entered">IF(Loan_Amount*Interest_Rate*Loan_Years*Loan_Start&gt;0,1,0)</definedName>
    <definedName name="vaquita" hidden="1">{"PRES REHAB ARM-PER POR ITEMS  KM A KM",#N/A,TRUE,"Rehabilitacion Arm-Per"}</definedName>
    <definedName name="Var">#REF!</definedName>
    <definedName name="Varios">#REF!</definedName>
    <definedName name="Varios2">#REF!</definedName>
    <definedName name="vas">#REF!</definedName>
    <definedName name="vb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BB8">#REF!</definedName>
    <definedName name="VCEL1">#REF!</definedName>
    <definedName name="VCEL2">#REF!</definedName>
    <definedName name="VCEL3">#REF!</definedName>
    <definedName name="VCEL4">#REF!</definedName>
    <definedName name="VCEL6">#REF!</definedName>
    <definedName name="VCEL8">#REF!</definedName>
    <definedName name="VCELA2" localSheetId="2">#REF!</definedName>
    <definedName name="VCELA2" localSheetId="0">#REF!</definedName>
    <definedName name="VCELA2" localSheetId="1">#REF!</definedName>
    <definedName name="VCELA3" localSheetId="2">#REF!</definedName>
    <definedName name="VCELA3" localSheetId="0">#REF!</definedName>
    <definedName name="VCELA3" localSheetId="1">#REF!</definedName>
    <definedName name="VCELA4" localSheetId="2">#REF!</definedName>
    <definedName name="VCELA4" localSheetId="0">#REF!</definedName>
    <definedName name="VCELA4" localSheetId="1">#REF!</definedName>
    <definedName name="VCELA6">#REF!</definedName>
    <definedName name="vck">#REF!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I">#REF!</definedName>
    <definedName name="vfbgnhyt" hidden="1">{"via1",#N/A,TRUE,"general";"via2",#N/A,TRUE,"general";"via3",#N/A,TRUE,"general"}</definedName>
    <definedName name="vfn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JE">#REF!</definedName>
    <definedName name="vias">#REF!</definedName>
    <definedName name="VIBGA">#REF!</definedName>
    <definedName name="VIBRCOM" localSheetId="2">#REF!</definedName>
    <definedName name="VIBRCOM" localSheetId="0">#REF!</definedName>
    <definedName name="VIBRCOM" localSheetId="1">#REF!</definedName>
    <definedName name="VIBRE">#REF!</definedName>
    <definedName name="VIDRI" localSheetId="2">#REF!</definedName>
    <definedName name="VIDRI" localSheetId="0">#REF!</definedName>
    <definedName name="VIDRI" localSheetId="1">#REF!</definedName>
    <definedName name="viscosidad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QUET">#REF!</definedName>
    <definedName name="VPVC2">#REF!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">#REF!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" localSheetId="2">Scheduled_Payment+Extra_Payment</definedName>
    <definedName name="w" localSheetId="0">Scheduled_Payment+Extra_Payment</definedName>
    <definedName name="w" localSheetId="1">Scheduled_Payment+Extra_Payment</definedName>
    <definedName name="w2w2w" hidden="1">{"via1",#N/A,TRUE,"general";"via2",#N/A,TRUE,"general";"via3",#N/A,TRUE,"general"}</definedName>
    <definedName name="we">#REF!</definedName>
    <definedName name="WER">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 localSheetId="2">#REF!</definedName>
    <definedName name="WILSON" localSheetId="0">#REF!</definedName>
    <definedName name="WILSON" localSheetId="1">#REF!</definedName>
    <definedName name="wj">#REF!</definedName>
    <definedName name="wl">#REF!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localSheetId="2" hidden="1">{"VIA1",#N/A,TRUE,"formul";"VIA2",#N/A,TRUE,"formul";"VIA3",#N/A,TRUE,"formul"}</definedName>
    <definedName name="wrn.formu." localSheetId="0" hidden="1">{"VIA1",#N/A,TRUE,"formul";"VIA2",#N/A,TRUE,"formul";"VIA3",#N/A,TRUE,"formul"}</definedName>
    <definedName name="wrn.formu." localSheetId="1" hidden="1">{"VIA1",#N/A,TRUE,"formul";"VIA2",#N/A,TRUE,"formul";"VIA3",#N/A,TRUE,"formul"}</definedName>
    <definedName name="wrn.general." localSheetId="2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0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localSheetId="1" hidden="1">{#N/A,#N/A,TRUE,"0001";#N/A,#N/A,TRUE,"0002";#N/A,#N/A,TRUE,"0003";#N/A,#N/A,TRUE,"0004";#N/A,#N/A,TRUE,"0005";#N/A,#N/A,TRUE,"0006";#N/A,#N/A,TRUE,"0007";#N/A,#N/A,TRUE,"0008";#N/A,#N/A,TRUE,"0009";#N/A,#N/A,TRUE,"0010"}</definedName>
    <definedName name="wrn.OBRASC." localSheetId="2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0" hidden="1">{"AURES1",#N/A,FALSE,"GENERAL";"AURES2",#N/A,FALSE,"GENERAL";"AURES3",#N/A,FALSE,"GENERAL";"AURES4",#N/A,FALSE,"GENERAL";"AURES5",#N/A,FALSE,"GENERAL";"AURES6",#N/A,FALSE,"GENERAL";"AURES7",#N/A,FALSE,"GENERAL"}</definedName>
    <definedName name="wrn.OBRASC." localSheetId="1" hidden="1">{"AURES1",#N/A,FALSE,"GENERAL";"AURES2",#N/A,FALSE,"GENERAL";"AURES3",#N/A,FALSE,"GENERAL";"AURES4",#N/A,FALSE,"GENERAL";"AURES5",#N/A,FALSE,"GENERAL";"AURES6",#N/A,FALSE,"GENERAL";"AURES7",#N/A,FALSE,"GENERAL"}</definedName>
    <definedName name="wrn.via" hidden="1">{"via1",#N/A,TRUE,"general";"via2",#N/A,TRUE,"general";"via3",#N/A,TRUE,"general"}</definedName>
    <definedName name="wrn.via." localSheetId="2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localSheetId="1" hidden="1">{"via1",#N/A,TRUE,"general";"via2",#N/A,TRUE,"general";"via3",#N/A,TRUE,"general"}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wwww">#REF!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fgf">#REF!</definedName>
    <definedName name="xo">#REF!</definedName>
    <definedName name="xsxs" hidden="1">{"TAB1",#N/A,TRUE,"GENERAL";"TAB2",#N/A,TRUE,"GENERAL";"TAB3",#N/A,TRUE,"GENERAL";"TAB4",#N/A,TRUE,"GENERAL";"TAB5",#N/A,TRUE,"GENERAL"}</definedName>
    <definedName name="XVwearf23">#REF!</definedName>
    <definedName name="xx">#REF!</definedName>
    <definedName name="xxfg" hidden="1">{"via1",#N/A,TRUE,"general";"via2",#N/A,TRUE,"general";"via3",#N/A,TRUE,"general"}</definedName>
    <definedName name="XXX">#REF!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XZV" hidden="1">{"via1",#N/A,TRUE,"general";"via2",#N/A,TRUE,"general";"via3",#N/A,TRUE,"general"}</definedName>
    <definedName name="Y22EL">#REF!</definedName>
    <definedName name="Y22JH">#REF!</definedName>
    <definedName name="Y32JH">#REF!</definedName>
    <definedName name="Y33JH">#REF!</definedName>
    <definedName name="Y42JH">#REF!</definedName>
    <definedName name="Y43JH">#REF!</definedName>
    <definedName name="Y44EL">#REF!</definedName>
    <definedName name="Y44JH">#REF!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>#REF!</definedName>
    <definedName name="yudre54" hidden="1">{"TAB1",#N/A,TRUE,"GENERAL";"TAB2",#N/A,TRUE,"GENERAL";"TAB3",#N/A,TRUE,"GENERAL";"TAB4",#N/A,TRUE,"GENERAL";"TAB5",#N/A,TRUE,"GENERAL"}</definedName>
    <definedName name="yuf" localSheetId="2" hidden="1">{"TAB1",#N/A,TRUE,"GENERAL";"TAB2",#N/A,TRUE,"GENERAL";"TAB3",#N/A,TRUE,"GENERAL";"TAB4",#N/A,TRUE,"GENERAL";"TAB5",#N/A,TRUE,"GENERAL"}</definedName>
    <definedName name="yuf" localSheetId="0" hidden="1">{"TAB1",#N/A,TRUE,"GENERAL";"TAB2",#N/A,TRUE,"GENERAL";"TAB3",#N/A,TRUE,"GENERAL";"TAB4",#N/A,TRUE,"GENERAL";"TAB5",#N/A,TRUE,"GENERAL"}</definedName>
    <definedName name="yuf" localSheetId="1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>#REF!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c">#REF!</definedName>
    <definedName name="zd">#REF!</definedName>
    <definedName name="zdervr" hidden="1">{"via1",#N/A,TRUE,"general";"via2",#N/A,TRUE,"general";"via3",#N/A,TRUE,"general"}</definedName>
    <definedName name="zdr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1" i="6" l="1"/>
  <c r="C119" i="6"/>
  <c r="C110" i="6"/>
  <c r="X31" i="6" l="1"/>
  <c r="V31" i="6"/>
  <c r="T31" i="6"/>
  <c r="T12" i="6"/>
  <c r="T13" i="6"/>
  <c r="T14" i="6"/>
  <c r="Y14" i="6" s="1"/>
  <c r="T15" i="6"/>
  <c r="T16" i="6"/>
  <c r="T17" i="6"/>
  <c r="T20" i="6"/>
  <c r="T21" i="6"/>
  <c r="T22" i="6"/>
  <c r="T23" i="6"/>
  <c r="T24" i="6"/>
  <c r="Y24" i="6" s="1"/>
  <c r="T27" i="6"/>
  <c r="T28" i="6"/>
  <c r="T29" i="6"/>
  <c r="T30" i="6"/>
  <c r="T34" i="6"/>
  <c r="T35" i="6"/>
  <c r="T36" i="6"/>
  <c r="T39" i="6"/>
  <c r="Y39" i="6" s="1"/>
  <c r="T40" i="6"/>
  <c r="T41" i="6"/>
  <c r="X50" i="6"/>
  <c r="V50" i="6"/>
  <c r="T50" i="6"/>
  <c r="Y50" i="6" s="1"/>
  <c r="X49" i="6"/>
  <c r="V49" i="6"/>
  <c r="T49" i="6"/>
  <c r="T90" i="6"/>
  <c r="Y90" i="6" s="1"/>
  <c r="V90" i="6"/>
  <c r="T86" i="6"/>
  <c r="V86" i="6"/>
  <c r="X86" i="6"/>
  <c r="X91" i="6" s="1"/>
  <c r="T87" i="6"/>
  <c r="V87" i="6"/>
  <c r="X87" i="6"/>
  <c r="Y88" i="6"/>
  <c r="T89" i="6"/>
  <c r="V89" i="6"/>
  <c r="X89" i="6"/>
  <c r="Y49" i="6"/>
  <c r="T48" i="6"/>
  <c r="V48" i="6"/>
  <c r="X48" i="6"/>
  <c r="T51" i="6"/>
  <c r="Y51" i="6" s="1"/>
  <c r="V51" i="6"/>
  <c r="X51" i="6"/>
  <c r="T52" i="6"/>
  <c r="V52" i="6"/>
  <c r="X52" i="6"/>
  <c r="T53" i="6"/>
  <c r="V53" i="6"/>
  <c r="X53" i="6"/>
  <c r="T54" i="6"/>
  <c r="V54" i="6"/>
  <c r="X54" i="6"/>
  <c r="Y55" i="6"/>
  <c r="Y56" i="6"/>
  <c r="T57" i="6"/>
  <c r="V57" i="6"/>
  <c r="X57" i="6"/>
  <c r="Y58" i="6"/>
  <c r="Y59" i="6"/>
  <c r="T60" i="6"/>
  <c r="V60" i="6"/>
  <c r="X60" i="6"/>
  <c r="Y61" i="6"/>
  <c r="Y62" i="6"/>
  <c r="T63" i="6"/>
  <c r="Y63" i="6" s="1"/>
  <c r="V63" i="6"/>
  <c r="X63" i="6"/>
  <c r="Y64" i="6"/>
  <c r="Y65" i="6"/>
  <c r="T66" i="6"/>
  <c r="V66" i="6"/>
  <c r="X66" i="6"/>
  <c r="Y67" i="6"/>
  <c r="Y68" i="6"/>
  <c r="T69" i="6"/>
  <c r="V69" i="6"/>
  <c r="X69" i="6"/>
  <c r="Y70" i="6"/>
  <c r="V12" i="6"/>
  <c r="X12" i="6"/>
  <c r="V13" i="6"/>
  <c r="Y13" i="6" s="1"/>
  <c r="X13" i="6"/>
  <c r="V14" i="6"/>
  <c r="X14" i="6"/>
  <c r="V15" i="6"/>
  <c r="X15" i="6"/>
  <c r="V16" i="6"/>
  <c r="X16" i="6"/>
  <c r="V17" i="6"/>
  <c r="X17" i="6"/>
  <c r="Y17" i="6"/>
  <c r="V20" i="6"/>
  <c r="X20" i="6"/>
  <c r="Y20" i="6"/>
  <c r="V21" i="6"/>
  <c r="Y21" i="6" s="1"/>
  <c r="X21" i="6"/>
  <c r="V22" i="6"/>
  <c r="X22" i="6"/>
  <c r="V23" i="6"/>
  <c r="Y23" i="6" s="1"/>
  <c r="X23" i="6"/>
  <c r="V24" i="6"/>
  <c r="X24" i="6"/>
  <c r="V27" i="6"/>
  <c r="X27" i="6"/>
  <c r="V28" i="6"/>
  <c r="X28" i="6"/>
  <c r="V29" i="6"/>
  <c r="X29" i="6"/>
  <c r="Y29" i="6"/>
  <c r="V30" i="6"/>
  <c r="X30" i="6"/>
  <c r="Y30" i="6"/>
  <c r="V34" i="6"/>
  <c r="Y34" i="6" s="1"/>
  <c r="X34" i="6"/>
  <c r="V35" i="6"/>
  <c r="X35" i="6"/>
  <c r="V36" i="6"/>
  <c r="Y36" i="6" s="1"/>
  <c r="X36" i="6"/>
  <c r="V39" i="6"/>
  <c r="X39" i="6"/>
  <c r="V40" i="6"/>
  <c r="X40" i="6"/>
  <c r="V41" i="6"/>
  <c r="X41" i="6"/>
  <c r="T76" i="6"/>
  <c r="V76" i="6"/>
  <c r="X76" i="6"/>
  <c r="D77" i="6"/>
  <c r="V77" i="6" s="1"/>
  <c r="D78" i="6"/>
  <c r="T78" i="6" s="1"/>
  <c r="D79" i="6"/>
  <c r="T79" i="6" s="1"/>
  <c r="D80" i="6"/>
  <c r="V80" i="6" s="1"/>
  <c r="T80" i="6"/>
  <c r="H90" i="6"/>
  <c r="Q90" i="6" s="1"/>
  <c r="H12" i="6"/>
  <c r="H89" i="7"/>
  <c r="H87" i="7"/>
  <c r="H17" i="7"/>
  <c r="H16" i="7"/>
  <c r="H15" i="7"/>
  <c r="H14" i="7"/>
  <c r="H13" i="7"/>
  <c r="H12" i="7"/>
  <c r="D90" i="7"/>
  <c r="H90" i="7"/>
  <c r="D88" i="7"/>
  <c r="H88" i="7"/>
  <c r="H92" i="7"/>
  <c r="F89" i="7"/>
  <c r="F87" i="7"/>
  <c r="D81" i="7"/>
  <c r="F81" i="7"/>
  <c r="D80" i="7"/>
  <c r="F80" i="7"/>
  <c r="D79" i="7"/>
  <c r="F79" i="7"/>
  <c r="D78" i="7"/>
  <c r="F78" i="7"/>
  <c r="F77" i="7"/>
  <c r="F70" i="7"/>
  <c r="F71" i="7"/>
  <c r="F67" i="7"/>
  <c r="F68" i="7"/>
  <c r="F65" i="7"/>
  <c r="F64" i="7"/>
  <c r="F61" i="7"/>
  <c r="F62" i="7"/>
  <c r="F58" i="7"/>
  <c r="F59" i="7"/>
  <c r="F55" i="7"/>
  <c r="F54" i="7"/>
  <c r="F53" i="7"/>
  <c r="F52" i="7"/>
  <c r="F51" i="7"/>
  <c r="F50" i="7"/>
  <c r="F49" i="7"/>
  <c r="F41" i="7"/>
  <c r="F40" i="7"/>
  <c r="F39" i="7"/>
  <c r="F36" i="7"/>
  <c r="F35" i="7"/>
  <c r="F34" i="7"/>
  <c r="F31" i="7"/>
  <c r="F30" i="7"/>
  <c r="F29" i="7"/>
  <c r="F28" i="7"/>
  <c r="F27" i="7"/>
  <c r="F24" i="7"/>
  <c r="F23" i="7"/>
  <c r="F22" i="7"/>
  <c r="F21" i="7"/>
  <c r="F20" i="7"/>
  <c r="F17" i="7"/>
  <c r="F16" i="7"/>
  <c r="F15" i="7"/>
  <c r="F14" i="7"/>
  <c r="F13" i="7"/>
  <c r="F12" i="7"/>
  <c r="F76" i="6"/>
  <c r="P76" i="6" s="1"/>
  <c r="Y71" i="6"/>
  <c r="F42" i="7"/>
  <c r="F32" i="7"/>
  <c r="F37" i="7"/>
  <c r="F90" i="7"/>
  <c r="F88" i="7"/>
  <c r="F25" i="7"/>
  <c r="F56" i="7"/>
  <c r="F73" i="7"/>
  <c r="F18" i="7"/>
  <c r="F82" i="7"/>
  <c r="F84" i="7"/>
  <c r="F44" i="7"/>
  <c r="F92" i="7"/>
  <c r="F94" i="7"/>
  <c r="F93" i="7"/>
  <c r="F45" i="7"/>
  <c r="F74" i="7"/>
  <c r="N87" i="6"/>
  <c r="J87" i="6"/>
  <c r="H87" i="6"/>
  <c r="H31" i="6"/>
  <c r="N17" i="6"/>
  <c r="N16" i="6"/>
  <c r="N15" i="6"/>
  <c r="N14" i="6"/>
  <c r="N43" i="6" s="1"/>
  <c r="N13" i="6"/>
  <c r="N12" i="6"/>
  <c r="N24" i="6"/>
  <c r="N23" i="6"/>
  <c r="N22" i="6"/>
  <c r="N21" i="6"/>
  <c r="N20" i="6"/>
  <c r="N31" i="6"/>
  <c r="N30" i="6"/>
  <c r="N29" i="6"/>
  <c r="N28" i="6"/>
  <c r="N27" i="6"/>
  <c r="N36" i="6"/>
  <c r="N35" i="6"/>
  <c r="N34" i="6"/>
  <c r="N41" i="6"/>
  <c r="N40" i="6"/>
  <c r="N39" i="6"/>
  <c r="N53" i="6"/>
  <c r="N52" i="6"/>
  <c r="N51" i="6"/>
  <c r="N50" i="6"/>
  <c r="N49" i="6"/>
  <c r="N48" i="6"/>
  <c r="N72" i="6" s="1"/>
  <c r="N54" i="6"/>
  <c r="N57" i="6"/>
  <c r="N60" i="6"/>
  <c r="N63" i="6"/>
  <c r="N66" i="6"/>
  <c r="N69" i="6"/>
  <c r="N76" i="6"/>
  <c r="N86" i="6"/>
  <c r="J12" i="6"/>
  <c r="J48" i="6"/>
  <c r="H89" i="6"/>
  <c r="D88" i="6"/>
  <c r="N88" i="6" s="1"/>
  <c r="F87" i="6"/>
  <c r="J86" i="6"/>
  <c r="H86" i="6"/>
  <c r="F86" i="6"/>
  <c r="P86" i="6" s="1"/>
  <c r="J76" i="6"/>
  <c r="H76" i="6"/>
  <c r="L76" i="6"/>
  <c r="J69" i="6"/>
  <c r="H69" i="6"/>
  <c r="F69" i="6"/>
  <c r="P69" i="6" s="1"/>
  <c r="J66" i="6"/>
  <c r="H66" i="6"/>
  <c r="F66" i="6"/>
  <c r="J63" i="6"/>
  <c r="H63" i="6"/>
  <c r="F63" i="6"/>
  <c r="J60" i="6"/>
  <c r="H60" i="6"/>
  <c r="F60" i="6"/>
  <c r="L60" i="6" s="1"/>
  <c r="J57" i="6"/>
  <c r="H57" i="6"/>
  <c r="F57" i="6"/>
  <c r="F58" i="6" s="1"/>
  <c r="J54" i="6"/>
  <c r="H54" i="6"/>
  <c r="F54" i="6"/>
  <c r="J53" i="6"/>
  <c r="H53" i="6"/>
  <c r="F53" i="6"/>
  <c r="J52" i="6"/>
  <c r="H52" i="6"/>
  <c r="F52" i="6"/>
  <c r="P52" i="6" s="1"/>
  <c r="J51" i="6"/>
  <c r="H51" i="6"/>
  <c r="F51" i="6"/>
  <c r="L51" i="6" s="1"/>
  <c r="J50" i="6"/>
  <c r="H50" i="6"/>
  <c r="F50" i="6"/>
  <c r="J49" i="6"/>
  <c r="J72" i="6" s="1"/>
  <c r="H49" i="6"/>
  <c r="H72" i="6" s="1"/>
  <c r="F49" i="6"/>
  <c r="H48" i="6"/>
  <c r="F48" i="6"/>
  <c r="L48" i="6" s="1"/>
  <c r="Q48" i="6" s="1"/>
  <c r="J41" i="6"/>
  <c r="H41" i="6"/>
  <c r="F41" i="6"/>
  <c r="J40" i="6"/>
  <c r="H40" i="6"/>
  <c r="F40" i="6"/>
  <c r="J39" i="6"/>
  <c r="H39" i="6"/>
  <c r="F39" i="6"/>
  <c r="L39" i="6" s="1"/>
  <c r="J36" i="6"/>
  <c r="H36" i="6"/>
  <c r="F36" i="6"/>
  <c r="P36" i="6" s="1"/>
  <c r="J35" i="6"/>
  <c r="H35" i="6"/>
  <c r="F35" i="6"/>
  <c r="J34" i="6"/>
  <c r="H34" i="6"/>
  <c r="F34" i="6"/>
  <c r="J31" i="6"/>
  <c r="F31" i="6"/>
  <c r="J30" i="6"/>
  <c r="H30" i="6"/>
  <c r="F30" i="6"/>
  <c r="J29" i="6"/>
  <c r="H29" i="6"/>
  <c r="F29" i="6"/>
  <c r="L29" i="6" s="1"/>
  <c r="J28" i="6"/>
  <c r="H28" i="6"/>
  <c r="F28" i="6"/>
  <c r="J27" i="6"/>
  <c r="H27" i="6"/>
  <c r="F27" i="6"/>
  <c r="L27" i="6" s="1"/>
  <c r="J24" i="6"/>
  <c r="H24" i="6"/>
  <c r="F24" i="6"/>
  <c r="J23" i="6"/>
  <c r="H23" i="6"/>
  <c r="F23" i="6"/>
  <c r="J22" i="6"/>
  <c r="H22" i="6"/>
  <c r="F22" i="6"/>
  <c r="L22" i="6" s="1"/>
  <c r="J21" i="6"/>
  <c r="H21" i="6"/>
  <c r="F21" i="6"/>
  <c r="Q21" i="6" s="1"/>
  <c r="J20" i="6"/>
  <c r="H20" i="6"/>
  <c r="F20" i="6"/>
  <c r="J17" i="6"/>
  <c r="H17" i="6"/>
  <c r="F17" i="6"/>
  <c r="J16" i="6"/>
  <c r="H16" i="6"/>
  <c r="F16" i="6"/>
  <c r="L16" i="6" s="1"/>
  <c r="J15" i="6"/>
  <c r="H15" i="6"/>
  <c r="F15" i="6"/>
  <c r="L15" i="6" s="1"/>
  <c r="J14" i="6"/>
  <c r="H14" i="6"/>
  <c r="F14" i="6"/>
  <c r="J13" i="6"/>
  <c r="H13" i="6"/>
  <c r="F13" i="6"/>
  <c r="F12" i="6"/>
  <c r="L21" i="6"/>
  <c r="P21" i="6"/>
  <c r="P31" i="6"/>
  <c r="L36" i="6"/>
  <c r="P48" i="6"/>
  <c r="P12" i="6"/>
  <c r="L14" i="6"/>
  <c r="P14" i="6"/>
  <c r="L20" i="6"/>
  <c r="P20" i="6"/>
  <c r="P24" i="6"/>
  <c r="L30" i="6"/>
  <c r="P30" i="6"/>
  <c r="P35" i="6"/>
  <c r="P41" i="6"/>
  <c r="L50" i="6"/>
  <c r="P50" i="6"/>
  <c r="L54" i="6"/>
  <c r="P54" i="6"/>
  <c r="L66" i="6"/>
  <c r="P66" i="6"/>
  <c r="J80" i="6"/>
  <c r="L57" i="6"/>
  <c r="P57" i="6"/>
  <c r="L40" i="6"/>
  <c r="L53" i="6"/>
  <c r="F77" i="6"/>
  <c r="P77" i="6" s="1"/>
  <c r="P15" i="6"/>
  <c r="L69" i="6"/>
  <c r="L28" i="6"/>
  <c r="P60" i="6"/>
  <c r="L35" i="6"/>
  <c r="L41" i="6"/>
  <c r="L24" i="6"/>
  <c r="L31" i="6"/>
  <c r="N77" i="6"/>
  <c r="L12" i="6"/>
  <c r="N89" i="6"/>
  <c r="F88" i="6"/>
  <c r="L88" i="6" s="1"/>
  <c r="F70" i="6"/>
  <c r="J89" i="6"/>
  <c r="F67" i="6"/>
  <c r="J77" i="6"/>
  <c r="H80" i="6"/>
  <c r="F89" i="6"/>
  <c r="P89" i="6"/>
  <c r="L89" i="6"/>
  <c r="D90" i="3"/>
  <c r="F90" i="3"/>
  <c r="D89" i="3"/>
  <c r="F89" i="3"/>
  <c r="E88" i="3"/>
  <c r="F88" i="3"/>
  <c r="F87" i="3"/>
  <c r="F81" i="3"/>
  <c r="D81" i="3"/>
  <c r="D80" i="3"/>
  <c r="F80" i="3"/>
  <c r="D79" i="3"/>
  <c r="F79" i="3"/>
  <c r="D78" i="3"/>
  <c r="F78" i="3"/>
  <c r="F77" i="3"/>
  <c r="F70" i="3"/>
  <c r="F71" i="3"/>
  <c r="F67" i="3"/>
  <c r="F68" i="3"/>
  <c r="F64" i="3"/>
  <c r="F65" i="3"/>
  <c r="F61" i="3"/>
  <c r="F62" i="3"/>
  <c r="F58" i="3"/>
  <c r="F59" i="3"/>
  <c r="F55" i="3"/>
  <c r="F54" i="3"/>
  <c r="F53" i="3"/>
  <c r="F52" i="3"/>
  <c r="F51" i="3"/>
  <c r="F50" i="3"/>
  <c r="F49" i="3"/>
  <c r="F41" i="3"/>
  <c r="F40" i="3"/>
  <c r="F39" i="3"/>
  <c r="F36" i="3"/>
  <c r="F35" i="3"/>
  <c r="F34" i="3"/>
  <c r="F31" i="3"/>
  <c r="F30" i="3"/>
  <c r="F29" i="3"/>
  <c r="F28" i="3"/>
  <c r="F27" i="3"/>
  <c r="F24" i="3"/>
  <c r="F23" i="3"/>
  <c r="F22" i="3"/>
  <c r="F21" i="3"/>
  <c r="F20" i="3"/>
  <c r="F17" i="3"/>
  <c r="F16" i="3"/>
  <c r="F15" i="3"/>
  <c r="F14" i="3"/>
  <c r="F13" i="3"/>
  <c r="F12" i="3"/>
  <c r="F42" i="3"/>
  <c r="F92" i="3"/>
  <c r="F95" i="3"/>
  <c r="F82" i="3"/>
  <c r="F84" i="3"/>
  <c r="F56" i="3"/>
  <c r="F37" i="3"/>
  <c r="F73" i="3"/>
  <c r="F25" i="3"/>
  <c r="F18" i="3"/>
  <c r="F32" i="3"/>
  <c r="F44" i="3"/>
  <c r="F94" i="3"/>
  <c r="F93" i="3"/>
  <c r="F74" i="3"/>
  <c r="F45" i="3"/>
  <c r="Q28" i="6" l="1"/>
  <c r="Y79" i="6"/>
  <c r="F61" i="6"/>
  <c r="P16" i="6"/>
  <c r="Q16" i="6" s="1"/>
  <c r="X43" i="6"/>
  <c r="Y60" i="6"/>
  <c r="Y52" i="6"/>
  <c r="X72" i="6"/>
  <c r="Y86" i="6"/>
  <c r="Y91" i="6" s="1"/>
  <c r="F80" i="6"/>
  <c r="L80" i="6" s="1"/>
  <c r="N80" i="6"/>
  <c r="P39" i="6"/>
  <c r="P51" i="6"/>
  <c r="Q51" i="6" s="1"/>
  <c r="P27" i="6"/>
  <c r="Q27" i="6" s="1"/>
  <c r="V43" i="6"/>
  <c r="X80" i="6"/>
  <c r="Y80" i="6" s="1"/>
  <c r="X79" i="6"/>
  <c r="T77" i="6"/>
  <c r="Y76" i="6"/>
  <c r="Y40" i="6"/>
  <c r="Y27" i="6"/>
  <c r="Y15" i="6"/>
  <c r="Y69" i="6"/>
  <c r="Y57" i="6"/>
  <c r="Y53" i="6"/>
  <c r="Y72" i="6" s="1"/>
  <c r="V72" i="6"/>
  <c r="Y87" i="6"/>
  <c r="T43" i="6"/>
  <c r="Y31" i="6"/>
  <c r="Q60" i="6"/>
  <c r="Q89" i="6"/>
  <c r="H88" i="6"/>
  <c r="Q31" i="6"/>
  <c r="L52" i="6"/>
  <c r="J79" i="6"/>
  <c r="P88" i="6"/>
  <c r="N79" i="6"/>
  <c r="J78" i="6"/>
  <c r="P28" i="6"/>
  <c r="V91" i="6"/>
  <c r="F79" i="6"/>
  <c r="L79" i="6" s="1"/>
  <c r="F18" i="6"/>
  <c r="C112" i="6" s="1"/>
  <c r="Q15" i="6"/>
  <c r="Q20" i="6"/>
  <c r="Q24" i="6"/>
  <c r="Q30" i="6"/>
  <c r="Q35" i="6"/>
  <c r="Q36" i="6"/>
  <c r="Q50" i="6"/>
  <c r="Q57" i="6"/>
  <c r="C118" i="6" s="1"/>
  <c r="Q66" i="6"/>
  <c r="Q69" i="6"/>
  <c r="H79" i="6"/>
  <c r="V79" i="6"/>
  <c r="Y66" i="6"/>
  <c r="Y54" i="6"/>
  <c r="Y48" i="6"/>
  <c r="T91" i="6"/>
  <c r="Y41" i="6"/>
  <c r="Y35" i="6"/>
  <c r="Y28" i="6"/>
  <c r="Y22" i="6"/>
  <c r="Y16" i="6"/>
  <c r="Y12" i="6"/>
  <c r="Y43" i="6" s="1"/>
  <c r="L95" i="6"/>
  <c r="Y77" i="6"/>
  <c r="N91" i="6"/>
  <c r="H91" i="6"/>
  <c r="L77" i="6"/>
  <c r="L13" i="6"/>
  <c r="P13" i="6"/>
  <c r="Q14" i="6"/>
  <c r="H43" i="6"/>
  <c r="L17" i="6"/>
  <c r="P17" i="6"/>
  <c r="Q17" i="6" s="1"/>
  <c r="L23" i="6"/>
  <c r="Q23" i="6" s="1"/>
  <c r="P23" i="6"/>
  <c r="P29" i="6"/>
  <c r="Q29" i="6"/>
  <c r="F32" i="6"/>
  <c r="F37" i="6"/>
  <c r="L34" i="6"/>
  <c r="P34" i="6"/>
  <c r="Q34" i="6" s="1"/>
  <c r="C115" i="6" s="1"/>
  <c r="P40" i="6"/>
  <c r="Q40" i="6"/>
  <c r="Q41" i="6"/>
  <c r="P49" i="6"/>
  <c r="L49" i="6"/>
  <c r="F55" i="6"/>
  <c r="P53" i="6"/>
  <c r="Q53" i="6"/>
  <c r="Q54" i="6"/>
  <c r="L63" i="6"/>
  <c r="F64" i="6"/>
  <c r="P63" i="6"/>
  <c r="P87" i="6"/>
  <c r="L87" i="6"/>
  <c r="Q87" i="6" s="1"/>
  <c r="J43" i="6"/>
  <c r="Q12" i="6"/>
  <c r="Q76" i="6"/>
  <c r="T83" i="6"/>
  <c r="X78" i="6"/>
  <c r="F91" i="6"/>
  <c r="Q39" i="6"/>
  <c r="F42" i="6"/>
  <c r="F25" i="6"/>
  <c r="C113" i="6" s="1"/>
  <c r="N78" i="6"/>
  <c r="L86" i="6"/>
  <c r="L91" i="6" s="1"/>
  <c r="P22" i="6"/>
  <c r="Q22" i="6" s="1"/>
  <c r="J88" i="6"/>
  <c r="C114" i="6"/>
  <c r="T72" i="6"/>
  <c r="T93" i="6" s="1"/>
  <c r="V78" i="6"/>
  <c r="Y78" i="6" s="1"/>
  <c r="X77" i="6"/>
  <c r="Y89" i="6"/>
  <c r="H78" i="6"/>
  <c r="Q52" i="6"/>
  <c r="F78" i="6"/>
  <c r="H77" i="6"/>
  <c r="H83" i="6" s="1"/>
  <c r="Y83" i="6" l="1"/>
  <c r="N83" i="6"/>
  <c r="N93" i="6" s="1"/>
  <c r="P80" i="6"/>
  <c r="Q80" i="6" s="1"/>
  <c r="Q88" i="6"/>
  <c r="Q63" i="6"/>
  <c r="F43" i="6"/>
  <c r="P91" i="6"/>
  <c r="L72" i="6"/>
  <c r="P79" i="6"/>
  <c r="Q79" i="6" s="1"/>
  <c r="J83" i="6"/>
  <c r="J93" i="6" s="1"/>
  <c r="Q86" i="6"/>
  <c r="Q91" i="6" s="1"/>
  <c r="C120" i="6" s="1"/>
  <c r="L78" i="6"/>
  <c r="L83" i="6" s="1"/>
  <c r="F81" i="6"/>
  <c r="F83" i="6" s="1"/>
  <c r="P78" i="6"/>
  <c r="P83" i="6" s="1"/>
  <c r="C116" i="6"/>
  <c r="P43" i="6"/>
  <c r="X83" i="6"/>
  <c r="X93" i="6" s="1"/>
  <c r="Y93" i="6"/>
  <c r="P72" i="6"/>
  <c r="L43" i="6"/>
  <c r="Q13" i="6"/>
  <c r="Q43" i="6" s="1"/>
  <c r="Q77" i="6"/>
  <c r="J91" i="6"/>
  <c r="V83" i="6"/>
  <c r="V93" i="6" s="1"/>
  <c r="F72" i="6"/>
  <c r="Q49" i="6"/>
  <c r="H93" i="6"/>
  <c r="Q72" i="6" l="1"/>
  <c r="C117" i="6"/>
  <c r="E112" i="6"/>
  <c r="L93" i="6"/>
  <c r="P93" i="6"/>
  <c r="F93" i="6"/>
  <c r="F73" i="6" s="1"/>
  <c r="Q78" i="6"/>
  <c r="Q83" i="6" s="1"/>
  <c r="Q93" i="6" s="1"/>
  <c r="C103" i="6" l="1"/>
  <c r="C111" i="6" s="1"/>
  <c r="F44" i="6"/>
  <c r="F92" i="6"/>
</calcChain>
</file>

<file path=xl/sharedStrings.xml><?xml version="1.0" encoding="utf-8"?>
<sst xmlns="http://schemas.openxmlformats.org/spreadsheetml/2006/main" count="666" uniqueCount="196">
  <si>
    <t>PRESUPUESTO:</t>
  </si>
  <si>
    <t>DESARROLLO URBANÍSTICO EN EL BARRIO JOSÉ DOMINGO OLIVEROS DEL MUNICIPIO DE YONDÓ - ETAPA 1 (PMT)</t>
  </si>
  <si>
    <t>FECHA PRESENTACIÓN DE LA PROPUESTA:</t>
  </si>
  <si>
    <t>DESCRIPCIÓN</t>
  </si>
  <si>
    <t>UNIDAD</t>
  </si>
  <si>
    <t>CANTIDAD</t>
  </si>
  <si>
    <t>2.1</t>
  </si>
  <si>
    <t>VR. BASE</t>
  </si>
  <si>
    <t>VALOR ($)</t>
  </si>
  <si>
    <t/>
  </si>
  <si>
    <t>ACTIVIDADES DE ALTO RIESGO - ALTURAS</t>
  </si>
  <si>
    <t>ARNÉS CUERPO COMPLETO, DE 4 ARGOLLAS DE SEGURIDAD MULTIPROPÓSITO CON HEBILLAS EN 4 PUNTOS DE ANCLAJE CON CINTA DE SEGURIDAD EN NYLON Y RESISTENCIA DE LA CINTA DE 1.500 KGF. DIELECTRICOS.</t>
  </si>
  <si>
    <t>ESLINGAS DIELÉCTRICAS DE RESTRICCIÓN</t>
  </si>
  <si>
    <t>CASCO DE SEGURIDAD CON BARBUQUEJO EN MATERIAL TERMOPLÁSTICO DE ALTA RESISTENCIA A IMPACTOS. DIELECTRICOS.</t>
  </si>
  <si>
    <t>CERTIFICADOS DE ALTURA PERSONAL AUTORIZADO Y/O REENTRENAMIENTO</t>
  </si>
  <si>
    <t xml:space="preserve"> LÍNEAS DE VIDA 20 MT.</t>
  </si>
  <si>
    <t>TIE OFF - ANCLAJE PORTÁTIL</t>
  </si>
  <si>
    <t xml:space="preserve">SUBTOTAL ACTIVIDADES DE ALTO RIESGO - ALTURAS </t>
  </si>
  <si>
    <t>PAR</t>
  </si>
  <si>
    <t>SEÑALIZACIÓN INDUSTRIAL</t>
  </si>
  <si>
    <t>KIT DE SEÑALES DE SALVAMENTO, MEDIDAS DE 35X24 CM. POLIESTIRENO C. 20.</t>
  </si>
  <si>
    <t>SEÑALES DE PROHIBICIÓN, MEDIAS  35X24 CM. EN POLIESTIRENO C. 20</t>
  </si>
  <si>
    <t>SEÑALES DE OBLIGACIÓN, 35X24 CM, POLIESTIRENO C. 20</t>
  </si>
  <si>
    <t>SEÑALES DE ADVERTENCIA, 35X24 CM, POLIESTIRENO C. 20.</t>
  </si>
  <si>
    <t>CINTA SEÑALIZACIÓN DE PELIGRO AMARILLA - NEGRA (ROLLO DE 500 M DE LONGITUD)</t>
  </si>
  <si>
    <t xml:space="preserve">SUBTOTAL SEÑALIZACIÓN INDUSTRIAL </t>
  </si>
  <si>
    <t>ELEMENTOS BASICOS DE PROTECCIÒN PERSONAL</t>
  </si>
  <si>
    <t>GAFAS DE SEGURIDAD TRANSPARENTES U OSCURAS ANTIEMPAÑANTES Y ANTI RAYADURAS</t>
  </si>
  <si>
    <t>GUANTES DE VAQUETA TIPO INGENIERO REFORZADO</t>
  </si>
  <si>
    <t>PROTECTORES AUDITIVOS DE INSERCIÓN SILICONADOS CON CORDÓN</t>
  </si>
  <si>
    <t>SUBTOTAL ELEMENTOS BASICOS DE PROTECCIÒN PERSONAL</t>
  </si>
  <si>
    <t>ELEMENTOS BÁSICOS PARA LA ATENCIÓN DE EMERGENCIAS</t>
  </si>
  <si>
    <t>BOTIQUÍN MORRAL DOTADO DE PRIMEROS AUXILIOS, TIPO A.</t>
  </si>
  <si>
    <t>EXTINTOR MULTIPROPÓSITO 10 LB</t>
  </si>
  <si>
    <t>CAMILLA DE EMERGENCIAS POLIESTIRENO CON INMOVILIZADORES</t>
  </si>
  <si>
    <t xml:space="preserve">SUBTOTAL ELEMENTOS BÁSICOS PARA LA ATENCIÓN DE EMERGENCIAS </t>
  </si>
  <si>
    <t>GESTIÓN AMBIENTAL</t>
  </si>
  <si>
    <t>2.1.1</t>
  </si>
  <si>
    <t xml:space="preserve">PROGRAMAS MANEJO DE RESIDUOS SÓLIDOS </t>
  </si>
  <si>
    <t xml:space="preserve">PUNTO ECOLÓGICO: TRES CANECAS METÁLICAS (BLANCA, NEGRA Y ROJA) DE 55 GAL, CUATRO PARALES DE MADERA, TEJA DE ZINC, DOS ESTIBAS </t>
  </si>
  <si>
    <t>GLOBAL</t>
  </si>
  <si>
    <t>PAQUETE BOLSA (BLANCA Y NEGRA)</t>
  </si>
  <si>
    <t>PAQUETE (X20)</t>
  </si>
  <si>
    <t>PAQUETE BOLSAS ROJAS</t>
  </si>
  <si>
    <t>DISPOSICIÓN RESPEL</t>
  </si>
  <si>
    <t>GLO (150 KILOS)</t>
  </si>
  <si>
    <t>KIT DE DERRAMES</t>
  </si>
  <si>
    <t>RÓTULOS</t>
  </si>
  <si>
    <t>PAQUETE X 240 UNIDADES</t>
  </si>
  <si>
    <t>KIT DE SEÑALÉTICA PARA MANEJO DE RESIDUOS</t>
  </si>
  <si>
    <t>KIT X 6</t>
  </si>
  <si>
    <t xml:space="preserve">SUBTOTAL PROGRAMAS MANEJO DE RESIDUOS SÓLIDOS </t>
  </si>
  <si>
    <t>2.1.2</t>
  </si>
  <si>
    <t>PROGRAMA EMISIONES ATMOSFERICAS</t>
  </si>
  <si>
    <t>PLÁSTICO NEGRO CALIBRE 3.5 DE 3M ANCHO X 150 LARGO (PARA MATERIALES Y CONCRETADORAS)</t>
  </si>
  <si>
    <t>ROLLO</t>
  </si>
  <si>
    <t xml:space="preserve">SUBTOTAL PROGRAMA EMISIONES ATMOSFERICAS </t>
  </si>
  <si>
    <t>2.1.3</t>
  </si>
  <si>
    <t>PROGRAMA DE USO Y ALMACENAMIENTO DE MATERIALES</t>
  </si>
  <si>
    <t>TELERAS</t>
  </si>
  <si>
    <t>UN</t>
  </si>
  <si>
    <t xml:space="preserve">SUBTOTAL PROGRAMA DE USO Y ALMACENAMIENTO DE MATERIALES </t>
  </si>
  <si>
    <t>2.1.4</t>
  </si>
  <si>
    <t>PROGRAMA PARA LA PROTECCIÓN DEL SUELO</t>
  </si>
  <si>
    <t>COSTAL</t>
  </si>
  <si>
    <t xml:space="preserve">SUBTOTAL PROGRAMA PARA LA PROTECCIÓN DEL SUELO </t>
  </si>
  <si>
    <t>2.1.5</t>
  </si>
  <si>
    <t>PROGRAMA PARA EL MANEJO DE MAQUINARIA Y EQUIPOS</t>
  </si>
  <si>
    <t>LONA VOLQUETA LATERAL 90 X 50</t>
  </si>
  <si>
    <t xml:space="preserve">SUBTOTAL PROGRAMA PARA EL MANEJO DE MAQUINARIA Y EQUIPOS </t>
  </si>
  <si>
    <t>2.1.6</t>
  </si>
  <si>
    <t>PROGRAMA PREVENCIÓN CONTAMINACIÓN FUENTES DE AGUA</t>
  </si>
  <si>
    <t xml:space="preserve">GEOTEXTIL (1,00m x 0,35m) </t>
  </si>
  <si>
    <t xml:space="preserve">SUBTOTAL PROGRAMA PREVENCIÓN CONTAMINACIÓN FUENTES DE AGUA </t>
  </si>
  <si>
    <t>3.1</t>
  </si>
  <si>
    <t>GESTIÓN SOCIAL</t>
  </si>
  <si>
    <t>3.1.1</t>
  </si>
  <si>
    <t>BUZÓN DE SUGERENCIAS E INTALACIÓN</t>
  </si>
  <si>
    <t xml:space="preserve">CARTELERA INFORMATIVA </t>
  </si>
  <si>
    <t>VOLANTES INFORMATIVO</t>
  </si>
  <si>
    <t>FORMATOS DE ACTAS DE VECINDAD, DE ENTORNO Y DE FACHADAS</t>
  </si>
  <si>
    <t>SUBTOTAL GESTIÓN SOCIAL</t>
  </si>
  <si>
    <t>CONTRATO DE OBRA PARA LA "CONSTRUCCIÓN DE ACUEDUCTO Y ALCANTARILLADO, OBRAS DE ADECUACIÓN PARA LA DOTACIÓN DE SERVICIOS PÚBLICOS Y DESARROLLO URBANÍSTICO EN EL BARRIO JOSÉ DOMINGO OLIVEROS DEL MUNICIPIO DE YONDÓ" - SEGÚN EL CONTRATO DE OBRA No. 116 – 2023</t>
  </si>
  <si>
    <t>1. IMPLEMETACIÓN PMA - EJE SST</t>
  </si>
  <si>
    <t>1.1</t>
  </si>
  <si>
    <t>1.1.1</t>
  </si>
  <si>
    <t>1.1.2</t>
  </si>
  <si>
    <t>1.1.3</t>
  </si>
  <si>
    <t>1.1.4</t>
  </si>
  <si>
    <t>1.1.5</t>
  </si>
  <si>
    <t>1.1.6</t>
  </si>
  <si>
    <t>1.2</t>
  </si>
  <si>
    <t>ACTIVIDADES DE SOLDADURA</t>
  </si>
  <si>
    <t>1.2.1</t>
  </si>
  <si>
    <t xml:space="preserve">CARETA PARA ESMERILAR </t>
  </si>
  <si>
    <t>1.2.2</t>
  </si>
  <si>
    <t>GUANTES DE CARNAZA LARGO PARA SOLDADOR</t>
  </si>
  <si>
    <t>1.2.3</t>
  </si>
  <si>
    <t>MASCARILLA MEDIA CARA ADAPTABLE A FILTROS PARA GASES Y/O VAPORES</t>
  </si>
  <si>
    <t>1.2.4</t>
  </si>
  <si>
    <t>FILTROS PARA PROTECCIÓN DE VAPORES Y/O PARTÍCULAS</t>
  </si>
  <si>
    <t>1.2.5</t>
  </si>
  <si>
    <t>CARETA PARA SOLDADOR</t>
  </si>
  <si>
    <t xml:space="preserve">SUBTOTAL ACTIVIDADES DE SOLDADURA </t>
  </si>
  <si>
    <t>1.3</t>
  </si>
  <si>
    <t>1.3.1</t>
  </si>
  <si>
    <t>1.3.2</t>
  </si>
  <si>
    <t>1.3.3</t>
  </si>
  <si>
    <t>1.3.4</t>
  </si>
  <si>
    <t>1.3.5</t>
  </si>
  <si>
    <t>1.4</t>
  </si>
  <si>
    <t>1.4.1</t>
  </si>
  <si>
    <t>1.4.2</t>
  </si>
  <si>
    <t>1.4.3</t>
  </si>
  <si>
    <t>1.5</t>
  </si>
  <si>
    <t>1.5.1</t>
  </si>
  <si>
    <t>1.5.2</t>
  </si>
  <si>
    <t>1.5.3</t>
  </si>
  <si>
    <t>2.1.1.1</t>
  </si>
  <si>
    <t>2.1.1.2</t>
  </si>
  <si>
    <t>2.1.1.3</t>
  </si>
  <si>
    <t>2.1.1.4</t>
  </si>
  <si>
    <t>2.1.1.5</t>
  </si>
  <si>
    <t>2.1.1.6</t>
  </si>
  <si>
    <t>2.1.1.7</t>
  </si>
  <si>
    <t>2.1.2.1</t>
  </si>
  <si>
    <t>2.1.3.1</t>
  </si>
  <si>
    <t>2.1.4.1</t>
  </si>
  <si>
    <t>2.1.5.1</t>
  </si>
  <si>
    <t>2.1.6.1</t>
  </si>
  <si>
    <t>REFRIGERIOS REUNIONES (INICIO, AVANCE Y FINALIZACIÓN) CON LA COMUNIDAD Y CCO</t>
  </si>
  <si>
    <t>4. COMPENSACIÓN AMBIENTAL</t>
  </si>
  <si>
    <t>TRAMITE E IMPLEMENTACIÓN DE PERMISOS AMBIENTALES ANTE LA AUTORIDAD COMPETENTE</t>
  </si>
  <si>
    <t>P. PROGRAMA DE IMPLEMENTACION DEL PLAN DE MANEJO AMBIENTAL DE OBRA (PMA - PGIO)                               (1 + 2 + 3 + 4)</t>
  </si>
  <si>
    <t>ARQ. JOSE FERNANDO ALZATE MOLINA</t>
  </si>
  <si>
    <t xml:space="preserve">REPRESENTANTE LEGAL </t>
  </si>
  <si>
    <t xml:space="preserve">CONTRATISTA </t>
  </si>
  <si>
    <t>GESTIONES Y PROYECTOS  - ZOMAC</t>
  </si>
  <si>
    <t>5/15/2023</t>
  </si>
  <si>
    <t>EJECUCION ACTA 01</t>
  </si>
  <si>
    <t>SALDO</t>
  </si>
  <si>
    <t>CANT</t>
  </si>
  <si>
    <t>VR. PARCIAL</t>
  </si>
  <si>
    <t xml:space="preserve">PLAN DE MANEJO AMBIENTAL </t>
  </si>
  <si>
    <t xml:space="preserve">Pago tramite de aprovechamiento </t>
  </si>
  <si>
    <t>Tala de arboles diametro entre 0-0,6 mts</t>
  </si>
  <si>
    <t>3. IMPLEMENTACIÓN PMA - EJE SOCIAL</t>
  </si>
  <si>
    <t>TOTAL IMPLEMENTACIÓN PMA - EJE SST POR EL TÉRMINO DE EJECUCIÓN EN % DEL CD</t>
  </si>
  <si>
    <t>TOTAL IMPLEMENTACIÓN PMA - EJE SST POR EL TÉRMINO DE EJECUCIÓN</t>
  </si>
  <si>
    <t>2. IMPLEMENTACION PMA - EJE AMBIENTAL</t>
  </si>
  <si>
    <t>TOTAL IMPLEMENTACIÓN PMA - EJE SST POR EL TÉRMINO DE EJECUCIÓN EN PORCENTAJE DEL COSTO DIRECTO</t>
  </si>
  <si>
    <t>TOTAL IMPLEMENTACIÓN PMA - EJE SOCIAL POR EL TÉRMINO DE EJECUCIÓN EN % DEL CD</t>
  </si>
  <si>
    <t>4,1,1</t>
  </si>
  <si>
    <t>4,1,2</t>
  </si>
  <si>
    <t>4,1,3</t>
  </si>
  <si>
    <t>4,1,4</t>
  </si>
  <si>
    <t>TOTAL IMPLEMENTACIÓN PMA - EJE SOCIAL POR EL TÉRMINO DE EJECUCIÓN</t>
  </si>
  <si>
    <t>Pago permiso de ocupacion de cauce</t>
  </si>
  <si>
    <t>Suministro y siembra arboles como compensacion</t>
  </si>
  <si>
    <t>TOTAL IMPLEMEnTACIÓN PMA - EJE SOCIAL POR EL TÉRMINO DE EJECUCIÓN</t>
  </si>
  <si>
    <t xml:space="preserve">BALANCE </t>
  </si>
  <si>
    <t>EJECUCION ACTA 02</t>
  </si>
  <si>
    <t>EJECUCION ACTA 03-04</t>
  </si>
  <si>
    <t>EJECUCION ACTA 05</t>
  </si>
  <si>
    <t>EJECUCION ACTA 06</t>
  </si>
  <si>
    <t>TOTAL</t>
  </si>
  <si>
    <t>PROYECCION ADICION PMA - POR TRES (3) MESES</t>
  </si>
  <si>
    <t>MES 1 ADICION</t>
  </si>
  <si>
    <t>MES 2 ADICION</t>
  </si>
  <si>
    <t>MES 3 ADICION</t>
  </si>
  <si>
    <t xml:space="preserve">Tala de arboles diametro entre 0-0,6 mts (incluye aserrado y acopio) </t>
  </si>
  <si>
    <t>Suministro de árbol como compensación forestal (incluye tierra abonada)</t>
  </si>
  <si>
    <t xml:space="preserve">NOMBRE: </t>
  </si>
  <si>
    <t>JOSÉ DIEGO MUÑOZ RESTREPO</t>
  </si>
  <si>
    <t>CARGO:</t>
  </si>
  <si>
    <t>REPRESENTANTE LEGAL</t>
  </si>
  <si>
    <t>INTERVENTORÍA</t>
  </si>
  <si>
    <t>JOSE FERNANDO ALZATE MOLINA</t>
  </si>
  <si>
    <t>CONTRATISTA DE OBRA</t>
  </si>
  <si>
    <t>3.1.2</t>
  </si>
  <si>
    <t>3.1.3</t>
  </si>
  <si>
    <t>3.1.4</t>
  </si>
  <si>
    <t>3.1.5</t>
  </si>
  <si>
    <t>4,1,5</t>
  </si>
  <si>
    <t xml:space="preserve">Pago permiso de vertimientos </t>
  </si>
  <si>
    <t>(OE1PMA) 4,1,2</t>
  </si>
  <si>
    <t>(OE2 PMA) 4,1,4</t>
  </si>
  <si>
    <t xml:space="preserve">VALOR TOTAL PMA </t>
  </si>
  <si>
    <t xml:space="preserve">EJECUCION ACTA 01 </t>
  </si>
  <si>
    <t>EJECUCION ACTA 03</t>
  </si>
  <si>
    <t>EJECUCION ACTA 04</t>
  </si>
  <si>
    <t>EJECUTADO ACTA 01 - 05</t>
  </si>
  <si>
    <t>PENDIENTE</t>
  </si>
  <si>
    <t xml:space="preserve">no se ejecuta </t>
  </si>
  <si>
    <t xml:space="preserve">si se ejecuta </t>
  </si>
  <si>
    <t>TOTAL 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</si>
</sst>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-F800]dddd\,\ mmmm\ dd\,\ yyyy"/>
    <numFmt numFmtId="165" formatCode="[$$-240A]\ #,##0.00"/>
    <numFmt numFmtId="166" formatCode="_-&quot;$&quot;* #,##0.00_-;\-&quot;$&quot;* #,##0.00_-;_-&quot;$&quot;* &quot;-&quot;??_-;_-@_-"/>
    <numFmt numFmtId="167" formatCode="&quot;$&quot;#,##0.00"/>
    <numFmt numFmtId="168" formatCode="_-* #,##0\ &quot;€&quot;_-;\-* #,##0\ &quot;€&quot;_-;_-* &quot;-&quot;\ &quot;€&quot;_-;_-@_-"/>
    <numFmt numFmtId="169" formatCode="[$$-240A]\ #,##0.00;[Red][$$-240A]\ #,##0.00"/>
    <numFmt numFmtId="170" formatCode="[$$-240A]\ #,##0.00;\-[$$-240A]\ #,##0.00"/>
    <numFmt numFmtId="171" formatCode="&quot;$&quot;\ #,##0.00"/>
    <numFmt numFmtId="172" formatCode="#,##0.00_ ;\-#,##0.00\ "/>
    <numFmt numFmtId="173" formatCode="_-[$$-240A]\ * #,##0.00_-;\-[$$-240A]\ * #,##0.00_-;_-[$$-240A]\ * &quot;-&quot;??_-;_-@_-"/>
    <numFmt numFmtId="174" formatCode="_-* #,##0.0_-;\-* #,##0.0_-;_-* &quot;-&quot;??_-;_-@_-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20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2"/>
      <color theme="1"/>
      <name val="Calibri"/>
      <family val="2"/>
      <scheme val="minor"/>
    </font>
    <font>
      <sz val="18"/>
      <name val="Arial Narrow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 Narrow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8"/>
      <name val="Arial Narrow"/>
      <family val="2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 applyBorder="0"/>
    <xf numFmtId="168" fontId="1" fillId="0" borderId="0" applyFont="0" applyFill="0" applyBorder="0" applyAlignment="0" applyProtection="0"/>
    <xf numFmtId="9" fontId="1" fillId="0" borderId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3" fillId="0" borderId="0"/>
    <xf numFmtId="9" fontId="3" fillId="0" borderId="0" applyFont="0" applyFill="0" applyBorder="0" applyAlignment="0" applyProtection="0"/>
  </cellStyleXfs>
  <cellXfs count="484">
    <xf numFmtId="0" fontId="0" fillId="0" borderId="0" xfId="0"/>
    <xf numFmtId="0" fontId="2" fillId="0" borderId="0" xfId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11" fillId="0" borderId="0" xfId="1" applyFont="1" applyAlignment="1">
      <alignment horizontal="right" vertical="center"/>
    </xf>
    <xf numFmtId="4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right" vertical="center"/>
    </xf>
    <xf numFmtId="0" fontId="13" fillId="0" borderId="0" xfId="9" applyFont="1" applyAlignment="1">
      <alignment vertical="center"/>
    </xf>
    <xf numFmtId="165" fontId="13" fillId="0" borderId="0" xfId="9" applyNumberFormat="1" applyFont="1" applyAlignment="1">
      <alignment vertical="center"/>
    </xf>
    <xf numFmtId="3" fontId="13" fillId="0" borderId="0" xfId="9" applyNumberFormat="1" applyFont="1" applyAlignment="1">
      <alignment vertical="center"/>
    </xf>
    <xf numFmtId="0" fontId="4" fillId="0" borderId="0" xfId="9" applyFont="1" applyAlignment="1">
      <alignment vertical="center"/>
    </xf>
    <xf numFmtId="165" fontId="4" fillId="0" borderId="0" xfId="9" applyNumberFormat="1" applyFont="1" applyAlignment="1">
      <alignment vertical="center"/>
    </xf>
    <xf numFmtId="3" fontId="4" fillId="0" borderId="0" xfId="9" applyNumberFormat="1" applyFont="1" applyAlignment="1">
      <alignment vertical="center"/>
    </xf>
    <xf numFmtId="0" fontId="9" fillId="0" borderId="0" xfId="9" applyFont="1" applyAlignment="1">
      <alignment horizontal="center" vertical="center" wrapText="1"/>
    </xf>
    <xf numFmtId="0" fontId="9" fillId="0" borderId="0" xfId="9" applyFont="1" applyAlignment="1">
      <alignment vertical="center"/>
    </xf>
    <xf numFmtId="165" fontId="9" fillId="0" borderId="0" xfId="9" applyNumberFormat="1" applyFont="1" applyAlignment="1">
      <alignment vertical="center"/>
    </xf>
    <xf numFmtId="3" fontId="9" fillId="0" borderId="0" xfId="9" applyNumberFormat="1" applyFont="1" applyAlignment="1">
      <alignment vertical="center"/>
    </xf>
    <xf numFmtId="0" fontId="10" fillId="0" borderId="0" xfId="9" applyFont="1" applyAlignment="1">
      <alignment horizontal="left" vertical="center"/>
    </xf>
    <xf numFmtId="0" fontId="12" fillId="0" borderId="9" xfId="1" applyFont="1" applyBorder="1" applyAlignment="1">
      <alignment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1" fontId="9" fillId="0" borderId="5" xfId="0" applyNumberFormat="1" applyFont="1" applyBorder="1" applyAlignment="1">
      <alignment vertical="center" wrapText="1"/>
    </xf>
    <xf numFmtId="171" fontId="9" fillId="0" borderId="8" xfId="0" applyNumberFormat="1" applyFont="1" applyBorder="1" applyAlignment="1">
      <alignment vertical="center" wrapText="1"/>
    </xf>
    <xf numFmtId="171" fontId="9" fillId="4" borderId="5" xfId="0" applyNumberFormat="1" applyFont="1" applyFill="1" applyBorder="1" applyAlignment="1">
      <alignment vertical="center" wrapText="1"/>
    </xf>
    <xf numFmtId="165" fontId="6" fillId="6" borderId="18" xfId="0" applyNumberFormat="1" applyFont="1" applyFill="1" applyBorder="1" applyAlignment="1">
      <alignment horizontal="right" vertical="center"/>
    </xf>
    <xf numFmtId="165" fontId="6" fillId="6" borderId="11" xfId="0" applyNumberFormat="1" applyFont="1" applyFill="1" applyBorder="1" applyAlignment="1">
      <alignment horizontal="right" vertical="center"/>
    </xf>
    <xf numFmtId="171" fontId="9" fillId="7" borderId="5" xfId="0" applyNumberFormat="1" applyFont="1" applyFill="1" applyBorder="1" applyAlignment="1">
      <alignment vertical="center" wrapText="1"/>
    </xf>
    <xf numFmtId="171" fontId="9" fillId="0" borderId="37" xfId="0" applyNumberFormat="1" applyFont="1" applyBorder="1" applyAlignment="1">
      <alignment vertical="center" wrapText="1"/>
    </xf>
    <xf numFmtId="171" fontId="9" fillId="0" borderId="32" xfId="0" applyNumberFormat="1" applyFont="1" applyBorder="1" applyAlignment="1">
      <alignment vertical="center" wrapText="1"/>
    </xf>
    <xf numFmtId="171" fontId="9" fillId="8" borderId="5" xfId="0" applyNumberFormat="1" applyFont="1" applyFill="1" applyBorder="1" applyAlignment="1">
      <alignment vertical="center" wrapText="1"/>
    </xf>
    <xf numFmtId="171" fontId="6" fillId="3" borderId="5" xfId="0" applyNumberFormat="1" applyFont="1" applyFill="1" applyBorder="1" applyAlignment="1">
      <alignment vertical="center" wrapText="1"/>
    </xf>
    <xf numFmtId="0" fontId="17" fillId="2" borderId="14" xfId="3" applyFont="1" applyFill="1" applyBorder="1" applyAlignment="1">
      <alignment horizontal="justify" vertical="center" wrapText="1"/>
    </xf>
    <xf numFmtId="0" fontId="16" fillId="2" borderId="10" xfId="3" applyFont="1" applyFill="1" applyBorder="1" applyAlignment="1">
      <alignment horizontal="center" vertical="center"/>
    </xf>
    <xf numFmtId="167" fontId="16" fillId="2" borderId="10" xfId="3" applyNumberFormat="1" applyFont="1" applyFill="1" applyBorder="1" applyAlignment="1">
      <alignment horizontal="center" vertical="center"/>
    </xf>
    <xf numFmtId="167" fontId="16" fillId="2" borderId="11" xfId="4" applyNumberFormat="1" applyFont="1" applyFill="1" applyBorder="1" applyAlignment="1">
      <alignment horizontal="center" vertical="center"/>
    </xf>
    <xf numFmtId="165" fontId="6" fillId="0" borderId="36" xfId="0" applyNumberFormat="1" applyFont="1" applyBorder="1" applyAlignment="1">
      <alignment horizontal="center" vertical="center"/>
    </xf>
    <xf numFmtId="0" fontId="16" fillId="8" borderId="10" xfId="3" applyFont="1" applyFill="1" applyBorder="1" applyAlignment="1">
      <alignment horizontal="right" vertical="center"/>
    </xf>
    <xf numFmtId="167" fontId="16" fillId="8" borderId="10" xfId="3" applyNumberFormat="1" applyFont="1" applyFill="1" applyBorder="1" applyAlignment="1">
      <alignment horizontal="right" vertical="center"/>
    </xf>
    <xf numFmtId="169" fontId="16" fillId="8" borderId="10" xfId="3" applyNumberFormat="1" applyFont="1" applyFill="1" applyBorder="1" applyAlignment="1">
      <alignment horizontal="right" vertical="center"/>
    </xf>
    <xf numFmtId="167" fontId="16" fillId="8" borderId="11" xfId="4" applyNumberFormat="1" applyFont="1" applyFill="1" applyBorder="1" applyAlignment="1" applyProtection="1">
      <alignment horizontal="right" vertical="center"/>
    </xf>
    <xf numFmtId="165" fontId="6" fillId="8" borderId="3" xfId="0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right" vertical="center" wrapText="1"/>
    </xf>
    <xf numFmtId="0" fontId="16" fillId="2" borderId="14" xfId="3" applyFont="1" applyFill="1" applyBorder="1" applyAlignment="1">
      <alignment horizontal="justify" vertical="center" wrapText="1"/>
    </xf>
    <xf numFmtId="9" fontId="16" fillId="2" borderId="14" xfId="5" applyFont="1" applyFill="1" applyBorder="1" applyAlignment="1" applyProtection="1">
      <alignment horizontal="center" vertical="center"/>
    </xf>
    <xf numFmtId="167" fontId="16" fillId="2" borderId="14" xfId="6" applyNumberFormat="1" applyFont="1" applyFill="1" applyBorder="1" applyAlignment="1">
      <alignment horizontal="right" vertical="center"/>
    </xf>
    <xf numFmtId="43" fontId="16" fillId="2" borderId="14" xfId="7" applyFont="1" applyFill="1" applyBorder="1" applyAlignment="1">
      <alignment horizontal="right" vertical="center"/>
    </xf>
    <xf numFmtId="167" fontId="16" fillId="2" borderId="15" xfId="4" applyNumberFormat="1" applyFont="1" applyFill="1" applyBorder="1" applyAlignment="1" applyProtection="1">
      <alignment horizontal="right" vertical="center"/>
    </xf>
    <xf numFmtId="165" fontId="6" fillId="0" borderId="3" xfId="0" applyNumberFormat="1" applyFont="1" applyBorder="1" applyAlignment="1">
      <alignment horizontal="center" vertical="center"/>
    </xf>
    <xf numFmtId="165" fontId="6" fillId="0" borderId="5" xfId="0" applyNumberFormat="1" applyFont="1" applyBorder="1" applyAlignment="1">
      <alignment horizontal="center" vertical="center"/>
    </xf>
    <xf numFmtId="0" fontId="17" fillId="2" borderId="13" xfId="3" applyFont="1" applyFill="1" applyBorder="1" applyAlignment="1">
      <alignment horizontal="right" vertical="center" wrapText="1"/>
    </xf>
    <xf numFmtId="9" fontId="17" fillId="2" borderId="14" xfId="5" applyFont="1" applyFill="1" applyBorder="1" applyAlignment="1" applyProtection="1">
      <alignment horizontal="center" vertical="center"/>
    </xf>
    <xf numFmtId="167" fontId="17" fillId="2" borderId="14" xfId="6" applyNumberFormat="1" applyFont="1" applyFill="1" applyBorder="1" applyAlignment="1">
      <alignment horizontal="right" vertical="center"/>
    </xf>
    <xf numFmtId="43" fontId="17" fillId="2" borderId="14" xfId="7" applyFont="1" applyFill="1" applyBorder="1" applyAlignment="1">
      <alignment horizontal="right" vertical="center"/>
    </xf>
    <xf numFmtId="167" fontId="17" fillId="2" borderId="15" xfId="4" applyNumberFormat="1" applyFont="1" applyFill="1" applyBorder="1" applyAlignment="1" applyProtection="1">
      <alignment horizontal="right" vertical="center"/>
    </xf>
    <xf numFmtId="0" fontId="17" fillId="2" borderId="4" xfId="3" applyFont="1" applyFill="1" applyBorder="1" applyAlignment="1">
      <alignment horizontal="justify" vertical="center" wrapText="1"/>
    </xf>
    <xf numFmtId="9" fontId="17" fillId="2" borderId="4" xfId="5" applyFont="1" applyFill="1" applyBorder="1" applyAlignment="1" applyProtection="1">
      <alignment horizontal="center" vertical="center"/>
    </xf>
    <xf numFmtId="167" fontId="17" fillId="2" borderId="4" xfId="6" applyNumberFormat="1" applyFont="1" applyFill="1" applyBorder="1" applyAlignment="1">
      <alignment horizontal="right" vertical="center"/>
    </xf>
    <xf numFmtId="43" fontId="17" fillId="2" borderId="4" xfId="7" applyFont="1" applyFill="1" applyBorder="1" applyAlignment="1">
      <alignment horizontal="right" vertical="center"/>
    </xf>
    <xf numFmtId="167" fontId="17" fillId="2" borderId="5" xfId="4" applyNumberFormat="1" applyFont="1" applyFill="1" applyBorder="1" applyAlignment="1" applyProtection="1">
      <alignment horizontal="right" vertical="center"/>
    </xf>
    <xf numFmtId="0" fontId="16" fillId="2" borderId="3" xfId="3" applyFont="1" applyFill="1" applyBorder="1" applyAlignment="1">
      <alignment horizontal="right" vertical="center" wrapText="1"/>
    </xf>
    <xf numFmtId="0" fontId="16" fillId="2" borderId="4" xfId="3" applyFont="1" applyFill="1" applyBorder="1" applyAlignment="1">
      <alignment horizontal="justify" vertical="center" wrapText="1"/>
    </xf>
    <xf numFmtId="9" fontId="16" fillId="2" borderId="4" xfId="5" applyFont="1" applyFill="1" applyBorder="1" applyAlignment="1" applyProtection="1">
      <alignment horizontal="center" vertical="center"/>
    </xf>
    <xf numFmtId="167" fontId="16" fillId="2" borderId="4" xfId="6" applyNumberFormat="1" applyFont="1" applyFill="1" applyBorder="1" applyAlignment="1">
      <alignment horizontal="right" vertical="center"/>
    </xf>
    <xf numFmtId="43" fontId="16" fillId="2" borderId="4" xfId="7" applyFont="1" applyFill="1" applyBorder="1" applyAlignment="1">
      <alignment horizontal="right" vertical="center"/>
    </xf>
    <xf numFmtId="167" fontId="16" fillId="2" borderId="5" xfId="4" applyNumberFormat="1" applyFont="1" applyFill="1" applyBorder="1" applyAlignment="1" applyProtection="1">
      <alignment horizontal="right" vertical="center"/>
    </xf>
    <xf numFmtId="0" fontId="17" fillId="2" borderId="3" xfId="3" applyFont="1" applyFill="1" applyBorder="1" applyAlignment="1">
      <alignment horizontal="right" vertical="center" wrapText="1"/>
    </xf>
    <xf numFmtId="0" fontId="16" fillId="2" borderId="6" xfId="3" applyFont="1" applyFill="1" applyBorder="1" applyAlignment="1">
      <alignment horizontal="right" vertical="center" wrapText="1"/>
    </xf>
    <xf numFmtId="0" fontId="16" fillId="2" borderId="7" xfId="3" applyFont="1" applyFill="1" applyBorder="1" applyAlignment="1">
      <alignment horizontal="left" vertical="center"/>
    </xf>
    <xf numFmtId="0" fontId="16" fillId="2" borderId="7" xfId="3" applyFont="1" applyFill="1" applyBorder="1" applyAlignment="1">
      <alignment horizontal="right" vertical="center"/>
    </xf>
    <xf numFmtId="167" fontId="16" fillId="2" borderId="7" xfId="3" applyNumberFormat="1" applyFont="1" applyFill="1" applyBorder="1" applyAlignment="1">
      <alignment horizontal="right" vertical="center"/>
    </xf>
    <xf numFmtId="169" fontId="16" fillId="2" borderId="7" xfId="3" applyNumberFormat="1" applyFont="1" applyFill="1" applyBorder="1" applyAlignment="1">
      <alignment horizontal="right" vertical="center"/>
    </xf>
    <xf numFmtId="167" fontId="16" fillId="2" borderId="8" xfId="4" applyNumberFormat="1" applyFont="1" applyFill="1" applyBorder="1" applyAlignment="1" applyProtection="1">
      <alignment horizontal="right" vertical="center"/>
    </xf>
    <xf numFmtId="0" fontId="17" fillId="8" borderId="21" xfId="3" applyFont="1" applyFill="1" applyBorder="1" applyAlignment="1">
      <alignment horizontal="left" vertical="center"/>
    </xf>
    <xf numFmtId="167" fontId="17" fillId="8" borderId="21" xfId="3" applyNumberFormat="1" applyFont="1" applyFill="1" applyBorder="1" applyAlignment="1">
      <alignment horizontal="right" vertical="center"/>
    </xf>
    <xf numFmtId="0" fontId="17" fillId="8" borderId="21" xfId="3" applyFont="1" applyFill="1" applyBorder="1" applyAlignment="1">
      <alignment horizontal="right" vertical="center"/>
    </xf>
    <xf numFmtId="167" fontId="16" fillId="8" borderId="22" xfId="4" applyNumberFormat="1" applyFont="1" applyFill="1" applyBorder="1" applyAlignment="1" applyProtection="1">
      <alignment horizontal="right" vertical="center"/>
    </xf>
    <xf numFmtId="0" fontId="17" fillId="2" borderId="10" xfId="3" applyFont="1" applyFill="1" applyBorder="1" applyAlignment="1">
      <alignment horizontal="left" vertical="center"/>
    </xf>
    <xf numFmtId="167" fontId="17" fillId="2" borderId="10" xfId="3" applyNumberFormat="1" applyFont="1" applyFill="1" applyBorder="1" applyAlignment="1">
      <alignment horizontal="right" vertical="center"/>
    </xf>
    <xf numFmtId="0" fontId="17" fillId="2" borderId="10" xfId="3" applyFont="1" applyFill="1" applyBorder="1" applyAlignment="1">
      <alignment horizontal="right" vertical="center"/>
    </xf>
    <xf numFmtId="10" fontId="16" fillId="2" borderId="11" xfId="8" applyNumberFormat="1" applyFont="1" applyFill="1" applyBorder="1" applyAlignment="1" applyProtection="1">
      <alignment horizontal="right" vertical="center"/>
    </xf>
    <xf numFmtId="0" fontId="16" fillId="7" borderId="10" xfId="3" applyFont="1" applyFill="1" applyBorder="1" applyAlignment="1">
      <alignment horizontal="right" vertical="center"/>
    </xf>
    <xf numFmtId="167" fontId="16" fillId="7" borderId="10" xfId="3" applyNumberFormat="1" applyFont="1" applyFill="1" applyBorder="1" applyAlignment="1">
      <alignment horizontal="right" vertical="center"/>
    </xf>
    <xf numFmtId="169" fontId="16" fillId="7" borderId="10" xfId="3" applyNumberFormat="1" applyFont="1" applyFill="1" applyBorder="1" applyAlignment="1">
      <alignment horizontal="right" vertical="center"/>
    </xf>
    <xf numFmtId="167" fontId="16" fillId="7" borderId="11" xfId="4" applyNumberFormat="1" applyFont="1" applyFill="1" applyBorder="1" applyAlignment="1" applyProtection="1">
      <alignment horizontal="right" vertical="center"/>
    </xf>
    <xf numFmtId="43" fontId="17" fillId="7" borderId="14" xfId="7" applyFont="1" applyFill="1" applyBorder="1" applyAlignment="1">
      <alignment horizontal="right" vertical="center"/>
    </xf>
    <xf numFmtId="9" fontId="17" fillId="2" borderId="14" xfId="5" applyFont="1" applyFill="1" applyBorder="1" applyAlignment="1" applyProtection="1">
      <alignment horizontal="center" vertical="center" wrapText="1"/>
    </xf>
    <xf numFmtId="9" fontId="17" fillId="2" borderId="4" xfId="5" applyFont="1" applyFill="1" applyBorder="1" applyAlignment="1" applyProtection="1">
      <alignment horizontal="center" vertical="center" wrapText="1"/>
    </xf>
    <xf numFmtId="0" fontId="17" fillId="7" borderId="10" xfId="3" applyFont="1" applyFill="1" applyBorder="1" applyAlignment="1">
      <alignment horizontal="left" vertical="center"/>
    </xf>
    <xf numFmtId="167" fontId="17" fillId="7" borderId="10" xfId="3" applyNumberFormat="1" applyFont="1" applyFill="1" applyBorder="1" applyAlignment="1">
      <alignment horizontal="right" vertical="center"/>
    </xf>
    <xf numFmtId="0" fontId="17" fillId="7" borderId="10" xfId="3" applyFont="1" applyFill="1" applyBorder="1" applyAlignment="1">
      <alignment horizontal="right" vertical="center"/>
    </xf>
    <xf numFmtId="0" fontId="16" fillId="4" borderId="10" xfId="3" applyFont="1" applyFill="1" applyBorder="1" applyAlignment="1">
      <alignment horizontal="right" vertical="center"/>
    </xf>
    <xf numFmtId="167" fontId="16" fillId="4" borderId="10" xfId="3" applyNumberFormat="1" applyFont="1" applyFill="1" applyBorder="1" applyAlignment="1">
      <alignment horizontal="right" vertical="center"/>
    </xf>
    <xf numFmtId="169" fontId="16" fillId="4" borderId="10" xfId="3" applyNumberFormat="1" applyFont="1" applyFill="1" applyBorder="1" applyAlignment="1">
      <alignment horizontal="right" vertical="center"/>
    </xf>
    <xf numFmtId="167" fontId="16" fillId="4" borderId="11" xfId="4" applyNumberFormat="1" applyFont="1" applyFill="1" applyBorder="1" applyAlignment="1" applyProtection="1">
      <alignment horizontal="right" vertical="center"/>
    </xf>
    <xf numFmtId="43" fontId="17" fillId="4" borderId="14" xfId="7" applyFont="1" applyFill="1" applyBorder="1" applyAlignment="1">
      <alignment horizontal="right" vertical="center"/>
    </xf>
    <xf numFmtId="0" fontId="16" fillId="2" borderId="10" xfId="3" applyFont="1" applyFill="1" applyBorder="1" applyAlignment="1">
      <alignment horizontal="right" vertical="center"/>
    </xf>
    <xf numFmtId="167" fontId="16" fillId="2" borderId="10" xfId="3" applyNumberFormat="1" applyFont="1" applyFill="1" applyBorder="1" applyAlignment="1">
      <alignment horizontal="right" vertical="center"/>
    </xf>
    <xf numFmtId="169" fontId="16" fillId="2" borderId="10" xfId="3" applyNumberFormat="1" applyFont="1" applyFill="1" applyBorder="1" applyAlignment="1">
      <alignment horizontal="right" vertical="center"/>
    </xf>
    <xf numFmtId="167" fontId="16" fillId="2" borderId="11" xfId="4" applyNumberFormat="1" applyFont="1" applyFill="1" applyBorder="1" applyAlignment="1" applyProtection="1">
      <alignment horizontal="right" vertical="center"/>
    </xf>
    <xf numFmtId="0" fontId="17" fillId="2" borderId="4" xfId="3" applyFont="1" applyFill="1" applyBorder="1" applyAlignment="1">
      <alignment horizontal="left" vertical="center" wrapText="1"/>
    </xf>
    <xf numFmtId="167" fontId="17" fillId="2" borderId="4" xfId="6" applyNumberFormat="1" applyFont="1" applyFill="1" applyBorder="1" applyAlignment="1">
      <alignment horizontal="center" vertical="center"/>
    </xf>
    <xf numFmtId="170" fontId="16" fillId="2" borderId="4" xfId="10" applyNumberFormat="1" applyFont="1" applyFill="1" applyBorder="1" applyAlignment="1" applyProtection="1">
      <alignment horizontal="right" vertical="center"/>
    </xf>
    <xf numFmtId="0" fontId="14" fillId="0" borderId="4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center"/>
    </xf>
    <xf numFmtId="0" fontId="14" fillId="0" borderId="7" xfId="0" applyFont="1" applyBorder="1" applyAlignment="1">
      <alignment horizontal="justify" vertical="center" wrapText="1"/>
    </xf>
    <xf numFmtId="0" fontId="17" fillId="2" borderId="7" xfId="3" applyFont="1" applyFill="1" applyBorder="1" applyAlignment="1">
      <alignment horizontal="left" vertical="center"/>
    </xf>
    <xf numFmtId="167" fontId="17" fillId="2" borderId="38" xfId="6" applyNumberFormat="1" applyFont="1" applyFill="1" applyBorder="1" applyAlignment="1">
      <alignment horizontal="right" vertical="center"/>
    </xf>
    <xf numFmtId="0" fontId="17" fillId="2" borderId="7" xfId="3" applyFont="1" applyFill="1" applyBorder="1" applyAlignment="1">
      <alignment horizontal="right" vertical="center"/>
    </xf>
    <xf numFmtId="170" fontId="16" fillId="2" borderId="7" xfId="10" applyNumberFormat="1" applyFont="1" applyFill="1" applyBorder="1" applyAlignment="1" applyProtection="1">
      <alignment horizontal="right" vertical="center"/>
    </xf>
    <xf numFmtId="0" fontId="17" fillId="3" borderId="10" xfId="3" applyFont="1" applyFill="1" applyBorder="1" applyAlignment="1">
      <alignment horizontal="left" vertical="center"/>
    </xf>
    <xf numFmtId="167" fontId="17" fillId="3" borderId="10" xfId="3" applyNumberFormat="1" applyFont="1" applyFill="1" applyBorder="1" applyAlignment="1">
      <alignment horizontal="right" vertical="center"/>
    </xf>
    <xf numFmtId="0" fontId="17" fillId="3" borderId="10" xfId="3" applyFont="1" applyFill="1" applyBorder="1" applyAlignment="1">
      <alignment horizontal="right" vertical="center"/>
    </xf>
    <xf numFmtId="167" fontId="16" fillId="3" borderId="11" xfId="4" applyNumberFormat="1" applyFont="1" applyFill="1" applyBorder="1" applyAlignment="1" applyProtection="1">
      <alignment horizontal="right" vertical="center"/>
    </xf>
    <xf numFmtId="0" fontId="17" fillId="0" borderId="21" xfId="3" applyFont="1" applyBorder="1" applyAlignment="1">
      <alignment horizontal="left" vertical="center"/>
    </xf>
    <xf numFmtId="167" fontId="17" fillId="0" borderId="21" xfId="3" applyNumberFormat="1" applyFont="1" applyBorder="1" applyAlignment="1">
      <alignment horizontal="right" vertical="center"/>
    </xf>
    <xf numFmtId="0" fontId="17" fillId="0" borderId="21" xfId="3" applyFont="1" applyBorder="1" applyAlignment="1">
      <alignment horizontal="right" vertical="center"/>
    </xf>
    <xf numFmtId="0" fontId="17" fillId="6" borderId="10" xfId="3" applyFont="1" applyFill="1" applyBorder="1" applyAlignment="1">
      <alignment horizontal="right" vertical="center"/>
    </xf>
    <xf numFmtId="167" fontId="17" fillId="6" borderId="10" xfId="3" applyNumberFormat="1" applyFont="1" applyFill="1" applyBorder="1" applyAlignment="1">
      <alignment horizontal="right" vertical="center"/>
    </xf>
    <xf numFmtId="10" fontId="17" fillId="6" borderId="10" xfId="3" applyNumberFormat="1" applyFont="1" applyFill="1" applyBorder="1" applyAlignment="1">
      <alignment horizontal="right" vertical="center"/>
    </xf>
    <xf numFmtId="167" fontId="16" fillId="6" borderId="11" xfId="4" applyNumberFormat="1" applyFont="1" applyFill="1" applyBorder="1" applyAlignment="1" applyProtection="1">
      <alignment horizontal="right" vertical="center"/>
    </xf>
    <xf numFmtId="171" fontId="9" fillId="0" borderId="0" xfId="9" applyNumberFormat="1" applyFont="1" applyAlignment="1">
      <alignment vertical="center"/>
    </xf>
    <xf numFmtId="171" fontId="9" fillId="0" borderId="0" xfId="9" applyNumberFormat="1" applyFont="1" applyAlignment="1">
      <alignment horizontal="right" vertical="top"/>
    </xf>
    <xf numFmtId="171" fontId="9" fillId="0" borderId="0" xfId="9" applyNumberFormat="1" applyFont="1" applyAlignment="1">
      <alignment horizontal="right" vertical="center"/>
    </xf>
    <xf numFmtId="170" fontId="9" fillId="0" borderId="0" xfId="9" applyNumberFormat="1" applyFont="1" applyAlignment="1">
      <alignment vertical="center"/>
    </xf>
    <xf numFmtId="0" fontId="19" fillId="0" borderId="4" xfId="0" applyFont="1" applyBorder="1" applyAlignment="1">
      <alignment horizontal="right"/>
    </xf>
    <xf numFmtId="0" fontId="17" fillId="2" borderId="14" xfId="3" applyFont="1" applyFill="1" applyBorder="1" applyAlignment="1">
      <alignment horizontal="right" vertical="center" wrapText="1"/>
    </xf>
    <xf numFmtId="0" fontId="17" fillId="2" borderId="14" xfId="3" applyFont="1" applyFill="1" applyBorder="1" applyAlignment="1">
      <alignment horizontal="left" vertical="center" wrapText="1"/>
    </xf>
    <xf numFmtId="167" fontId="17" fillId="2" borderId="14" xfId="6" applyNumberFormat="1" applyFont="1" applyFill="1" applyBorder="1" applyAlignment="1">
      <alignment horizontal="center" vertical="center"/>
    </xf>
    <xf numFmtId="43" fontId="17" fillId="2" borderId="14" xfId="7" applyFont="1" applyFill="1" applyBorder="1" applyAlignment="1">
      <alignment horizontal="center" vertical="center"/>
    </xf>
    <xf numFmtId="170" fontId="16" fillId="2" borderId="14" xfId="10" applyNumberFormat="1" applyFont="1" applyFill="1" applyBorder="1" applyAlignment="1" applyProtection="1">
      <alignment horizontal="right" vertical="center"/>
    </xf>
    <xf numFmtId="0" fontId="16" fillId="2" borderId="9" xfId="3" applyFont="1" applyFill="1" applyBorder="1" applyAlignment="1">
      <alignment horizontal="right" vertical="center" wrapText="1"/>
    </xf>
    <xf numFmtId="0" fontId="17" fillId="2" borderId="10" xfId="3" applyFont="1" applyFill="1" applyBorder="1" applyAlignment="1">
      <alignment horizontal="justify" vertical="center" wrapText="1"/>
    </xf>
    <xf numFmtId="43" fontId="17" fillId="2" borderId="38" xfId="7" applyFont="1" applyFill="1" applyBorder="1" applyAlignment="1">
      <alignment horizontal="right" vertical="center"/>
    </xf>
    <xf numFmtId="171" fontId="9" fillId="0" borderId="15" xfId="0" applyNumberFormat="1" applyFont="1" applyBorder="1" applyAlignment="1">
      <alignment vertical="center" wrapText="1"/>
    </xf>
    <xf numFmtId="43" fontId="17" fillId="8" borderId="9" xfId="7" applyFont="1" applyFill="1" applyBorder="1" applyAlignment="1">
      <alignment horizontal="right" vertical="center"/>
    </xf>
    <xf numFmtId="171" fontId="6" fillId="8" borderId="11" xfId="0" applyNumberFormat="1" applyFont="1" applyFill="1" applyBorder="1" applyAlignment="1">
      <alignment vertical="center" wrapText="1"/>
    </xf>
    <xf numFmtId="43" fontId="17" fillId="7" borderId="9" xfId="7" applyFont="1" applyFill="1" applyBorder="1" applyAlignment="1">
      <alignment horizontal="right" vertical="center"/>
    </xf>
    <xf numFmtId="171" fontId="6" fillId="7" borderId="11" xfId="0" applyNumberFormat="1" applyFont="1" applyFill="1" applyBorder="1" applyAlignment="1">
      <alignment vertical="center" wrapText="1"/>
    </xf>
    <xf numFmtId="0" fontId="17" fillId="5" borderId="38" xfId="3" applyFont="1" applyFill="1" applyBorder="1" applyAlignment="1">
      <alignment horizontal="left" vertical="center"/>
    </xf>
    <xf numFmtId="167" fontId="17" fillId="5" borderId="38" xfId="3" applyNumberFormat="1" applyFont="1" applyFill="1" applyBorder="1" applyAlignment="1">
      <alignment horizontal="right" vertical="center"/>
    </xf>
    <xf numFmtId="0" fontId="17" fillId="5" borderId="38" xfId="3" applyFont="1" applyFill="1" applyBorder="1" applyAlignment="1">
      <alignment horizontal="right" vertical="center"/>
    </xf>
    <xf numFmtId="10" fontId="16" fillId="5" borderId="38" xfId="8" applyNumberFormat="1" applyFont="1" applyFill="1" applyBorder="1" applyAlignment="1" applyProtection="1">
      <alignment horizontal="right" vertical="center"/>
    </xf>
    <xf numFmtId="171" fontId="9" fillId="5" borderId="15" xfId="0" applyNumberFormat="1" applyFont="1" applyFill="1" applyBorder="1" applyAlignment="1">
      <alignment vertical="center" wrapText="1"/>
    </xf>
    <xf numFmtId="0" fontId="17" fillId="4" borderId="10" xfId="3" applyFont="1" applyFill="1" applyBorder="1" applyAlignment="1">
      <alignment horizontal="left" vertical="center"/>
    </xf>
    <xf numFmtId="167" fontId="17" fillId="4" borderId="10" xfId="3" applyNumberFormat="1" applyFont="1" applyFill="1" applyBorder="1" applyAlignment="1">
      <alignment horizontal="right" vertical="center"/>
    </xf>
    <xf numFmtId="0" fontId="17" fillId="4" borderId="10" xfId="3" applyFont="1" applyFill="1" applyBorder="1" applyAlignment="1">
      <alignment horizontal="right" vertical="center"/>
    </xf>
    <xf numFmtId="43" fontId="17" fillId="4" borderId="10" xfId="7" applyFont="1" applyFill="1" applyBorder="1" applyAlignment="1">
      <alignment horizontal="right" vertical="center"/>
    </xf>
    <xf numFmtId="171" fontId="6" fillId="4" borderId="11" xfId="0" applyNumberFormat="1" applyFont="1" applyFill="1" applyBorder="1" applyAlignment="1">
      <alignment vertical="center" wrapText="1"/>
    </xf>
    <xf numFmtId="0" fontId="16" fillId="9" borderId="3" xfId="3" applyFont="1" applyFill="1" applyBorder="1" applyAlignment="1">
      <alignment horizontal="right" vertical="center" wrapText="1"/>
    </xf>
    <xf numFmtId="0" fontId="16" fillId="9" borderId="4" xfId="3" applyFont="1" applyFill="1" applyBorder="1" applyAlignment="1">
      <alignment horizontal="justify" vertical="center" wrapText="1"/>
    </xf>
    <xf numFmtId="9" fontId="16" fillId="9" borderId="4" xfId="5" applyFont="1" applyFill="1" applyBorder="1" applyAlignment="1" applyProtection="1">
      <alignment horizontal="center" vertical="center"/>
    </xf>
    <xf numFmtId="167" fontId="16" fillId="9" borderId="4" xfId="6" applyNumberFormat="1" applyFont="1" applyFill="1" applyBorder="1" applyAlignment="1">
      <alignment horizontal="right" vertical="center"/>
    </xf>
    <xf numFmtId="43" fontId="16" fillId="9" borderId="4" xfId="7" applyFont="1" applyFill="1" applyBorder="1" applyAlignment="1">
      <alignment horizontal="right" vertical="center"/>
    </xf>
    <xf numFmtId="167" fontId="16" fillId="9" borderId="5" xfId="4" applyNumberFormat="1" applyFont="1" applyFill="1" applyBorder="1" applyAlignment="1" applyProtection="1">
      <alignment horizontal="right" vertical="center"/>
    </xf>
    <xf numFmtId="171" fontId="9" fillId="9" borderId="5" xfId="0" applyNumberFormat="1" applyFont="1" applyFill="1" applyBorder="1" applyAlignment="1">
      <alignment vertical="center" wrapText="1"/>
    </xf>
    <xf numFmtId="0" fontId="16" fillId="9" borderId="13" xfId="3" applyFont="1" applyFill="1" applyBorder="1" applyAlignment="1">
      <alignment horizontal="right" vertical="center" wrapText="1"/>
    </xf>
    <xf numFmtId="0" fontId="16" fillId="9" borderId="14" xfId="3" applyFont="1" applyFill="1" applyBorder="1" applyAlignment="1">
      <alignment horizontal="justify" vertical="center" wrapText="1"/>
    </xf>
    <xf numFmtId="9" fontId="16" fillId="9" borderId="14" xfId="5" applyFont="1" applyFill="1" applyBorder="1" applyAlignment="1" applyProtection="1">
      <alignment horizontal="center" vertical="center"/>
    </xf>
    <xf numFmtId="167" fontId="16" fillId="9" borderId="14" xfId="6" applyNumberFormat="1" applyFont="1" applyFill="1" applyBorder="1" applyAlignment="1">
      <alignment horizontal="right" vertical="center"/>
    </xf>
    <xf numFmtId="43" fontId="16" fillId="9" borderId="14" xfId="7" applyFont="1" applyFill="1" applyBorder="1" applyAlignment="1">
      <alignment horizontal="right" vertical="center"/>
    </xf>
    <xf numFmtId="167" fontId="16" fillId="9" borderId="15" xfId="4" applyNumberFormat="1" applyFont="1" applyFill="1" applyBorder="1" applyAlignment="1" applyProtection="1">
      <alignment horizontal="right" vertical="center"/>
    </xf>
    <xf numFmtId="0" fontId="17" fillId="2" borderId="1" xfId="3" applyFont="1" applyFill="1" applyBorder="1" applyAlignment="1">
      <alignment horizontal="right" vertical="center" wrapText="1"/>
    </xf>
    <xf numFmtId="9" fontId="17" fillId="2" borderId="41" xfId="5" applyFont="1" applyFill="1" applyBorder="1" applyAlignment="1" applyProtection="1">
      <alignment horizontal="center" vertical="center"/>
    </xf>
    <xf numFmtId="43" fontId="17" fillId="2" borderId="41" xfId="7" applyFont="1" applyFill="1" applyBorder="1" applyAlignment="1">
      <alignment horizontal="center" vertical="center"/>
    </xf>
    <xf numFmtId="0" fontId="17" fillId="2" borderId="43" xfId="3" applyFont="1" applyFill="1" applyBorder="1" applyAlignment="1">
      <alignment horizontal="right" vertical="center"/>
    </xf>
    <xf numFmtId="43" fontId="16" fillId="5" borderId="1" xfId="7" applyFont="1" applyFill="1" applyBorder="1" applyAlignment="1">
      <alignment horizontal="right" vertical="center"/>
    </xf>
    <xf numFmtId="43" fontId="16" fillId="2" borderId="3" xfId="7" applyFont="1" applyFill="1" applyBorder="1" applyAlignment="1">
      <alignment horizontal="right" vertical="center"/>
    </xf>
    <xf numFmtId="43" fontId="17" fillId="2" borderId="3" xfId="7" applyFont="1" applyFill="1" applyBorder="1" applyAlignment="1">
      <alignment horizontal="right" vertical="center"/>
    </xf>
    <xf numFmtId="43" fontId="17" fillId="2" borderId="13" xfId="7" applyFont="1" applyFill="1" applyBorder="1" applyAlignment="1">
      <alignment horizontal="right" vertical="center"/>
    </xf>
    <xf numFmtId="43" fontId="17" fillId="3" borderId="13" xfId="7" applyFont="1" applyFill="1" applyBorder="1" applyAlignment="1">
      <alignment horizontal="right" vertical="center"/>
    </xf>
    <xf numFmtId="43" fontId="17" fillId="0" borderId="31" xfId="7" applyFont="1" applyFill="1" applyBorder="1" applyAlignment="1">
      <alignment horizontal="right" vertical="center"/>
    </xf>
    <xf numFmtId="0" fontId="17" fillId="10" borderId="13" xfId="3" applyFont="1" applyFill="1" applyBorder="1" applyAlignment="1">
      <alignment horizontal="right" vertical="center" wrapText="1"/>
    </xf>
    <xf numFmtId="0" fontId="17" fillId="10" borderId="14" xfId="3" applyFont="1" applyFill="1" applyBorder="1" applyAlignment="1">
      <alignment horizontal="justify" vertical="center" wrapText="1"/>
    </xf>
    <xf numFmtId="9" fontId="17" fillId="10" borderId="14" xfId="5" applyFont="1" applyFill="1" applyBorder="1" applyAlignment="1" applyProtection="1">
      <alignment horizontal="center" vertical="center"/>
    </xf>
    <xf numFmtId="167" fontId="17" fillId="10" borderId="14" xfId="6" applyNumberFormat="1" applyFont="1" applyFill="1" applyBorder="1" applyAlignment="1">
      <alignment horizontal="right" vertical="center"/>
    </xf>
    <xf numFmtId="43" fontId="17" fillId="10" borderId="14" xfId="7" applyFont="1" applyFill="1" applyBorder="1" applyAlignment="1">
      <alignment horizontal="right" vertical="center"/>
    </xf>
    <xf numFmtId="167" fontId="17" fillId="10" borderId="15" xfId="4" applyNumberFormat="1" applyFont="1" applyFill="1" applyBorder="1" applyAlignment="1" applyProtection="1">
      <alignment horizontal="right" vertical="center"/>
    </xf>
    <xf numFmtId="0" fontId="17" fillId="10" borderId="4" xfId="3" applyFont="1" applyFill="1" applyBorder="1" applyAlignment="1">
      <alignment horizontal="justify" vertical="center" wrapText="1"/>
    </xf>
    <xf numFmtId="9" fontId="17" fillId="10" borderId="4" xfId="5" applyFont="1" applyFill="1" applyBorder="1" applyAlignment="1" applyProtection="1">
      <alignment horizontal="center" vertical="center"/>
    </xf>
    <xf numFmtId="167" fontId="17" fillId="10" borderId="4" xfId="6" applyNumberFormat="1" applyFont="1" applyFill="1" applyBorder="1" applyAlignment="1">
      <alignment horizontal="right" vertical="center"/>
    </xf>
    <xf numFmtId="43" fontId="17" fillId="10" borderId="4" xfId="7" applyFont="1" applyFill="1" applyBorder="1" applyAlignment="1">
      <alignment horizontal="right" vertical="center"/>
    </xf>
    <xf numFmtId="167" fontId="17" fillId="10" borderId="5" xfId="4" applyNumberFormat="1" applyFont="1" applyFill="1" applyBorder="1" applyAlignment="1" applyProtection="1">
      <alignment horizontal="right" vertical="center"/>
    </xf>
    <xf numFmtId="0" fontId="17" fillId="10" borderId="3" xfId="3" applyFont="1" applyFill="1" applyBorder="1" applyAlignment="1">
      <alignment horizontal="right" vertical="center" wrapText="1"/>
    </xf>
    <xf numFmtId="43" fontId="16" fillId="9" borderId="3" xfId="7" applyFont="1" applyFill="1" applyBorder="1" applyAlignment="1">
      <alignment horizontal="right" vertical="center"/>
    </xf>
    <xf numFmtId="171" fontId="9" fillId="10" borderId="5" xfId="0" applyNumberFormat="1" applyFont="1" applyFill="1" applyBorder="1" applyAlignment="1">
      <alignment vertical="center" wrapText="1"/>
    </xf>
    <xf numFmtId="172" fontId="4" fillId="0" borderId="0" xfId="0" applyNumberFormat="1" applyFont="1"/>
    <xf numFmtId="1" fontId="4" fillId="0" borderId="0" xfId="0" applyNumberFormat="1" applyFont="1"/>
    <xf numFmtId="172" fontId="17" fillId="10" borderId="3" xfId="7" applyNumberFormat="1" applyFont="1" applyFill="1" applyBorder="1" applyAlignment="1">
      <alignment horizontal="right" vertical="center"/>
    </xf>
    <xf numFmtId="172" fontId="17" fillId="2" borderId="3" xfId="7" applyNumberFormat="1" applyFont="1" applyFill="1" applyBorder="1" applyAlignment="1">
      <alignment horizontal="right" vertical="center"/>
    </xf>
    <xf numFmtId="171" fontId="6" fillId="8" borderId="3" xfId="0" applyNumberFormat="1" applyFont="1" applyFill="1" applyBorder="1" applyAlignment="1">
      <alignment vertical="center" wrapText="1"/>
    </xf>
    <xf numFmtId="171" fontId="6" fillId="8" borderId="5" xfId="0" applyNumberFormat="1" applyFont="1" applyFill="1" applyBorder="1" applyAlignment="1">
      <alignment vertical="center" wrapText="1"/>
    </xf>
    <xf numFmtId="43" fontId="17" fillId="7" borderId="3" xfId="7" applyFont="1" applyFill="1" applyBorder="1" applyAlignment="1">
      <alignment horizontal="right" vertical="center"/>
    </xf>
    <xf numFmtId="171" fontId="6" fillId="7" borderId="5" xfId="0" applyNumberFormat="1" applyFont="1" applyFill="1" applyBorder="1" applyAlignment="1">
      <alignment vertical="center" wrapText="1"/>
    </xf>
    <xf numFmtId="43" fontId="17" fillId="4" borderId="3" xfId="7" applyFont="1" applyFill="1" applyBorder="1" applyAlignment="1">
      <alignment horizontal="right" vertical="center"/>
    </xf>
    <xf numFmtId="171" fontId="6" fillId="4" borderId="3" xfId="0" applyNumberFormat="1" applyFont="1" applyFill="1" applyBorder="1" applyAlignment="1">
      <alignment vertical="center" wrapText="1"/>
    </xf>
    <xf numFmtId="171" fontId="6" fillId="4" borderId="5" xfId="0" applyNumberFormat="1" applyFont="1" applyFill="1" applyBorder="1" applyAlignment="1">
      <alignment vertical="center" wrapText="1"/>
    </xf>
    <xf numFmtId="43" fontId="16" fillId="5" borderId="3" xfId="7" applyFont="1" applyFill="1" applyBorder="1" applyAlignment="1">
      <alignment horizontal="right" vertical="center"/>
    </xf>
    <xf numFmtId="171" fontId="9" fillId="5" borderId="5" xfId="0" applyNumberFormat="1" applyFont="1" applyFill="1" applyBorder="1" applyAlignment="1">
      <alignment vertical="center" wrapText="1"/>
    </xf>
    <xf numFmtId="43" fontId="17" fillId="3" borderId="3" xfId="7" applyFont="1" applyFill="1" applyBorder="1" applyAlignment="1">
      <alignment horizontal="right" vertical="center"/>
    </xf>
    <xf numFmtId="43" fontId="17" fillId="0" borderId="3" xfId="7" applyFont="1" applyFill="1" applyBorder="1" applyAlignment="1">
      <alignment horizontal="right" vertical="center"/>
    </xf>
    <xf numFmtId="165" fontId="6" fillId="6" borderId="42" xfId="0" applyNumberFormat="1" applyFont="1" applyFill="1" applyBorder="1" applyAlignment="1">
      <alignment horizontal="right" vertical="center"/>
    </xf>
    <xf numFmtId="165" fontId="6" fillId="6" borderId="46" xfId="0" applyNumberFormat="1" applyFont="1" applyFill="1" applyBorder="1" applyAlignment="1">
      <alignment horizontal="right" vertical="center"/>
    </xf>
    <xf numFmtId="171" fontId="9" fillId="0" borderId="36" xfId="0" applyNumberFormat="1" applyFont="1" applyBorder="1" applyAlignment="1">
      <alignment vertical="center"/>
    </xf>
    <xf numFmtId="171" fontId="13" fillId="4" borderId="48" xfId="9" applyNumberFormat="1" applyFont="1" applyFill="1" applyBorder="1" applyAlignment="1">
      <alignment vertical="center"/>
    </xf>
    <xf numFmtId="0" fontId="9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vertical="center"/>
    </xf>
    <xf numFmtId="0" fontId="6" fillId="0" borderId="36" xfId="9" applyFont="1" applyBorder="1" applyAlignment="1">
      <alignment vertical="center"/>
    </xf>
    <xf numFmtId="0" fontId="6" fillId="8" borderId="36" xfId="0" applyFont="1" applyFill="1" applyBorder="1" applyAlignment="1">
      <alignment vertical="center"/>
    </xf>
    <xf numFmtId="171" fontId="6" fillId="8" borderId="36" xfId="0" applyNumberFormat="1" applyFont="1" applyFill="1" applyBorder="1" applyAlignment="1">
      <alignment vertical="center"/>
    </xf>
    <xf numFmtId="171" fontId="6" fillId="3" borderId="36" xfId="9" applyNumberFormat="1" applyFont="1" applyFill="1" applyBorder="1" applyAlignment="1">
      <alignment vertical="center"/>
    </xf>
    <xf numFmtId="171" fontId="9" fillId="5" borderId="36" xfId="0" applyNumberFormat="1" applyFont="1" applyFill="1" applyBorder="1" applyAlignment="1">
      <alignment vertical="center"/>
    </xf>
    <xf numFmtId="171" fontId="6" fillId="4" borderId="36" xfId="9" applyNumberFormat="1" applyFont="1" applyFill="1" applyBorder="1" applyAlignment="1">
      <alignment vertical="center"/>
    </xf>
    <xf numFmtId="171" fontId="9" fillId="4" borderId="36" xfId="0" applyNumberFormat="1" applyFont="1" applyFill="1" applyBorder="1" applyAlignment="1">
      <alignment vertical="center"/>
    </xf>
    <xf numFmtId="171" fontId="6" fillId="7" borderId="36" xfId="9" applyNumberFormat="1" applyFont="1" applyFill="1" applyBorder="1" applyAlignment="1">
      <alignment vertical="center"/>
    </xf>
    <xf numFmtId="171" fontId="9" fillId="7" borderId="36" xfId="0" applyNumberFormat="1" applyFont="1" applyFill="1" applyBorder="1" applyAlignment="1">
      <alignment vertical="center"/>
    </xf>
    <xf numFmtId="10" fontId="16" fillId="5" borderId="37" xfId="8" applyNumberFormat="1" applyFont="1" applyFill="1" applyBorder="1" applyAlignment="1" applyProtection="1">
      <alignment horizontal="right" vertical="center"/>
    </xf>
    <xf numFmtId="170" fontId="16" fillId="2" borderId="2" xfId="10" applyNumberFormat="1" applyFont="1" applyFill="1" applyBorder="1" applyAlignment="1" applyProtection="1">
      <alignment horizontal="right" vertical="center"/>
    </xf>
    <xf numFmtId="170" fontId="16" fillId="2" borderId="5" xfId="10" applyNumberFormat="1" applyFont="1" applyFill="1" applyBorder="1" applyAlignment="1" applyProtection="1">
      <alignment horizontal="right" vertical="center"/>
    </xf>
    <xf numFmtId="170" fontId="16" fillId="2" borderId="46" xfId="10" applyNumberFormat="1" applyFont="1" applyFill="1" applyBorder="1" applyAlignment="1" applyProtection="1">
      <alignment horizontal="right" vertical="center"/>
    </xf>
    <xf numFmtId="0" fontId="19" fillId="0" borderId="6" xfId="0" applyFont="1" applyBorder="1" applyAlignment="1">
      <alignment horizontal="center"/>
    </xf>
    <xf numFmtId="0" fontId="17" fillId="0" borderId="10" xfId="3" applyFont="1" applyBorder="1" applyAlignment="1">
      <alignment horizontal="left" vertical="center"/>
    </xf>
    <xf numFmtId="167" fontId="17" fillId="0" borderId="10" xfId="3" applyNumberFormat="1" applyFont="1" applyBorder="1" applyAlignment="1">
      <alignment horizontal="right" vertical="center"/>
    </xf>
    <xf numFmtId="0" fontId="17" fillId="0" borderId="10" xfId="3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0" fillId="0" borderId="17" xfId="0" applyBorder="1"/>
    <xf numFmtId="0" fontId="9" fillId="0" borderId="23" xfId="9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11" applyFont="1" applyAlignment="1">
      <alignment horizontal="left"/>
    </xf>
    <xf numFmtId="0" fontId="9" fillId="0" borderId="31" xfId="9" applyFont="1" applyBorder="1" applyAlignment="1">
      <alignment vertical="center" wrapText="1"/>
    </xf>
    <xf numFmtId="0" fontId="9" fillId="0" borderId="39" xfId="9" applyFont="1" applyBorder="1" applyAlignment="1">
      <alignment vertical="center" wrapText="1"/>
    </xf>
    <xf numFmtId="0" fontId="14" fillId="0" borderId="49" xfId="0" applyFont="1" applyBorder="1" applyAlignment="1">
      <alignment vertical="center" wrapText="1"/>
    </xf>
    <xf numFmtId="0" fontId="9" fillId="0" borderId="50" xfId="9" applyFont="1" applyBorder="1" applyAlignment="1">
      <alignment horizontal="left" vertical="center" wrapText="1"/>
    </xf>
    <xf numFmtId="0" fontId="9" fillId="0" borderId="0" xfId="9" applyFont="1" applyAlignment="1">
      <alignment horizontal="left" vertical="center" wrapText="1"/>
    </xf>
    <xf numFmtId="0" fontId="9" fillId="0" borderId="17" xfId="9" applyFont="1" applyBorder="1" applyAlignment="1">
      <alignment horizontal="left" vertical="center" wrapText="1"/>
    </xf>
    <xf numFmtId="0" fontId="16" fillId="2" borderId="9" xfId="3" applyFont="1" applyFill="1" applyBorder="1" applyAlignment="1">
      <alignment horizontal="center" vertical="center" wrapText="1"/>
    </xf>
    <xf numFmtId="169" fontId="16" fillId="2" borderId="10" xfId="3" applyNumberFormat="1" applyFont="1" applyFill="1" applyBorder="1" applyAlignment="1">
      <alignment horizontal="center" vertical="center"/>
    </xf>
    <xf numFmtId="167" fontId="16" fillId="2" borderId="11" xfId="4" applyNumberFormat="1" applyFont="1" applyFill="1" applyBorder="1" applyAlignment="1" applyProtection="1">
      <alignment horizontal="center" vertical="center"/>
    </xf>
    <xf numFmtId="0" fontId="17" fillId="2" borderId="13" xfId="3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7" fillId="2" borderId="7" xfId="3" applyFont="1" applyFill="1" applyBorder="1" applyAlignment="1">
      <alignment horizontal="center" vertical="center"/>
    </xf>
    <xf numFmtId="167" fontId="17" fillId="2" borderId="38" xfId="6" applyNumberFormat="1" applyFont="1" applyFill="1" applyBorder="1" applyAlignment="1">
      <alignment horizontal="center" vertical="center"/>
    </xf>
    <xf numFmtId="170" fontId="16" fillId="2" borderId="8" xfId="10" applyNumberFormat="1" applyFont="1" applyFill="1" applyBorder="1" applyAlignment="1" applyProtection="1">
      <alignment horizontal="center" vertical="center"/>
    </xf>
    <xf numFmtId="0" fontId="17" fillId="2" borderId="10" xfId="3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quotePrefix="1" applyFont="1" applyBorder="1" applyAlignment="1">
      <alignment horizontal="left" vertical="center" wrapText="1"/>
    </xf>
    <xf numFmtId="173" fontId="17" fillId="2" borderId="14" xfId="6" applyNumberFormat="1" applyFont="1" applyFill="1" applyBorder="1" applyAlignment="1">
      <alignment horizontal="right" vertical="center"/>
    </xf>
    <xf numFmtId="173" fontId="17" fillId="2" borderId="4" xfId="6" applyNumberFormat="1" applyFont="1" applyFill="1" applyBorder="1" applyAlignment="1">
      <alignment horizontal="right" vertical="center"/>
    </xf>
    <xf numFmtId="173" fontId="16" fillId="2" borderId="15" xfId="10" applyNumberFormat="1" applyFont="1" applyFill="1" applyBorder="1" applyAlignment="1" applyProtection="1">
      <alignment horizontal="right" vertical="center"/>
    </xf>
    <xf numFmtId="173" fontId="16" fillId="2" borderId="5" xfId="10" applyNumberFormat="1" applyFont="1" applyFill="1" applyBorder="1" applyAlignment="1" applyProtection="1">
      <alignment horizontal="right" vertical="center"/>
    </xf>
    <xf numFmtId="43" fontId="17" fillId="2" borderId="14" xfId="7" applyFont="1" applyFill="1" applyBorder="1" applyAlignment="1">
      <alignment vertical="center"/>
    </xf>
    <xf numFmtId="0" fontId="4" fillId="0" borderId="32" xfId="9" applyFont="1" applyBorder="1" applyAlignment="1">
      <alignment vertical="center"/>
    </xf>
    <xf numFmtId="0" fontId="4" fillId="0" borderId="40" xfId="9" applyFont="1" applyBorder="1" applyAlignment="1">
      <alignment vertical="center"/>
    </xf>
    <xf numFmtId="0" fontId="13" fillId="0" borderId="39" xfId="9" applyFont="1" applyBorder="1" applyAlignment="1">
      <alignment vertical="center"/>
    </xf>
    <xf numFmtId="171" fontId="9" fillId="8" borderId="15" xfId="0" applyNumberFormat="1" applyFont="1" applyFill="1" applyBorder="1" applyAlignment="1">
      <alignment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11" fillId="0" borderId="31" xfId="1" applyFont="1" applyBorder="1" applyAlignment="1">
      <alignment horizontal="right" vertical="center"/>
    </xf>
    <xf numFmtId="0" fontId="13" fillId="0" borderId="31" xfId="9" applyFont="1" applyBorder="1" applyAlignment="1">
      <alignment vertical="center"/>
    </xf>
    <xf numFmtId="171" fontId="9" fillId="0" borderId="23" xfId="9" applyNumberFormat="1" applyFont="1" applyBorder="1" applyAlignment="1">
      <alignment vertical="center"/>
    </xf>
    <xf numFmtId="0" fontId="4" fillId="0" borderId="23" xfId="9" applyFont="1" applyBorder="1" applyAlignment="1">
      <alignment vertical="center"/>
    </xf>
    <xf numFmtId="0" fontId="4" fillId="0" borderId="17" xfId="9" applyFont="1" applyBorder="1" applyAlignment="1">
      <alignment vertical="center"/>
    </xf>
    <xf numFmtId="0" fontId="13" fillId="0" borderId="11" xfId="9" applyFont="1" applyBorder="1" applyAlignment="1">
      <alignment vertical="center"/>
    </xf>
    <xf numFmtId="0" fontId="13" fillId="0" borderId="46" xfId="9" applyFont="1" applyBorder="1" applyAlignment="1">
      <alignment vertical="center"/>
    </xf>
    <xf numFmtId="10" fontId="13" fillId="0" borderId="40" xfId="12" applyNumberFormat="1" applyFont="1" applyBorder="1" applyAlignment="1">
      <alignment vertical="center"/>
    </xf>
    <xf numFmtId="173" fontId="13" fillId="3" borderId="53" xfId="9" applyNumberFormat="1" applyFont="1" applyFill="1" applyBorder="1" applyAlignment="1">
      <alignment vertical="center"/>
    </xf>
    <xf numFmtId="173" fontId="17" fillId="2" borderId="41" xfId="6" applyNumberFormat="1" applyFont="1" applyFill="1" applyBorder="1" applyAlignment="1">
      <alignment horizontal="right" vertical="center"/>
    </xf>
    <xf numFmtId="9" fontId="17" fillId="10" borderId="14" xfId="5" applyFont="1" applyFill="1" applyBorder="1" applyAlignment="1" applyProtection="1">
      <alignment horizontal="center" vertical="center" wrapText="1"/>
    </xf>
    <xf numFmtId="174" fontId="17" fillId="2" borderId="4" xfId="7" applyNumberFormat="1" applyFont="1" applyFill="1" applyBorder="1" applyAlignment="1">
      <alignment horizontal="right" vertical="center"/>
    </xf>
    <xf numFmtId="174" fontId="17" fillId="2" borderId="14" xfId="7" applyNumberFormat="1" applyFont="1" applyFill="1" applyBorder="1" applyAlignment="1">
      <alignment horizontal="right" vertical="center"/>
    </xf>
    <xf numFmtId="43" fontId="17" fillId="2" borderId="1" xfId="7" applyFont="1" applyFill="1" applyBorder="1" applyAlignment="1">
      <alignment horizontal="right" vertical="center"/>
    </xf>
    <xf numFmtId="171" fontId="9" fillId="4" borderId="11" xfId="0" applyNumberFormat="1" applyFont="1" applyFill="1" applyBorder="1" applyAlignment="1">
      <alignment vertical="center" wrapText="1"/>
    </xf>
    <xf numFmtId="43" fontId="17" fillId="4" borderId="9" xfId="7" applyFont="1" applyFill="1" applyBorder="1" applyAlignment="1">
      <alignment horizontal="right" vertical="center"/>
    </xf>
    <xf numFmtId="171" fontId="9" fillId="7" borderId="22" xfId="0" applyNumberFormat="1" applyFont="1" applyFill="1" applyBorder="1" applyAlignment="1">
      <alignment vertical="center" wrapText="1"/>
    </xf>
    <xf numFmtId="171" fontId="9" fillId="0" borderId="2" xfId="0" applyNumberFormat="1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165" fontId="6" fillId="8" borderId="45" xfId="0" applyNumberFormat="1" applyFont="1" applyFill="1" applyBorder="1" applyAlignment="1">
      <alignment horizontal="center" vertical="center"/>
    </xf>
    <xf numFmtId="171" fontId="9" fillId="8" borderId="11" xfId="0" applyNumberFormat="1" applyFont="1" applyFill="1" applyBorder="1" applyAlignment="1">
      <alignment vertical="center" wrapText="1"/>
    </xf>
    <xf numFmtId="171" fontId="9" fillId="5" borderId="11" xfId="0" applyNumberFormat="1" applyFont="1" applyFill="1" applyBorder="1" applyAlignment="1">
      <alignment vertical="center" wrapText="1"/>
    </xf>
    <xf numFmtId="43" fontId="16" fillId="5" borderId="9" xfId="7" applyFont="1" applyFill="1" applyBorder="1" applyAlignment="1">
      <alignment horizontal="right" vertical="center"/>
    </xf>
    <xf numFmtId="43" fontId="17" fillId="3" borderId="45" xfId="7" applyFont="1" applyFill="1" applyBorder="1" applyAlignment="1">
      <alignment horizontal="right" vertical="center"/>
    </xf>
    <xf numFmtId="43" fontId="17" fillId="0" borderId="9" xfId="7" applyFont="1" applyFill="1" applyBorder="1" applyAlignment="1">
      <alignment horizontal="right" vertical="center"/>
    </xf>
    <xf numFmtId="171" fontId="9" fillId="0" borderId="11" xfId="0" applyNumberFormat="1" applyFont="1" applyBorder="1" applyAlignment="1">
      <alignment vertical="center" wrapText="1"/>
    </xf>
    <xf numFmtId="171" fontId="6" fillId="3" borderId="11" xfId="0" applyNumberFormat="1" applyFont="1" applyFill="1" applyBorder="1" applyAlignment="1">
      <alignment vertical="center" wrapText="1"/>
    </xf>
    <xf numFmtId="43" fontId="17" fillId="2" borderId="42" xfId="7" applyFont="1" applyFill="1" applyBorder="1" applyAlignment="1">
      <alignment horizontal="right" vertical="center"/>
    </xf>
    <xf numFmtId="173" fontId="4" fillId="0" borderId="29" xfId="9" applyNumberFormat="1" applyFont="1" applyBorder="1" applyAlignment="1">
      <alignment vertical="center"/>
    </xf>
    <xf numFmtId="173" fontId="4" fillId="0" borderId="8" xfId="9" applyNumberFormat="1" applyFont="1" applyBorder="1" applyAlignment="1">
      <alignment vertical="center"/>
    </xf>
    <xf numFmtId="173" fontId="4" fillId="0" borderId="5" xfId="9" applyNumberFormat="1" applyFont="1" applyBorder="1" applyAlignment="1">
      <alignment vertical="center"/>
    </xf>
    <xf numFmtId="2" fontId="4" fillId="0" borderId="1" xfId="9" applyNumberFormat="1" applyFont="1" applyBorder="1" applyAlignment="1">
      <alignment horizontal="center" vertical="center"/>
    </xf>
    <xf numFmtId="2" fontId="4" fillId="0" borderId="3" xfId="9" applyNumberFormat="1" applyFont="1" applyBorder="1" applyAlignment="1">
      <alignment horizontal="center" vertical="center"/>
    </xf>
    <xf numFmtId="0" fontId="13" fillId="6" borderId="0" xfId="9" applyFont="1" applyFill="1" applyAlignment="1">
      <alignment vertical="center"/>
    </xf>
    <xf numFmtId="0" fontId="13" fillId="0" borderId="9" xfId="9" applyFont="1" applyBorder="1" applyAlignment="1">
      <alignment vertical="center"/>
    </xf>
    <xf numFmtId="0" fontId="4" fillId="0" borderId="29" xfId="9" applyFont="1" applyBorder="1" applyAlignment="1">
      <alignment vertical="center"/>
    </xf>
    <xf numFmtId="0" fontId="13" fillId="6" borderId="11" xfId="9" applyFont="1" applyFill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32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40" xfId="0" applyFont="1" applyBorder="1" applyAlignment="1">
      <alignment vertical="center" wrapText="1"/>
    </xf>
    <xf numFmtId="43" fontId="17" fillId="2" borderId="56" xfId="7" applyFont="1" applyFill="1" applyBorder="1" applyAlignment="1">
      <alignment horizontal="right" vertical="center"/>
    </xf>
    <xf numFmtId="43" fontId="17" fillId="2" borderId="55" xfId="7" applyFont="1" applyFill="1" applyBorder="1" applyAlignment="1">
      <alignment horizontal="right" vertical="center"/>
    </xf>
    <xf numFmtId="43" fontId="16" fillId="9" borderId="55" xfId="7" applyFont="1" applyFill="1" applyBorder="1" applyAlignment="1">
      <alignment horizontal="right" vertical="center"/>
    </xf>
    <xf numFmtId="43" fontId="16" fillId="9" borderId="56" xfId="7" applyFont="1" applyFill="1" applyBorder="1" applyAlignment="1">
      <alignment horizontal="right" vertical="center"/>
    </xf>
    <xf numFmtId="43" fontId="17" fillId="2" borderId="26" xfId="7" applyFont="1" applyFill="1" applyBorder="1" applyAlignment="1">
      <alignment horizontal="right" vertical="center"/>
    </xf>
    <xf numFmtId="43" fontId="17" fillId="8" borderId="16" xfId="7" applyFont="1" applyFill="1" applyBorder="1" applyAlignment="1">
      <alignment horizontal="right" vertical="center"/>
    </xf>
    <xf numFmtId="43" fontId="16" fillId="2" borderId="55" xfId="7" applyFont="1" applyFill="1" applyBorder="1" applyAlignment="1">
      <alignment horizontal="right" vertical="center"/>
    </xf>
    <xf numFmtId="43" fontId="16" fillId="2" borderId="56" xfId="7" applyFont="1" applyFill="1" applyBorder="1" applyAlignment="1">
      <alignment horizontal="right" vertical="center"/>
    </xf>
    <xf numFmtId="43" fontId="17" fillId="7" borderId="16" xfId="7" applyFont="1" applyFill="1" applyBorder="1" applyAlignment="1">
      <alignment horizontal="right" vertical="center"/>
    </xf>
    <xf numFmtId="43" fontId="17" fillId="4" borderId="56" xfId="7" applyFont="1" applyFill="1" applyBorder="1" applyAlignment="1">
      <alignment horizontal="right" vertical="center"/>
    </xf>
    <xf numFmtId="171" fontId="6" fillId="4" borderId="51" xfId="0" applyNumberFormat="1" applyFont="1" applyFill="1" applyBorder="1" applyAlignment="1">
      <alignment vertical="center" wrapText="1"/>
    </xf>
    <xf numFmtId="165" fontId="6" fillId="6" borderId="57" xfId="0" applyNumberFormat="1" applyFont="1" applyFill="1" applyBorder="1" applyAlignment="1">
      <alignment horizontal="right" vertical="center"/>
    </xf>
    <xf numFmtId="171" fontId="9" fillId="0" borderId="23" xfId="9" applyNumberFormat="1" applyFont="1" applyBorder="1" applyAlignment="1">
      <alignment horizontal="right" vertical="top"/>
    </xf>
    <xf numFmtId="171" fontId="9" fillId="0" borderId="32" xfId="9" applyNumberFormat="1" applyFont="1" applyBorder="1" applyAlignment="1">
      <alignment horizontal="right" vertical="top"/>
    </xf>
    <xf numFmtId="0" fontId="9" fillId="0" borderId="32" xfId="9" applyFont="1" applyBorder="1" applyAlignment="1">
      <alignment vertical="center"/>
    </xf>
    <xf numFmtId="0" fontId="24" fillId="0" borderId="31" xfId="11" applyFont="1" applyBorder="1" applyAlignment="1">
      <alignment horizontal="left" vertical="center"/>
    </xf>
    <xf numFmtId="0" fontId="24" fillId="0" borderId="0" xfId="11" applyFont="1" applyAlignment="1">
      <alignment horizontal="left" vertical="center"/>
    </xf>
    <xf numFmtId="0" fontId="0" fillId="0" borderId="17" xfId="0" applyBorder="1" applyAlignment="1">
      <alignment vertical="center"/>
    </xf>
    <xf numFmtId="43" fontId="17" fillId="10" borderId="55" xfId="7" applyFont="1" applyFill="1" applyBorder="1" applyAlignment="1">
      <alignment horizontal="right" vertical="center"/>
    </xf>
    <xf numFmtId="43" fontId="16" fillId="5" borderId="58" xfId="7" applyFont="1" applyFill="1" applyBorder="1" applyAlignment="1">
      <alignment horizontal="right" vertical="center"/>
    </xf>
    <xf numFmtId="171" fontId="9" fillId="5" borderId="22" xfId="0" applyNumberFormat="1" applyFont="1" applyFill="1" applyBorder="1" applyAlignment="1">
      <alignment vertical="center" wrapText="1"/>
    </xf>
    <xf numFmtId="43" fontId="17" fillId="3" borderId="26" xfId="7" applyFont="1" applyFill="1" applyBorder="1" applyAlignment="1">
      <alignment horizontal="right" vertical="center"/>
    </xf>
    <xf numFmtId="171" fontId="9" fillId="7" borderId="59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horizontal="center" vertical="center"/>
    </xf>
    <xf numFmtId="165" fontId="6" fillId="8" borderId="58" xfId="0" applyNumberFormat="1" applyFont="1" applyFill="1" applyBorder="1" applyAlignment="1">
      <alignment horizontal="center" vertical="center"/>
    </xf>
    <xf numFmtId="43" fontId="17" fillId="10" borderId="56" xfId="7" applyFont="1" applyFill="1" applyBorder="1" applyAlignment="1">
      <alignment horizontal="right" vertical="center"/>
    </xf>
    <xf numFmtId="43" fontId="16" fillId="2" borderId="45" xfId="7" applyFont="1" applyFill="1" applyBorder="1" applyAlignment="1">
      <alignment horizontal="right" vertical="center"/>
    </xf>
    <xf numFmtId="43" fontId="16" fillId="2" borderId="9" xfId="7" applyFont="1" applyFill="1" applyBorder="1" applyAlignment="1">
      <alignment horizontal="right" vertical="center"/>
    </xf>
    <xf numFmtId="43" fontId="17" fillId="4" borderId="55" xfId="7" applyFont="1" applyFill="1" applyBorder="1" applyAlignment="1">
      <alignment horizontal="right" vertical="center"/>
    </xf>
    <xf numFmtId="174" fontId="17" fillId="2" borderId="55" xfId="7" applyNumberFormat="1" applyFont="1" applyFill="1" applyBorder="1" applyAlignment="1">
      <alignment horizontal="center" vertical="center"/>
    </xf>
    <xf numFmtId="43" fontId="17" fillId="2" borderId="45" xfId="7" applyFont="1" applyFill="1" applyBorder="1" applyAlignment="1">
      <alignment horizontal="right" vertical="center"/>
    </xf>
    <xf numFmtId="171" fontId="9" fillId="0" borderId="46" xfId="0" applyNumberFormat="1" applyFont="1" applyBorder="1" applyAlignment="1">
      <alignment vertical="center" wrapText="1"/>
    </xf>
    <xf numFmtId="43" fontId="17" fillId="3" borderId="9" xfId="7" applyFont="1" applyFill="1" applyBorder="1" applyAlignment="1">
      <alignment horizontal="right" vertical="center"/>
    </xf>
    <xf numFmtId="171" fontId="9" fillId="7" borderId="37" xfId="0" applyNumberFormat="1" applyFont="1" applyFill="1" applyBorder="1" applyAlignment="1">
      <alignment vertical="center" wrapText="1"/>
    </xf>
    <xf numFmtId="43" fontId="17" fillId="7" borderId="12" xfId="7" applyFont="1" applyFill="1" applyBorder="1" applyAlignment="1">
      <alignment horizontal="right" vertical="center"/>
    </xf>
    <xf numFmtId="43" fontId="17" fillId="2" borderId="9" xfId="7" applyFont="1" applyFill="1" applyBorder="1" applyAlignment="1">
      <alignment horizontal="right" vertical="center"/>
    </xf>
    <xf numFmtId="0" fontId="6" fillId="0" borderId="3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173" fontId="9" fillId="0" borderId="0" xfId="9" applyNumberFormat="1" applyFont="1" applyAlignment="1">
      <alignment vertical="center"/>
    </xf>
    <xf numFmtId="171" fontId="9" fillId="0" borderId="32" xfId="9" applyNumberFormat="1" applyFont="1" applyBorder="1" applyAlignment="1">
      <alignment vertical="center"/>
    </xf>
    <xf numFmtId="0" fontId="27" fillId="0" borderId="3" xfId="0" applyFont="1" applyBorder="1" applyAlignment="1">
      <alignment horizontal="right" vertical="center"/>
    </xf>
    <xf numFmtId="0" fontId="28" fillId="0" borderId="43" xfId="0" applyFont="1" applyBorder="1" applyAlignment="1">
      <alignment horizontal="justify" vertical="center" wrapText="1"/>
    </xf>
    <xf numFmtId="9" fontId="28" fillId="2" borderId="14" xfId="5" applyFont="1" applyFill="1" applyBorder="1" applyAlignment="1" applyProtection="1">
      <alignment horizontal="center" vertical="center"/>
    </xf>
    <xf numFmtId="167" fontId="28" fillId="2" borderId="44" xfId="6" applyNumberFormat="1" applyFont="1" applyFill="1" applyBorder="1" applyAlignment="1">
      <alignment horizontal="right" vertical="center"/>
    </xf>
    <xf numFmtId="43" fontId="28" fillId="2" borderId="3" xfId="7" applyFont="1" applyFill="1" applyBorder="1" applyAlignment="1">
      <alignment horizontal="right" vertical="center"/>
    </xf>
    <xf numFmtId="171" fontId="29" fillId="0" borderId="5" xfId="0" applyNumberFormat="1" applyFont="1" applyBorder="1" applyAlignment="1">
      <alignment vertical="center" wrapText="1"/>
    </xf>
    <xf numFmtId="0" fontId="5" fillId="0" borderId="50" xfId="11" applyFont="1" applyBorder="1" applyAlignment="1">
      <alignment horizontal="left" vertical="center"/>
    </xf>
    <xf numFmtId="0" fontId="5" fillId="0" borderId="0" xfId="11" applyFont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0" fontId="9" fillId="0" borderId="0" xfId="9" applyNumberFormat="1" applyFont="1" applyAlignment="1">
      <alignment horizontal="center" vertical="center"/>
    </xf>
    <xf numFmtId="170" fontId="9" fillId="0" borderId="49" xfId="9" applyNumberFormat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0" fillId="0" borderId="7" xfId="1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6" fillId="8" borderId="18" xfId="3" applyFont="1" applyFill="1" applyBorder="1" applyAlignment="1">
      <alignment horizontal="justify" vertical="center" wrapText="1"/>
    </xf>
    <xf numFmtId="0" fontId="18" fillId="8" borderId="16" xfId="0" applyFont="1" applyFill="1" applyBorder="1" applyAlignment="1">
      <alignment horizontal="justify" vertical="center" wrapText="1"/>
    </xf>
    <xf numFmtId="0" fontId="16" fillId="8" borderId="19" xfId="3" applyFont="1" applyFill="1" applyBorder="1" applyAlignment="1">
      <alignment horizontal="justify" vertical="center" wrapText="1"/>
    </xf>
    <xf numFmtId="0" fontId="14" fillId="8" borderId="20" xfId="0" applyFont="1" applyFill="1" applyBorder="1" applyAlignment="1">
      <alignment horizontal="justify" vertical="center" wrapText="1"/>
    </xf>
    <xf numFmtId="0" fontId="16" fillId="2" borderId="9" xfId="3" applyFont="1" applyFill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justify" vertical="center" wrapText="1"/>
    </xf>
    <xf numFmtId="0" fontId="13" fillId="0" borderId="27" xfId="0" applyFont="1" applyBorder="1" applyAlignment="1">
      <alignment horizontal="justify" vertical="center" wrapText="1"/>
    </xf>
    <xf numFmtId="0" fontId="16" fillId="2" borderId="18" xfId="3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7" borderId="18" xfId="3" applyFont="1" applyFill="1" applyBorder="1" applyAlignment="1">
      <alignment horizontal="justify" vertical="center" wrapText="1"/>
    </xf>
    <xf numFmtId="0" fontId="14" fillId="7" borderId="16" xfId="0" applyFont="1" applyFill="1" applyBorder="1" applyAlignment="1">
      <alignment horizontal="justify" vertical="center" wrapText="1"/>
    </xf>
    <xf numFmtId="0" fontId="17" fillId="2" borderId="18" xfId="3" applyFont="1" applyFill="1" applyBorder="1" applyAlignment="1">
      <alignment horizontal="justify" vertical="center" wrapText="1"/>
    </xf>
    <xf numFmtId="0" fontId="14" fillId="0" borderId="16" xfId="0" applyFont="1" applyBorder="1" applyAlignment="1">
      <alignment horizontal="justify" vertical="center" wrapText="1"/>
    </xf>
    <xf numFmtId="0" fontId="16" fillId="4" borderId="18" xfId="3" applyFont="1" applyFill="1" applyBorder="1" applyAlignment="1">
      <alignment horizontal="justify" vertical="center" wrapText="1"/>
    </xf>
    <xf numFmtId="0" fontId="18" fillId="4" borderId="16" xfId="0" applyFont="1" applyFill="1" applyBorder="1" applyAlignment="1">
      <alignment horizontal="justify" vertical="center" wrapText="1"/>
    </xf>
    <xf numFmtId="0" fontId="14" fillId="4" borderId="16" xfId="0" applyFont="1" applyFill="1" applyBorder="1" applyAlignment="1">
      <alignment horizontal="justify" vertical="center" wrapText="1"/>
    </xf>
    <xf numFmtId="0" fontId="9" fillId="0" borderId="31" xfId="9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0" borderId="0" xfId="9" applyFont="1" applyAlignment="1">
      <alignment horizontal="center" vertical="center" wrapText="1"/>
    </xf>
    <xf numFmtId="0" fontId="16" fillId="5" borderId="45" xfId="3" applyFont="1" applyFill="1" applyBorder="1" applyAlignment="1">
      <alignment horizontal="justify" vertical="center" wrapText="1"/>
    </xf>
    <xf numFmtId="0" fontId="14" fillId="5" borderId="38" xfId="0" applyFont="1" applyFill="1" applyBorder="1" applyAlignment="1">
      <alignment horizontal="justify" vertical="center" wrapText="1"/>
    </xf>
    <xf numFmtId="0" fontId="16" fillId="3" borderId="18" xfId="3" applyFont="1" applyFill="1" applyBorder="1" applyAlignment="1">
      <alignment horizontal="justify" vertical="center" wrapText="1"/>
    </xf>
    <xf numFmtId="0" fontId="14" fillId="3" borderId="16" xfId="0" applyFont="1" applyFill="1" applyBorder="1" applyAlignment="1">
      <alignment horizontal="justify" vertical="center" wrapText="1"/>
    </xf>
    <xf numFmtId="0" fontId="16" fillId="6" borderId="18" xfId="3" applyFont="1" applyFill="1" applyBorder="1" applyAlignment="1">
      <alignment horizontal="justify" vertical="center" wrapText="1"/>
    </xf>
    <xf numFmtId="0" fontId="14" fillId="6" borderId="16" xfId="0" applyFont="1" applyFill="1" applyBorder="1" applyAlignment="1">
      <alignment horizontal="justify" vertical="center" wrapText="1"/>
    </xf>
    <xf numFmtId="0" fontId="16" fillId="5" borderId="38" xfId="3" applyFont="1" applyFill="1" applyBorder="1" applyAlignment="1">
      <alignment horizontal="justify" vertical="center" wrapText="1"/>
    </xf>
    <xf numFmtId="10" fontId="16" fillId="5" borderId="18" xfId="8" applyNumberFormat="1" applyFont="1" applyFill="1" applyBorder="1" applyAlignment="1" applyProtection="1">
      <alignment horizontal="center" vertical="center"/>
    </xf>
    <xf numFmtId="10" fontId="16" fillId="5" borderId="51" xfId="8" applyNumberFormat="1" applyFont="1" applyFill="1" applyBorder="1" applyAlignment="1" applyProtection="1">
      <alignment horizontal="center" vertical="center"/>
    </xf>
    <xf numFmtId="0" fontId="5" fillId="0" borderId="50" xfId="11" applyFont="1" applyBorder="1" applyAlignment="1">
      <alignment horizontal="left"/>
    </xf>
    <xf numFmtId="0" fontId="5" fillId="0" borderId="0" xfId="11" applyFont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9" xfId="9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1" fillId="0" borderId="19" xfId="1" applyNumberFormat="1" applyFont="1" applyBorder="1" applyAlignment="1">
      <alignment horizontal="center" vertical="center"/>
    </xf>
    <xf numFmtId="4" fontId="11" fillId="0" borderId="29" xfId="1" applyNumberFormat="1" applyFont="1" applyBorder="1" applyAlignment="1">
      <alignment horizontal="center" vertical="center"/>
    </xf>
    <xf numFmtId="4" fontId="11" fillId="0" borderId="31" xfId="1" applyNumberFormat="1" applyFont="1" applyBorder="1" applyAlignment="1">
      <alignment horizontal="center" vertical="center"/>
    </xf>
    <xf numFmtId="4" fontId="11" fillId="0" borderId="32" xfId="1" applyNumberFormat="1" applyFont="1" applyBorder="1" applyAlignment="1">
      <alignment horizontal="center" vertical="center"/>
    </xf>
    <xf numFmtId="4" fontId="11" fillId="0" borderId="39" xfId="1" applyNumberFormat="1" applyFont="1" applyBorder="1" applyAlignment="1">
      <alignment horizontal="center" vertical="center"/>
    </xf>
    <xf numFmtId="4" fontId="11" fillId="0" borderId="40" xfId="1" applyNumberFormat="1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67" fontId="7" fillId="0" borderId="0" xfId="0" applyNumberFormat="1" applyFont="1" applyAlignment="1">
      <alignment vertical="center"/>
    </xf>
    <xf numFmtId="0" fontId="30" fillId="0" borderId="4" xfId="0" applyFont="1" applyBorder="1" applyAlignment="1">
      <alignment horizontal="justify" vertical="center"/>
    </xf>
    <xf numFmtId="167" fontId="30" fillId="0" borderId="4" xfId="0" applyNumberFormat="1" applyFont="1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0" fillId="11" borderId="4" xfId="0" applyFont="1" applyFill="1" applyBorder="1" applyAlignment="1">
      <alignment horizontal="justify" vertical="center"/>
    </xf>
    <xf numFmtId="167" fontId="30" fillId="11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165" fontId="7" fillId="11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vertical="center"/>
    </xf>
    <xf numFmtId="0" fontId="7" fillId="11" borderId="0" xfId="0" applyFont="1" applyFill="1" applyAlignment="1">
      <alignment vertical="center"/>
    </xf>
    <xf numFmtId="171" fontId="32" fillId="0" borderId="0" xfId="0" applyNumberFormat="1" applyFont="1" applyAlignment="1">
      <alignment vertical="center"/>
    </xf>
    <xf numFmtId="167" fontId="8" fillId="0" borderId="4" xfId="0" applyNumberFormat="1" applyFont="1" applyBorder="1" applyAlignment="1">
      <alignment horizontal="center" vertical="center"/>
    </xf>
    <xf numFmtId="171" fontId="9" fillId="12" borderId="5" xfId="0" applyNumberFormat="1" applyFont="1" applyFill="1" applyBorder="1" applyAlignment="1">
      <alignment vertical="center" wrapText="1"/>
    </xf>
    <xf numFmtId="171" fontId="9" fillId="13" borderId="5" xfId="0" applyNumberFormat="1" applyFont="1" applyFill="1" applyBorder="1" applyAlignment="1">
      <alignment vertical="center" wrapText="1"/>
    </xf>
  </cellXfs>
  <cellStyles count="13">
    <cellStyle name="0,0_x000d__x000a_NA_x000d__x000a_" xfId="1" xr:uid="{DB1C32D6-6239-455C-9461-F72D16A66FBF}"/>
    <cellStyle name="Millares 4 2 2 3" xfId="7" xr:uid="{27A7CBA7-B1E8-4728-A00D-D4D859E3DA1A}"/>
    <cellStyle name="Moneda" xfId="10" builtinId="4"/>
    <cellStyle name="Moneda [0] 3 2" xfId="4" xr:uid="{30CA64CE-2FE4-4ECD-BCB2-E9A95649DE39}"/>
    <cellStyle name="Moneda 4" xfId="2" xr:uid="{03813F3D-1706-4789-8BFA-8EDA3A8C72EC}"/>
    <cellStyle name="Moneda 4 2 4" xfId="6" xr:uid="{A5C74BC2-8809-471E-ACF3-59791FCF66D5}"/>
    <cellStyle name="Normal" xfId="0" builtinId="0"/>
    <cellStyle name="Normal 14" xfId="9" xr:uid="{FED8ABA9-1F2B-4508-A686-B985D3998D8D}"/>
    <cellStyle name="Normal 7" xfId="11" xr:uid="{3F74FE2D-C719-4213-9970-9C3126A1FE33}"/>
    <cellStyle name="Normal_Libro1" xfId="3" xr:uid="{FCFBACFB-BEC0-48AB-B1F9-4AA05345911E}"/>
    <cellStyle name="Porcentaje" xfId="12" builtinId="5"/>
    <cellStyle name="Porcentaje 4" xfId="8" xr:uid="{D1FF7DAE-EA48-4090-88CF-9632D9C09765}"/>
    <cellStyle name="Porcentual_AIU 2008 SESAC JULIO 42" xfId="5" xr:uid="{331CFCD3-1BB6-4B9A-93EC-18684975D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65769</xdr:colOff>
      <xdr:row>2</xdr:row>
      <xdr:rowOff>73027</xdr:rowOff>
    </xdr:from>
    <xdr:to>
      <xdr:col>5</xdr:col>
      <xdr:colOff>1682137</xdr:colOff>
      <xdr:row>4</xdr:row>
      <xdr:rowOff>54430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4A8016-942A-4CAE-8818-1DB9A9825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8805" y="562884"/>
          <a:ext cx="1616368" cy="85226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1</xdr:row>
      <xdr:rowOff>283028</xdr:rowOff>
    </xdr:from>
    <xdr:to>
      <xdr:col>0</xdr:col>
      <xdr:colOff>1347108</xdr:colOff>
      <xdr:row>4</xdr:row>
      <xdr:rowOff>312549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57DF4B45-ED43-4D6A-92D5-02D71B75C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2" y="337457"/>
          <a:ext cx="1306286" cy="1335806"/>
        </a:xfrm>
        <a:prstGeom prst="rect">
          <a:avLst/>
        </a:prstGeom>
      </xdr:spPr>
    </xdr:pic>
    <xdr:clientData/>
  </xdr:twoCellAnchor>
  <xdr:twoCellAnchor>
    <xdr:from>
      <xdr:col>0</xdr:col>
      <xdr:colOff>116417</xdr:colOff>
      <xdr:row>5</xdr:row>
      <xdr:rowOff>95249</xdr:rowOff>
    </xdr:from>
    <xdr:to>
      <xdr:col>0</xdr:col>
      <xdr:colOff>1386417</xdr:colOff>
      <xdr:row>5</xdr:row>
      <xdr:rowOff>529166</xdr:rowOff>
    </xdr:to>
    <xdr:sp macro="" textlink="">
      <xdr:nvSpPr>
        <xdr:cNvPr id="4" name="WordArt 266">
          <a:extLst>
            <a:ext uri="{FF2B5EF4-FFF2-40B4-BE49-F238E27FC236}">
              <a16:creationId xmlns:a16="http://schemas.microsoft.com/office/drawing/2014/main" id="{64DD867C-F6F9-4D8C-A353-BDAFAF7A5C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16417" y="1883832"/>
          <a:ext cx="1270000" cy="433917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400" b="0" kern="1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AGUAS</a:t>
          </a:r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 Y ASEO S.A. E.S.P. </a:t>
          </a:r>
        </a:p>
        <a:p>
          <a:pPr algn="ctr" rtl="0"/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NIT: 801.021.151-6</a:t>
          </a:r>
          <a:endParaRPr lang="es-CO" sz="1400" b="0" kern="10" cap="none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00"/>
            </a:solidFill>
            <a:effectLst/>
            <a:latin typeface="Arial Blac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65768</xdr:colOff>
      <xdr:row>1</xdr:row>
      <xdr:rowOff>263525</xdr:rowOff>
    </xdr:from>
    <xdr:to>
      <xdr:col>5</xdr:col>
      <xdr:colOff>2259047</xdr:colOff>
      <xdr:row>4</xdr:row>
      <xdr:rowOff>113687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C4261C-B19D-459C-AEFC-686E61B54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4518" y="320675"/>
          <a:ext cx="2193279" cy="116461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1</xdr:row>
      <xdr:rowOff>38099</xdr:rowOff>
    </xdr:from>
    <xdr:to>
      <xdr:col>0</xdr:col>
      <xdr:colOff>1708150</xdr:colOff>
      <xdr:row>4</xdr:row>
      <xdr:rowOff>368176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EA85C05A-3F9E-4CAB-961D-635FFFDA8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0" y="95249"/>
          <a:ext cx="1600200" cy="1644527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5</xdr:row>
      <xdr:rowOff>68036</xdr:rowOff>
    </xdr:from>
    <xdr:to>
      <xdr:col>0</xdr:col>
      <xdr:colOff>1714501</xdr:colOff>
      <xdr:row>5</xdr:row>
      <xdr:rowOff>570090</xdr:rowOff>
    </xdr:to>
    <xdr:sp macro="" textlink="">
      <xdr:nvSpPr>
        <xdr:cNvPr id="4" name="WordArt 266">
          <a:extLst>
            <a:ext uri="{FF2B5EF4-FFF2-40B4-BE49-F238E27FC236}">
              <a16:creationId xmlns:a16="http://schemas.microsoft.com/office/drawing/2014/main" id="{63A4C31B-C820-4A25-827E-45EB0BBE39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5251" y="1877786"/>
          <a:ext cx="1619250" cy="502054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400" b="0" kern="1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AGUAS</a:t>
          </a:r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 Y ASEO S.A. E.S.P. </a:t>
          </a:r>
        </a:p>
        <a:p>
          <a:pPr algn="ctr" rtl="0"/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NIT: 801.021.151-6</a:t>
          </a:r>
          <a:endParaRPr lang="es-CO" sz="1400" b="0" kern="10" cap="none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00"/>
            </a:solidFill>
            <a:effectLst/>
            <a:latin typeface="Arial Black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65768</xdr:colOff>
      <xdr:row>1</xdr:row>
      <xdr:rowOff>263525</xdr:rowOff>
    </xdr:from>
    <xdr:to>
      <xdr:col>5</xdr:col>
      <xdr:colOff>2259047</xdr:colOff>
      <xdr:row>4</xdr:row>
      <xdr:rowOff>113687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2DBB5-54B0-4DD3-B88D-A242C32A2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4518" y="320675"/>
          <a:ext cx="2193279" cy="1164612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1</xdr:row>
      <xdr:rowOff>38099</xdr:rowOff>
    </xdr:from>
    <xdr:to>
      <xdr:col>0</xdr:col>
      <xdr:colOff>1708150</xdr:colOff>
      <xdr:row>4</xdr:row>
      <xdr:rowOff>368176</xdr:rowOff>
    </xdr:to>
    <xdr:pic>
      <xdr:nvPicPr>
        <xdr:cNvPr id="3" name="image1.jpeg">
          <a:extLst>
            <a:ext uri="{FF2B5EF4-FFF2-40B4-BE49-F238E27FC236}">
              <a16:creationId xmlns:a16="http://schemas.microsoft.com/office/drawing/2014/main" id="{0A742EEB-9242-43A6-BDBE-F4A53450F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7950" y="95249"/>
          <a:ext cx="1600200" cy="1644527"/>
        </a:xfrm>
        <a:prstGeom prst="rect">
          <a:avLst/>
        </a:prstGeom>
      </xdr:spPr>
    </xdr:pic>
    <xdr:clientData/>
  </xdr:twoCellAnchor>
  <xdr:twoCellAnchor>
    <xdr:from>
      <xdr:col>0</xdr:col>
      <xdr:colOff>95251</xdr:colOff>
      <xdr:row>5</xdr:row>
      <xdr:rowOff>68036</xdr:rowOff>
    </xdr:from>
    <xdr:to>
      <xdr:col>0</xdr:col>
      <xdr:colOff>1714501</xdr:colOff>
      <xdr:row>5</xdr:row>
      <xdr:rowOff>570090</xdr:rowOff>
    </xdr:to>
    <xdr:sp macro="" textlink="">
      <xdr:nvSpPr>
        <xdr:cNvPr id="4" name="WordArt 266">
          <a:extLst>
            <a:ext uri="{FF2B5EF4-FFF2-40B4-BE49-F238E27FC236}">
              <a16:creationId xmlns:a16="http://schemas.microsoft.com/office/drawing/2014/main" id="{353C28EA-E63C-4F49-9604-4C2B20EAB7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5251" y="1877786"/>
          <a:ext cx="1619250" cy="502054"/>
        </a:xfrm>
        <a:prstGeom prst="rect">
          <a:avLst/>
        </a:prstGeom>
        <a:noFill/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CO" sz="1400" b="0" kern="1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AGUAS</a:t>
          </a:r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 Y ASEO S.A. E.S.P. </a:t>
          </a:r>
        </a:p>
        <a:p>
          <a:pPr algn="ctr" rtl="0"/>
          <a:r>
            <a:rPr lang="es-CO" sz="1400" b="0" kern="1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Arial Black"/>
            </a:rPr>
            <a:t>NIT: 801.021.151-6</a:t>
          </a:r>
          <a:endParaRPr lang="es-CO" sz="1400" b="0" kern="10" cap="none" spc="0" baseline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8000"/>
            </a:solidFill>
            <a:effectLst/>
            <a:latin typeface="Arial Black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1%20Dis%20110ct2014\202%20PROY%20U%20SANTO%20TOMAS\11%20urbanismo%20Yondo\36%20TEMAS%20TECNICOS\09%20LICENCIAS\OBRA\Inventario%20Forestal%202.xlsx" TargetMode="External"/><Relationship Id="rId1" Type="http://schemas.openxmlformats.org/officeDocument/2006/relationships/externalLinkPath" Target="Inventario%20Forestal%2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\1%20Dis%20110ct2014\202%20PROY%20U%20SANTO%20TOMAS\11%20urbanismo%20Yondo\36%20TEMAS%20TECNICOS\09%20LICENCIAS\ANALISIS%20APU%20SIEMBRA%20ARBOLES%202.xlsx" TargetMode="External"/><Relationship Id="rId1" Type="http://schemas.openxmlformats.org/officeDocument/2006/relationships/externalLinkPath" Target="/D/1%20Dis%20110ct2014/202%20PROY%20U%20SANTO%20TOMAS/11%20urbanismo%20Yondo/36%20TEMAS%20TECNICOS/09%20LICENCIAS/ANALISIS%20APU%20SIEMBRA%20ARBOLES%2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ESP\LOTE%20JOS&#201;%20DOMINGO%20OLIVEROS%20FRENTE%20AL%20BATALL&#211;N\EJECUCION\MODIFICACIONES\1.%20MAYORES%20Y%20MENORES%201\Copia%20de%20APU%20OE%20SEGUN%20EJERCICIO%20JFJG%202024.V4.xlsx" TargetMode="External"/><Relationship Id="rId1" Type="http://schemas.openxmlformats.org/officeDocument/2006/relationships/externalLinkPath" Target="file:///D:\ESP\LOTE%20JOS&#201;%20DOMINGO%20OLIVEROS%20FRENTE%20AL%20BATALL&#211;N\EJECUCION\MODIFICACIONES\1.%20MAYORES%20Y%20MENORES%201\Copia%20de%20APU%20OE%20SEGUN%20EJERCICIO%20JFJG%202024.V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ventario por Especies"/>
      <sheetName val="Inventario Forestal total"/>
    </sheetNames>
    <sheetDataSet>
      <sheetData sheetId="0"/>
      <sheetData sheetId="1">
        <row r="360">
          <cell r="N360">
            <v>287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yondo"/>
      <sheetName val="ACT01"/>
    </sheetNames>
    <sheetDataSet>
      <sheetData sheetId="0">
        <row r="29">
          <cell r="H29">
            <v>74980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 APU OE YONDO 2024.V2"/>
      <sheetName val="CALCULO INDIRECTOS ITEM OE (1)"/>
      <sheetName val="REV. PRECIOS O. EXTRA YONDO (1)"/>
      <sheetName val="APROBACIÓN PRECIOS O. E. "/>
      <sheetName val="OE1"/>
      <sheetName val="OE2"/>
      <sheetName val="OE3"/>
      <sheetName val="PMA 4,1,2"/>
      <sheetName val="PMA 4,1,4"/>
      <sheetName val="CALCULO INDIRECTOS ITEM OE (2)"/>
      <sheetName val="REV. PRECIOS O. EXTRA YONDO (2)"/>
      <sheetName val="APROBACIÓN PRECIOS O. E. (2)"/>
      <sheetName val="OE4"/>
      <sheetName val="OE5"/>
      <sheetName val="OE6"/>
      <sheetName val="OE7"/>
      <sheetName val="OE8"/>
      <sheetName val="OE9"/>
      <sheetName val="OE10"/>
      <sheetName val="OE11"/>
      <sheetName val="OE12"/>
      <sheetName val="OE13"/>
      <sheetName val="OE14"/>
      <sheetName val="OE15"/>
      <sheetName val="OE16"/>
      <sheetName val="OE17"/>
      <sheetName val="OE18"/>
      <sheetName val="OE19"/>
      <sheetName val="OE20"/>
      <sheetName val="OE21"/>
      <sheetName val="OE22"/>
      <sheetName val="OE23"/>
      <sheetName val="OE24"/>
      <sheetName val="OE25"/>
      <sheetName val="OE26"/>
      <sheetName val="SALARIOS YONDO 2024"/>
      <sheetName val="PREST. SOCIALES (1)"/>
      <sheetName val="PREST. SOCIALES (2)"/>
      <sheetName val="PREST. SOCIALES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6">
          <cell r="F46">
            <v>158340</v>
          </cell>
        </row>
      </sheetData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DE1BC-1B2F-4142-8423-6C635E88EABE}">
  <sheetPr codeName="Hoja5">
    <pageSetUpPr fitToPage="1"/>
  </sheetPr>
  <dimension ref="A1:Y121"/>
  <sheetViews>
    <sheetView tabSelected="1" topLeftCell="A92" zoomScale="80" zoomScaleNormal="80" zoomScaleSheetLayoutView="70" zoomScalePageLayoutView="70" workbookViewId="0">
      <selection activeCell="E112" sqref="E112:E119"/>
    </sheetView>
  </sheetViews>
  <sheetFormatPr baseColWidth="10" defaultColWidth="11.42578125" defaultRowHeight="16.5" x14ac:dyDescent="0.25"/>
  <cols>
    <col min="1" max="1" width="21.140625" style="6" customWidth="1"/>
    <col min="2" max="2" width="62.42578125" style="6" customWidth="1"/>
    <col min="3" max="3" width="18.42578125" style="6" customWidth="1"/>
    <col min="4" max="4" width="18.28515625" style="25" customWidth="1"/>
    <col min="5" max="5" width="15.7109375" style="25" customWidth="1"/>
    <col min="6" max="6" width="27.28515625" style="25" customWidth="1"/>
    <col min="7" max="7" width="9.42578125" style="6" customWidth="1"/>
    <col min="8" max="8" width="16.7109375" style="6" customWidth="1"/>
    <col min="9" max="9" width="10.140625" style="6" customWidth="1"/>
    <col min="10" max="10" width="15.5703125" style="6" customWidth="1"/>
    <col min="11" max="11" width="7.85546875" style="6" customWidth="1"/>
    <col min="12" max="12" width="18.140625" style="6" customWidth="1"/>
    <col min="13" max="13" width="8.140625" style="6" customWidth="1"/>
    <col min="14" max="14" width="18.140625" style="6" customWidth="1"/>
    <col min="15" max="15" width="12" style="6" customWidth="1"/>
    <col min="16" max="16" width="14.5703125" style="6" customWidth="1"/>
    <col min="17" max="17" width="17.85546875" style="6" customWidth="1"/>
    <col min="18" max="18" width="4.140625" style="6" customWidth="1"/>
    <col min="19" max="19" width="10.28515625" style="6" customWidth="1"/>
    <col min="20" max="20" width="14.42578125" style="6" customWidth="1"/>
    <col min="21" max="21" width="10" style="6" customWidth="1"/>
    <col min="22" max="22" width="15.28515625" style="6" customWidth="1"/>
    <col min="23" max="23" width="9.140625" style="6" customWidth="1"/>
    <col min="24" max="24" width="13.85546875" style="6" customWidth="1"/>
    <col min="25" max="25" width="18.28515625" style="6" customWidth="1"/>
    <col min="26" max="16384" width="11.42578125" style="6"/>
  </cols>
  <sheetData>
    <row r="1" spans="1:25" ht="5.0999999999999996" customHeight="1" thickBot="1" x14ac:dyDescent="0.3">
      <c r="D1" s="7"/>
      <c r="E1" s="8"/>
      <c r="F1" s="8"/>
      <c r="Q1" s="9"/>
    </row>
    <row r="2" spans="1:25" s="12" customFormat="1" ht="35.1" customHeight="1" x14ac:dyDescent="0.25">
      <c r="A2" s="419"/>
      <c r="B2" s="422" t="s">
        <v>82</v>
      </c>
      <c r="C2" s="423"/>
      <c r="D2" s="423"/>
      <c r="E2" s="424"/>
      <c r="F2" s="383"/>
      <c r="G2" s="407" t="s">
        <v>160</v>
      </c>
      <c r="H2" s="408"/>
      <c r="I2" s="320"/>
      <c r="J2" s="320"/>
      <c r="K2" s="320"/>
      <c r="L2" s="320"/>
      <c r="M2" s="320"/>
      <c r="N2" s="320"/>
      <c r="O2" s="320"/>
      <c r="P2" s="320"/>
      <c r="Q2" s="321"/>
      <c r="R2" s="11"/>
      <c r="S2" s="11"/>
      <c r="T2" s="10"/>
      <c r="U2" s="10"/>
      <c r="V2" s="10"/>
      <c r="W2" s="10"/>
      <c r="X2" s="10"/>
    </row>
    <row r="3" spans="1:25" s="12" customFormat="1" ht="35.1" customHeight="1" x14ac:dyDescent="0.25">
      <c r="A3" s="420"/>
      <c r="B3" s="425"/>
      <c r="C3" s="426"/>
      <c r="D3" s="426"/>
      <c r="E3" s="427"/>
      <c r="F3" s="384"/>
      <c r="G3" s="409"/>
      <c r="H3" s="410"/>
      <c r="I3" s="322"/>
      <c r="J3" s="322"/>
      <c r="K3" s="322"/>
      <c r="L3" s="322"/>
      <c r="M3" s="322"/>
      <c r="N3" s="322"/>
      <c r="O3" s="322"/>
      <c r="P3" s="322"/>
      <c r="Q3" s="323"/>
      <c r="R3" s="11"/>
      <c r="S3" s="11"/>
      <c r="T3" s="10"/>
      <c r="U3" s="10"/>
      <c r="V3" s="10"/>
      <c r="W3" s="10"/>
      <c r="X3" s="10"/>
    </row>
    <row r="4" spans="1:25" s="12" customFormat="1" ht="35.1" customHeight="1" x14ac:dyDescent="0.25">
      <c r="A4" s="420"/>
      <c r="B4" s="425"/>
      <c r="C4" s="426"/>
      <c r="D4" s="426"/>
      <c r="E4" s="427"/>
      <c r="F4" s="384"/>
      <c r="G4" s="409"/>
      <c r="H4" s="410"/>
      <c r="I4" s="322"/>
      <c r="J4" s="322"/>
      <c r="K4" s="322"/>
      <c r="L4" s="322"/>
      <c r="M4" s="322"/>
      <c r="N4" s="322"/>
      <c r="O4" s="322"/>
      <c r="P4" s="322"/>
      <c r="Q4" s="323"/>
      <c r="R4" s="11"/>
      <c r="S4" s="11"/>
      <c r="T4" s="10"/>
      <c r="U4" s="10"/>
      <c r="V4" s="10"/>
      <c r="W4" s="10"/>
      <c r="X4" s="10"/>
    </row>
    <row r="5" spans="1:25" s="12" customFormat="1" ht="35.1" customHeight="1" thickBot="1" x14ac:dyDescent="0.3">
      <c r="A5" s="421"/>
      <c r="B5" s="425"/>
      <c r="C5" s="426"/>
      <c r="D5" s="426"/>
      <c r="E5" s="427"/>
      <c r="F5" s="385"/>
      <c r="G5" s="411"/>
      <c r="H5" s="412"/>
      <c r="I5" s="324"/>
      <c r="J5" s="324"/>
      <c r="K5" s="324"/>
      <c r="L5" s="324"/>
      <c r="M5" s="324"/>
      <c r="N5" s="324"/>
      <c r="O5" s="324"/>
      <c r="P5" s="324"/>
      <c r="Q5" s="325"/>
      <c r="R5" s="11"/>
      <c r="S5" s="386" t="s">
        <v>166</v>
      </c>
      <c r="T5" s="386"/>
      <c r="U5" s="386"/>
      <c r="V5" s="386"/>
      <c r="W5" s="386"/>
      <c r="X5" s="386"/>
      <c r="Y5" s="386"/>
    </row>
    <row r="6" spans="1:25" s="3" customFormat="1" ht="53.25" customHeight="1" thickBot="1" x14ac:dyDescent="0.3">
      <c r="A6" s="37"/>
      <c r="B6" s="428" t="s">
        <v>143</v>
      </c>
      <c r="C6" s="429"/>
      <c r="D6" s="429"/>
      <c r="E6" s="430"/>
      <c r="F6" s="38" t="s">
        <v>137</v>
      </c>
      <c r="G6" s="387" t="s">
        <v>139</v>
      </c>
      <c r="H6" s="388"/>
      <c r="I6" s="387" t="s">
        <v>161</v>
      </c>
      <c r="J6" s="388"/>
      <c r="K6" s="387" t="s">
        <v>162</v>
      </c>
      <c r="L6" s="388"/>
      <c r="M6" s="401" t="s">
        <v>163</v>
      </c>
      <c r="N6" s="402"/>
      <c r="O6" s="401" t="s">
        <v>164</v>
      </c>
      <c r="P6" s="402"/>
      <c r="Q6" s="393" t="s">
        <v>140</v>
      </c>
      <c r="R6" s="2"/>
      <c r="S6" s="375" t="s">
        <v>167</v>
      </c>
      <c r="T6" s="376"/>
      <c r="U6" s="375" t="s">
        <v>168</v>
      </c>
      <c r="V6" s="376"/>
      <c r="W6" s="375" t="s">
        <v>169</v>
      </c>
      <c r="X6" s="376"/>
      <c r="Y6" s="381" t="s">
        <v>165</v>
      </c>
    </row>
    <row r="7" spans="1:25" s="16" customFormat="1" ht="18.75" thickBot="1" x14ac:dyDescent="0.3">
      <c r="A7" s="13" t="s">
        <v>0</v>
      </c>
      <c r="B7" s="395" t="s">
        <v>1</v>
      </c>
      <c r="C7" s="396"/>
      <c r="D7" s="396"/>
      <c r="E7" s="396"/>
      <c r="F7" s="397"/>
      <c r="G7" s="389"/>
      <c r="H7" s="390"/>
      <c r="I7" s="389"/>
      <c r="J7" s="390"/>
      <c r="K7" s="389"/>
      <c r="L7" s="390"/>
      <c r="M7" s="403"/>
      <c r="N7" s="404"/>
      <c r="O7" s="403"/>
      <c r="P7" s="404"/>
      <c r="Q7" s="394"/>
      <c r="R7" s="15"/>
      <c r="S7" s="377"/>
      <c r="T7" s="378"/>
      <c r="U7" s="377"/>
      <c r="V7" s="378"/>
      <c r="W7" s="377"/>
      <c r="X7" s="378"/>
      <c r="Y7" s="382"/>
    </row>
    <row r="8" spans="1:25" s="16" customFormat="1" ht="18.75" thickBot="1" x14ac:dyDescent="0.3">
      <c r="A8" s="431" t="s">
        <v>2</v>
      </c>
      <c r="B8" s="432"/>
      <c r="C8" s="398"/>
      <c r="D8" s="399"/>
      <c r="E8" s="399"/>
      <c r="F8" s="400"/>
      <c r="G8" s="389"/>
      <c r="H8" s="390"/>
      <c r="I8" s="391"/>
      <c r="J8" s="392"/>
      <c r="K8" s="391"/>
      <c r="L8" s="392"/>
      <c r="M8" s="405"/>
      <c r="N8" s="406"/>
      <c r="O8" s="405"/>
      <c r="P8" s="406"/>
      <c r="Q8" s="394"/>
      <c r="R8" s="15"/>
      <c r="S8" s="377"/>
      <c r="T8" s="378"/>
      <c r="U8" s="377"/>
      <c r="V8" s="378"/>
      <c r="W8" s="377"/>
      <c r="X8" s="378"/>
      <c r="Y8" s="382"/>
    </row>
    <row r="9" spans="1:25" s="17" customFormat="1" ht="17.25" thickBot="1" x14ac:dyDescent="0.3">
      <c r="A9" s="433" t="s">
        <v>3</v>
      </c>
      <c r="B9" s="434"/>
      <c r="C9" s="52" t="s">
        <v>4</v>
      </c>
      <c r="D9" s="53" t="s">
        <v>7</v>
      </c>
      <c r="E9" s="52" t="s">
        <v>5</v>
      </c>
      <c r="F9" s="54" t="s">
        <v>8</v>
      </c>
      <c r="G9" s="299" t="s">
        <v>141</v>
      </c>
      <c r="H9" s="298" t="s">
        <v>142</v>
      </c>
      <c r="I9" s="349" t="s">
        <v>141</v>
      </c>
      <c r="J9" s="298" t="s">
        <v>142</v>
      </c>
      <c r="K9" s="363" t="s">
        <v>141</v>
      </c>
      <c r="L9" s="362" t="s">
        <v>142</v>
      </c>
      <c r="M9" s="39" t="s">
        <v>141</v>
      </c>
      <c r="N9" s="40" t="s">
        <v>142</v>
      </c>
      <c r="O9" s="39" t="s">
        <v>141</v>
      </c>
      <c r="P9" s="40" t="s">
        <v>142</v>
      </c>
      <c r="Q9" s="55"/>
      <c r="S9" s="39" t="s">
        <v>141</v>
      </c>
      <c r="T9" s="40" t="s">
        <v>142</v>
      </c>
      <c r="U9" s="39" t="s">
        <v>141</v>
      </c>
      <c r="V9" s="40" t="s">
        <v>142</v>
      </c>
      <c r="W9" s="39" t="s">
        <v>141</v>
      </c>
      <c r="X9" s="40" t="s">
        <v>142</v>
      </c>
      <c r="Y9" s="224"/>
    </row>
    <row r="10" spans="1:25" s="18" customFormat="1" ht="18.75" customHeight="1" thickBot="1" x14ac:dyDescent="0.3">
      <c r="A10" s="413" t="s">
        <v>83</v>
      </c>
      <c r="B10" s="414"/>
      <c r="C10" s="56"/>
      <c r="D10" s="57" t="s">
        <v>9</v>
      </c>
      <c r="E10" s="58"/>
      <c r="F10" s="59"/>
      <c r="G10" s="302"/>
      <c r="H10" s="303"/>
      <c r="I10" s="350"/>
      <c r="J10" s="303"/>
      <c r="K10" s="350"/>
      <c r="L10" s="303"/>
      <c r="M10" s="60"/>
      <c r="N10" s="49"/>
      <c r="O10" s="60"/>
      <c r="P10" s="49"/>
      <c r="Q10" s="49"/>
      <c r="S10" s="60"/>
      <c r="T10" s="49"/>
      <c r="U10" s="60"/>
      <c r="V10" s="49"/>
      <c r="W10" s="60"/>
      <c r="X10" s="49"/>
      <c r="Y10" s="227"/>
    </row>
    <row r="11" spans="1:25" s="18" customFormat="1" ht="18.75" customHeight="1" x14ac:dyDescent="0.25">
      <c r="A11" s="61" t="s">
        <v>84</v>
      </c>
      <c r="B11" s="62" t="s">
        <v>10</v>
      </c>
      <c r="C11" s="63"/>
      <c r="D11" s="64"/>
      <c r="E11" s="65"/>
      <c r="F11" s="66"/>
      <c r="G11" s="300"/>
      <c r="H11" s="301"/>
      <c r="I11" s="300"/>
      <c r="J11" s="301"/>
      <c r="K11" s="300"/>
      <c r="L11" s="301"/>
      <c r="M11" s="67"/>
      <c r="N11" s="68"/>
      <c r="O11" s="67"/>
      <c r="P11" s="68"/>
      <c r="Q11" s="55"/>
      <c r="S11" s="67"/>
      <c r="T11" s="68"/>
      <c r="U11" s="67"/>
      <c r="V11" s="68"/>
      <c r="W11" s="67"/>
      <c r="X11" s="68"/>
      <c r="Y11" s="225"/>
    </row>
    <row r="12" spans="1:25" s="18" customFormat="1" ht="63" x14ac:dyDescent="0.25">
      <c r="A12" s="191" t="s">
        <v>85</v>
      </c>
      <c r="B12" s="192" t="s">
        <v>11</v>
      </c>
      <c r="C12" s="193" t="s">
        <v>4</v>
      </c>
      <c r="D12" s="194">
        <v>273581</v>
      </c>
      <c r="E12" s="195">
        <v>1</v>
      </c>
      <c r="F12" s="196">
        <f>D12*E12</f>
        <v>273581</v>
      </c>
      <c r="G12" s="195">
        <v>0</v>
      </c>
      <c r="H12" s="204">
        <f>G12*D12</f>
        <v>0</v>
      </c>
      <c r="I12" s="351">
        <v>0</v>
      </c>
      <c r="J12" s="204">
        <f t="shared" ref="J12:J17" si="0">I12*D12</f>
        <v>0</v>
      </c>
      <c r="K12" s="72">
        <v>0</v>
      </c>
      <c r="L12" s="41">
        <f t="shared" ref="L12:L17" si="1">K12*F12</f>
        <v>0</v>
      </c>
      <c r="M12" s="72">
        <v>0</v>
      </c>
      <c r="N12" s="41">
        <f t="shared" ref="N12:N17" si="2">M12*D12</f>
        <v>0</v>
      </c>
      <c r="O12" s="72">
        <v>0</v>
      </c>
      <c r="P12" s="41">
        <f t="shared" ref="P12:P17" si="3">O12*F12</f>
        <v>0</v>
      </c>
      <c r="Q12" s="41">
        <f t="shared" ref="Q12:Q17" si="4">F12-H12-J12-L12-N12-P12</f>
        <v>273581</v>
      </c>
      <c r="S12" s="207">
        <v>0</v>
      </c>
      <c r="T12" s="204">
        <f t="shared" ref="T12:T17" si="5">S12*D12</f>
        <v>0</v>
      </c>
      <c r="U12" s="207">
        <v>0</v>
      </c>
      <c r="V12" s="204">
        <f t="shared" ref="V12:V17" si="6">U12*D12</f>
        <v>0</v>
      </c>
      <c r="W12" s="207">
        <v>0</v>
      </c>
      <c r="X12" s="204">
        <f t="shared" ref="X12:X17" si="7">W12*D12</f>
        <v>0</v>
      </c>
      <c r="Y12" s="222">
        <f>T12+V12+X12</f>
        <v>0</v>
      </c>
    </row>
    <row r="13" spans="1:25" x14ac:dyDescent="0.25">
      <c r="A13" s="191" t="s">
        <v>86</v>
      </c>
      <c r="B13" s="192" t="s">
        <v>12</v>
      </c>
      <c r="C13" s="193" t="s">
        <v>4</v>
      </c>
      <c r="D13" s="194">
        <v>230000</v>
      </c>
      <c r="E13" s="195">
        <v>1</v>
      </c>
      <c r="F13" s="196">
        <f t="shared" ref="F13:F41" si="8">D13*E13</f>
        <v>230000</v>
      </c>
      <c r="G13" s="195">
        <v>0</v>
      </c>
      <c r="H13" s="204">
        <f t="shared" ref="H13:H17" si="9">G13*D13</f>
        <v>0</v>
      </c>
      <c r="I13" s="351">
        <v>0</v>
      </c>
      <c r="J13" s="204">
        <f t="shared" si="0"/>
        <v>0</v>
      </c>
      <c r="K13" s="72">
        <v>0</v>
      </c>
      <c r="L13" s="41">
        <f t="shared" si="1"/>
        <v>0</v>
      </c>
      <c r="M13" s="72">
        <v>0</v>
      </c>
      <c r="N13" s="41">
        <f t="shared" si="2"/>
        <v>0</v>
      </c>
      <c r="O13" s="72">
        <v>0</v>
      </c>
      <c r="P13" s="41">
        <f t="shared" si="3"/>
        <v>0</v>
      </c>
      <c r="Q13" s="41">
        <f t="shared" si="4"/>
        <v>230000</v>
      </c>
      <c r="S13" s="207">
        <v>0</v>
      </c>
      <c r="T13" s="204">
        <f t="shared" si="5"/>
        <v>0</v>
      </c>
      <c r="U13" s="207">
        <v>0</v>
      </c>
      <c r="V13" s="204">
        <f t="shared" si="6"/>
        <v>0</v>
      </c>
      <c r="W13" s="207">
        <v>0</v>
      </c>
      <c r="X13" s="204">
        <f t="shared" si="7"/>
        <v>0</v>
      </c>
      <c r="Y13" s="222">
        <f t="shared" ref="Y13:Y71" si="10">T13+V13+X13</f>
        <v>0</v>
      </c>
    </row>
    <row r="14" spans="1:25" ht="47.25" x14ac:dyDescent="0.25">
      <c r="A14" s="191" t="s">
        <v>87</v>
      </c>
      <c r="B14" s="192" t="s">
        <v>13</v>
      </c>
      <c r="C14" s="193" t="s">
        <v>4</v>
      </c>
      <c r="D14" s="194">
        <v>30821</v>
      </c>
      <c r="E14" s="195">
        <v>40</v>
      </c>
      <c r="F14" s="196">
        <f t="shared" si="8"/>
        <v>1232840</v>
      </c>
      <c r="G14" s="195">
        <v>0</v>
      </c>
      <c r="H14" s="204">
        <f t="shared" si="9"/>
        <v>0</v>
      </c>
      <c r="I14" s="351">
        <v>0</v>
      </c>
      <c r="J14" s="204">
        <f t="shared" si="0"/>
        <v>0</v>
      </c>
      <c r="K14" s="72">
        <v>0</v>
      </c>
      <c r="L14" s="41">
        <f t="shared" si="1"/>
        <v>0</v>
      </c>
      <c r="M14" s="72">
        <v>0</v>
      </c>
      <c r="N14" s="41">
        <f t="shared" si="2"/>
        <v>0</v>
      </c>
      <c r="O14" s="72">
        <v>0</v>
      </c>
      <c r="P14" s="41">
        <f t="shared" si="3"/>
        <v>0</v>
      </c>
      <c r="Q14" s="41">
        <f t="shared" si="4"/>
        <v>1232840</v>
      </c>
      <c r="S14" s="207">
        <v>0</v>
      </c>
      <c r="T14" s="204">
        <f t="shared" si="5"/>
        <v>0</v>
      </c>
      <c r="U14" s="207">
        <v>0</v>
      </c>
      <c r="V14" s="204">
        <f t="shared" si="6"/>
        <v>0</v>
      </c>
      <c r="W14" s="207">
        <v>0</v>
      </c>
      <c r="X14" s="204">
        <f t="shared" si="7"/>
        <v>0</v>
      </c>
      <c r="Y14" s="222">
        <f t="shared" si="10"/>
        <v>0</v>
      </c>
    </row>
    <row r="15" spans="1:25" ht="31.5" x14ac:dyDescent="0.25">
      <c r="A15" s="191" t="s">
        <v>88</v>
      </c>
      <c r="B15" s="192" t="s">
        <v>14</v>
      </c>
      <c r="C15" s="193" t="s">
        <v>4</v>
      </c>
      <c r="D15" s="194">
        <v>300000</v>
      </c>
      <c r="E15" s="195">
        <v>1</v>
      </c>
      <c r="F15" s="196">
        <f t="shared" si="8"/>
        <v>300000</v>
      </c>
      <c r="G15" s="195">
        <v>0</v>
      </c>
      <c r="H15" s="204">
        <f t="shared" si="9"/>
        <v>0</v>
      </c>
      <c r="I15" s="351">
        <v>0</v>
      </c>
      <c r="J15" s="204">
        <f t="shared" si="0"/>
        <v>0</v>
      </c>
      <c r="K15" s="72">
        <v>0</v>
      </c>
      <c r="L15" s="41">
        <f t="shared" si="1"/>
        <v>0</v>
      </c>
      <c r="M15" s="72">
        <v>0</v>
      </c>
      <c r="N15" s="41">
        <f t="shared" si="2"/>
        <v>0</v>
      </c>
      <c r="O15" s="72">
        <v>0</v>
      </c>
      <c r="P15" s="41">
        <f t="shared" si="3"/>
        <v>0</v>
      </c>
      <c r="Q15" s="41">
        <f t="shared" si="4"/>
        <v>300000</v>
      </c>
      <c r="S15" s="207">
        <v>0</v>
      </c>
      <c r="T15" s="204">
        <f t="shared" si="5"/>
        <v>0</v>
      </c>
      <c r="U15" s="207">
        <v>0</v>
      </c>
      <c r="V15" s="204">
        <f t="shared" si="6"/>
        <v>0</v>
      </c>
      <c r="W15" s="207">
        <v>0</v>
      </c>
      <c r="X15" s="204">
        <f t="shared" si="7"/>
        <v>0</v>
      </c>
      <c r="Y15" s="222">
        <f t="shared" si="10"/>
        <v>0</v>
      </c>
    </row>
    <row r="16" spans="1:25" x14ac:dyDescent="0.25">
      <c r="A16" s="191" t="s">
        <v>89</v>
      </c>
      <c r="B16" s="192" t="s">
        <v>15</v>
      </c>
      <c r="C16" s="193" t="s">
        <v>4</v>
      </c>
      <c r="D16" s="194">
        <v>450000</v>
      </c>
      <c r="E16" s="195">
        <v>1</v>
      </c>
      <c r="F16" s="196">
        <f t="shared" si="8"/>
        <v>450000</v>
      </c>
      <c r="G16" s="195">
        <v>0</v>
      </c>
      <c r="H16" s="204">
        <f t="shared" si="9"/>
        <v>0</v>
      </c>
      <c r="I16" s="351">
        <v>0</v>
      </c>
      <c r="J16" s="204">
        <f t="shared" si="0"/>
        <v>0</v>
      </c>
      <c r="K16" s="72">
        <v>0</v>
      </c>
      <c r="L16" s="41">
        <f t="shared" si="1"/>
        <v>0</v>
      </c>
      <c r="M16" s="72">
        <v>0</v>
      </c>
      <c r="N16" s="41">
        <f t="shared" si="2"/>
        <v>0</v>
      </c>
      <c r="O16" s="72">
        <v>0</v>
      </c>
      <c r="P16" s="41">
        <f t="shared" si="3"/>
        <v>0</v>
      </c>
      <c r="Q16" s="41">
        <f t="shared" si="4"/>
        <v>450000</v>
      </c>
      <c r="S16" s="207">
        <v>0</v>
      </c>
      <c r="T16" s="204">
        <f t="shared" si="5"/>
        <v>0</v>
      </c>
      <c r="U16" s="207">
        <v>0</v>
      </c>
      <c r="V16" s="204">
        <f t="shared" si="6"/>
        <v>0</v>
      </c>
      <c r="W16" s="207">
        <v>0</v>
      </c>
      <c r="X16" s="204">
        <f t="shared" si="7"/>
        <v>0</v>
      </c>
      <c r="Y16" s="222">
        <f t="shared" si="10"/>
        <v>0</v>
      </c>
    </row>
    <row r="17" spans="1:25" x14ac:dyDescent="0.25">
      <c r="A17" s="191" t="s">
        <v>90</v>
      </c>
      <c r="B17" s="197" t="s">
        <v>16</v>
      </c>
      <c r="C17" s="198" t="s">
        <v>4</v>
      </c>
      <c r="D17" s="199">
        <v>130000</v>
      </c>
      <c r="E17" s="200">
        <v>1</v>
      </c>
      <c r="F17" s="201">
        <f t="shared" si="8"/>
        <v>130000</v>
      </c>
      <c r="G17" s="200">
        <v>0</v>
      </c>
      <c r="H17" s="204">
        <f t="shared" si="9"/>
        <v>0</v>
      </c>
      <c r="I17" s="344">
        <v>0</v>
      </c>
      <c r="J17" s="204">
        <f t="shared" si="0"/>
        <v>0</v>
      </c>
      <c r="K17" s="77">
        <v>0</v>
      </c>
      <c r="L17" s="41">
        <f t="shared" si="1"/>
        <v>0</v>
      </c>
      <c r="M17" s="77">
        <v>0</v>
      </c>
      <c r="N17" s="41">
        <f t="shared" si="2"/>
        <v>0</v>
      </c>
      <c r="O17" s="77">
        <v>0</v>
      </c>
      <c r="P17" s="41">
        <f t="shared" si="3"/>
        <v>0</v>
      </c>
      <c r="Q17" s="41">
        <f t="shared" si="4"/>
        <v>130000</v>
      </c>
      <c r="S17" s="207">
        <v>0</v>
      </c>
      <c r="T17" s="204">
        <f t="shared" si="5"/>
        <v>0</v>
      </c>
      <c r="U17" s="207">
        <v>0</v>
      </c>
      <c r="V17" s="204">
        <f t="shared" si="6"/>
        <v>0</v>
      </c>
      <c r="W17" s="207">
        <v>0</v>
      </c>
      <c r="X17" s="204">
        <f t="shared" si="7"/>
        <v>0</v>
      </c>
      <c r="Y17" s="222">
        <f t="shared" si="10"/>
        <v>0</v>
      </c>
    </row>
    <row r="18" spans="1:25" x14ac:dyDescent="0.25">
      <c r="A18" s="168"/>
      <c r="B18" s="169" t="s">
        <v>17</v>
      </c>
      <c r="C18" s="170"/>
      <c r="D18" s="171"/>
      <c r="E18" s="172"/>
      <c r="F18" s="173">
        <f>SUM(F12:F17)</f>
        <v>2616421</v>
      </c>
      <c r="G18" s="172"/>
      <c r="H18" s="174"/>
      <c r="I18" s="328"/>
      <c r="J18" s="174"/>
      <c r="K18" s="172"/>
      <c r="L18" s="174"/>
      <c r="M18" s="172"/>
      <c r="N18" s="174"/>
      <c r="O18" s="172"/>
      <c r="P18" s="174"/>
      <c r="Q18" s="174"/>
      <c r="S18" s="203"/>
      <c r="T18" s="174"/>
      <c r="U18" s="203"/>
      <c r="V18" s="174"/>
      <c r="W18" s="203"/>
      <c r="X18" s="174"/>
      <c r="Y18" s="222"/>
    </row>
    <row r="19" spans="1:25" s="18" customFormat="1" x14ac:dyDescent="0.25">
      <c r="A19" s="168" t="s">
        <v>91</v>
      </c>
      <c r="B19" s="169" t="s">
        <v>92</v>
      </c>
      <c r="C19" s="170"/>
      <c r="D19" s="171"/>
      <c r="E19" s="172"/>
      <c r="F19" s="173"/>
      <c r="G19" s="172"/>
      <c r="H19" s="174"/>
      <c r="I19" s="328"/>
      <c r="J19" s="174"/>
      <c r="K19" s="172"/>
      <c r="L19" s="174"/>
      <c r="M19" s="172"/>
      <c r="N19" s="174"/>
      <c r="O19" s="172"/>
      <c r="P19" s="174"/>
      <c r="Q19" s="174"/>
      <c r="S19" s="203"/>
      <c r="T19" s="174"/>
      <c r="U19" s="203"/>
      <c r="V19" s="174"/>
      <c r="W19" s="203"/>
      <c r="X19" s="174"/>
      <c r="Y19" s="222"/>
    </row>
    <row r="20" spans="1:25" s="18" customFormat="1" x14ac:dyDescent="0.25">
      <c r="A20" s="202" t="s">
        <v>93</v>
      </c>
      <c r="B20" s="197" t="s">
        <v>94</v>
      </c>
      <c r="C20" s="198" t="s">
        <v>4</v>
      </c>
      <c r="D20" s="199">
        <v>45000</v>
      </c>
      <c r="E20" s="200">
        <v>1</v>
      </c>
      <c r="F20" s="201">
        <f t="shared" si="8"/>
        <v>45000</v>
      </c>
      <c r="G20" s="200">
        <v>0</v>
      </c>
      <c r="H20" s="204">
        <f>G20*D20</f>
        <v>0</v>
      </c>
      <c r="I20" s="344">
        <v>0</v>
      </c>
      <c r="J20" s="204">
        <f>I20*D20</f>
        <v>0</v>
      </c>
      <c r="K20" s="77">
        <v>0</v>
      </c>
      <c r="L20" s="41">
        <f>K20*F20</f>
        <v>0</v>
      </c>
      <c r="M20" s="77">
        <v>0</v>
      </c>
      <c r="N20" s="41">
        <f>M20*D20</f>
        <v>0</v>
      </c>
      <c r="O20" s="77">
        <v>0</v>
      </c>
      <c r="P20" s="41">
        <f>O20*F20</f>
        <v>0</v>
      </c>
      <c r="Q20" s="41">
        <f>F20-H20-J20-L20-N20-P20</f>
        <v>45000</v>
      </c>
      <c r="S20" s="207">
        <v>0</v>
      </c>
      <c r="T20" s="204">
        <f>S20*D20</f>
        <v>0</v>
      </c>
      <c r="U20" s="207">
        <v>0</v>
      </c>
      <c r="V20" s="204">
        <f>U20*D20</f>
        <v>0</v>
      </c>
      <c r="W20" s="207">
        <v>0</v>
      </c>
      <c r="X20" s="204">
        <f>W20*D20</f>
        <v>0</v>
      </c>
      <c r="Y20" s="222">
        <f t="shared" si="10"/>
        <v>0</v>
      </c>
    </row>
    <row r="21" spans="1:25" x14ac:dyDescent="0.25">
      <c r="A21" s="202" t="s">
        <v>95</v>
      </c>
      <c r="B21" s="192" t="s">
        <v>96</v>
      </c>
      <c r="C21" s="193" t="s">
        <v>18</v>
      </c>
      <c r="D21" s="194">
        <v>45000</v>
      </c>
      <c r="E21" s="195">
        <v>1</v>
      </c>
      <c r="F21" s="196">
        <f t="shared" si="8"/>
        <v>45000</v>
      </c>
      <c r="G21" s="195">
        <v>0</v>
      </c>
      <c r="H21" s="204">
        <f t="shared" ref="H21:H80" si="11">G21*D21</f>
        <v>0</v>
      </c>
      <c r="I21" s="351">
        <v>0</v>
      </c>
      <c r="J21" s="204">
        <f>I21*D21</f>
        <v>0</v>
      </c>
      <c r="K21" s="72">
        <v>0</v>
      </c>
      <c r="L21" s="41">
        <f>K21*F21</f>
        <v>0</v>
      </c>
      <c r="M21" s="72">
        <v>0</v>
      </c>
      <c r="N21" s="41">
        <f>M21*D21</f>
        <v>0</v>
      </c>
      <c r="O21" s="72">
        <v>0</v>
      </c>
      <c r="P21" s="41">
        <f>O21*F21</f>
        <v>0</v>
      </c>
      <c r="Q21" s="41">
        <f>F21-H21-J21-L21-N21-P21</f>
        <v>45000</v>
      </c>
      <c r="S21" s="207">
        <v>0</v>
      </c>
      <c r="T21" s="204">
        <f>S21*D21</f>
        <v>0</v>
      </c>
      <c r="U21" s="207">
        <v>0</v>
      </c>
      <c r="V21" s="204">
        <f>U21*D21</f>
        <v>0</v>
      </c>
      <c r="W21" s="207">
        <v>0</v>
      </c>
      <c r="X21" s="204">
        <f>W21*D21</f>
        <v>0</v>
      </c>
      <c r="Y21" s="222">
        <f t="shared" si="10"/>
        <v>0</v>
      </c>
    </row>
    <row r="22" spans="1:25" ht="31.5" x14ac:dyDescent="0.25">
      <c r="A22" s="202" t="s">
        <v>97</v>
      </c>
      <c r="B22" s="192" t="s">
        <v>98</v>
      </c>
      <c r="C22" s="193" t="s">
        <v>4</v>
      </c>
      <c r="D22" s="194">
        <v>75000</v>
      </c>
      <c r="E22" s="195">
        <v>1</v>
      </c>
      <c r="F22" s="196">
        <f t="shared" si="8"/>
        <v>75000</v>
      </c>
      <c r="G22" s="195">
        <v>0</v>
      </c>
      <c r="H22" s="204">
        <f t="shared" si="11"/>
        <v>0</v>
      </c>
      <c r="I22" s="351">
        <v>0</v>
      </c>
      <c r="J22" s="204">
        <f>I22*D22</f>
        <v>0</v>
      </c>
      <c r="K22" s="72">
        <v>0</v>
      </c>
      <c r="L22" s="41">
        <f>K22*F22</f>
        <v>0</v>
      </c>
      <c r="M22" s="72">
        <v>0</v>
      </c>
      <c r="N22" s="41">
        <f>M22*D22</f>
        <v>0</v>
      </c>
      <c r="O22" s="72">
        <v>0</v>
      </c>
      <c r="P22" s="41">
        <f>O22*F22</f>
        <v>0</v>
      </c>
      <c r="Q22" s="41">
        <f>F22-H22-J22-L22-N22-P22</f>
        <v>75000</v>
      </c>
      <c r="S22" s="207">
        <v>0</v>
      </c>
      <c r="T22" s="204">
        <f>S22*D22</f>
        <v>0</v>
      </c>
      <c r="U22" s="207">
        <v>0</v>
      </c>
      <c r="V22" s="204">
        <f>U22*D22</f>
        <v>0</v>
      </c>
      <c r="W22" s="207">
        <v>0</v>
      </c>
      <c r="X22" s="204">
        <f>W22*D22</f>
        <v>0</v>
      </c>
      <c r="Y22" s="222">
        <f t="shared" si="10"/>
        <v>0</v>
      </c>
    </row>
    <row r="23" spans="1:25" x14ac:dyDescent="0.25">
      <c r="A23" s="202" t="s">
        <v>99</v>
      </c>
      <c r="B23" s="192" t="s">
        <v>100</v>
      </c>
      <c r="C23" s="193" t="s">
        <v>18</v>
      </c>
      <c r="D23" s="194">
        <v>80000</v>
      </c>
      <c r="E23" s="195">
        <v>1</v>
      </c>
      <c r="F23" s="196">
        <f t="shared" si="8"/>
        <v>80000</v>
      </c>
      <c r="G23" s="195">
        <v>0</v>
      </c>
      <c r="H23" s="204">
        <f t="shared" si="11"/>
        <v>0</v>
      </c>
      <c r="I23" s="351">
        <v>0</v>
      </c>
      <c r="J23" s="204">
        <f>I23*D23</f>
        <v>0</v>
      </c>
      <c r="K23" s="72">
        <v>0</v>
      </c>
      <c r="L23" s="41">
        <f>K23*F23</f>
        <v>0</v>
      </c>
      <c r="M23" s="72">
        <v>0</v>
      </c>
      <c r="N23" s="41">
        <f>M23*D23</f>
        <v>0</v>
      </c>
      <c r="O23" s="72">
        <v>0</v>
      </c>
      <c r="P23" s="41">
        <f>O23*F23</f>
        <v>0</v>
      </c>
      <c r="Q23" s="41">
        <f>F23-H23-J23-L23-N23-P23</f>
        <v>80000</v>
      </c>
      <c r="S23" s="207">
        <v>0</v>
      </c>
      <c r="T23" s="204">
        <f>S23*D23</f>
        <v>0</v>
      </c>
      <c r="U23" s="207">
        <v>0</v>
      </c>
      <c r="V23" s="204">
        <f>U23*D23</f>
        <v>0</v>
      </c>
      <c r="W23" s="207">
        <v>0</v>
      </c>
      <c r="X23" s="204">
        <f>W23*D23</f>
        <v>0</v>
      </c>
      <c r="Y23" s="222">
        <f t="shared" si="10"/>
        <v>0</v>
      </c>
    </row>
    <row r="24" spans="1:25" x14ac:dyDescent="0.25">
      <c r="A24" s="202" t="s">
        <v>101</v>
      </c>
      <c r="B24" s="192" t="s">
        <v>102</v>
      </c>
      <c r="C24" s="193" t="s">
        <v>4</v>
      </c>
      <c r="D24" s="194">
        <v>50000</v>
      </c>
      <c r="E24" s="195">
        <v>1</v>
      </c>
      <c r="F24" s="196">
        <f t="shared" si="8"/>
        <v>50000</v>
      </c>
      <c r="G24" s="195">
        <v>0</v>
      </c>
      <c r="H24" s="204">
        <f t="shared" si="11"/>
        <v>0</v>
      </c>
      <c r="I24" s="351">
        <v>0</v>
      </c>
      <c r="J24" s="204">
        <f>I24*D24</f>
        <v>0</v>
      </c>
      <c r="K24" s="72">
        <v>0</v>
      </c>
      <c r="L24" s="41">
        <f>K24*F24</f>
        <v>0</v>
      </c>
      <c r="M24" s="72">
        <v>0</v>
      </c>
      <c r="N24" s="41">
        <f>M24*D24</f>
        <v>0</v>
      </c>
      <c r="O24" s="72">
        <v>0</v>
      </c>
      <c r="P24" s="41">
        <f>O24*F24</f>
        <v>0</v>
      </c>
      <c r="Q24" s="41">
        <f>F24-H24-J24-L24-N24-P24</f>
        <v>50000</v>
      </c>
      <c r="S24" s="207">
        <v>0</v>
      </c>
      <c r="T24" s="204">
        <f>S24*D24</f>
        <v>0</v>
      </c>
      <c r="U24" s="207">
        <v>0</v>
      </c>
      <c r="V24" s="204">
        <f>U24*D24</f>
        <v>0</v>
      </c>
      <c r="W24" s="207">
        <v>0</v>
      </c>
      <c r="X24" s="204">
        <f>W24*D24</f>
        <v>0</v>
      </c>
      <c r="Y24" s="222">
        <f t="shared" si="10"/>
        <v>0</v>
      </c>
    </row>
    <row r="25" spans="1:25" x14ac:dyDescent="0.25">
      <c r="A25" s="175"/>
      <c r="B25" s="176" t="s">
        <v>103</v>
      </c>
      <c r="C25" s="177"/>
      <c r="D25" s="178"/>
      <c r="E25" s="179"/>
      <c r="F25" s="180">
        <f>SUM(F20:F24)</f>
        <v>295000</v>
      </c>
      <c r="G25" s="179"/>
      <c r="H25" s="174"/>
      <c r="I25" s="329"/>
      <c r="J25" s="174"/>
      <c r="K25" s="179"/>
      <c r="L25" s="174"/>
      <c r="M25" s="179"/>
      <c r="N25" s="174"/>
      <c r="O25" s="179"/>
      <c r="P25" s="174"/>
      <c r="Q25" s="174"/>
      <c r="S25" s="203"/>
      <c r="T25" s="174"/>
      <c r="U25" s="203"/>
      <c r="V25" s="174"/>
      <c r="W25" s="203"/>
      <c r="X25" s="174"/>
      <c r="Y25" s="222"/>
    </row>
    <row r="26" spans="1:25" s="18" customFormat="1" x14ac:dyDescent="0.25">
      <c r="A26" s="168" t="s">
        <v>104</v>
      </c>
      <c r="B26" s="169" t="s">
        <v>19</v>
      </c>
      <c r="C26" s="170"/>
      <c r="D26" s="171"/>
      <c r="E26" s="172"/>
      <c r="F26" s="173"/>
      <c r="G26" s="172"/>
      <c r="H26" s="174"/>
      <c r="I26" s="328"/>
      <c r="J26" s="174"/>
      <c r="K26" s="172"/>
      <c r="L26" s="174"/>
      <c r="M26" s="172"/>
      <c r="N26" s="174"/>
      <c r="O26" s="172"/>
      <c r="P26" s="174"/>
      <c r="Q26" s="174"/>
      <c r="S26" s="203"/>
      <c r="T26" s="174"/>
      <c r="U26" s="203"/>
      <c r="V26" s="174"/>
      <c r="W26" s="203"/>
      <c r="X26" s="174"/>
      <c r="Y26" s="222"/>
    </row>
    <row r="27" spans="1:25" s="18" customFormat="1" ht="31.5" x14ac:dyDescent="0.25">
      <c r="A27" s="202" t="s">
        <v>105</v>
      </c>
      <c r="B27" s="197" t="s">
        <v>20</v>
      </c>
      <c r="C27" s="198" t="s">
        <v>4</v>
      </c>
      <c r="D27" s="199">
        <v>117691</v>
      </c>
      <c r="E27" s="200">
        <v>1</v>
      </c>
      <c r="F27" s="201">
        <f t="shared" si="8"/>
        <v>117691</v>
      </c>
      <c r="G27" s="200">
        <v>0</v>
      </c>
      <c r="H27" s="204">
        <f t="shared" si="11"/>
        <v>0</v>
      </c>
      <c r="I27" s="344">
        <v>0</v>
      </c>
      <c r="J27" s="204">
        <f>I27*D27</f>
        <v>0</v>
      </c>
      <c r="K27" s="77">
        <v>0</v>
      </c>
      <c r="L27" s="41">
        <f>K27*F27</f>
        <v>0</v>
      </c>
      <c r="M27" s="77">
        <v>0</v>
      </c>
      <c r="N27" s="41">
        <f>M27*D27</f>
        <v>0</v>
      </c>
      <c r="O27" s="77">
        <v>0</v>
      </c>
      <c r="P27" s="41">
        <f>O27*F27</f>
        <v>0</v>
      </c>
      <c r="Q27" s="41">
        <f>F27-H27-J27-L27-N27-P27</f>
        <v>117691</v>
      </c>
      <c r="S27" s="207">
        <v>0</v>
      </c>
      <c r="T27" s="204">
        <f>S27*D27</f>
        <v>0</v>
      </c>
      <c r="U27" s="207">
        <v>0</v>
      </c>
      <c r="V27" s="204">
        <f>U27*D27</f>
        <v>0</v>
      </c>
      <c r="W27" s="207">
        <v>0</v>
      </c>
      <c r="X27" s="204">
        <f>W27*D27</f>
        <v>0</v>
      </c>
      <c r="Y27" s="222">
        <f t="shared" si="10"/>
        <v>0</v>
      </c>
    </row>
    <row r="28" spans="1:25" ht="31.5" x14ac:dyDescent="0.25">
      <c r="A28" s="202" t="s">
        <v>106</v>
      </c>
      <c r="B28" s="197" t="s">
        <v>21</v>
      </c>
      <c r="C28" s="198" t="s">
        <v>4</v>
      </c>
      <c r="D28" s="199">
        <v>20000</v>
      </c>
      <c r="E28" s="200">
        <v>1</v>
      </c>
      <c r="F28" s="201">
        <f t="shared" si="8"/>
        <v>20000</v>
      </c>
      <c r="G28" s="200">
        <v>0</v>
      </c>
      <c r="H28" s="204">
        <f t="shared" si="11"/>
        <v>0</v>
      </c>
      <c r="I28" s="344">
        <v>0</v>
      </c>
      <c r="J28" s="204">
        <f>I28*D28</f>
        <v>0</v>
      </c>
      <c r="K28" s="77">
        <v>0</v>
      </c>
      <c r="L28" s="41">
        <f>K28*F28</f>
        <v>0</v>
      </c>
      <c r="M28" s="77">
        <v>0</v>
      </c>
      <c r="N28" s="41">
        <f>M28*D28</f>
        <v>0</v>
      </c>
      <c r="O28" s="77">
        <v>0</v>
      </c>
      <c r="P28" s="41">
        <f>O28*F28</f>
        <v>0</v>
      </c>
      <c r="Q28" s="41">
        <f>F28-H28-J28-L28-N28-P28</f>
        <v>20000</v>
      </c>
      <c r="S28" s="207">
        <v>0</v>
      </c>
      <c r="T28" s="204">
        <f>S28*D28</f>
        <v>0</v>
      </c>
      <c r="U28" s="207">
        <v>0</v>
      </c>
      <c r="V28" s="204">
        <f>U28*D28</f>
        <v>0</v>
      </c>
      <c r="W28" s="207">
        <v>0</v>
      </c>
      <c r="X28" s="204">
        <f>W28*D28</f>
        <v>0</v>
      </c>
      <c r="Y28" s="222">
        <f t="shared" si="10"/>
        <v>0</v>
      </c>
    </row>
    <row r="29" spans="1:25" x14ac:dyDescent="0.25">
      <c r="A29" s="202" t="s">
        <v>107</v>
      </c>
      <c r="B29" s="197" t="s">
        <v>22</v>
      </c>
      <c r="C29" s="198" t="s">
        <v>4</v>
      </c>
      <c r="D29" s="199">
        <v>20000</v>
      </c>
      <c r="E29" s="200">
        <v>1</v>
      </c>
      <c r="F29" s="201">
        <f t="shared" si="8"/>
        <v>20000</v>
      </c>
      <c r="G29" s="200">
        <v>0</v>
      </c>
      <c r="H29" s="204">
        <f t="shared" si="11"/>
        <v>0</v>
      </c>
      <c r="I29" s="344">
        <v>0</v>
      </c>
      <c r="J29" s="204">
        <f>I29*D29</f>
        <v>0</v>
      </c>
      <c r="K29" s="77">
        <v>0</v>
      </c>
      <c r="L29" s="41">
        <f>K29*F29</f>
        <v>0</v>
      </c>
      <c r="M29" s="77">
        <v>0</v>
      </c>
      <c r="N29" s="41">
        <f>M29*D29</f>
        <v>0</v>
      </c>
      <c r="O29" s="77">
        <v>0</v>
      </c>
      <c r="P29" s="41">
        <f>O29*F29</f>
        <v>0</v>
      </c>
      <c r="Q29" s="41">
        <f>F29-H29-J29-L29-N29-P29</f>
        <v>20000</v>
      </c>
      <c r="S29" s="207">
        <v>0</v>
      </c>
      <c r="T29" s="204">
        <f>S29*D29</f>
        <v>0</v>
      </c>
      <c r="U29" s="207">
        <v>0</v>
      </c>
      <c r="V29" s="204">
        <f>U29*D29</f>
        <v>0</v>
      </c>
      <c r="W29" s="207">
        <v>0</v>
      </c>
      <c r="X29" s="204">
        <f>W29*D29</f>
        <v>0</v>
      </c>
      <c r="Y29" s="222">
        <f t="shared" si="10"/>
        <v>0</v>
      </c>
    </row>
    <row r="30" spans="1:25" x14ac:dyDescent="0.25">
      <c r="A30" s="202" t="s">
        <v>108</v>
      </c>
      <c r="B30" s="192" t="s">
        <v>23</v>
      </c>
      <c r="C30" s="193" t="s">
        <v>4</v>
      </c>
      <c r="D30" s="194">
        <v>20000</v>
      </c>
      <c r="E30" s="195">
        <v>1</v>
      </c>
      <c r="F30" s="196">
        <f t="shared" si="8"/>
        <v>20000</v>
      </c>
      <c r="G30" s="195">
        <v>0</v>
      </c>
      <c r="H30" s="204">
        <f t="shared" si="11"/>
        <v>0</v>
      </c>
      <c r="I30" s="351">
        <v>0</v>
      </c>
      <c r="J30" s="204">
        <f>I30*D30</f>
        <v>0</v>
      </c>
      <c r="K30" s="72">
        <v>0</v>
      </c>
      <c r="L30" s="41">
        <f>K30*F30</f>
        <v>0</v>
      </c>
      <c r="M30" s="72">
        <v>0</v>
      </c>
      <c r="N30" s="41">
        <f>M30*D30</f>
        <v>0</v>
      </c>
      <c r="O30" s="72">
        <v>0</v>
      </c>
      <c r="P30" s="41">
        <f>O30*F30</f>
        <v>0</v>
      </c>
      <c r="Q30" s="41">
        <f>F30-H30-J30-L30-N30-P30</f>
        <v>20000</v>
      </c>
      <c r="S30" s="207">
        <v>0</v>
      </c>
      <c r="T30" s="204">
        <f>S30*D30</f>
        <v>0</v>
      </c>
      <c r="U30" s="207">
        <v>0</v>
      </c>
      <c r="V30" s="204">
        <f>U30*D30</f>
        <v>0</v>
      </c>
      <c r="W30" s="207">
        <v>0</v>
      </c>
      <c r="X30" s="204">
        <f>W30*D30</f>
        <v>0</v>
      </c>
      <c r="Y30" s="222">
        <f t="shared" si="10"/>
        <v>0</v>
      </c>
    </row>
    <row r="31" spans="1:25" s="18" customFormat="1" ht="31.5" x14ac:dyDescent="0.25">
      <c r="A31" s="85" t="s">
        <v>109</v>
      </c>
      <c r="B31" s="51" t="s">
        <v>24</v>
      </c>
      <c r="C31" s="70" t="s">
        <v>4</v>
      </c>
      <c r="D31" s="71">
        <v>30000</v>
      </c>
      <c r="E31" s="72">
        <v>1</v>
      </c>
      <c r="F31" s="73">
        <f t="shared" si="8"/>
        <v>30000</v>
      </c>
      <c r="G31" s="72"/>
      <c r="H31" s="41">
        <f>G31*D31</f>
        <v>0</v>
      </c>
      <c r="I31" s="326">
        <v>0</v>
      </c>
      <c r="J31" s="41">
        <f>I31*D31</f>
        <v>0</v>
      </c>
      <c r="K31" s="72">
        <v>1</v>
      </c>
      <c r="L31" s="41">
        <f>K31*F31</f>
        <v>30000</v>
      </c>
      <c r="M31" s="72">
        <v>0</v>
      </c>
      <c r="N31" s="41">
        <f>M31*D31</f>
        <v>0</v>
      </c>
      <c r="O31" s="72">
        <v>0</v>
      </c>
      <c r="P31" s="41">
        <f>O31*F31</f>
        <v>0</v>
      </c>
      <c r="Q31" s="41">
        <f>F31-H31-J31-L31-N31-P31</f>
        <v>0</v>
      </c>
      <c r="S31" s="207">
        <v>0</v>
      </c>
      <c r="T31" s="204">
        <f>S31*D31</f>
        <v>0</v>
      </c>
      <c r="U31" s="207">
        <v>0</v>
      </c>
      <c r="V31" s="204">
        <f>U31*D31</f>
        <v>0</v>
      </c>
      <c r="W31" s="207">
        <v>0</v>
      </c>
      <c r="X31" s="204">
        <f>W31*D31</f>
        <v>0</v>
      </c>
      <c r="Y31" s="222">
        <f t="shared" si="10"/>
        <v>0</v>
      </c>
    </row>
    <row r="32" spans="1:25" s="18" customFormat="1" x14ac:dyDescent="0.25">
      <c r="A32" s="175"/>
      <c r="B32" s="176" t="s">
        <v>25</v>
      </c>
      <c r="C32" s="177"/>
      <c r="D32" s="178"/>
      <c r="E32" s="179"/>
      <c r="F32" s="180">
        <f>SUM(F27:F31)</f>
        <v>207691</v>
      </c>
      <c r="G32" s="179"/>
      <c r="H32" s="174"/>
      <c r="I32" s="329"/>
      <c r="J32" s="174"/>
      <c r="K32" s="179"/>
      <c r="L32" s="174"/>
      <c r="M32" s="179"/>
      <c r="N32" s="174"/>
      <c r="O32" s="179"/>
      <c r="P32" s="174"/>
      <c r="Q32" s="174"/>
      <c r="S32" s="203"/>
      <c r="T32" s="174"/>
      <c r="U32" s="203"/>
      <c r="V32" s="174"/>
      <c r="W32" s="203"/>
      <c r="X32" s="174"/>
      <c r="Y32" s="222"/>
    </row>
    <row r="33" spans="1:25" x14ac:dyDescent="0.25">
      <c r="A33" s="175" t="s">
        <v>110</v>
      </c>
      <c r="B33" s="176" t="s">
        <v>26</v>
      </c>
      <c r="C33" s="177"/>
      <c r="D33" s="178"/>
      <c r="E33" s="179"/>
      <c r="F33" s="180"/>
      <c r="G33" s="179"/>
      <c r="H33" s="174"/>
      <c r="I33" s="329"/>
      <c r="J33" s="174"/>
      <c r="K33" s="179"/>
      <c r="L33" s="174"/>
      <c r="M33" s="179"/>
      <c r="N33" s="174"/>
      <c r="O33" s="179"/>
      <c r="P33" s="174"/>
      <c r="Q33" s="174"/>
      <c r="S33" s="203"/>
      <c r="T33" s="174"/>
      <c r="U33" s="203"/>
      <c r="V33" s="174"/>
      <c r="W33" s="203"/>
      <c r="X33" s="174"/>
      <c r="Y33" s="222"/>
    </row>
    <row r="34" spans="1:25" ht="31.5" x14ac:dyDescent="0.25">
      <c r="A34" s="69" t="s">
        <v>111</v>
      </c>
      <c r="B34" s="51" t="s">
        <v>27</v>
      </c>
      <c r="C34" s="70" t="s">
        <v>4</v>
      </c>
      <c r="D34" s="71">
        <v>16000</v>
      </c>
      <c r="E34" s="72">
        <v>50</v>
      </c>
      <c r="F34" s="73">
        <f t="shared" si="8"/>
        <v>800000</v>
      </c>
      <c r="G34" s="72"/>
      <c r="H34" s="41">
        <f t="shared" si="11"/>
        <v>0</v>
      </c>
      <c r="I34" s="335">
        <v>16</v>
      </c>
      <c r="J34" s="43">
        <f>I34*D34</f>
        <v>256000</v>
      </c>
      <c r="K34" s="72">
        <v>0</v>
      </c>
      <c r="L34" s="41">
        <f>K34*F34</f>
        <v>0</v>
      </c>
      <c r="M34" s="72">
        <v>0</v>
      </c>
      <c r="N34" s="41">
        <f>M34*D34</f>
        <v>0</v>
      </c>
      <c r="O34" s="72">
        <v>0</v>
      </c>
      <c r="P34" s="41">
        <f>O34*F34</f>
        <v>0</v>
      </c>
      <c r="Q34" s="41">
        <f>F34-H34-J34-L34-N34-P34</f>
        <v>544000</v>
      </c>
      <c r="S34" s="207">
        <v>0</v>
      </c>
      <c r="T34" s="204">
        <f>S34*D34</f>
        <v>0</v>
      </c>
      <c r="U34" s="207">
        <v>0</v>
      </c>
      <c r="V34" s="204">
        <f>U34*D34</f>
        <v>0</v>
      </c>
      <c r="W34" s="207">
        <v>0</v>
      </c>
      <c r="X34" s="204">
        <f>W34*D34</f>
        <v>0</v>
      </c>
      <c r="Y34" s="222">
        <f t="shared" si="10"/>
        <v>0</v>
      </c>
    </row>
    <row r="35" spans="1:25" x14ac:dyDescent="0.25">
      <c r="A35" s="69" t="s">
        <v>112</v>
      </c>
      <c r="B35" s="74" t="s">
        <v>28</v>
      </c>
      <c r="C35" s="75" t="s">
        <v>18</v>
      </c>
      <c r="D35" s="76">
        <v>14000</v>
      </c>
      <c r="E35" s="77">
        <v>50</v>
      </c>
      <c r="F35" s="78">
        <f t="shared" si="8"/>
        <v>700000</v>
      </c>
      <c r="G35" s="77"/>
      <c r="H35" s="41">
        <f t="shared" si="11"/>
        <v>0</v>
      </c>
      <c r="I35" s="354">
        <v>24</v>
      </c>
      <c r="J35" s="43">
        <f>I35*D35</f>
        <v>336000</v>
      </c>
      <c r="K35" s="77">
        <v>0</v>
      </c>
      <c r="L35" s="41">
        <f>K35*F35</f>
        <v>0</v>
      </c>
      <c r="M35" s="77">
        <v>0</v>
      </c>
      <c r="N35" s="41">
        <f>M35*D35</f>
        <v>0</v>
      </c>
      <c r="O35" s="77">
        <v>0</v>
      </c>
      <c r="P35" s="41">
        <f>O35*F35</f>
        <v>0</v>
      </c>
      <c r="Q35" s="41">
        <f>F35-H35-J35-L35-N35-P35</f>
        <v>364000</v>
      </c>
      <c r="S35" s="207">
        <v>0</v>
      </c>
      <c r="T35" s="204">
        <f>S35*D35</f>
        <v>0</v>
      </c>
      <c r="U35" s="207">
        <v>0</v>
      </c>
      <c r="V35" s="204">
        <f>U35*D35</f>
        <v>0</v>
      </c>
      <c r="W35" s="207">
        <v>0</v>
      </c>
      <c r="X35" s="204">
        <f>W35*D35</f>
        <v>0</v>
      </c>
      <c r="Y35" s="222">
        <f t="shared" si="10"/>
        <v>0</v>
      </c>
    </row>
    <row r="36" spans="1:25" s="18" customFormat="1" ht="31.5" x14ac:dyDescent="0.25">
      <c r="A36" s="69" t="s">
        <v>113</v>
      </c>
      <c r="B36" s="74" t="s">
        <v>29</v>
      </c>
      <c r="C36" s="75" t="s">
        <v>18</v>
      </c>
      <c r="D36" s="76">
        <v>2500</v>
      </c>
      <c r="E36" s="77">
        <v>70</v>
      </c>
      <c r="F36" s="78">
        <f t="shared" si="8"/>
        <v>175000</v>
      </c>
      <c r="G36" s="77">
        <v>12</v>
      </c>
      <c r="H36" s="41">
        <f t="shared" si="11"/>
        <v>30000</v>
      </c>
      <c r="I36" s="354">
        <v>28</v>
      </c>
      <c r="J36" s="43">
        <f>I36*D36</f>
        <v>70000</v>
      </c>
      <c r="K36" s="77">
        <v>0</v>
      </c>
      <c r="L36" s="41">
        <f>K36*F36</f>
        <v>0</v>
      </c>
      <c r="M36" s="77">
        <v>0</v>
      </c>
      <c r="N36" s="41">
        <f>M36*D36</f>
        <v>0</v>
      </c>
      <c r="O36" s="77">
        <v>0</v>
      </c>
      <c r="P36" s="41">
        <f>O36*F36</f>
        <v>0</v>
      </c>
      <c r="Q36" s="41">
        <f>F36-H36-J36-L36-N36-P36</f>
        <v>75000</v>
      </c>
      <c r="S36" s="207">
        <v>0</v>
      </c>
      <c r="T36" s="204">
        <f>S36*D36</f>
        <v>0</v>
      </c>
      <c r="U36" s="207">
        <v>0</v>
      </c>
      <c r="V36" s="204">
        <f>U36*D36</f>
        <v>0</v>
      </c>
      <c r="W36" s="207">
        <v>0</v>
      </c>
      <c r="X36" s="204">
        <f>W36*D36</f>
        <v>0</v>
      </c>
      <c r="Y36" s="222">
        <f t="shared" si="10"/>
        <v>0</v>
      </c>
    </row>
    <row r="37" spans="1:25" x14ac:dyDescent="0.25">
      <c r="A37" s="168"/>
      <c r="B37" s="169" t="s">
        <v>30</v>
      </c>
      <c r="C37" s="170"/>
      <c r="D37" s="171"/>
      <c r="E37" s="172"/>
      <c r="F37" s="173">
        <f>SUM(F34:F36)</f>
        <v>1675000</v>
      </c>
      <c r="G37" s="172"/>
      <c r="H37" s="174"/>
      <c r="I37" s="328"/>
      <c r="J37" s="174"/>
      <c r="K37" s="172"/>
      <c r="L37" s="174"/>
      <c r="M37" s="172"/>
      <c r="N37" s="174"/>
      <c r="O37" s="172"/>
      <c r="P37" s="174"/>
      <c r="Q37" s="174"/>
      <c r="S37" s="203"/>
      <c r="T37" s="174"/>
      <c r="U37" s="203"/>
      <c r="V37" s="174"/>
      <c r="W37" s="203"/>
      <c r="X37" s="174"/>
      <c r="Y37" s="222"/>
    </row>
    <row r="38" spans="1:25" ht="18.75" customHeight="1" x14ac:dyDescent="0.25">
      <c r="A38" s="168" t="s">
        <v>114</v>
      </c>
      <c r="B38" s="169" t="s">
        <v>31</v>
      </c>
      <c r="C38" s="170"/>
      <c r="D38" s="171"/>
      <c r="E38" s="172"/>
      <c r="F38" s="173"/>
      <c r="G38" s="172"/>
      <c r="H38" s="174"/>
      <c r="I38" s="328"/>
      <c r="J38" s="174"/>
      <c r="K38" s="172"/>
      <c r="L38" s="174"/>
      <c r="M38" s="172"/>
      <c r="N38" s="174"/>
      <c r="O38" s="172"/>
      <c r="P38" s="174"/>
      <c r="Q38" s="174"/>
      <c r="S38" s="203"/>
      <c r="T38" s="174"/>
      <c r="U38" s="203"/>
      <c r="V38" s="174"/>
      <c r="W38" s="203"/>
      <c r="X38" s="174"/>
      <c r="Y38" s="222"/>
    </row>
    <row r="39" spans="1:25" ht="39.950000000000003" customHeight="1" x14ac:dyDescent="0.25">
      <c r="A39" s="69" t="s">
        <v>115</v>
      </c>
      <c r="B39" s="51" t="s">
        <v>32</v>
      </c>
      <c r="C39" s="70" t="s">
        <v>4</v>
      </c>
      <c r="D39" s="71">
        <v>170000</v>
      </c>
      <c r="E39" s="72">
        <v>2</v>
      </c>
      <c r="F39" s="73">
        <f t="shared" si="8"/>
        <v>340000</v>
      </c>
      <c r="G39" s="72">
        <v>2</v>
      </c>
      <c r="H39" s="41">
        <f t="shared" si="11"/>
        <v>340000</v>
      </c>
      <c r="I39" s="326">
        <v>0</v>
      </c>
      <c r="J39" s="41">
        <f>I39*D39</f>
        <v>0</v>
      </c>
      <c r="K39" s="72">
        <v>0</v>
      </c>
      <c r="L39" s="41">
        <f>K39*F39</f>
        <v>0</v>
      </c>
      <c r="M39" s="72">
        <v>0</v>
      </c>
      <c r="N39" s="41">
        <f>M39*D39</f>
        <v>0</v>
      </c>
      <c r="O39" s="72">
        <v>0</v>
      </c>
      <c r="P39" s="41">
        <f>O39*F39</f>
        <v>0</v>
      </c>
      <c r="Q39" s="41">
        <f>F39-H39-J39-L39-N39-P39</f>
        <v>0</v>
      </c>
      <c r="S39" s="207">
        <v>0</v>
      </c>
      <c r="T39" s="204">
        <f>S39*D39</f>
        <v>0</v>
      </c>
      <c r="U39" s="207">
        <v>0</v>
      </c>
      <c r="V39" s="204">
        <f>U39*D39</f>
        <v>0</v>
      </c>
      <c r="W39" s="207">
        <v>0</v>
      </c>
      <c r="X39" s="204">
        <f>W39*D39</f>
        <v>0</v>
      </c>
      <c r="Y39" s="222">
        <f t="shared" si="10"/>
        <v>0</v>
      </c>
    </row>
    <row r="40" spans="1:25" ht="18.75" customHeight="1" x14ac:dyDescent="0.25">
      <c r="A40" s="69" t="s">
        <v>116</v>
      </c>
      <c r="B40" s="51" t="s">
        <v>33</v>
      </c>
      <c r="C40" s="70" t="s">
        <v>4</v>
      </c>
      <c r="D40" s="71">
        <v>175000</v>
      </c>
      <c r="E40" s="72">
        <v>2</v>
      </c>
      <c r="F40" s="73">
        <f t="shared" si="8"/>
        <v>350000</v>
      </c>
      <c r="G40" s="72">
        <v>2</v>
      </c>
      <c r="H40" s="41">
        <f t="shared" si="11"/>
        <v>350000</v>
      </c>
      <c r="I40" s="326">
        <v>0</v>
      </c>
      <c r="J40" s="41">
        <f>I40*D40</f>
        <v>0</v>
      </c>
      <c r="K40" s="72">
        <v>0</v>
      </c>
      <c r="L40" s="41">
        <f>K40*F40</f>
        <v>0</v>
      </c>
      <c r="M40" s="72">
        <v>0</v>
      </c>
      <c r="N40" s="41">
        <f>M40*D40</f>
        <v>0</v>
      </c>
      <c r="O40" s="72">
        <v>0</v>
      </c>
      <c r="P40" s="41">
        <f>O40*F40</f>
        <v>0</v>
      </c>
      <c r="Q40" s="41">
        <f>F40-H40-J40-L40-N40-P40</f>
        <v>0</v>
      </c>
      <c r="S40" s="207">
        <v>0</v>
      </c>
      <c r="T40" s="204">
        <f>S40*D40</f>
        <v>0</v>
      </c>
      <c r="U40" s="207">
        <v>0</v>
      </c>
      <c r="V40" s="204">
        <f>U40*D40</f>
        <v>0</v>
      </c>
      <c r="W40" s="207">
        <v>0</v>
      </c>
      <c r="X40" s="204">
        <f>W40*D40</f>
        <v>0</v>
      </c>
      <c r="Y40" s="222">
        <f t="shared" si="10"/>
        <v>0</v>
      </c>
    </row>
    <row r="41" spans="1:25" s="18" customFormat="1" ht="31.5" x14ac:dyDescent="0.25">
      <c r="A41" s="69" t="s">
        <v>117</v>
      </c>
      <c r="B41" s="51" t="s">
        <v>34</v>
      </c>
      <c r="C41" s="70" t="s">
        <v>4</v>
      </c>
      <c r="D41" s="71">
        <v>450000</v>
      </c>
      <c r="E41" s="72">
        <v>2</v>
      </c>
      <c r="F41" s="73">
        <f t="shared" si="8"/>
        <v>900000</v>
      </c>
      <c r="G41" s="72">
        <v>1</v>
      </c>
      <c r="H41" s="41">
        <f t="shared" si="11"/>
        <v>450000</v>
      </c>
      <c r="I41" s="326">
        <v>1</v>
      </c>
      <c r="J41" s="41">
        <f>I41*D41</f>
        <v>450000</v>
      </c>
      <c r="K41" s="72">
        <v>0</v>
      </c>
      <c r="L41" s="41">
        <f>K41*F41</f>
        <v>0</v>
      </c>
      <c r="M41" s="72">
        <v>0</v>
      </c>
      <c r="N41" s="41">
        <f>M41*D41</f>
        <v>0</v>
      </c>
      <c r="O41" s="72">
        <v>0</v>
      </c>
      <c r="P41" s="41">
        <f>O41*F41</f>
        <v>0</v>
      </c>
      <c r="Q41" s="41">
        <f>F41-H41-J41-L41-N41-P41</f>
        <v>0</v>
      </c>
      <c r="S41" s="207">
        <v>0</v>
      </c>
      <c r="T41" s="204">
        <f>S41*D41</f>
        <v>0</v>
      </c>
      <c r="U41" s="207">
        <v>0</v>
      </c>
      <c r="V41" s="204">
        <f>U41*D41</f>
        <v>0</v>
      </c>
      <c r="W41" s="207">
        <v>0</v>
      </c>
      <c r="X41" s="204">
        <f>W41*D41</f>
        <v>0</v>
      </c>
      <c r="Y41" s="222">
        <f t="shared" si="10"/>
        <v>0</v>
      </c>
    </row>
    <row r="42" spans="1:25" s="18" customFormat="1" ht="32.25" thickBot="1" x14ac:dyDescent="0.3">
      <c r="A42" s="61"/>
      <c r="B42" s="62" t="s">
        <v>35</v>
      </c>
      <c r="C42" s="63"/>
      <c r="D42" s="64"/>
      <c r="E42" s="65"/>
      <c r="F42" s="66">
        <f>SUM(F39:F41)</f>
        <v>1590000</v>
      </c>
      <c r="G42" s="72"/>
      <c r="H42" s="41"/>
      <c r="I42" s="326"/>
      <c r="J42" s="41"/>
      <c r="K42" s="72"/>
      <c r="L42" s="41"/>
      <c r="M42" s="72"/>
      <c r="N42" s="41"/>
      <c r="O42" s="72"/>
      <c r="P42" s="41"/>
      <c r="Q42" s="41"/>
      <c r="S42" s="187"/>
      <c r="T42" s="41"/>
      <c r="U42" s="187"/>
      <c r="V42" s="41"/>
      <c r="W42" s="187"/>
      <c r="X42" s="41"/>
      <c r="Y42" s="222"/>
    </row>
    <row r="43" spans="1:25" ht="22.5" customHeight="1" thickBot="1" x14ac:dyDescent="0.3">
      <c r="A43" s="415" t="s">
        <v>148</v>
      </c>
      <c r="B43" s="416"/>
      <c r="C43" s="92"/>
      <c r="D43" s="93"/>
      <c r="E43" s="94"/>
      <c r="F43" s="95">
        <f>+F42+F37+F32+F25+F18</f>
        <v>6384112</v>
      </c>
      <c r="G43" s="154"/>
      <c r="H43" s="155">
        <f>SUM(H11:H42)</f>
        <v>1170000</v>
      </c>
      <c r="I43" s="331"/>
      <c r="J43" s="155">
        <f>SUM(J11:J42)</f>
        <v>1112000</v>
      </c>
      <c r="K43" s="154"/>
      <c r="L43" s="155">
        <f>SUM(L11:L42)</f>
        <v>30000</v>
      </c>
      <c r="M43" s="155"/>
      <c r="N43" s="155">
        <f>SUM(N11:N42)</f>
        <v>0</v>
      </c>
      <c r="O43" s="155"/>
      <c r="P43" s="155">
        <f>SUM(P11:P42)</f>
        <v>0</v>
      </c>
      <c r="Q43" s="155">
        <f>SUM(Q11:Q42)</f>
        <v>4072112</v>
      </c>
      <c r="S43" s="209"/>
      <c r="T43" s="210">
        <f>SUM(T11:T42)</f>
        <v>0</v>
      </c>
      <c r="U43" s="209"/>
      <c r="V43" s="210">
        <f>SUM(V11:V42)</f>
        <v>0</v>
      </c>
      <c r="W43" s="209"/>
      <c r="X43" s="210">
        <f>SUM(X11:X42)</f>
        <v>0</v>
      </c>
      <c r="Y43" s="228">
        <f>SUM(Y11:Y42)</f>
        <v>0</v>
      </c>
    </row>
    <row r="44" spans="1:25" ht="33.75" customHeight="1" thickBot="1" x14ac:dyDescent="0.3">
      <c r="A44" s="417" t="s">
        <v>150</v>
      </c>
      <c r="B44" s="418"/>
      <c r="C44" s="96"/>
      <c r="D44" s="97"/>
      <c r="E44" s="98"/>
      <c r="F44" s="99">
        <f>F43/F93</f>
        <v>6.9079402079355243E-2</v>
      </c>
      <c r="G44" s="152"/>
      <c r="H44" s="47"/>
      <c r="I44" s="330"/>
      <c r="J44" s="308"/>
      <c r="K44" s="361"/>
      <c r="L44" s="308"/>
      <c r="M44" s="72"/>
      <c r="N44" s="153"/>
      <c r="O44" s="72"/>
      <c r="P44" s="153"/>
      <c r="Q44" s="153"/>
      <c r="S44" s="187"/>
      <c r="T44" s="41"/>
      <c r="U44" s="187"/>
      <c r="V44" s="41"/>
      <c r="W44" s="187"/>
      <c r="X44" s="41"/>
      <c r="Y44" s="222"/>
    </row>
    <row r="45" spans="1:25" ht="17.25" thickBot="1" x14ac:dyDescent="0.3">
      <c r="A45" s="435" t="s">
        <v>149</v>
      </c>
      <c r="B45" s="436"/>
      <c r="C45" s="100"/>
      <c r="D45" s="101" t="s">
        <v>9</v>
      </c>
      <c r="E45" s="102"/>
      <c r="F45" s="103"/>
      <c r="G45" s="156"/>
      <c r="H45" s="296"/>
      <c r="I45" s="156"/>
      <c r="J45" s="348"/>
      <c r="K45" s="360"/>
      <c r="L45" s="359"/>
      <c r="M45" s="104"/>
      <c r="N45" s="46"/>
      <c r="O45" s="104"/>
      <c r="P45" s="46"/>
      <c r="Q45" s="46"/>
      <c r="S45" s="211"/>
      <c r="T45" s="46"/>
      <c r="U45" s="211"/>
      <c r="V45" s="46"/>
      <c r="W45" s="211"/>
      <c r="X45" s="46"/>
      <c r="Y45" s="234"/>
    </row>
    <row r="46" spans="1:25" x14ac:dyDescent="0.25">
      <c r="A46" s="61" t="s">
        <v>6</v>
      </c>
      <c r="B46" s="62" t="s">
        <v>36</v>
      </c>
      <c r="C46" s="63"/>
      <c r="D46" s="64"/>
      <c r="E46" s="65"/>
      <c r="F46" s="66"/>
      <c r="G46" s="72"/>
      <c r="H46" s="297"/>
      <c r="I46" s="326"/>
      <c r="J46" s="153"/>
      <c r="K46" s="72"/>
      <c r="L46" s="297"/>
      <c r="M46" s="77"/>
      <c r="N46" s="41"/>
      <c r="O46" s="77"/>
      <c r="P46" s="41"/>
      <c r="Q46" s="41"/>
      <c r="S46" s="187"/>
      <c r="T46" s="41"/>
      <c r="U46" s="187"/>
      <c r="V46" s="41"/>
      <c r="W46" s="187"/>
      <c r="X46" s="41"/>
      <c r="Y46" s="222"/>
    </row>
    <row r="47" spans="1:25" x14ac:dyDescent="0.25">
      <c r="A47" s="61" t="s">
        <v>37</v>
      </c>
      <c r="B47" s="62" t="s">
        <v>38</v>
      </c>
      <c r="C47" s="63"/>
      <c r="D47" s="64"/>
      <c r="E47" s="65"/>
      <c r="F47" s="66"/>
      <c r="G47" s="83"/>
      <c r="H47" s="41"/>
      <c r="I47" s="332"/>
      <c r="J47" s="41"/>
      <c r="K47" s="83"/>
      <c r="L47" s="41"/>
      <c r="M47" s="83"/>
      <c r="N47" s="41"/>
      <c r="O47" s="83"/>
      <c r="P47" s="41"/>
      <c r="Q47" s="41"/>
      <c r="S47" s="186"/>
      <c r="T47" s="41"/>
      <c r="U47" s="186"/>
      <c r="V47" s="41"/>
      <c r="W47" s="186"/>
      <c r="X47" s="41"/>
      <c r="Y47" s="222"/>
    </row>
    <row r="48" spans="1:25" ht="47.25" x14ac:dyDescent="0.25">
      <c r="A48" s="69" t="s">
        <v>118</v>
      </c>
      <c r="B48" s="51" t="s">
        <v>39</v>
      </c>
      <c r="C48" s="105" t="s">
        <v>40</v>
      </c>
      <c r="D48" s="71">
        <v>450000</v>
      </c>
      <c r="E48" s="72">
        <v>1</v>
      </c>
      <c r="F48" s="73">
        <f>D48*E48</f>
        <v>450000</v>
      </c>
      <c r="G48" s="77">
        <v>1</v>
      </c>
      <c r="H48" s="41">
        <f t="shared" si="11"/>
        <v>450000</v>
      </c>
      <c r="I48" s="332">
        <v>0</v>
      </c>
      <c r="J48" s="41">
        <f t="shared" ref="J48:J54" si="12">I48*D48</f>
        <v>0</v>
      </c>
      <c r="K48" s="83">
        <v>0</v>
      </c>
      <c r="L48" s="41">
        <f t="shared" ref="L48:L54" si="13">K48*F48</f>
        <v>0</v>
      </c>
      <c r="M48" s="83">
        <v>0</v>
      </c>
      <c r="N48" s="41">
        <f t="shared" ref="N48:N54" si="14">M48*D48</f>
        <v>0</v>
      </c>
      <c r="O48" s="83">
        <v>0</v>
      </c>
      <c r="P48" s="41">
        <f t="shared" ref="P48:P54" si="15">O48*F48</f>
        <v>0</v>
      </c>
      <c r="Q48" s="41">
        <f t="shared" ref="Q48:Q54" si="16">F48-H48-J48-L48-N48-P48</f>
        <v>0</v>
      </c>
      <c r="S48" s="207">
        <v>0</v>
      </c>
      <c r="T48" s="204">
        <f t="shared" ref="T48:T54" si="17">S48*D48</f>
        <v>0</v>
      </c>
      <c r="U48" s="207">
        <v>0</v>
      </c>
      <c r="V48" s="204">
        <f t="shared" ref="V48:V54" si="18">U48*D48</f>
        <v>0</v>
      </c>
      <c r="W48" s="207">
        <v>0</v>
      </c>
      <c r="X48" s="204">
        <f t="shared" ref="X48:X54" si="19">W48*D48</f>
        <v>0</v>
      </c>
      <c r="Y48" s="222">
        <f t="shared" si="10"/>
        <v>0</v>
      </c>
    </row>
    <row r="49" spans="1:25" s="18" customFormat="1" ht="31.5" x14ac:dyDescent="0.25">
      <c r="A49" s="69" t="s">
        <v>119</v>
      </c>
      <c r="B49" s="51" t="s">
        <v>41</v>
      </c>
      <c r="C49" s="105" t="s">
        <v>42</v>
      </c>
      <c r="D49" s="71">
        <v>29900</v>
      </c>
      <c r="E49" s="72">
        <v>4</v>
      </c>
      <c r="F49" s="73">
        <f t="shared" ref="F49:F54" si="20">D49*E49</f>
        <v>119600</v>
      </c>
      <c r="G49" s="77">
        <v>4</v>
      </c>
      <c r="H49" s="41">
        <f t="shared" si="11"/>
        <v>119600</v>
      </c>
      <c r="I49" s="327">
        <v>0</v>
      </c>
      <c r="J49" s="41">
        <f t="shared" si="12"/>
        <v>0</v>
      </c>
      <c r="K49" s="77">
        <v>0</v>
      </c>
      <c r="L49" s="41">
        <f t="shared" si="13"/>
        <v>0</v>
      </c>
      <c r="M49" s="77">
        <v>0</v>
      </c>
      <c r="N49" s="41">
        <f t="shared" si="14"/>
        <v>0</v>
      </c>
      <c r="O49" s="77">
        <v>0</v>
      </c>
      <c r="P49" s="41">
        <f t="shared" si="15"/>
        <v>0</v>
      </c>
      <c r="Q49" s="41">
        <f t="shared" si="16"/>
        <v>0</v>
      </c>
      <c r="S49" s="207">
        <v>0</v>
      </c>
      <c r="T49" s="204">
        <f t="shared" ref="T49:T50" si="21">S49*D49</f>
        <v>0</v>
      </c>
      <c r="U49" s="207">
        <v>0</v>
      </c>
      <c r="V49" s="204">
        <f t="shared" ref="V49:V50" si="22">U49*D49</f>
        <v>0</v>
      </c>
      <c r="W49" s="207">
        <v>0</v>
      </c>
      <c r="X49" s="204">
        <f t="shared" ref="X49:X50" si="23">W49*D49</f>
        <v>0</v>
      </c>
      <c r="Y49" s="222">
        <f t="shared" si="10"/>
        <v>0</v>
      </c>
    </row>
    <row r="50" spans="1:25" s="18" customFormat="1" ht="31.5" x14ac:dyDescent="0.25">
      <c r="A50" s="69" t="s">
        <v>120</v>
      </c>
      <c r="B50" s="51" t="s">
        <v>43</v>
      </c>
      <c r="C50" s="105" t="s">
        <v>42</v>
      </c>
      <c r="D50" s="71">
        <v>29900</v>
      </c>
      <c r="E50" s="72">
        <v>1</v>
      </c>
      <c r="F50" s="73">
        <f t="shared" si="20"/>
        <v>29900</v>
      </c>
      <c r="G50" s="72">
        <v>1</v>
      </c>
      <c r="H50" s="41">
        <f t="shared" si="11"/>
        <v>29900</v>
      </c>
      <c r="I50" s="326">
        <v>0</v>
      </c>
      <c r="J50" s="41">
        <f t="shared" si="12"/>
        <v>0</v>
      </c>
      <c r="K50" s="72">
        <v>0</v>
      </c>
      <c r="L50" s="41">
        <f t="shared" si="13"/>
        <v>0</v>
      </c>
      <c r="M50" s="72">
        <v>0</v>
      </c>
      <c r="N50" s="41">
        <f t="shared" si="14"/>
        <v>0</v>
      </c>
      <c r="O50" s="72">
        <v>0</v>
      </c>
      <c r="P50" s="41">
        <f t="shared" si="15"/>
        <v>0</v>
      </c>
      <c r="Q50" s="41">
        <f t="shared" si="16"/>
        <v>0</v>
      </c>
      <c r="S50" s="207">
        <v>0</v>
      </c>
      <c r="T50" s="204">
        <f t="shared" si="21"/>
        <v>0</v>
      </c>
      <c r="U50" s="207">
        <v>0</v>
      </c>
      <c r="V50" s="204">
        <f t="shared" si="22"/>
        <v>0</v>
      </c>
      <c r="W50" s="207">
        <v>0</v>
      </c>
      <c r="X50" s="204">
        <f t="shared" si="23"/>
        <v>0</v>
      </c>
      <c r="Y50" s="222">
        <f t="shared" si="10"/>
        <v>0</v>
      </c>
    </row>
    <row r="51" spans="1:25" ht="31.5" x14ac:dyDescent="0.25">
      <c r="A51" s="191" t="s">
        <v>121</v>
      </c>
      <c r="B51" s="192" t="s">
        <v>44</v>
      </c>
      <c r="C51" s="290" t="s">
        <v>45</v>
      </c>
      <c r="D51" s="194">
        <v>500000</v>
      </c>
      <c r="E51" s="195">
        <v>1</v>
      </c>
      <c r="F51" s="196">
        <f t="shared" si="20"/>
        <v>500000</v>
      </c>
      <c r="G51" s="195"/>
      <c r="H51" s="204">
        <f t="shared" si="11"/>
        <v>0</v>
      </c>
      <c r="I51" s="351">
        <v>0</v>
      </c>
      <c r="J51" s="204">
        <f t="shared" si="12"/>
        <v>0</v>
      </c>
      <c r="K51" s="195">
        <v>0</v>
      </c>
      <c r="L51" s="204">
        <f t="shared" si="13"/>
        <v>0</v>
      </c>
      <c r="M51" s="72">
        <v>0</v>
      </c>
      <c r="N51" s="41">
        <f t="shared" si="14"/>
        <v>0</v>
      </c>
      <c r="O51" s="72">
        <v>0</v>
      </c>
      <c r="P51" s="41">
        <f t="shared" si="15"/>
        <v>0</v>
      </c>
      <c r="Q51" s="49">
        <f t="shared" si="16"/>
        <v>500000</v>
      </c>
      <c r="S51" s="207">
        <v>0</v>
      </c>
      <c r="T51" s="204">
        <f t="shared" si="17"/>
        <v>0</v>
      </c>
      <c r="U51" s="207">
        <v>0</v>
      </c>
      <c r="V51" s="204">
        <f t="shared" si="18"/>
        <v>0</v>
      </c>
      <c r="W51" s="207">
        <v>0</v>
      </c>
      <c r="X51" s="204">
        <f t="shared" si="19"/>
        <v>0</v>
      </c>
      <c r="Y51" s="222">
        <f t="shared" si="10"/>
        <v>0</v>
      </c>
    </row>
    <row r="52" spans="1:25" s="18" customFormat="1" x14ac:dyDescent="0.25">
      <c r="A52" s="69" t="s">
        <v>122</v>
      </c>
      <c r="B52" s="51" t="s">
        <v>46</v>
      </c>
      <c r="C52" s="105" t="s">
        <v>4</v>
      </c>
      <c r="D52" s="71">
        <v>158000</v>
      </c>
      <c r="E52" s="72">
        <v>1</v>
      </c>
      <c r="F52" s="73">
        <f t="shared" si="20"/>
        <v>158000</v>
      </c>
      <c r="G52" s="72">
        <v>1</v>
      </c>
      <c r="H52" s="41">
        <f t="shared" si="11"/>
        <v>158000</v>
      </c>
      <c r="I52" s="326">
        <v>0</v>
      </c>
      <c r="J52" s="41">
        <f t="shared" si="12"/>
        <v>0</v>
      </c>
      <c r="K52" s="72">
        <v>0</v>
      </c>
      <c r="L52" s="41">
        <f t="shared" si="13"/>
        <v>0</v>
      </c>
      <c r="M52" s="72">
        <v>0</v>
      </c>
      <c r="N52" s="41">
        <f t="shared" si="14"/>
        <v>0</v>
      </c>
      <c r="O52" s="72">
        <v>0</v>
      </c>
      <c r="P52" s="41">
        <f t="shared" si="15"/>
        <v>0</v>
      </c>
      <c r="Q52" s="41">
        <f t="shared" si="16"/>
        <v>0</v>
      </c>
      <c r="S52" s="207">
        <v>0</v>
      </c>
      <c r="T52" s="204">
        <f t="shared" si="17"/>
        <v>0</v>
      </c>
      <c r="U52" s="207">
        <v>0</v>
      </c>
      <c r="V52" s="204">
        <f t="shared" si="18"/>
        <v>0</v>
      </c>
      <c r="W52" s="207">
        <v>0</v>
      </c>
      <c r="X52" s="204">
        <f t="shared" si="19"/>
        <v>0</v>
      </c>
      <c r="Y52" s="222">
        <f t="shared" si="10"/>
        <v>0</v>
      </c>
    </row>
    <row r="53" spans="1:25" s="18" customFormat="1" ht="31.5" x14ac:dyDescent="0.25">
      <c r="A53" s="69" t="s">
        <v>123</v>
      </c>
      <c r="B53" s="51" t="s">
        <v>47</v>
      </c>
      <c r="C53" s="105" t="s">
        <v>48</v>
      </c>
      <c r="D53" s="71">
        <v>24200</v>
      </c>
      <c r="E53" s="72">
        <v>1</v>
      </c>
      <c r="F53" s="73">
        <f t="shared" si="20"/>
        <v>24200</v>
      </c>
      <c r="G53" s="72">
        <v>1</v>
      </c>
      <c r="H53" s="41">
        <f t="shared" si="11"/>
        <v>24200</v>
      </c>
      <c r="I53" s="326">
        <v>0</v>
      </c>
      <c r="J53" s="41">
        <f t="shared" si="12"/>
        <v>0</v>
      </c>
      <c r="K53" s="72">
        <v>0</v>
      </c>
      <c r="L53" s="41">
        <f t="shared" si="13"/>
        <v>0</v>
      </c>
      <c r="M53" s="72">
        <v>0</v>
      </c>
      <c r="N53" s="41">
        <f t="shared" si="14"/>
        <v>0</v>
      </c>
      <c r="O53" s="72">
        <v>0</v>
      </c>
      <c r="P53" s="41">
        <f t="shared" si="15"/>
        <v>0</v>
      </c>
      <c r="Q53" s="41">
        <f t="shared" si="16"/>
        <v>0</v>
      </c>
      <c r="S53" s="207">
        <v>0</v>
      </c>
      <c r="T53" s="204">
        <f t="shared" si="17"/>
        <v>0</v>
      </c>
      <c r="U53" s="207">
        <v>0</v>
      </c>
      <c r="V53" s="204">
        <f t="shared" si="18"/>
        <v>0</v>
      </c>
      <c r="W53" s="207">
        <v>0</v>
      </c>
      <c r="X53" s="204">
        <f t="shared" si="19"/>
        <v>0</v>
      </c>
      <c r="Y53" s="222">
        <f t="shared" si="10"/>
        <v>0</v>
      </c>
    </row>
    <row r="54" spans="1:25" x14ac:dyDescent="0.25">
      <c r="A54" s="69" t="s">
        <v>124</v>
      </c>
      <c r="B54" s="74" t="s">
        <v>49</v>
      </c>
      <c r="C54" s="106" t="s">
        <v>50</v>
      </c>
      <c r="D54" s="76">
        <v>57900</v>
      </c>
      <c r="E54" s="77">
        <v>1</v>
      </c>
      <c r="F54" s="78">
        <f t="shared" si="20"/>
        <v>57900</v>
      </c>
      <c r="G54" s="65"/>
      <c r="H54" s="41">
        <f t="shared" si="11"/>
        <v>0</v>
      </c>
      <c r="I54" s="326">
        <v>0</v>
      </c>
      <c r="J54" s="41">
        <f t="shared" si="12"/>
        <v>0</v>
      </c>
      <c r="K54" s="65">
        <v>0</v>
      </c>
      <c r="L54" s="41">
        <f t="shared" si="13"/>
        <v>0</v>
      </c>
      <c r="M54" s="65">
        <v>0</v>
      </c>
      <c r="N54" s="41">
        <f t="shared" si="14"/>
        <v>0</v>
      </c>
      <c r="O54" s="65">
        <v>0</v>
      </c>
      <c r="P54" s="41">
        <f t="shared" si="15"/>
        <v>0</v>
      </c>
      <c r="Q54" s="49">
        <f t="shared" si="16"/>
        <v>57900</v>
      </c>
      <c r="S54" s="207">
        <v>0</v>
      </c>
      <c r="T54" s="204">
        <f t="shared" si="17"/>
        <v>0</v>
      </c>
      <c r="U54" s="207">
        <v>0</v>
      </c>
      <c r="V54" s="204">
        <f t="shared" si="18"/>
        <v>0</v>
      </c>
      <c r="W54" s="207">
        <v>0</v>
      </c>
      <c r="X54" s="204">
        <f t="shared" si="19"/>
        <v>0</v>
      </c>
      <c r="Y54" s="222">
        <f t="shared" si="10"/>
        <v>0</v>
      </c>
    </row>
    <row r="55" spans="1:25" s="18" customFormat="1" x14ac:dyDescent="0.25">
      <c r="A55" s="79"/>
      <c r="B55" s="80" t="s">
        <v>51</v>
      </c>
      <c r="C55" s="81"/>
      <c r="D55" s="82"/>
      <c r="E55" s="83"/>
      <c r="F55" s="84">
        <f>SUM(F48:F54)</f>
        <v>1339600</v>
      </c>
      <c r="G55" s="83"/>
      <c r="H55" s="41"/>
      <c r="I55" s="332"/>
      <c r="J55" s="41"/>
      <c r="K55" s="83"/>
      <c r="L55" s="41"/>
      <c r="M55" s="83"/>
      <c r="N55" s="41"/>
      <c r="O55" s="83"/>
      <c r="P55" s="41"/>
      <c r="Q55" s="41"/>
      <c r="S55" s="186"/>
      <c r="T55" s="41"/>
      <c r="U55" s="186"/>
      <c r="V55" s="41"/>
      <c r="W55" s="186"/>
      <c r="X55" s="41"/>
      <c r="Y55" s="222">
        <f t="shared" si="10"/>
        <v>0</v>
      </c>
    </row>
    <row r="56" spans="1:25" s="18" customFormat="1" x14ac:dyDescent="0.25">
      <c r="A56" s="61" t="s">
        <v>52</v>
      </c>
      <c r="B56" s="62" t="s">
        <v>53</v>
      </c>
      <c r="C56" s="63"/>
      <c r="D56" s="64"/>
      <c r="E56" s="65"/>
      <c r="F56" s="66"/>
      <c r="G56" s="77"/>
      <c r="H56" s="41"/>
      <c r="I56" s="327"/>
      <c r="J56" s="41"/>
      <c r="K56" s="77"/>
      <c r="L56" s="41"/>
      <c r="M56" s="77"/>
      <c r="N56" s="41"/>
      <c r="O56" s="77"/>
      <c r="P56" s="41"/>
      <c r="Q56" s="41"/>
      <c r="S56" s="187"/>
      <c r="T56" s="41"/>
      <c r="U56" s="187"/>
      <c r="V56" s="41"/>
      <c r="W56" s="187"/>
      <c r="X56" s="41"/>
      <c r="Y56" s="222">
        <f t="shared" si="10"/>
        <v>0</v>
      </c>
    </row>
    <row r="57" spans="1:25" ht="31.5" x14ac:dyDescent="0.25">
      <c r="A57" s="69" t="s">
        <v>125</v>
      </c>
      <c r="B57" s="51" t="s">
        <v>54</v>
      </c>
      <c r="C57" s="70" t="s">
        <v>55</v>
      </c>
      <c r="D57" s="71">
        <v>658000</v>
      </c>
      <c r="E57" s="72">
        <v>5</v>
      </c>
      <c r="F57" s="73">
        <f>D57*E57</f>
        <v>3290000</v>
      </c>
      <c r="G57" s="77">
        <v>1</v>
      </c>
      <c r="H57" s="41">
        <f t="shared" si="11"/>
        <v>658000</v>
      </c>
      <c r="I57" s="327">
        <v>3</v>
      </c>
      <c r="J57" s="41">
        <f>I57*D57</f>
        <v>1974000</v>
      </c>
      <c r="K57" s="77">
        <v>0</v>
      </c>
      <c r="L57" s="41">
        <f>K57*F57</f>
        <v>0</v>
      </c>
      <c r="M57" s="77">
        <v>0</v>
      </c>
      <c r="N57" s="41">
        <f>M57*D57</f>
        <v>0</v>
      </c>
      <c r="O57" s="77">
        <v>0</v>
      </c>
      <c r="P57" s="41">
        <f>O57*F57</f>
        <v>0</v>
      </c>
      <c r="Q57" s="482">
        <f>F57-H57-J57-L57-N57-P57</f>
        <v>658000</v>
      </c>
      <c r="S57" s="207">
        <v>0</v>
      </c>
      <c r="T57" s="204">
        <f>S57*D57</f>
        <v>0</v>
      </c>
      <c r="U57" s="207">
        <v>0</v>
      </c>
      <c r="V57" s="204">
        <f>U57*D57</f>
        <v>0</v>
      </c>
      <c r="W57" s="207">
        <v>0</v>
      </c>
      <c r="X57" s="204">
        <f>W57*D57</f>
        <v>0</v>
      </c>
      <c r="Y57" s="222">
        <f t="shared" si="10"/>
        <v>0</v>
      </c>
    </row>
    <row r="58" spans="1:25" s="18" customFormat="1" x14ac:dyDescent="0.25">
      <c r="A58" s="79"/>
      <c r="B58" s="80" t="s">
        <v>56</v>
      </c>
      <c r="C58" s="81"/>
      <c r="D58" s="82"/>
      <c r="E58" s="83"/>
      <c r="F58" s="84">
        <f>SUM(F57)</f>
        <v>3290000</v>
      </c>
      <c r="G58" s="77"/>
      <c r="H58" s="41"/>
      <c r="I58" s="327"/>
      <c r="J58" s="41"/>
      <c r="K58" s="77"/>
      <c r="L58" s="41"/>
      <c r="M58" s="77"/>
      <c r="N58" s="41"/>
      <c r="O58" s="77"/>
      <c r="P58" s="41"/>
      <c r="Q58" s="41"/>
      <c r="S58" s="187"/>
      <c r="T58" s="41"/>
      <c r="U58" s="187"/>
      <c r="V58" s="41"/>
      <c r="W58" s="187"/>
      <c r="X58" s="41"/>
      <c r="Y58" s="222">
        <f t="shared" si="10"/>
        <v>0</v>
      </c>
    </row>
    <row r="59" spans="1:25" s="18" customFormat="1" x14ac:dyDescent="0.25">
      <c r="A59" s="61" t="s">
        <v>57</v>
      </c>
      <c r="B59" s="62" t="s">
        <v>58</v>
      </c>
      <c r="C59" s="63"/>
      <c r="D59" s="64"/>
      <c r="E59" s="65"/>
      <c r="F59" s="66"/>
      <c r="G59" s="72"/>
      <c r="H59" s="41"/>
      <c r="I59" s="326"/>
      <c r="J59" s="41"/>
      <c r="K59" s="72"/>
      <c r="L59" s="41"/>
      <c r="M59" s="72"/>
      <c r="N59" s="41"/>
      <c r="O59" s="72"/>
      <c r="P59" s="41"/>
      <c r="Q59" s="41"/>
      <c r="S59" s="187"/>
      <c r="T59" s="41"/>
      <c r="U59" s="187"/>
      <c r="V59" s="41"/>
      <c r="W59" s="187"/>
      <c r="X59" s="41"/>
      <c r="Y59" s="222">
        <f t="shared" si="10"/>
        <v>0</v>
      </c>
    </row>
    <row r="60" spans="1:25" x14ac:dyDescent="0.25">
      <c r="A60" s="85" t="s">
        <v>126</v>
      </c>
      <c r="B60" s="74" t="s">
        <v>59</v>
      </c>
      <c r="C60" s="75" t="s">
        <v>60</v>
      </c>
      <c r="D60" s="76">
        <v>45000</v>
      </c>
      <c r="E60" s="77">
        <v>20</v>
      </c>
      <c r="F60" s="78">
        <f>D60*E60</f>
        <v>900000</v>
      </c>
      <c r="G60" s="72"/>
      <c r="H60" s="41">
        <f t="shared" si="11"/>
        <v>0</v>
      </c>
      <c r="I60" s="326">
        <v>20</v>
      </c>
      <c r="J60" s="41">
        <f>I60*D60</f>
        <v>900000</v>
      </c>
      <c r="K60" s="72">
        <v>0</v>
      </c>
      <c r="L60" s="41">
        <f>K60*F60</f>
        <v>0</v>
      </c>
      <c r="M60" s="72">
        <v>0</v>
      </c>
      <c r="N60" s="41">
        <f>M60*D60</f>
        <v>0</v>
      </c>
      <c r="O60" s="72">
        <v>0</v>
      </c>
      <c r="P60" s="41">
        <f>O60*F60</f>
        <v>0</v>
      </c>
      <c r="Q60" s="41">
        <f>F60-H60-J60-L60-N60-P60</f>
        <v>0</v>
      </c>
      <c r="S60" s="207">
        <v>0</v>
      </c>
      <c r="T60" s="204">
        <f>S60*D60</f>
        <v>0</v>
      </c>
      <c r="U60" s="207">
        <v>0</v>
      </c>
      <c r="V60" s="204">
        <f>U60*D60</f>
        <v>0</v>
      </c>
      <c r="W60" s="207">
        <v>0</v>
      </c>
      <c r="X60" s="204">
        <f>W60*D60</f>
        <v>0</v>
      </c>
      <c r="Y60" s="222">
        <f t="shared" si="10"/>
        <v>0</v>
      </c>
    </row>
    <row r="61" spans="1:25" s="18" customFormat="1" ht="31.5" x14ac:dyDescent="0.25">
      <c r="A61" s="79"/>
      <c r="B61" s="80" t="s">
        <v>61</v>
      </c>
      <c r="C61" s="81"/>
      <c r="D61" s="82"/>
      <c r="E61" s="83"/>
      <c r="F61" s="84">
        <f>SUM(F60)</f>
        <v>900000</v>
      </c>
      <c r="G61" s="65"/>
      <c r="H61" s="41"/>
      <c r="I61" s="333"/>
      <c r="J61" s="41"/>
      <c r="K61" s="65"/>
      <c r="L61" s="41"/>
      <c r="M61" s="65"/>
      <c r="N61" s="41"/>
      <c r="O61" s="65"/>
      <c r="P61" s="41"/>
      <c r="Q61" s="41"/>
      <c r="S61" s="186"/>
      <c r="T61" s="41"/>
      <c r="U61" s="186"/>
      <c r="V61" s="41"/>
      <c r="W61" s="186"/>
      <c r="X61" s="41"/>
      <c r="Y61" s="222">
        <f t="shared" si="10"/>
        <v>0</v>
      </c>
    </row>
    <row r="62" spans="1:25" s="18" customFormat="1" x14ac:dyDescent="0.25">
      <c r="A62" s="61" t="s">
        <v>62</v>
      </c>
      <c r="B62" s="62" t="s">
        <v>63</v>
      </c>
      <c r="C62" s="63"/>
      <c r="D62" s="64"/>
      <c r="E62" s="65"/>
      <c r="F62" s="66"/>
      <c r="G62" s="65"/>
      <c r="H62" s="41"/>
      <c r="I62" s="333"/>
      <c r="J62" s="41"/>
      <c r="K62" s="65"/>
      <c r="L62" s="41"/>
      <c r="M62" s="65"/>
      <c r="N62" s="41"/>
      <c r="O62" s="65"/>
      <c r="P62" s="41"/>
      <c r="Q62" s="41"/>
      <c r="S62" s="186"/>
      <c r="T62" s="41"/>
      <c r="U62" s="186"/>
      <c r="V62" s="41"/>
      <c r="W62" s="186"/>
      <c r="X62" s="41"/>
      <c r="Y62" s="222">
        <f t="shared" si="10"/>
        <v>0</v>
      </c>
    </row>
    <row r="63" spans="1:25" x14ac:dyDescent="0.25">
      <c r="A63" s="85" t="s">
        <v>127</v>
      </c>
      <c r="B63" s="74" t="s">
        <v>64</v>
      </c>
      <c r="C63" s="75" t="s">
        <v>60</v>
      </c>
      <c r="D63" s="76">
        <v>1500</v>
      </c>
      <c r="E63" s="77">
        <v>150</v>
      </c>
      <c r="F63" s="78">
        <f>D63*E63</f>
        <v>225000</v>
      </c>
      <c r="G63" s="72"/>
      <c r="H63" s="41">
        <f t="shared" si="11"/>
        <v>0</v>
      </c>
      <c r="I63" s="326">
        <v>150</v>
      </c>
      <c r="J63" s="41">
        <f>I63*D63</f>
        <v>225000</v>
      </c>
      <c r="K63" s="72">
        <v>0</v>
      </c>
      <c r="L63" s="41">
        <f>K63*F63</f>
        <v>0</v>
      </c>
      <c r="M63" s="72">
        <v>0</v>
      </c>
      <c r="N63" s="41">
        <f>M63*D63</f>
        <v>0</v>
      </c>
      <c r="O63" s="72">
        <v>0</v>
      </c>
      <c r="P63" s="41">
        <f>O63*F63</f>
        <v>0</v>
      </c>
      <c r="Q63" s="41">
        <f>F63-H63-J63-L63-N63-P63</f>
        <v>0</v>
      </c>
      <c r="S63" s="207">
        <v>0</v>
      </c>
      <c r="T63" s="204">
        <f>S63*D63</f>
        <v>0</v>
      </c>
      <c r="U63" s="207">
        <v>0</v>
      </c>
      <c r="V63" s="204">
        <f>U63*D63</f>
        <v>0</v>
      </c>
      <c r="W63" s="207">
        <v>0</v>
      </c>
      <c r="X63" s="204">
        <f>W63*D63</f>
        <v>0</v>
      </c>
      <c r="Y63" s="222">
        <f t="shared" si="10"/>
        <v>0</v>
      </c>
    </row>
    <row r="64" spans="1:25" s="18" customFormat="1" x14ac:dyDescent="0.25">
      <c r="A64" s="79"/>
      <c r="B64" s="80" t="s">
        <v>65</v>
      </c>
      <c r="C64" s="81"/>
      <c r="D64" s="82"/>
      <c r="E64" s="83"/>
      <c r="F64" s="84">
        <f>SUM(F63)</f>
        <v>225000</v>
      </c>
      <c r="G64" s="77"/>
      <c r="H64" s="41"/>
      <c r="I64" s="327"/>
      <c r="J64" s="41"/>
      <c r="K64" s="77"/>
      <c r="L64" s="41"/>
      <c r="M64" s="77"/>
      <c r="N64" s="41"/>
      <c r="O64" s="77"/>
      <c r="P64" s="41"/>
      <c r="Q64" s="41"/>
      <c r="S64" s="187"/>
      <c r="T64" s="41"/>
      <c r="U64" s="187"/>
      <c r="V64" s="41"/>
      <c r="W64" s="187"/>
      <c r="X64" s="41"/>
      <c r="Y64" s="222">
        <f t="shared" si="10"/>
        <v>0</v>
      </c>
    </row>
    <row r="65" spans="1:25" x14ac:dyDescent="0.25">
      <c r="A65" s="61" t="s">
        <v>66</v>
      </c>
      <c r="B65" s="62" t="s">
        <v>67</v>
      </c>
      <c r="C65" s="63"/>
      <c r="D65" s="64"/>
      <c r="E65" s="65"/>
      <c r="F65" s="66"/>
      <c r="G65" s="77"/>
      <c r="H65" s="41"/>
      <c r="I65" s="327"/>
      <c r="J65" s="41"/>
      <c r="K65" s="77"/>
      <c r="L65" s="41"/>
      <c r="M65" s="77"/>
      <c r="N65" s="41"/>
      <c r="O65" s="77"/>
      <c r="P65" s="41"/>
      <c r="Q65" s="41"/>
      <c r="S65" s="187"/>
      <c r="T65" s="41"/>
      <c r="U65" s="187"/>
      <c r="V65" s="41"/>
      <c r="W65" s="187"/>
      <c r="X65" s="41"/>
      <c r="Y65" s="222">
        <f t="shared" si="10"/>
        <v>0</v>
      </c>
    </row>
    <row r="66" spans="1:25" ht="18.75" customHeight="1" x14ac:dyDescent="0.25">
      <c r="A66" s="85" t="s">
        <v>128</v>
      </c>
      <c r="B66" s="74" t="s">
        <v>68</v>
      </c>
      <c r="C66" s="75" t="s">
        <v>60</v>
      </c>
      <c r="D66" s="76">
        <v>180000</v>
      </c>
      <c r="E66" s="77">
        <v>10</v>
      </c>
      <c r="F66" s="78">
        <f>D66*E66</f>
        <v>1800000</v>
      </c>
      <c r="G66" s="83"/>
      <c r="H66" s="41">
        <f t="shared" si="11"/>
        <v>0</v>
      </c>
      <c r="I66" s="327">
        <v>10</v>
      </c>
      <c r="J66" s="41">
        <f>I66*D66</f>
        <v>1800000</v>
      </c>
      <c r="K66" s="83">
        <v>0</v>
      </c>
      <c r="L66" s="41">
        <f>K66*F66</f>
        <v>0</v>
      </c>
      <c r="M66" s="83">
        <v>0</v>
      </c>
      <c r="N66" s="41">
        <f>M66*D66</f>
        <v>0</v>
      </c>
      <c r="O66" s="83">
        <v>0</v>
      </c>
      <c r="P66" s="41">
        <f>O66*F66</f>
        <v>0</v>
      </c>
      <c r="Q66" s="41">
        <f>F66-H66-J66-L66-N66-P66</f>
        <v>0</v>
      </c>
      <c r="S66" s="207">
        <v>0</v>
      </c>
      <c r="T66" s="204">
        <f>S66*D66</f>
        <v>0</v>
      </c>
      <c r="U66" s="207">
        <v>0</v>
      </c>
      <c r="V66" s="204">
        <f>U66*D66</f>
        <v>0</v>
      </c>
      <c r="W66" s="207">
        <v>0</v>
      </c>
      <c r="X66" s="204">
        <f>W66*D66</f>
        <v>0</v>
      </c>
      <c r="Y66" s="222">
        <f t="shared" si="10"/>
        <v>0</v>
      </c>
    </row>
    <row r="67" spans="1:25" ht="39.950000000000003" customHeight="1" x14ac:dyDescent="0.25">
      <c r="A67" s="79"/>
      <c r="B67" s="80" t="s">
        <v>69</v>
      </c>
      <c r="C67" s="81"/>
      <c r="D67" s="82"/>
      <c r="E67" s="83"/>
      <c r="F67" s="84">
        <f>SUM(F66)</f>
        <v>1800000</v>
      </c>
      <c r="G67" s="83"/>
      <c r="H67" s="41"/>
      <c r="I67" s="332"/>
      <c r="J67" s="41"/>
      <c r="K67" s="83"/>
      <c r="L67" s="41"/>
      <c r="M67" s="83"/>
      <c r="N67" s="41"/>
      <c r="O67" s="83"/>
      <c r="P67" s="41"/>
      <c r="Q67" s="41"/>
      <c r="S67" s="186"/>
      <c r="T67" s="41"/>
      <c r="U67" s="186"/>
      <c r="V67" s="41"/>
      <c r="W67" s="186"/>
      <c r="X67" s="41"/>
      <c r="Y67" s="222">
        <f t="shared" si="10"/>
        <v>0</v>
      </c>
    </row>
    <row r="68" spans="1:25" s="18" customFormat="1" ht="18.75" customHeight="1" x14ac:dyDescent="0.25">
      <c r="A68" s="61" t="s">
        <v>70</v>
      </c>
      <c r="B68" s="62" t="s">
        <v>71</v>
      </c>
      <c r="C68" s="63"/>
      <c r="D68" s="64"/>
      <c r="E68" s="65"/>
      <c r="F68" s="66"/>
      <c r="G68" s="72"/>
      <c r="H68" s="41"/>
      <c r="I68" s="326"/>
      <c r="J68" s="41"/>
      <c r="K68" s="72"/>
      <c r="L68" s="41"/>
      <c r="M68" s="72"/>
      <c r="N68" s="41"/>
      <c r="O68" s="72"/>
      <c r="P68" s="41"/>
      <c r="Q68" s="41"/>
      <c r="S68" s="187"/>
      <c r="T68" s="41"/>
      <c r="U68" s="187"/>
      <c r="V68" s="41"/>
      <c r="W68" s="187"/>
      <c r="X68" s="41"/>
      <c r="Y68" s="222">
        <f t="shared" si="10"/>
        <v>0</v>
      </c>
    </row>
    <row r="69" spans="1:25" s="18" customFormat="1" x14ac:dyDescent="0.25">
      <c r="A69" s="85" t="s">
        <v>129</v>
      </c>
      <c r="B69" s="74" t="s">
        <v>72</v>
      </c>
      <c r="C69" s="75" t="s">
        <v>60</v>
      </c>
      <c r="D69" s="76">
        <v>86000</v>
      </c>
      <c r="E69" s="77">
        <v>10</v>
      </c>
      <c r="F69" s="78">
        <f>D69*E69</f>
        <v>860000</v>
      </c>
      <c r="G69" s="72">
        <v>10</v>
      </c>
      <c r="H69" s="41">
        <f t="shared" si="11"/>
        <v>860000</v>
      </c>
      <c r="I69" s="326">
        <v>0</v>
      </c>
      <c r="J69" s="41">
        <f>I69*D69</f>
        <v>0</v>
      </c>
      <c r="K69" s="72">
        <v>0</v>
      </c>
      <c r="L69" s="41">
        <f>K69*F69</f>
        <v>0</v>
      </c>
      <c r="M69" s="72">
        <v>0</v>
      </c>
      <c r="N69" s="41">
        <f>M69*D69</f>
        <v>0</v>
      </c>
      <c r="O69" s="72">
        <v>0</v>
      </c>
      <c r="P69" s="41">
        <f>O69*F69</f>
        <v>0</v>
      </c>
      <c r="Q69" s="41">
        <f>F69-H69-J69-L69-N69-P69</f>
        <v>0</v>
      </c>
      <c r="S69" s="207">
        <v>0</v>
      </c>
      <c r="T69" s="204">
        <f>S69*D69</f>
        <v>0</v>
      </c>
      <c r="U69" s="207">
        <v>0</v>
      </c>
      <c r="V69" s="204">
        <f>U69*D69</f>
        <v>0</v>
      </c>
      <c r="W69" s="207">
        <v>0</v>
      </c>
      <c r="X69" s="204">
        <f>W69*D69</f>
        <v>0</v>
      </c>
      <c r="Y69" s="222">
        <f t="shared" si="10"/>
        <v>0</v>
      </c>
    </row>
    <row r="70" spans="1:25" ht="31.5" x14ac:dyDescent="0.25">
      <c r="A70" s="79"/>
      <c r="B70" s="80" t="s">
        <v>73</v>
      </c>
      <c r="C70" s="81"/>
      <c r="D70" s="82"/>
      <c r="E70" s="83"/>
      <c r="F70" s="84">
        <f>SUM(F69)</f>
        <v>860000</v>
      </c>
      <c r="G70" s="72"/>
      <c r="H70" s="41"/>
      <c r="I70" s="326"/>
      <c r="J70" s="41"/>
      <c r="K70" s="72"/>
      <c r="L70" s="41"/>
      <c r="M70" s="72"/>
      <c r="N70" s="41"/>
      <c r="O70" s="72"/>
      <c r="P70" s="41"/>
      <c r="Q70" s="41"/>
      <c r="S70" s="187"/>
      <c r="T70" s="41"/>
      <c r="U70" s="187"/>
      <c r="V70" s="41"/>
      <c r="W70" s="187"/>
      <c r="X70" s="41"/>
      <c r="Y70" s="222">
        <f t="shared" si="10"/>
        <v>0</v>
      </c>
    </row>
    <row r="71" spans="1:25" ht="17.25" thickBot="1" x14ac:dyDescent="0.3">
      <c r="A71" s="86"/>
      <c r="B71" s="87"/>
      <c r="C71" s="88"/>
      <c r="D71" s="89"/>
      <c r="E71" s="90"/>
      <c r="F71" s="91"/>
      <c r="G71" s="152"/>
      <c r="H71" s="42"/>
      <c r="I71" s="330"/>
      <c r="J71" s="42"/>
      <c r="K71" s="152"/>
      <c r="L71" s="42"/>
      <c r="M71" s="152"/>
      <c r="N71" s="42"/>
      <c r="O71" s="152"/>
      <c r="P71" s="42"/>
      <c r="Q71" s="42"/>
      <c r="S71" s="187"/>
      <c r="T71" s="41"/>
      <c r="U71" s="187"/>
      <c r="V71" s="41"/>
      <c r="W71" s="187"/>
      <c r="X71" s="41"/>
      <c r="Y71" s="222">
        <f t="shared" si="10"/>
        <v>0</v>
      </c>
    </row>
    <row r="72" spans="1:25" ht="25.5" customHeight="1" thickBot="1" x14ac:dyDescent="0.3">
      <c r="A72" s="435" t="s">
        <v>148</v>
      </c>
      <c r="B72" s="436"/>
      <c r="C72" s="107"/>
      <c r="D72" s="108"/>
      <c r="E72" s="109"/>
      <c r="F72" s="103">
        <f>+F70+F67+F64+F61+F58+F55</f>
        <v>8414600</v>
      </c>
      <c r="G72" s="156"/>
      <c r="H72" s="157">
        <f>SUM(H46:H70)</f>
        <v>2299700</v>
      </c>
      <c r="I72" s="334"/>
      <c r="J72" s="157">
        <f>SUM(J46:J70)</f>
        <v>4899000</v>
      </c>
      <c r="K72" s="156"/>
      <c r="L72" s="157">
        <f>SUM(L46:L70)</f>
        <v>0</v>
      </c>
      <c r="M72" s="156"/>
      <c r="N72" s="157">
        <f>SUM(N46:N70)</f>
        <v>0</v>
      </c>
      <c r="O72" s="156"/>
      <c r="P72" s="157">
        <f>SUM(P46:P70)</f>
        <v>0</v>
      </c>
      <c r="Q72" s="157">
        <f>SUM(Q46:Q70)</f>
        <v>1215900</v>
      </c>
      <c r="S72" s="211"/>
      <c r="T72" s="212">
        <f>SUM(T46:T70)</f>
        <v>0</v>
      </c>
      <c r="U72" s="211"/>
      <c r="V72" s="212">
        <f>SUM(V46:V70)</f>
        <v>0</v>
      </c>
      <c r="W72" s="211"/>
      <c r="X72" s="212">
        <f>SUM(X46:X70)</f>
        <v>0</v>
      </c>
      <c r="Y72" s="233">
        <f>SUM(Y48:Y70)</f>
        <v>0</v>
      </c>
    </row>
    <row r="73" spans="1:25" ht="34.5" customHeight="1" thickBot="1" x14ac:dyDescent="0.3">
      <c r="A73" s="437" t="s">
        <v>147</v>
      </c>
      <c r="B73" s="438"/>
      <c r="C73" s="96"/>
      <c r="D73" s="97"/>
      <c r="E73" s="98"/>
      <c r="F73" s="99">
        <f>F72/F93</f>
        <v>9.1050335071963431E-2</v>
      </c>
      <c r="G73" s="152"/>
      <c r="H73" s="47"/>
      <c r="I73" s="326"/>
      <c r="J73" s="153"/>
      <c r="K73" s="72"/>
      <c r="L73" s="153"/>
      <c r="M73" s="72"/>
      <c r="N73" s="153"/>
      <c r="O73" s="72"/>
      <c r="P73" s="153"/>
      <c r="Q73" s="153"/>
      <c r="S73" s="187"/>
      <c r="T73" s="41"/>
      <c r="U73" s="187"/>
      <c r="V73" s="41"/>
      <c r="W73" s="187"/>
      <c r="X73" s="41"/>
      <c r="Y73" s="222"/>
    </row>
    <row r="74" spans="1:25" s="18" customFormat="1" ht="18" customHeight="1" thickBot="1" x14ac:dyDescent="0.3">
      <c r="A74" s="439" t="s">
        <v>146</v>
      </c>
      <c r="B74" s="440"/>
      <c r="C74" s="110"/>
      <c r="D74" s="111" t="s">
        <v>9</v>
      </c>
      <c r="E74" s="112"/>
      <c r="F74" s="113"/>
      <c r="G74" s="295"/>
      <c r="H74" s="294"/>
      <c r="I74" s="295"/>
      <c r="J74" s="294"/>
      <c r="K74" s="295"/>
      <c r="L74" s="294"/>
      <c r="M74" s="114"/>
      <c r="N74" s="43"/>
      <c r="O74" s="114"/>
      <c r="P74" s="43"/>
      <c r="Q74" s="43"/>
      <c r="S74" s="213"/>
      <c r="T74" s="43"/>
      <c r="U74" s="213"/>
      <c r="V74" s="43"/>
      <c r="W74" s="213"/>
      <c r="X74" s="43"/>
      <c r="Y74" s="232"/>
    </row>
    <row r="75" spans="1:25" x14ac:dyDescent="0.25">
      <c r="A75" s="61" t="s">
        <v>74</v>
      </c>
      <c r="B75" s="62" t="s">
        <v>75</v>
      </c>
      <c r="C75" s="63"/>
      <c r="D75" s="64"/>
      <c r="E75" s="65"/>
      <c r="F75" s="66"/>
      <c r="G75" s="293"/>
      <c r="H75" s="153"/>
      <c r="I75" s="326"/>
      <c r="J75" s="41"/>
      <c r="K75" s="72"/>
      <c r="L75" s="41"/>
      <c r="M75" s="72"/>
      <c r="N75" s="41"/>
      <c r="O75" s="72"/>
      <c r="P75" s="41"/>
      <c r="Q75" s="41"/>
      <c r="S75" s="187"/>
      <c r="T75" s="41"/>
      <c r="U75" s="187"/>
      <c r="V75" s="41"/>
      <c r="W75" s="187"/>
      <c r="X75" s="41"/>
      <c r="Y75" s="222"/>
    </row>
    <row r="76" spans="1:25" ht="33.75" customHeight="1" x14ac:dyDescent="0.25">
      <c r="A76" s="191" t="s">
        <v>76</v>
      </c>
      <c r="B76" s="192" t="s">
        <v>130</v>
      </c>
      <c r="C76" s="193" t="s">
        <v>4</v>
      </c>
      <c r="D76" s="194">
        <v>8646.2420000000002</v>
      </c>
      <c r="E76" s="195">
        <v>500</v>
      </c>
      <c r="F76" s="196">
        <f>D76*E76</f>
        <v>4323121</v>
      </c>
      <c r="G76" s="200">
        <v>0</v>
      </c>
      <c r="H76" s="204">
        <f t="shared" si="11"/>
        <v>0</v>
      </c>
      <c r="I76" s="344">
        <v>0</v>
      </c>
      <c r="J76" s="204">
        <f>I76*D76</f>
        <v>0</v>
      </c>
      <c r="K76" s="200">
        <v>0</v>
      </c>
      <c r="L76" s="204">
        <f>K76*F76</f>
        <v>0</v>
      </c>
      <c r="M76" s="77">
        <v>0</v>
      </c>
      <c r="N76" s="41">
        <f>M76*D76</f>
        <v>0</v>
      </c>
      <c r="O76" s="77">
        <v>0</v>
      </c>
      <c r="P76" s="41">
        <f>O76*F76</f>
        <v>0</v>
      </c>
      <c r="Q76" s="483">
        <f>F76-H76-J76-L76-N76-P76</f>
        <v>4323121</v>
      </c>
      <c r="S76" s="207">
        <v>0</v>
      </c>
      <c r="T76" s="204">
        <f>S76*D76</f>
        <v>0</v>
      </c>
      <c r="U76" s="207">
        <v>0</v>
      </c>
      <c r="V76" s="204">
        <f>U76*D76</f>
        <v>0</v>
      </c>
      <c r="W76" s="207">
        <v>0</v>
      </c>
      <c r="X76" s="204">
        <f>W76*D76</f>
        <v>0</v>
      </c>
      <c r="Y76" s="222">
        <f t="shared" ref="Y76:Y88" si="24">T76+V76+X76</f>
        <v>0</v>
      </c>
    </row>
    <row r="77" spans="1:25" s="20" customFormat="1" ht="18" x14ac:dyDescent="0.25">
      <c r="A77" s="69" t="s">
        <v>179</v>
      </c>
      <c r="B77" s="51" t="s">
        <v>77</v>
      </c>
      <c r="C77" s="70" t="s">
        <v>4</v>
      </c>
      <c r="D77" s="71">
        <f>ROUND(105000*1.19,0)</f>
        <v>124950</v>
      </c>
      <c r="E77" s="72">
        <v>1</v>
      </c>
      <c r="F77" s="73">
        <f>D77*E77</f>
        <v>124950</v>
      </c>
      <c r="G77" s="291">
        <v>1</v>
      </c>
      <c r="H77" s="41">
        <f>G77*D77</f>
        <v>124950</v>
      </c>
      <c r="I77" s="327">
        <v>0</v>
      </c>
      <c r="J77" s="41">
        <f>I77*D77</f>
        <v>0</v>
      </c>
      <c r="K77" s="77">
        <v>0</v>
      </c>
      <c r="L77" s="41">
        <f>K77*F77</f>
        <v>0</v>
      </c>
      <c r="M77" s="77">
        <v>0</v>
      </c>
      <c r="N77" s="41">
        <f>M77*D77</f>
        <v>0</v>
      </c>
      <c r="O77" s="77">
        <v>0</v>
      </c>
      <c r="P77" s="41">
        <f>O77*F77</f>
        <v>0</v>
      </c>
      <c r="Q77" s="483">
        <f>F77-H77-J77-L77-N77-P77</f>
        <v>0</v>
      </c>
      <c r="R77" s="19"/>
      <c r="S77" s="207">
        <v>0</v>
      </c>
      <c r="T77" s="204">
        <f>S77*D77</f>
        <v>0</v>
      </c>
      <c r="U77" s="207">
        <v>0</v>
      </c>
      <c r="V77" s="204">
        <f>U77*D77</f>
        <v>0</v>
      </c>
      <c r="W77" s="207">
        <v>0</v>
      </c>
      <c r="X77" s="204">
        <f>W77*D77</f>
        <v>0</v>
      </c>
      <c r="Y77" s="222">
        <f t="shared" si="24"/>
        <v>0</v>
      </c>
    </row>
    <row r="78" spans="1:25" s="20" customFormat="1" ht="24.75" customHeight="1" x14ac:dyDescent="0.25">
      <c r="A78" s="69" t="s">
        <v>180</v>
      </c>
      <c r="B78" s="51" t="s">
        <v>78</v>
      </c>
      <c r="C78" s="70" t="s">
        <v>4</v>
      </c>
      <c r="D78" s="71">
        <f>ROUND(250000*1.19,0)</f>
        <v>297500</v>
      </c>
      <c r="E78" s="72">
        <v>1</v>
      </c>
      <c r="F78" s="73">
        <f>D78*E78</f>
        <v>297500</v>
      </c>
      <c r="G78" s="291">
        <v>1</v>
      </c>
      <c r="H78" s="41">
        <f t="shared" si="11"/>
        <v>297500</v>
      </c>
      <c r="I78" s="327">
        <v>0</v>
      </c>
      <c r="J78" s="41">
        <f>I78*D78</f>
        <v>0</v>
      </c>
      <c r="K78" s="77">
        <v>0</v>
      </c>
      <c r="L78" s="41">
        <f>K78*F78</f>
        <v>0</v>
      </c>
      <c r="M78" s="77">
        <v>0</v>
      </c>
      <c r="N78" s="41">
        <f>M78*D78</f>
        <v>0</v>
      </c>
      <c r="O78" s="77">
        <v>0</v>
      </c>
      <c r="P78" s="41">
        <f>O78*F78</f>
        <v>0</v>
      </c>
      <c r="Q78" s="483">
        <f>F78-H78-J78-L78-N78-P78</f>
        <v>0</v>
      </c>
      <c r="S78" s="207">
        <v>0</v>
      </c>
      <c r="T78" s="204">
        <f>S78*D78</f>
        <v>0</v>
      </c>
      <c r="U78" s="207">
        <v>0</v>
      </c>
      <c r="V78" s="204">
        <f>U78*D78</f>
        <v>0</v>
      </c>
      <c r="W78" s="207">
        <v>0</v>
      </c>
      <c r="X78" s="204">
        <f>W78*D78</f>
        <v>0</v>
      </c>
      <c r="Y78" s="222">
        <f t="shared" si="24"/>
        <v>0</v>
      </c>
    </row>
    <row r="79" spans="1:25" s="4" customFormat="1" ht="15.75" x14ac:dyDescent="0.25">
      <c r="A79" s="69" t="s">
        <v>181</v>
      </c>
      <c r="B79" s="51" t="s">
        <v>79</v>
      </c>
      <c r="C79" s="70" t="s">
        <v>4</v>
      </c>
      <c r="D79" s="71">
        <f>ROUND(450*1.19,0)</f>
        <v>536</v>
      </c>
      <c r="E79" s="72">
        <v>500</v>
      </c>
      <c r="F79" s="73">
        <f>D79*E79</f>
        <v>268000</v>
      </c>
      <c r="G79" s="291">
        <v>46.044776119404915</v>
      </c>
      <c r="H79" s="41">
        <f t="shared" si="11"/>
        <v>24680.000000001033</v>
      </c>
      <c r="I79" s="355">
        <v>11.044776119402</v>
      </c>
      <c r="J79" s="41">
        <f>I79*D79</f>
        <v>5919.9999999994716</v>
      </c>
      <c r="K79" s="77">
        <v>0</v>
      </c>
      <c r="L79" s="41">
        <f>K79*F79</f>
        <v>0</v>
      </c>
      <c r="M79" s="77">
        <v>0</v>
      </c>
      <c r="N79" s="41">
        <f>M79*D79</f>
        <v>0</v>
      </c>
      <c r="O79" s="77">
        <v>0</v>
      </c>
      <c r="P79" s="41">
        <f>O79*F79</f>
        <v>0</v>
      </c>
      <c r="Q79" s="483">
        <f>F79-H79-J79-L79-N79-P79</f>
        <v>237399.99999999948</v>
      </c>
      <c r="S79" s="207">
        <v>0</v>
      </c>
      <c r="T79" s="204">
        <f>S79*D79</f>
        <v>0</v>
      </c>
      <c r="U79" s="207">
        <v>0</v>
      </c>
      <c r="V79" s="204">
        <f>U79*D79</f>
        <v>0</v>
      </c>
      <c r="W79" s="207">
        <v>0</v>
      </c>
      <c r="X79" s="204">
        <f>W79*D79</f>
        <v>0</v>
      </c>
      <c r="Y79" s="222">
        <f t="shared" si="24"/>
        <v>0</v>
      </c>
    </row>
    <row r="80" spans="1:25" s="4" customFormat="1" ht="31.5" x14ac:dyDescent="0.25">
      <c r="A80" s="69" t="s">
        <v>182</v>
      </c>
      <c r="B80" s="51" t="s">
        <v>80</v>
      </c>
      <c r="C80" s="70" t="s">
        <v>4</v>
      </c>
      <c r="D80" s="71">
        <f>ROUND(5000*1.19,0)</f>
        <v>5950</v>
      </c>
      <c r="E80" s="72">
        <v>120</v>
      </c>
      <c r="F80" s="73">
        <f>D80*E80</f>
        <v>714000</v>
      </c>
      <c r="G80" s="292">
        <v>3</v>
      </c>
      <c r="H80" s="41">
        <f t="shared" si="11"/>
        <v>17850</v>
      </c>
      <c r="I80" s="326">
        <v>0</v>
      </c>
      <c r="J80" s="41">
        <f>I80*D80</f>
        <v>0</v>
      </c>
      <c r="K80" s="72">
        <v>0</v>
      </c>
      <c r="L80" s="41">
        <f>K80*F80</f>
        <v>0</v>
      </c>
      <c r="M80" s="72">
        <v>0</v>
      </c>
      <c r="N80" s="41">
        <f>M80*D80</f>
        <v>0</v>
      </c>
      <c r="O80" s="72">
        <v>0</v>
      </c>
      <c r="P80" s="41">
        <f>O80*F80</f>
        <v>0</v>
      </c>
      <c r="Q80" s="483">
        <f>F80-H80-J80-L80-N80-P80</f>
        <v>696150</v>
      </c>
      <c r="S80" s="207">
        <v>0</v>
      </c>
      <c r="T80" s="204">
        <f>S80*D80</f>
        <v>0</v>
      </c>
      <c r="U80" s="207">
        <v>0</v>
      </c>
      <c r="V80" s="204">
        <f>U80*D80</f>
        <v>0</v>
      </c>
      <c r="W80" s="207">
        <v>0</v>
      </c>
      <c r="X80" s="204">
        <f>W80*D80</f>
        <v>0</v>
      </c>
      <c r="Y80" s="222">
        <f t="shared" si="24"/>
        <v>0</v>
      </c>
    </row>
    <row r="81" spans="1:25" s="5" customFormat="1" ht="15.75" x14ac:dyDescent="0.25">
      <c r="A81" s="79"/>
      <c r="B81" s="80" t="s">
        <v>81</v>
      </c>
      <c r="C81" s="81"/>
      <c r="D81" s="82"/>
      <c r="E81" s="83"/>
      <c r="F81" s="84">
        <f>SUM(F76:F80)</f>
        <v>5727571</v>
      </c>
      <c r="G81" s="72"/>
      <c r="H81" s="41"/>
      <c r="I81" s="326"/>
      <c r="J81" s="41"/>
      <c r="K81" s="72"/>
      <c r="L81" s="41"/>
      <c r="M81" s="72"/>
      <c r="N81" s="41"/>
      <c r="O81" s="72"/>
      <c r="P81" s="41"/>
      <c r="Q81" s="41"/>
      <c r="S81" s="187"/>
      <c r="T81" s="41"/>
      <c r="U81" s="187"/>
      <c r="V81" s="41"/>
      <c r="W81" s="187"/>
      <c r="X81" s="41"/>
      <c r="Y81" s="222"/>
    </row>
    <row r="82" spans="1:25" s="33" customFormat="1" thickBot="1" x14ac:dyDescent="0.3">
      <c r="A82" s="86"/>
      <c r="B82" s="87"/>
      <c r="C82" s="88"/>
      <c r="D82" s="89"/>
      <c r="E82" s="90"/>
      <c r="F82" s="91"/>
      <c r="G82" s="152"/>
      <c r="H82" s="42"/>
      <c r="I82" s="330"/>
      <c r="J82" s="42"/>
      <c r="K82" s="152"/>
      <c r="L82" s="42"/>
      <c r="M82" s="152"/>
      <c r="N82" s="42"/>
      <c r="O82" s="152"/>
      <c r="P82" s="42"/>
      <c r="Q82" s="42"/>
      <c r="S82" s="187"/>
      <c r="T82" s="41"/>
      <c r="U82" s="187"/>
      <c r="V82" s="41"/>
      <c r="W82" s="187"/>
      <c r="X82" s="41"/>
      <c r="Y82" s="222"/>
    </row>
    <row r="83" spans="1:25" s="26" customFormat="1" ht="31.5" customHeight="1" thickBot="1" x14ac:dyDescent="0.3">
      <c r="A83" s="439" t="s">
        <v>159</v>
      </c>
      <c r="B83" s="441"/>
      <c r="C83" s="163"/>
      <c r="D83" s="164"/>
      <c r="E83" s="165"/>
      <c r="F83" s="113">
        <f>+F81</f>
        <v>5727571</v>
      </c>
      <c r="G83" s="166"/>
      <c r="H83" s="167">
        <f>SUM(H76:H82)</f>
        <v>464980.00000000105</v>
      </c>
      <c r="I83" s="336"/>
      <c r="J83" s="167">
        <f>SUM(J76:J82)</f>
        <v>5919.9999999994716</v>
      </c>
      <c r="K83" s="167"/>
      <c r="L83" s="167">
        <f>SUM(L76:L82)</f>
        <v>0</v>
      </c>
      <c r="M83" s="167"/>
      <c r="N83" s="167">
        <f>SUM(N76:N82)</f>
        <v>0</v>
      </c>
      <c r="O83" s="167"/>
      <c r="P83" s="167">
        <f>SUM(P76:P82)</f>
        <v>0</v>
      </c>
      <c r="Q83" s="167">
        <f>SUM(Q76:Q82)</f>
        <v>5256670.9999999991</v>
      </c>
      <c r="S83" s="214"/>
      <c r="T83" s="215">
        <f>SUM(T76:T82)</f>
        <v>0</v>
      </c>
      <c r="U83" s="214"/>
      <c r="V83" s="215">
        <f>SUM(V76:V82)</f>
        <v>0</v>
      </c>
      <c r="W83" s="214"/>
      <c r="X83" s="215">
        <f>SUM(X76:X82)</f>
        <v>0</v>
      </c>
      <c r="Y83" s="231">
        <f>SUM(Y76:Y80)</f>
        <v>0</v>
      </c>
    </row>
    <row r="84" spans="1:25" s="26" customFormat="1" ht="18.75" thickBot="1" x14ac:dyDescent="0.3">
      <c r="A84" s="445" t="s">
        <v>131</v>
      </c>
      <c r="B84" s="446"/>
      <c r="C84" s="158"/>
      <c r="D84" s="159"/>
      <c r="E84" s="160"/>
      <c r="F84" s="235"/>
      <c r="G84" s="305"/>
      <c r="H84" s="304"/>
      <c r="I84" s="345"/>
      <c r="J84" s="346"/>
      <c r="K84" s="305"/>
      <c r="L84" s="346"/>
      <c r="M84" s="185"/>
      <c r="N84" s="162"/>
      <c r="O84" s="185"/>
      <c r="P84" s="162"/>
      <c r="Q84" s="162"/>
      <c r="S84" s="216"/>
      <c r="T84" s="217"/>
      <c r="U84" s="216"/>
      <c r="V84" s="217"/>
      <c r="W84" s="216"/>
      <c r="X84" s="217"/>
      <c r="Y84" s="230"/>
    </row>
    <row r="85" spans="1:25" s="26" customFormat="1" ht="35.25" customHeight="1" thickBot="1" x14ac:dyDescent="0.3">
      <c r="A85" s="150">
        <v>4.0999999999999996</v>
      </c>
      <c r="B85" s="151" t="s">
        <v>132</v>
      </c>
      <c r="C85" s="115"/>
      <c r="D85" s="116"/>
      <c r="E85" s="117"/>
      <c r="F85" s="118">
        <v>71890730</v>
      </c>
      <c r="G85" s="352"/>
      <c r="H85" s="47"/>
      <c r="I85" s="353"/>
      <c r="J85" s="308"/>
      <c r="K85" s="352"/>
      <c r="L85" s="308"/>
      <c r="M85" s="186"/>
      <c r="N85" s="41"/>
      <c r="O85" s="186"/>
      <c r="P85" s="41"/>
      <c r="Q85" s="41"/>
      <c r="S85" s="186"/>
      <c r="T85" s="41"/>
      <c r="U85" s="186"/>
      <c r="V85" s="41"/>
      <c r="W85" s="186"/>
      <c r="X85" s="41"/>
      <c r="Y85" s="222"/>
    </row>
    <row r="86" spans="1:25" s="26" customFormat="1" ht="18" x14ac:dyDescent="0.25">
      <c r="A86" s="181" t="s">
        <v>152</v>
      </c>
      <c r="B86" s="146" t="s">
        <v>144</v>
      </c>
      <c r="C86" s="182" t="s">
        <v>4</v>
      </c>
      <c r="D86" s="289">
        <v>136000</v>
      </c>
      <c r="E86" s="183">
        <v>1</v>
      </c>
      <c r="F86" s="236">
        <f>ROUND(D86*E86,2)</f>
        <v>136000</v>
      </c>
      <c r="G86" s="293">
        <v>1</v>
      </c>
      <c r="H86" s="297">
        <f>G86*D86</f>
        <v>136000</v>
      </c>
      <c r="I86" s="326">
        <v>0</v>
      </c>
      <c r="J86" s="153">
        <f>I86*D86</f>
        <v>0</v>
      </c>
      <c r="K86" s="293">
        <v>0</v>
      </c>
      <c r="L86" s="153">
        <f>K86*F86</f>
        <v>0</v>
      </c>
      <c r="M86" s="187">
        <v>0</v>
      </c>
      <c r="N86" s="41">
        <f>M86*D86</f>
        <v>0</v>
      </c>
      <c r="O86" s="187">
        <v>0</v>
      </c>
      <c r="P86" s="41">
        <f>O86*F86</f>
        <v>0</v>
      </c>
      <c r="Q86" s="41">
        <f>F86-H86-J86-L86-N86-P86</f>
        <v>0</v>
      </c>
      <c r="S86" s="208">
        <v>0</v>
      </c>
      <c r="T86" s="41">
        <f>S86*D86</f>
        <v>0</v>
      </c>
      <c r="U86" s="208">
        <v>0</v>
      </c>
      <c r="V86" s="41">
        <f>U86*D86</f>
        <v>0</v>
      </c>
      <c r="W86" s="208">
        <v>0</v>
      </c>
      <c r="X86" s="41">
        <f>W86*D86</f>
        <v>0</v>
      </c>
      <c r="Y86" s="222">
        <f t="shared" si="24"/>
        <v>0</v>
      </c>
    </row>
    <row r="87" spans="1:25" s="26" customFormat="1" ht="30.75" customHeight="1" x14ac:dyDescent="0.25">
      <c r="A87" s="243" t="s">
        <v>185</v>
      </c>
      <c r="B87" s="119" t="s">
        <v>170</v>
      </c>
      <c r="C87" s="70" t="s">
        <v>4</v>
      </c>
      <c r="D87" s="269">
        <v>158340</v>
      </c>
      <c r="E87" s="72">
        <v>291</v>
      </c>
      <c r="F87" s="237">
        <f>ROUND(D87*E87,2)</f>
        <v>46076940</v>
      </c>
      <c r="G87" s="187">
        <v>188</v>
      </c>
      <c r="H87" s="41">
        <f>G87*D87</f>
        <v>29767920</v>
      </c>
      <c r="I87" s="327">
        <v>99</v>
      </c>
      <c r="J87" s="41">
        <f>I87*D87</f>
        <v>15675660</v>
      </c>
      <c r="K87" s="187">
        <v>0</v>
      </c>
      <c r="L87" s="41">
        <f>K87*F87</f>
        <v>0</v>
      </c>
      <c r="M87" s="187">
        <v>4</v>
      </c>
      <c r="N87" s="41">
        <f>M87*D87</f>
        <v>633360</v>
      </c>
      <c r="O87" s="187">
        <v>0</v>
      </c>
      <c r="P87" s="41">
        <f>O87*F87</f>
        <v>0</v>
      </c>
      <c r="Q87" s="41">
        <f>F87-H87-J87-L87-N87-P87</f>
        <v>0</v>
      </c>
      <c r="S87" s="208">
        <v>0</v>
      </c>
      <c r="T87" s="41">
        <f>S87*D87</f>
        <v>0</v>
      </c>
      <c r="U87" s="208">
        <v>0</v>
      </c>
      <c r="V87" s="41">
        <f>U87*D87</f>
        <v>0</v>
      </c>
      <c r="W87" s="208">
        <v>0</v>
      </c>
      <c r="X87" s="41">
        <f>W87*D87</f>
        <v>0</v>
      </c>
      <c r="Y87" s="222">
        <f t="shared" si="24"/>
        <v>0</v>
      </c>
    </row>
    <row r="88" spans="1:25" s="26" customFormat="1" ht="18" customHeight="1" x14ac:dyDescent="0.25">
      <c r="A88" s="243" t="s">
        <v>154</v>
      </c>
      <c r="B88" s="266" t="s">
        <v>157</v>
      </c>
      <c r="C88" s="70" t="s">
        <v>4</v>
      </c>
      <c r="D88" s="269">
        <f>15065901.4+2038.6</f>
        <v>15067940</v>
      </c>
      <c r="E88" s="72">
        <v>1</v>
      </c>
      <c r="F88" s="237">
        <f>ROUND(D88*E88,2)</f>
        <v>15067940</v>
      </c>
      <c r="G88" s="187"/>
      <c r="H88" s="41">
        <f>G88*D88</f>
        <v>0</v>
      </c>
      <c r="I88" s="327">
        <v>0</v>
      </c>
      <c r="J88" s="41">
        <f>I88*D88</f>
        <v>0</v>
      </c>
      <c r="K88" s="187">
        <v>0</v>
      </c>
      <c r="L88" s="41">
        <f>K88*F88</f>
        <v>0</v>
      </c>
      <c r="M88" s="187">
        <v>0.15</v>
      </c>
      <c r="N88" s="41">
        <f>M88*D88</f>
        <v>2260191</v>
      </c>
      <c r="O88" s="187">
        <v>0</v>
      </c>
      <c r="P88" s="41">
        <f>O88*F88</f>
        <v>0</v>
      </c>
      <c r="Q88" s="41">
        <f>F88-H88-J88-L88-N88-P88</f>
        <v>12807749</v>
      </c>
      <c r="S88" s="208"/>
      <c r="T88" s="41"/>
      <c r="U88" s="208"/>
      <c r="V88" s="41"/>
      <c r="W88" s="208"/>
      <c r="X88" s="41"/>
      <c r="Y88" s="222">
        <f t="shared" si="24"/>
        <v>0</v>
      </c>
    </row>
    <row r="89" spans="1:25" s="26" customFormat="1" ht="36.75" customHeight="1" x14ac:dyDescent="0.25">
      <c r="A89" s="243" t="s">
        <v>186</v>
      </c>
      <c r="B89" s="267" t="s">
        <v>171</v>
      </c>
      <c r="C89" s="70" t="s">
        <v>4</v>
      </c>
      <c r="D89" s="269">
        <v>60627.714285714283</v>
      </c>
      <c r="E89" s="72">
        <v>175</v>
      </c>
      <c r="F89" s="237">
        <f>ROUND(D89*E89,2)</f>
        <v>10609850</v>
      </c>
      <c r="G89" s="188"/>
      <c r="H89" s="41">
        <f>G89*D89</f>
        <v>0</v>
      </c>
      <c r="I89" s="326">
        <v>0</v>
      </c>
      <c r="J89" s="41">
        <f>I89*D89</f>
        <v>0</v>
      </c>
      <c r="K89" s="188">
        <v>0</v>
      </c>
      <c r="L89" s="41">
        <f>K89*F89</f>
        <v>0</v>
      </c>
      <c r="M89" s="188">
        <v>0</v>
      </c>
      <c r="N89" s="41">
        <f>M89*D89</f>
        <v>0</v>
      </c>
      <c r="O89" s="188">
        <v>0</v>
      </c>
      <c r="P89" s="41">
        <f>O89*F89</f>
        <v>0</v>
      </c>
      <c r="Q89" s="41">
        <f>F89-H89-J89-L89-N89-P89</f>
        <v>10609850</v>
      </c>
      <c r="S89" s="208">
        <v>0</v>
      </c>
      <c r="T89" s="41">
        <f>S89*D89</f>
        <v>0</v>
      </c>
      <c r="U89" s="208">
        <v>0</v>
      </c>
      <c r="V89" s="41">
        <f>U89*D89</f>
        <v>0</v>
      </c>
      <c r="W89" s="208">
        <v>82</v>
      </c>
      <c r="X89" s="41">
        <f>W89*D89</f>
        <v>4971472.5714285709</v>
      </c>
      <c r="Y89" s="222">
        <f>T89+V89+X89</f>
        <v>4971472.5714285709</v>
      </c>
    </row>
    <row r="90" spans="1:25" s="26" customFormat="1" ht="28.5" customHeight="1" thickBot="1" x14ac:dyDescent="0.3">
      <c r="A90" s="366" t="s">
        <v>183</v>
      </c>
      <c r="B90" s="367" t="s">
        <v>184</v>
      </c>
      <c r="C90" s="368" t="s">
        <v>4</v>
      </c>
      <c r="D90" s="369">
        <v>15000000</v>
      </c>
      <c r="E90" s="184"/>
      <c r="F90" s="238"/>
      <c r="G90" s="310"/>
      <c r="H90" s="42">
        <f>G90*D90</f>
        <v>0</v>
      </c>
      <c r="I90" s="310"/>
      <c r="J90" s="42"/>
      <c r="K90" s="356"/>
      <c r="L90" s="357"/>
      <c r="M90" s="188"/>
      <c r="N90" s="41"/>
      <c r="O90" s="188"/>
      <c r="P90" s="41"/>
      <c r="Q90" s="41">
        <f>F90-H90-J90-L90-N90-P90</f>
        <v>0</v>
      </c>
      <c r="S90" s="370">
        <v>0.5</v>
      </c>
      <c r="T90" s="371">
        <f>S90*D90</f>
        <v>7500000</v>
      </c>
      <c r="U90" s="370">
        <v>0.5</v>
      </c>
      <c r="V90" s="371">
        <f>U90*D90</f>
        <v>7500000</v>
      </c>
      <c r="W90" s="187"/>
      <c r="X90" s="41"/>
      <c r="Y90" s="222">
        <f>T90+V90+X90</f>
        <v>15000000</v>
      </c>
    </row>
    <row r="91" spans="1:25" s="26" customFormat="1" ht="36.75" customHeight="1" thickBot="1" x14ac:dyDescent="0.3">
      <c r="A91" s="447" t="s">
        <v>156</v>
      </c>
      <c r="B91" s="448"/>
      <c r="C91" s="129"/>
      <c r="D91" s="130"/>
      <c r="E91" s="131"/>
      <c r="F91" s="132">
        <f>+F89+F86+F87+F88</f>
        <v>71890730</v>
      </c>
      <c r="G91" s="306"/>
      <c r="H91" s="309">
        <f>SUM(H85:H90)</f>
        <v>29903920</v>
      </c>
      <c r="I91" s="347"/>
      <c r="J91" s="309">
        <f>SUM(J85:J90)</f>
        <v>15675660</v>
      </c>
      <c r="K91" s="358"/>
      <c r="L91" s="309">
        <f>SUM(L85:L90)</f>
        <v>0</v>
      </c>
      <c r="M91" s="189"/>
      <c r="N91" s="50">
        <f>SUM(N85:N90)</f>
        <v>2893551</v>
      </c>
      <c r="O91" s="189"/>
      <c r="P91" s="50">
        <f>SUM(P85:P90)</f>
        <v>0</v>
      </c>
      <c r="Q91" s="50">
        <f>SUM(Q85:Q90)</f>
        <v>23417599</v>
      </c>
      <c r="S91" s="218"/>
      <c r="T91" s="50">
        <f>SUM(T85:T90)</f>
        <v>7500000</v>
      </c>
      <c r="U91" s="218"/>
      <c r="V91" s="50">
        <f>SUM(V85:V90)</f>
        <v>7500000</v>
      </c>
      <c r="W91" s="218"/>
      <c r="X91" s="50">
        <f>SUM(X85:X90)</f>
        <v>4971472.5714285709</v>
      </c>
      <c r="Y91" s="229">
        <f>SUM(Y86:Y90)</f>
        <v>19971472.571428571</v>
      </c>
    </row>
    <row r="92" spans="1:25" s="26" customFormat="1" ht="30.75" customHeight="1" thickBot="1" x14ac:dyDescent="0.3">
      <c r="A92" s="437" t="s">
        <v>151</v>
      </c>
      <c r="B92" s="438"/>
      <c r="C92" s="133"/>
      <c r="D92" s="134"/>
      <c r="E92" s="135"/>
      <c r="F92" s="99">
        <f>F91/F93</f>
        <v>0.77789497481378245</v>
      </c>
      <c r="G92" s="307"/>
      <c r="H92" s="308"/>
      <c r="I92" s="307"/>
      <c r="J92" s="47"/>
      <c r="K92" s="190"/>
      <c r="L92" s="47"/>
      <c r="M92" s="190"/>
      <c r="N92" s="47"/>
      <c r="O92" s="190"/>
      <c r="P92" s="47"/>
      <c r="Q92" s="48"/>
      <c r="S92" s="219"/>
      <c r="T92" s="41"/>
      <c r="U92" s="219"/>
      <c r="V92" s="41"/>
      <c r="W92" s="219"/>
      <c r="X92" s="41"/>
      <c r="Y92" s="226"/>
    </row>
    <row r="93" spans="1:25" s="26" customFormat="1" ht="36" customHeight="1" thickBot="1" x14ac:dyDescent="0.3">
      <c r="A93" s="449" t="s">
        <v>133</v>
      </c>
      <c r="B93" s="450"/>
      <c r="C93" s="136"/>
      <c r="D93" s="137"/>
      <c r="E93" s="138"/>
      <c r="F93" s="139">
        <f>F83+F72+F43+F85</f>
        <v>92417013</v>
      </c>
      <c r="G93" s="44"/>
      <c r="H93" s="45">
        <f>H43+H72+H83+H91</f>
        <v>33838600</v>
      </c>
      <c r="I93" s="337"/>
      <c r="J93" s="45">
        <f>J43+J72+J83+J91</f>
        <v>21692580</v>
      </c>
      <c r="K93" s="44"/>
      <c r="L93" s="45">
        <f>L43+L72+L83+L91</f>
        <v>30000</v>
      </c>
      <c r="M93" s="45"/>
      <c r="N93" s="45">
        <f>N43+N72+N83+N91</f>
        <v>2893551</v>
      </c>
      <c r="O93" s="45"/>
      <c r="P93" s="45">
        <f>P43+P72+P83+P91</f>
        <v>0</v>
      </c>
      <c r="Q93" s="45">
        <f>Q43+Q72+Q83+Q91</f>
        <v>33962282</v>
      </c>
      <c r="S93" s="220"/>
      <c r="T93" s="221">
        <f>T43+T72+T83+T91</f>
        <v>7500000</v>
      </c>
      <c r="U93" s="220"/>
      <c r="V93" s="221">
        <f>V43+V72+V83+V91</f>
        <v>7500000</v>
      </c>
      <c r="W93" s="220"/>
      <c r="X93" s="221">
        <f>X43+X72+X83+X91</f>
        <v>4971472.5714285709</v>
      </c>
      <c r="Y93" s="223">
        <f>Y43+Y72+Y83+Y91</f>
        <v>19971472.571428571</v>
      </c>
    </row>
    <row r="94" spans="1:25" s="29" customFormat="1" ht="18" x14ac:dyDescent="0.25">
      <c r="A94" s="442"/>
      <c r="B94" s="443"/>
      <c r="C94" s="32"/>
      <c r="D94" s="32"/>
      <c r="E94" s="32"/>
      <c r="F94" s="140"/>
      <c r="G94" s="33"/>
      <c r="H94" s="339"/>
      <c r="I94" s="338"/>
      <c r="J94" s="141"/>
      <c r="K94" s="141"/>
      <c r="L94" s="141"/>
      <c r="M94" s="141"/>
      <c r="N94" s="141"/>
      <c r="O94" s="141"/>
      <c r="P94" s="141"/>
      <c r="Q94" s="141"/>
      <c r="W94" s="30"/>
      <c r="X94" s="31"/>
    </row>
    <row r="95" spans="1:25" s="29" customFormat="1" ht="18" x14ac:dyDescent="0.25">
      <c r="A95" s="442"/>
      <c r="B95" s="443"/>
      <c r="C95" s="32"/>
      <c r="D95" s="32"/>
      <c r="E95" s="33"/>
      <c r="F95" s="364"/>
      <c r="H95" s="365"/>
      <c r="I95" s="140"/>
      <c r="J95" s="140"/>
      <c r="L95" s="140">
        <f>H87+J87+N87</f>
        <v>46076940</v>
      </c>
      <c r="M95" s="140"/>
      <c r="N95" s="140"/>
      <c r="O95" s="140"/>
      <c r="P95" s="142"/>
      <c r="V95" s="30"/>
      <c r="W95" s="31"/>
    </row>
    <row r="96" spans="1:25" s="29" customFormat="1" ht="18" x14ac:dyDescent="0.25">
      <c r="A96" s="442"/>
      <c r="B96" s="444"/>
      <c r="C96" s="32"/>
      <c r="D96" s="379"/>
      <c r="E96" s="379"/>
      <c r="F96" s="379"/>
      <c r="G96" s="33"/>
      <c r="H96" s="340"/>
      <c r="I96" s="33"/>
      <c r="J96" s="140"/>
      <c r="K96" s="33"/>
      <c r="L96" s="33"/>
      <c r="M96" s="33"/>
      <c r="N96" s="33"/>
      <c r="O96" s="33"/>
      <c r="P96" s="33"/>
      <c r="Q96" s="33"/>
      <c r="W96" s="30"/>
      <c r="X96" s="31"/>
    </row>
    <row r="97" spans="1:24" s="29" customFormat="1" ht="23.25" customHeight="1" x14ac:dyDescent="0.2">
      <c r="A97" s="442"/>
      <c r="B97" s="444"/>
      <c r="C97" s="246"/>
      <c r="D97" s="380"/>
      <c r="E97" s="380"/>
      <c r="F97" s="380"/>
      <c r="H97" s="273"/>
      <c r="I97" s="33"/>
      <c r="J97" s="33"/>
      <c r="K97" s="33"/>
      <c r="L97" s="33"/>
      <c r="M97" s="33"/>
      <c r="N97" s="33"/>
      <c r="O97" s="33"/>
      <c r="P97" s="33"/>
      <c r="Q97" s="33"/>
      <c r="W97" s="30"/>
      <c r="X97" s="31"/>
    </row>
    <row r="98" spans="1:24" s="29" customFormat="1" ht="12.75" customHeight="1" x14ac:dyDescent="0.25">
      <c r="A98" s="341" t="s">
        <v>172</v>
      </c>
      <c r="B98" s="252" t="s">
        <v>177</v>
      </c>
      <c r="C98" s="342" t="s">
        <v>172</v>
      </c>
      <c r="D98" s="372" t="s">
        <v>173</v>
      </c>
      <c r="E98" s="372"/>
      <c r="F98" s="372"/>
      <c r="H98" s="273"/>
      <c r="I98" s="33"/>
      <c r="J98" s="33"/>
      <c r="K98" s="33"/>
      <c r="L98" s="33"/>
      <c r="M98" s="33"/>
      <c r="N98" s="33"/>
      <c r="O98" s="33"/>
      <c r="P98" s="33"/>
      <c r="Q98" s="33"/>
      <c r="W98" s="30"/>
      <c r="X98" s="31"/>
    </row>
    <row r="99" spans="1:24" s="20" customFormat="1" ht="12.75" customHeight="1" x14ac:dyDescent="0.25">
      <c r="A99" s="341" t="s">
        <v>174</v>
      </c>
      <c r="B99" s="253" t="s">
        <v>135</v>
      </c>
      <c r="C99" s="342" t="s">
        <v>174</v>
      </c>
      <c r="D99" s="373" t="s">
        <v>175</v>
      </c>
      <c r="E99" s="373"/>
      <c r="F99" s="373"/>
      <c r="G99" s="29"/>
      <c r="H99" s="273"/>
      <c r="W99" s="22"/>
      <c r="X99" s="23"/>
    </row>
    <row r="100" spans="1:24" s="20" customFormat="1" ht="12.75" customHeight="1" thickBot="1" x14ac:dyDescent="0.3">
      <c r="A100" s="250"/>
      <c r="B100" s="254" t="s">
        <v>178</v>
      </c>
      <c r="C100" s="343"/>
      <c r="D100" s="374" t="s">
        <v>176</v>
      </c>
      <c r="E100" s="374"/>
      <c r="F100" s="374"/>
      <c r="G100" s="284"/>
      <c r="H100" s="274"/>
      <c r="W100" s="22"/>
      <c r="X100" s="23"/>
    </row>
    <row r="101" spans="1:24" s="24" customFormat="1" ht="18" x14ac:dyDescent="0.25">
      <c r="F101" s="205"/>
    </row>
    <row r="102" spans="1:24" s="24" customFormat="1" ht="18" x14ac:dyDescent="0.25">
      <c r="F102" s="206"/>
    </row>
    <row r="103" spans="1:24" s="20" customFormat="1" ht="18" x14ac:dyDescent="0.25">
      <c r="B103" s="6" t="s">
        <v>187</v>
      </c>
      <c r="C103" s="468">
        <f>F93</f>
        <v>92417013</v>
      </c>
      <c r="D103" s="25"/>
      <c r="E103" s="25"/>
      <c r="F103" s="21"/>
    </row>
    <row r="105" spans="1:24" x14ac:dyDescent="0.25">
      <c r="B105" s="6" t="s">
        <v>188</v>
      </c>
      <c r="C105" s="478">
        <v>33838600</v>
      </c>
    </row>
    <row r="106" spans="1:24" x14ac:dyDescent="0.25">
      <c r="B106" s="6" t="s">
        <v>161</v>
      </c>
      <c r="C106" s="478">
        <v>21692580</v>
      </c>
    </row>
    <row r="107" spans="1:24" x14ac:dyDescent="0.25">
      <c r="B107" s="6" t="s">
        <v>189</v>
      </c>
      <c r="C107" s="478">
        <v>30000</v>
      </c>
    </row>
    <row r="108" spans="1:24" x14ac:dyDescent="0.25">
      <c r="B108" s="6" t="s">
        <v>190</v>
      </c>
      <c r="C108" s="478">
        <v>2893551</v>
      </c>
    </row>
    <row r="109" spans="1:24" x14ac:dyDescent="0.25">
      <c r="B109" s="6" t="s">
        <v>163</v>
      </c>
      <c r="C109" s="478">
        <v>0</v>
      </c>
    </row>
    <row r="110" spans="1:24" x14ac:dyDescent="0.25">
      <c r="B110" s="479" t="s">
        <v>191</v>
      </c>
      <c r="C110" s="477">
        <f>SUM(C105:C109)</f>
        <v>58454731</v>
      </c>
    </row>
    <row r="111" spans="1:24" x14ac:dyDescent="0.25">
      <c r="B111" s="6" t="s">
        <v>192</v>
      </c>
      <c r="C111" s="480">
        <f>C103-C110</f>
        <v>33962282</v>
      </c>
    </row>
    <row r="112" spans="1:24" x14ac:dyDescent="0.25">
      <c r="B112" s="469" t="s">
        <v>17</v>
      </c>
      <c r="C112" s="470">
        <f>F18</f>
        <v>2616421</v>
      </c>
      <c r="D112" s="471" t="s">
        <v>193</v>
      </c>
      <c r="E112" s="472">
        <f>SUM(C112:C119)</f>
        <v>10544683</v>
      </c>
    </row>
    <row r="113" spans="2:5" x14ac:dyDescent="0.25">
      <c r="B113" s="469" t="s">
        <v>103</v>
      </c>
      <c r="C113" s="470">
        <f>F25</f>
        <v>295000</v>
      </c>
      <c r="D113" s="471" t="s">
        <v>193</v>
      </c>
      <c r="E113" s="473"/>
    </row>
    <row r="114" spans="2:5" x14ac:dyDescent="0.25">
      <c r="B114" s="469" t="s">
        <v>25</v>
      </c>
      <c r="C114" s="470">
        <f>F27+F28+F29+F30</f>
        <v>177691</v>
      </c>
      <c r="D114" s="471" t="s">
        <v>193</v>
      </c>
      <c r="E114" s="473"/>
    </row>
    <row r="115" spans="2:5" x14ac:dyDescent="0.25">
      <c r="B115" s="469" t="s">
        <v>30</v>
      </c>
      <c r="C115" s="470">
        <f>SUM(Q33:Q36)</f>
        <v>983000</v>
      </c>
      <c r="D115" s="471" t="s">
        <v>193</v>
      </c>
      <c r="E115" s="473"/>
    </row>
    <row r="116" spans="2:5" x14ac:dyDescent="0.25">
      <c r="B116" s="469" t="s">
        <v>35</v>
      </c>
      <c r="C116" s="470">
        <f>SUM(Q38:Q41)</f>
        <v>0</v>
      </c>
      <c r="D116" s="471" t="s">
        <v>193</v>
      </c>
      <c r="E116" s="473"/>
    </row>
    <row r="117" spans="2:5" x14ac:dyDescent="0.25">
      <c r="B117" s="469" t="s">
        <v>51</v>
      </c>
      <c r="C117" s="470">
        <f>SUM(Q48:Q55)</f>
        <v>557900</v>
      </c>
      <c r="D117" s="471" t="s">
        <v>193</v>
      </c>
      <c r="E117" s="473"/>
    </row>
    <row r="118" spans="2:5" x14ac:dyDescent="0.25">
      <c r="B118" s="469" t="s">
        <v>56</v>
      </c>
      <c r="C118" s="470">
        <f>SUM(Q57)</f>
        <v>658000</v>
      </c>
      <c r="D118" s="471"/>
      <c r="E118" s="473"/>
    </row>
    <row r="119" spans="2:5" x14ac:dyDescent="0.25">
      <c r="B119" s="469" t="s">
        <v>81</v>
      </c>
      <c r="C119" s="470">
        <f>SUM(Q76:Q80)</f>
        <v>5256670.9999999991</v>
      </c>
      <c r="D119" s="471" t="s">
        <v>193</v>
      </c>
      <c r="E119" s="473"/>
    </row>
    <row r="120" spans="2:5" ht="28.5" customHeight="1" x14ac:dyDescent="0.25">
      <c r="B120" s="474" t="s">
        <v>156</v>
      </c>
      <c r="C120" s="475">
        <f>Q91</f>
        <v>23417599</v>
      </c>
      <c r="D120" s="25" t="s">
        <v>194</v>
      </c>
    </row>
    <row r="121" spans="2:5" x14ac:dyDescent="0.25">
      <c r="B121" s="476" t="s">
        <v>195</v>
      </c>
      <c r="C121" s="481">
        <f>SUM(C112:C120)</f>
        <v>33962282</v>
      </c>
    </row>
  </sheetData>
  <mergeCells count="40">
    <mergeCell ref="E112:E119"/>
    <mergeCell ref="A95:B95"/>
    <mergeCell ref="A96:B97"/>
    <mergeCell ref="A84:B84"/>
    <mergeCell ref="A91:B91"/>
    <mergeCell ref="A92:B92"/>
    <mergeCell ref="A93:B93"/>
    <mergeCell ref="A94:B94"/>
    <mergeCell ref="A45:B45"/>
    <mergeCell ref="A72:B72"/>
    <mergeCell ref="A73:B73"/>
    <mergeCell ref="A74:B74"/>
    <mergeCell ref="A83:B83"/>
    <mergeCell ref="A10:B10"/>
    <mergeCell ref="A43:B43"/>
    <mergeCell ref="A44:B44"/>
    <mergeCell ref="A2:A5"/>
    <mergeCell ref="B2:E5"/>
    <mergeCell ref="B6:E6"/>
    <mergeCell ref="A8:B8"/>
    <mergeCell ref="A9:B9"/>
    <mergeCell ref="W6:X8"/>
    <mergeCell ref="Y6:Y8"/>
    <mergeCell ref="F2:F5"/>
    <mergeCell ref="S5:Y5"/>
    <mergeCell ref="G6:H8"/>
    <mergeCell ref="I6:J8"/>
    <mergeCell ref="K6:L8"/>
    <mergeCell ref="Q6:Q8"/>
    <mergeCell ref="B7:F7"/>
    <mergeCell ref="C8:F8"/>
    <mergeCell ref="O6:P8"/>
    <mergeCell ref="M6:N8"/>
    <mergeCell ref="G2:H5"/>
    <mergeCell ref="D98:F98"/>
    <mergeCell ref="D99:F99"/>
    <mergeCell ref="D100:F100"/>
    <mergeCell ref="S6:T8"/>
    <mergeCell ref="U6:V8"/>
    <mergeCell ref="D96:F97"/>
  </mergeCells>
  <phoneticPr fontId="26" type="noConversion"/>
  <printOptions horizontalCentered="1"/>
  <pageMargins left="0.23622047244094491" right="0.23622047244094491" top="0.74803149606299213" bottom="0.74803149606299213" header="0.31496062992125984" footer="0.31496062992125984"/>
  <pageSetup paperSize="124" scale="71" fitToHeight="0" orientation="landscape" r:id="rId1"/>
  <headerFooter>
    <oddHeader>Página &amp;P</oddHeader>
    <oddFooter>&amp;L&amp;A&amp;C&amp;B Confidencial&amp;B&amp;RPágina &amp;P</oddFooter>
  </headerFooter>
  <rowBreaks count="4" manualBreakCount="4">
    <brk id="25" max="16383" man="1"/>
    <brk id="44" max="16383" man="1"/>
    <brk id="64" max="16383" man="1"/>
    <brk id="8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471C-750E-417E-A36B-55C58A333183}">
  <sheetPr codeName="Hoja3"/>
  <dimension ref="A1:M104"/>
  <sheetViews>
    <sheetView topLeftCell="A84" zoomScale="70" zoomScaleNormal="70" workbookViewId="0">
      <selection activeCell="B90" sqref="B90"/>
    </sheetView>
  </sheetViews>
  <sheetFormatPr baseColWidth="10" defaultColWidth="11.42578125" defaultRowHeight="16.5" x14ac:dyDescent="0.25"/>
  <cols>
    <col min="1" max="1" width="27.7109375" style="6" customWidth="1"/>
    <col min="2" max="2" width="66.28515625" style="6" customWidth="1"/>
    <col min="3" max="3" width="14.5703125" style="6" customWidth="1"/>
    <col min="4" max="4" width="15.28515625" style="25" customWidth="1"/>
    <col min="5" max="5" width="11.85546875" style="25" customWidth="1"/>
    <col min="6" max="6" width="34.42578125" style="25" customWidth="1"/>
    <col min="7" max="16384" width="11.42578125" style="6"/>
  </cols>
  <sheetData>
    <row r="1" spans="1:13" ht="5.0999999999999996" customHeight="1" thickBot="1" x14ac:dyDescent="0.3">
      <c r="D1" s="7"/>
      <c r="E1" s="8"/>
      <c r="F1" s="8"/>
    </row>
    <row r="2" spans="1:13" s="12" customFormat="1" ht="35.1" customHeight="1" x14ac:dyDescent="0.25">
      <c r="A2" s="419"/>
      <c r="B2" s="422" t="s">
        <v>82</v>
      </c>
      <c r="C2" s="423"/>
      <c r="D2" s="423"/>
      <c r="E2" s="424"/>
      <c r="F2" s="383"/>
      <c r="G2" s="11"/>
      <c r="H2" s="11"/>
      <c r="I2" s="10"/>
      <c r="J2" s="10"/>
      <c r="K2" s="10"/>
      <c r="L2" s="10"/>
      <c r="M2" s="10"/>
    </row>
    <row r="3" spans="1:13" s="12" customFormat="1" ht="35.1" customHeight="1" x14ac:dyDescent="0.25">
      <c r="A3" s="420"/>
      <c r="B3" s="425"/>
      <c r="C3" s="426"/>
      <c r="D3" s="426"/>
      <c r="E3" s="427"/>
      <c r="F3" s="384"/>
      <c r="G3" s="11"/>
      <c r="H3" s="11"/>
      <c r="I3" s="10"/>
      <c r="J3" s="10"/>
      <c r="K3" s="10"/>
      <c r="L3" s="10"/>
      <c r="M3" s="10"/>
    </row>
    <row r="4" spans="1:13" s="12" customFormat="1" ht="35.1" customHeight="1" x14ac:dyDescent="0.25">
      <c r="A4" s="420"/>
      <c r="B4" s="425"/>
      <c r="C4" s="426"/>
      <c r="D4" s="426"/>
      <c r="E4" s="427"/>
      <c r="F4" s="384"/>
      <c r="G4" s="11"/>
      <c r="H4" s="11"/>
      <c r="I4" s="10"/>
      <c r="J4" s="10"/>
      <c r="K4" s="10"/>
      <c r="L4" s="10"/>
      <c r="M4" s="10"/>
    </row>
    <row r="5" spans="1:13" s="12" customFormat="1" ht="35.1" customHeight="1" thickBot="1" x14ac:dyDescent="0.3">
      <c r="A5" s="421"/>
      <c r="B5" s="425"/>
      <c r="C5" s="426"/>
      <c r="D5" s="426"/>
      <c r="E5" s="427"/>
      <c r="F5" s="385"/>
      <c r="G5" s="11"/>
      <c r="H5" s="11"/>
      <c r="I5" s="10"/>
      <c r="J5" s="10"/>
      <c r="K5" s="10"/>
      <c r="L5" s="10"/>
      <c r="M5" s="10"/>
    </row>
    <row r="6" spans="1:13" s="3" customFormat="1" ht="53.25" customHeight="1" thickBot="1" x14ac:dyDescent="0.3">
      <c r="A6" s="37"/>
      <c r="B6" s="428" t="s">
        <v>143</v>
      </c>
      <c r="C6" s="429"/>
      <c r="D6" s="429"/>
      <c r="E6" s="430"/>
      <c r="F6" s="38" t="s">
        <v>137</v>
      </c>
      <c r="G6" s="2"/>
      <c r="H6" s="2"/>
      <c r="I6" s="1"/>
      <c r="J6" s="1"/>
      <c r="K6" s="1"/>
      <c r="L6" s="1"/>
      <c r="M6" s="1"/>
    </row>
    <row r="7" spans="1:13" s="16" customFormat="1" ht="18.75" thickBot="1" x14ac:dyDescent="0.3">
      <c r="A7" s="13" t="s">
        <v>0</v>
      </c>
      <c r="B7" s="395" t="s">
        <v>1</v>
      </c>
      <c r="C7" s="396"/>
      <c r="D7" s="396"/>
      <c r="E7" s="396"/>
      <c r="F7" s="397"/>
      <c r="G7" s="15"/>
      <c r="H7" s="15"/>
      <c r="I7" s="14"/>
      <c r="J7" s="14"/>
      <c r="K7" s="14"/>
      <c r="L7" s="14"/>
      <c r="M7" s="14"/>
    </row>
    <row r="8" spans="1:13" s="16" customFormat="1" ht="18.75" thickBot="1" x14ac:dyDescent="0.3">
      <c r="A8" s="431" t="s">
        <v>2</v>
      </c>
      <c r="B8" s="432"/>
      <c r="C8" s="398" t="s">
        <v>138</v>
      </c>
      <c r="D8" s="399"/>
      <c r="E8" s="399"/>
      <c r="F8" s="400"/>
      <c r="G8" s="15"/>
      <c r="H8" s="15"/>
      <c r="I8" s="14"/>
      <c r="J8" s="14"/>
      <c r="K8" s="14"/>
      <c r="L8" s="14"/>
      <c r="M8" s="14"/>
    </row>
    <row r="9" spans="1:13" s="17" customFormat="1" ht="17.25" thickBot="1" x14ac:dyDescent="0.3">
      <c r="A9" s="433" t="s">
        <v>3</v>
      </c>
      <c r="B9" s="434"/>
      <c r="C9" s="52" t="s">
        <v>4</v>
      </c>
      <c r="D9" s="53" t="s">
        <v>7</v>
      </c>
      <c r="E9" s="52" t="s">
        <v>5</v>
      </c>
      <c r="F9" s="54" t="s">
        <v>8</v>
      </c>
    </row>
    <row r="10" spans="1:13" s="18" customFormat="1" ht="18.75" customHeight="1" thickBot="1" x14ac:dyDescent="0.3">
      <c r="A10" s="413" t="s">
        <v>83</v>
      </c>
      <c r="B10" s="414"/>
      <c r="C10" s="56"/>
      <c r="D10" s="57" t="s">
        <v>9</v>
      </c>
      <c r="E10" s="58"/>
      <c r="F10" s="59"/>
    </row>
    <row r="11" spans="1:13" s="18" customFormat="1" ht="18.75" customHeight="1" x14ac:dyDescent="0.25">
      <c r="A11" s="61" t="s">
        <v>84</v>
      </c>
      <c r="B11" s="62" t="s">
        <v>10</v>
      </c>
      <c r="C11" s="63"/>
      <c r="D11" s="64"/>
      <c r="E11" s="65"/>
      <c r="F11" s="66"/>
    </row>
    <row r="12" spans="1:13" s="18" customFormat="1" ht="63" x14ac:dyDescent="0.25">
      <c r="A12" s="69" t="s">
        <v>85</v>
      </c>
      <c r="B12" s="51" t="s">
        <v>11</v>
      </c>
      <c r="C12" s="70" t="s">
        <v>4</v>
      </c>
      <c r="D12" s="71">
        <v>273581</v>
      </c>
      <c r="E12" s="72">
        <v>1</v>
      </c>
      <c r="F12" s="73">
        <f>D12*E12</f>
        <v>273581</v>
      </c>
    </row>
    <row r="13" spans="1:13" x14ac:dyDescent="0.25">
      <c r="A13" s="69" t="s">
        <v>86</v>
      </c>
      <c r="B13" s="51" t="s">
        <v>12</v>
      </c>
      <c r="C13" s="70" t="s">
        <v>4</v>
      </c>
      <c r="D13" s="71">
        <v>230000</v>
      </c>
      <c r="E13" s="72">
        <v>1</v>
      </c>
      <c r="F13" s="73">
        <f t="shared" ref="F13:F41" si="0">D13*E13</f>
        <v>230000</v>
      </c>
    </row>
    <row r="14" spans="1:13" ht="47.25" x14ac:dyDescent="0.25">
      <c r="A14" s="69" t="s">
        <v>87</v>
      </c>
      <c r="B14" s="51" t="s">
        <v>13</v>
      </c>
      <c r="C14" s="70" t="s">
        <v>4</v>
      </c>
      <c r="D14" s="71">
        <v>30821</v>
      </c>
      <c r="E14" s="72">
        <v>40</v>
      </c>
      <c r="F14" s="73">
        <f t="shared" si="0"/>
        <v>1232840</v>
      </c>
    </row>
    <row r="15" spans="1:13" ht="31.5" x14ac:dyDescent="0.25">
      <c r="A15" s="69" t="s">
        <v>88</v>
      </c>
      <c r="B15" s="51" t="s">
        <v>14</v>
      </c>
      <c r="C15" s="70" t="s">
        <v>4</v>
      </c>
      <c r="D15" s="71">
        <v>300000</v>
      </c>
      <c r="E15" s="72">
        <v>1</v>
      </c>
      <c r="F15" s="73">
        <f t="shared" si="0"/>
        <v>300000</v>
      </c>
    </row>
    <row r="16" spans="1:13" x14ac:dyDescent="0.25">
      <c r="A16" s="69" t="s">
        <v>89</v>
      </c>
      <c r="B16" s="51" t="s">
        <v>15</v>
      </c>
      <c r="C16" s="70" t="s">
        <v>4</v>
      </c>
      <c r="D16" s="71">
        <v>450000</v>
      </c>
      <c r="E16" s="72">
        <v>1</v>
      </c>
      <c r="F16" s="73">
        <f t="shared" si="0"/>
        <v>450000</v>
      </c>
    </row>
    <row r="17" spans="1:6" x14ac:dyDescent="0.25">
      <c r="A17" s="69" t="s">
        <v>90</v>
      </c>
      <c r="B17" s="74" t="s">
        <v>16</v>
      </c>
      <c r="C17" s="75" t="s">
        <v>4</v>
      </c>
      <c r="D17" s="76">
        <v>130000</v>
      </c>
      <c r="E17" s="77">
        <v>1</v>
      </c>
      <c r="F17" s="78">
        <f t="shared" si="0"/>
        <v>130000</v>
      </c>
    </row>
    <row r="18" spans="1:6" x14ac:dyDescent="0.25">
      <c r="A18" s="79"/>
      <c r="B18" s="80" t="s">
        <v>17</v>
      </c>
      <c r="C18" s="81"/>
      <c r="D18" s="82"/>
      <c r="E18" s="83"/>
      <c r="F18" s="84">
        <f>SUM(F12:F17)</f>
        <v>2616421</v>
      </c>
    </row>
    <row r="19" spans="1:6" s="18" customFormat="1" x14ac:dyDescent="0.25">
      <c r="A19" s="79" t="s">
        <v>91</v>
      </c>
      <c r="B19" s="80" t="s">
        <v>92</v>
      </c>
      <c r="C19" s="81"/>
      <c r="D19" s="82"/>
      <c r="E19" s="83"/>
      <c r="F19" s="84"/>
    </row>
    <row r="20" spans="1:6" s="18" customFormat="1" x14ac:dyDescent="0.25">
      <c r="A20" s="85" t="s">
        <v>93</v>
      </c>
      <c r="B20" s="74" t="s">
        <v>94</v>
      </c>
      <c r="C20" s="75" t="s">
        <v>4</v>
      </c>
      <c r="D20" s="76">
        <v>45000</v>
      </c>
      <c r="E20" s="77">
        <v>1</v>
      </c>
      <c r="F20" s="78">
        <f t="shared" si="0"/>
        <v>45000</v>
      </c>
    </row>
    <row r="21" spans="1:6" x14ac:dyDescent="0.25">
      <c r="A21" s="85" t="s">
        <v>95</v>
      </c>
      <c r="B21" s="51" t="s">
        <v>96</v>
      </c>
      <c r="C21" s="70" t="s">
        <v>18</v>
      </c>
      <c r="D21" s="71">
        <v>45000</v>
      </c>
      <c r="E21" s="72">
        <v>1</v>
      </c>
      <c r="F21" s="73">
        <f t="shared" si="0"/>
        <v>45000</v>
      </c>
    </row>
    <row r="22" spans="1:6" ht="31.5" x14ac:dyDescent="0.25">
      <c r="A22" s="85" t="s">
        <v>97</v>
      </c>
      <c r="B22" s="51" t="s">
        <v>98</v>
      </c>
      <c r="C22" s="70" t="s">
        <v>4</v>
      </c>
      <c r="D22" s="71">
        <v>75000</v>
      </c>
      <c r="E22" s="72">
        <v>1</v>
      </c>
      <c r="F22" s="73">
        <f t="shared" si="0"/>
        <v>75000</v>
      </c>
    </row>
    <row r="23" spans="1:6" x14ac:dyDescent="0.25">
      <c r="A23" s="85" t="s">
        <v>99</v>
      </c>
      <c r="B23" s="51" t="s">
        <v>100</v>
      </c>
      <c r="C23" s="70" t="s">
        <v>18</v>
      </c>
      <c r="D23" s="71">
        <v>80000</v>
      </c>
      <c r="E23" s="72">
        <v>1</v>
      </c>
      <c r="F23" s="73">
        <f t="shared" si="0"/>
        <v>80000</v>
      </c>
    </row>
    <row r="24" spans="1:6" x14ac:dyDescent="0.25">
      <c r="A24" s="85" t="s">
        <v>101</v>
      </c>
      <c r="B24" s="51" t="s">
        <v>102</v>
      </c>
      <c r="C24" s="70" t="s">
        <v>4</v>
      </c>
      <c r="D24" s="71">
        <v>50000</v>
      </c>
      <c r="E24" s="72">
        <v>1</v>
      </c>
      <c r="F24" s="73">
        <f t="shared" si="0"/>
        <v>50000</v>
      </c>
    </row>
    <row r="25" spans="1:6" x14ac:dyDescent="0.25">
      <c r="A25" s="61"/>
      <c r="B25" s="62" t="s">
        <v>103</v>
      </c>
      <c r="C25" s="63"/>
      <c r="D25" s="64"/>
      <c r="E25" s="65"/>
      <c r="F25" s="66">
        <f>SUM(F20:F24)</f>
        <v>295000</v>
      </c>
    </row>
    <row r="26" spans="1:6" s="18" customFormat="1" x14ac:dyDescent="0.25">
      <c r="A26" s="79" t="s">
        <v>104</v>
      </c>
      <c r="B26" s="80" t="s">
        <v>19</v>
      </c>
      <c r="C26" s="81"/>
      <c r="D26" s="82"/>
      <c r="E26" s="83"/>
      <c r="F26" s="84"/>
    </row>
    <row r="27" spans="1:6" s="18" customFormat="1" ht="31.5" x14ac:dyDescent="0.25">
      <c r="A27" s="85" t="s">
        <v>105</v>
      </c>
      <c r="B27" s="74" t="s">
        <v>20</v>
      </c>
      <c r="C27" s="75" t="s">
        <v>4</v>
      </c>
      <c r="D27" s="76">
        <v>117691</v>
      </c>
      <c r="E27" s="77">
        <v>1</v>
      </c>
      <c r="F27" s="78">
        <f t="shared" si="0"/>
        <v>117691</v>
      </c>
    </row>
    <row r="28" spans="1:6" ht="31.5" x14ac:dyDescent="0.25">
      <c r="A28" s="85" t="s">
        <v>106</v>
      </c>
      <c r="B28" s="74" t="s">
        <v>21</v>
      </c>
      <c r="C28" s="75" t="s">
        <v>4</v>
      </c>
      <c r="D28" s="76">
        <v>20000</v>
      </c>
      <c r="E28" s="77">
        <v>1</v>
      </c>
      <c r="F28" s="78">
        <f t="shared" si="0"/>
        <v>20000</v>
      </c>
    </row>
    <row r="29" spans="1:6" x14ac:dyDescent="0.25">
      <c r="A29" s="85" t="s">
        <v>107</v>
      </c>
      <c r="B29" s="74" t="s">
        <v>22</v>
      </c>
      <c r="C29" s="75" t="s">
        <v>4</v>
      </c>
      <c r="D29" s="76">
        <v>20000</v>
      </c>
      <c r="E29" s="77">
        <v>1</v>
      </c>
      <c r="F29" s="78">
        <f t="shared" si="0"/>
        <v>20000</v>
      </c>
    </row>
    <row r="30" spans="1:6" x14ac:dyDescent="0.25">
      <c r="A30" s="85" t="s">
        <v>108</v>
      </c>
      <c r="B30" s="51" t="s">
        <v>23</v>
      </c>
      <c r="C30" s="70" t="s">
        <v>4</v>
      </c>
      <c r="D30" s="71">
        <v>20000</v>
      </c>
      <c r="E30" s="72">
        <v>1</v>
      </c>
      <c r="F30" s="73">
        <f t="shared" si="0"/>
        <v>20000</v>
      </c>
    </row>
    <row r="31" spans="1:6" s="18" customFormat="1" ht="31.5" x14ac:dyDescent="0.25">
      <c r="A31" s="85" t="s">
        <v>109</v>
      </c>
      <c r="B31" s="51" t="s">
        <v>24</v>
      </c>
      <c r="C31" s="70" t="s">
        <v>4</v>
      </c>
      <c r="D31" s="71">
        <v>30000</v>
      </c>
      <c r="E31" s="72">
        <v>1</v>
      </c>
      <c r="F31" s="73">
        <f t="shared" si="0"/>
        <v>30000</v>
      </c>
    </row>
    <row r="32" spans="1:6" s="18" customFormat="1" x14ac:dyDescent="0.25">
      <c r="A32" s="61"/>
      <c r="B32" s="62" t="s">
        <v>25</v>
      </c>
      <c r="C32" s="63"/>
      <c r="D32" s="64"/>
      <c r="E32" s="65"/>
      <c r="F32" s="66">
        <f>SUM(F27:F31)</f>
        <v>207691</v>
      </c>
    </row>
    <row r="33" spans="1:6" x14ac:dyDescent="0.25">
      <c r="A33" s="61" t="s">
        <v>110</v>
      </c>
      <c r="B33" s="62" t="s">
        <v>26</v>
      </c>
      <c r="C33" s="63"/>
      <c r="D33" s="64"/>
      <c r="E33" s="65"/>
      <c r="F33" s="66"/>
    </row>
    <row r="34" spans="1:6" ht="31.5" x14ac:dyDescent="0.25">
      <c r="A34" s="69" t="s">
        <v>111</v>
      </c>
      <c r="B34" s="51" t="s">
        <v>27</v>
      </c>
      <c r="C34" s="70" t="s">
        <v>4</v>
      </c>
      <c r="D34" s="71">
        <v>16000</v>
      </c>
      <c r="E34" s="72">
        <v>50</v>
      </c>
      <c r="F34" s="73">
        <f t="shared" si="0"/>
        <v>800000</v>
      </c>
    </row>
    <row r="35" spans="1:6" x14ac:dyDescent="0.25">
      <c r="A35" s="69" t="s">
        <v>112</v>
      </c>
      <c r="B35" s="74" t="s">
        <v>28</v>
      </c>
      <c r="C35" s="75" t="s">
        <v>18</v>
      </c>
      <c r="D35" s="76">
        <v>14000</v>
      </c>
      <c r="E35" s="77">
        <v>50</v>
      </c>
      <c r="F35" s="78">
        <f t="shared" si="0"/>
        <v>700000</v>
      </c>
    </row>
    <row r="36" spans="1:6" s="18" customFormat="1" ht="31.5" x14ac:dyDescent="0.25">
      <c r="A36" s="69" t="s">
        <v>113</v>
      </c>
      <c r="B36" s="74" t="s">
        <v>29</v>
      </c>
      <c r="C36" s="75" t="s">
        <v>18</v>
      </c>
      <c r="D36" s="76">
        <v>2500</v>
      </c>
      <c r="E36" s="77">
        <v>70</v>
      </c>
      <c r="F36" s="78">
        <f t="shared" si="0"/>
        <v>175000</v>
      </c>
    </row>
    <row r="37" spans="1:6" x14ac:dyDescent="0.25">
      <c r="A37" s="79"/>
      <c r="B37" s="80" t="s">
        <v>30</v>
      </c>
      <c r="C37" s="81"/>
      <c r="D37" s="82"/>
      <c r="E37" s="83"/>
      <c r="F37" s="84">
        <f>SUM(F34:F36)</f>
        <v>1675000</v>
      </c>
    </row>
    <row r="38" spans="1:6" ht="18.75" customHeight="1" x14ac:dyDescent="0.25">
      <c r="A38" s="79" t="s">
        <v>114</v>
      </c>
      <c r="B38" s="80" t="s">
        <v>31</v>
      </c>
      <c r="C38" s="81"/>
      <c r="D38" s="82"/>
      <c r="E38" s="83"/>
      <c r="F38" s="84"/>
    </row>
    <row r="39" spans="1:6" ht="39.950000000000003" customHeight="1" x14ac:dyDescent="0.25">
      <c r="A39" s="69" t="s">
        <v>115</v>
      </c>
      <c r="B39" s="51" t="s">
        <v>32</v>
      </c>
      <c r="C39" s="70" t="s">
        <v>4</v>
      </c>
      <c r="D39" s="71">
        <v>170000</v>
      </c>
      <c r="E39" s="72">
        <v>2</v>
      </c>
      <c r="F39" s="73">
        <f t="shared" si="0"/>
        <v>340000</v>
      </c>
    </row>
    <row r="40" spans="1:6" ht="18.75" customHeight="1" x14ac:dyDescent="0.25">
      <c r="A40" s="69" t="s">
        <v>116</v>
      </c>
      <c r="B40" s="51" t="s">
        <v>33</v>
      </c>
      <c r="C40" s="70" t="s">
        <v>4</v>
      </c>
      <c r="D40" s="71">
        <v>175000</v>
      </c>
      <c r="E40" s="72">
        <v>2</v>
      </c>
      <c r="F40" s="73">
        <f t="shared" si="0"/>
        <v>350000</v>
      </c>
    </row>
    <row r="41" spans="1:6" s="18" customFormat="1" x14ac:dyDescent="0.25">
      <c r="A41" s="69" t="s">
        <v>117</v>
      </c>
      <c r="B41" s="51" t="s">
        <v>34</v>
      </c>
      <c r="C41" s="70" t="s">
        <v>4</v>
      </c>
      <c r="D41" s="71">
        <v>450000</v>
      </c>
      <c r="E41" s="72">
        <v>2</v>
      </c>
      <c r="F41" s="73">
        <f t="shared" si="0"/>
        <v>900000</v>
      </c>
    </row>
    <row r="42" spans="1:6" s="18" customFormat="1" ht="31.5" x14ac:dyDescent="0.25">
      <c r="A42" s="61"/>
      <c r="B42" s="62" t="s">
        <v>35</v>
      </c>
      <c r="C42" s="63"/>
      <c r="D42" s="64"/>
      <c r="E42" s="65"/>
      <c r="F42" s="66">
        <f>SUM(F39:F41)</f>
        <v>1590000</v>
      </c>
    </row>
    <row r="43" spans="1:6" ht="17.25" thickBot="1" x14ac:dyDescent="0.3">
      <c r="A43" s="86"/>
      <c r="B43" s="87"/>
      <c r="C43" s="88"/>
      <c r="D43" s="89"/>
      <c r="E43" s="90"/>
      <c r="F43" s="91"/>
    </row>
    <row r="44" spans="1:6" ht="17.25" thickBot="1" x14ac:dyDescent="0.3">
      <c r="A44" s="415" t="s">
        <v>148</v>
      </c>
      <c r="B44" s="416"/>
      <c r="C44" s="92"/>
      <c r="D44" s="93"/>
      <c r="E44" s="94"/>
      <c r="F44" s="95">
        <f>+F42+F37+F32+F25+F18</f>
        <v>6384112</v>
      </c>
    </row>
    <row r="45" spans="1:6" ht="17.25" thickBot="1" x14ac:dyDescent="0.3">
      <c r="A45" s="417" t="s">
        <v>150</v>
      </c>
      <c r="B45" s="418"/>
      <c r="C45" s="96"/>
      <c r="D45" s="97"/>
      <c r="E45" s="98"/>
      <c r="F45" s="99">
        <f>F44/F94</f>
        <v>6.9079402079355243E-2</v>
      </c>
    </row>
    <row r="46" spans="1:6" ht="17.25" thickBot="1" x14ac:dyDescent="0.3">
      <c r="A46" s="435" t="s">
        <v>149</v>
      </c>
      <c r="B46" s="436"/>
      <c r="C46" s="100"/>
      <c r="D46" s="101" t="s">
        <v>9</v>
      </c>
      <c r="E46" s="102"/>
      <c r="F46" s="103"/>
    </row>
    <row r="47" spans="1:6" x14ac:dyDescent="0.25">
      <c r="A47" s="61" t="s">
        <v>6</v>
      </c>
      <c r="B47" s="62" t="s">
        <v>36</v>
      </c>
      <c r="C47" s="63"/>
      <c r="D47" s="64"/>
      <c r="E47" s="65"/>
      <c r="F47" s="66"/>
    </row>
    <row r="48" spans="1:6" x14ac:dyDescent="0.25">
      <c r="A48" s="61" t="s">
        <v>37</v>
      </c>
      <c r="B48" s="62" t="s">
        <v>38</v>
      </c>
      <c r="C48" s="63"/>
      <c r="D48" s="64"/>
      <c r="E48" s="65"/>
      <c r="F48" s="66"/>
    </row>
    <row r="49" spans="1:6" ht="47.25" x14ac:dyDescent="0.25">
      <c r="A49" s="69" t="s">
        <v>118</v>
      </c>
      <c r="B49" s="51" t="s">
        <v>39</v>
      </c>
      <c r="C49" s="105" t="s">
        <v>40</v>
      </c>
      <c r="D49" s="71">
        <v>450000</v>
      </c>
      <c r="E49" s="72">
        <v>1</v>
      </c>
      <c r="F49" s="73">
        <f>D49*E49</f>
        <v>450000</v>
      </c>
    </row>
    <row r="50" spans="1:6" s="18" customFormat="1" ht="31.5" x14ac:dyDescent="0.25">
      <c r="A50" s="69" t="s">
        <v>119</v>
      </c>
      <c r="B50" s="51" t="s">
        <v>41</v>
      </c>
      <c r="C50" s="105" t="s">
        <v>42</v>
      </c>
      <c r="D50" s="71">
        <v>29900</v>
      </c>
      <c r="E50" s="72">
        <v>4</v>
      </c>
      <c r="F50" s="73">
        <f t="shared" ref="F50:F55" si="1">D50*E50</f>
        <v>119600</v>
      </c>
    </row>
    <row r="51" spans="1:6" s="18" customFormat="1" ht="31.5" x14ac:dyDescent="0.25">
      <c r="A51" s="69" t="s">
        <v>120</v>
      </c>
      <c r="B51" s="51" t="s">
        <v>43</v>
      </c>
      <c r="C51" s="105" t="s">
        <v>42</v>
      </c>
      <c r="D51" s="71">
        <v>29900</v>
      </c>
      <c r="E51" s="72">
        <v>1</v>
      </c>
      <c r="F51" s="73">
        <f t="shared" si="1"/>
        <v>29900</v>
      </c>
    </row>
    <row r="52" spans="1:6" ht="31.5" x14ac:dyDescent="0.25">
      <c r="A52" s="69" t="s">
        <v>121</v>
      </c>
      <c r="B52" s="51" t="s">
        <v>44</v>
      </c>
      <c r="C52" s="105" t="s">
        <v>45</v>
      </c>
      <c r="D52" s="71">
        <v>500000</v>
      </c>
      <c r="E52" s="72">
        <v>1</v>
      </c>
      <c r="F52" s="73">
        <f t="shared" si="1"/>
        <v>500000</v>
      </c>
    </row>
    <row r="53" spans="1:6" s="18" customFormat="1" x14ac:dyDescent="0.25">
      <c r="A53" s="69" t="s">
        <v>122</v>
      </c>
      <c r="B53" s="51" t="s">
        <v>46</v>
      </c>
      <c r="C53" s="105" t="s">
        <v>4</v>
      </c>
      <c r="D53" s="71">
        <v>158000</v>
      </c>
      <c r="E53" s="72">
        <v>1</v>
      </c>
      <c r="F53" s="73">
        <f t="shared" si="1"/>
        <v>158000</v>
      </c>
    </row>
    <row r="54" spans="1:6" s="18" customFormat="1" ht="47.25" x14ac:dyDescent="0.25">
      <c r="A54" s="69" t="s">
        <v>123</v>
      </c>
      <c r="B54" s="51" t="s">
        <v>47</v>
      </c>
      <c r="C54" s="105" t="s">
        <v>48</v>
      </c>
      <c r="D54" s="71">
        <v>24200</v>
      </c>
      <c r="E54" s="72">
        <v>1</v>
      </c>
      <c r="F54" s="73">
        <f t="shared" si="1"/>
        <v>24200</v>
      </c>
    </row>
    <row r="55" spans="1:6" x14ac:dyDescent="0.25">
      <c r="A55" s="69" t="s">
        <v>124</v>
      </c>
      <c r="B55" s="74" t="s">
        <v>49</v>
      </c>
      <c r="C55" s="106" t="s">
        <v>50</v>
      </c>
      <c r="D55" s="76">
        <v>57900</v>
      </c>
      <c r="E55" s="77">
        <v>1</v>
      </c>
      <c r="F55" s="78">
        <f t="shared" si="1"/>
        <v>57900</v>
      </c>
    </row>
    <row r="56" spans="1:6" s="18" customFormat="1" x14ac:dyDescent="0.25">
      <c r="A56" s="79"/>
      <c r="B56" s="80" t="s">
        <v>51</v>
      </c>
      <c r="C56" s="81"/>
      <c r="D56" s="82"/>
      <c r="E56" s="83"/>
      <c r="F56" s="84">
        <f>SUM(F49:F55)</f>
        <v>1339600</v>
      </c>
    </row>
    <row r="57" spans="1:6" s="18" customFormat="1" x14ac:dyDescent="0.25">
      <c r="A57" s="61" t="s">
        <v>52</v>
      </c>
      <c r="B57" s="62" t="s">
        <v>53</v>
      </c>
      <c r="C57" s="63"/>
      <c r="D57" s="64"/>
      <c r="E57" s="65"/>
      <c r="F57" s="66"/>
    </row>
    <row r="58" spans="1:6" ht="31.5" x14ac:dyDescent="0.25">
      <c r="A58" s="69" t="s">
        <v>125</v>
      </c>
      <c r="B58" s="51" t="s">
        <v>54</v>
      </c>
      <c r="C58" s="70" t="s">
        <v>55</v>
      </c>
      <c r="D58" s="71">
        <v>658000</v>
      </c>
      <c r="E58" s="72">
        <v>5</v>
      </c>
      <c r="F58" s="73">
        <f>D58*E58</f>
        <v>3290000</v>
      </c>
    </row>
    <row r="59" spans="1:6" s="18" customFormat="1" x14ac:dyDescent="0.25">
      <c r="A59" s="79"/>
      <c r="B59" s="80" t="s">
        <v>56</v>
      </c>
      <c r="C59" s="81"/>
      <c r="D59" s="82"/>
      <c r="E59" s="83"/>
      <c r="F59" s="84">
        <f>SUM(F58)</f>
        <v>3290000</v>
      </c>
    </row>
    <row r="60" spans="1:6" s="18" customFormat="1" x14ac:dyDescent="0.25">
      <c r="A60" s="61" t="s">
        <v>57</v>
      </c>
      <c r="B60" s="62" t="s">
        <v>58</v>
      </c>
      <c r="C60" s="63"/>
      <c r="D60" s="64"/>
      <c r="E60" s="65"/>
      <c r="F60" s="66"/>
    </row>
    <row r="61" spans="1:6" x14ac:dyDescent="0.25">
      <c r="A61" s="85" t="s">
        <v>126</v>
      </c>
      <c r="B61" s="74" t="s">
        <v>59</v>
      </c>
      <c r="C61" s="75" t="s">
        <v>60</v>
      </c>
      <c r="D61" s="76">
        <v>45000</v>
      </c>
      <c r="E61" s="77">
        <v>20</v>
      </c>
      <c r="F61" s="78">
        <f>D61*E61</f>
        <v>900000</v>
      </c>
    </row>
    <row r="62" spans="1:6" s="18" customFormat="1" ht="31.5" x14ac:dyDescent="0.25">
      <c r="A62" s="79"/>
      <c r="B62" s="80" t="s">
        <v>61</v>
      </c>
      <c r="C62" s="81"/>
      <c r="D62" s="82"/>
      <c r="E62" s="83"/>
      <c r="F62" s="84">
        <f>SUM(F61)</f>
        <v>900000</v>
      </c>
    </row>
    <row r="63" spans="1:6" s="18" customFormat="1" x14ac:dyDescent="0.25">
      <c r="A63" s="61" t="s">
        <v>62</v>
      </c>
      <c r="B63" s="62" t="s">
        <v>63</v>
      </c>
      <c r="C63" s="63"/>
      <c r="D63" s="64"/>
      <c r="E63" s="65"/>
      <c r="F63" s="66"/>
    </row>
    <row r="64" spans="1:6" x14ac:dyDescent="0.25">
      <c r="A64" s="85" t="s">
        <v>127</v>
      </c>
      <c r="B64" s="74" t="s">
        <v>64</v>
      </c>
      <c r="C64" s="75" t="s">
        <v>60</v>
      </c>
      <c r="D64" s="76">
        <v>1500</v>
      </c>
      <c r="E64" s="77">
        <v>150</v>
      </c>
      <c r="F64" s="78">
        <f>D64*E64</f>
        <v>225000</v>
      </c>
    </row>
    <row r="65" spans="1:7" s="18" customFormat="1" x14ac:dyDescent="0.25">
      <c r="A65" s="79"/>
      <c r="B65" s="80" t="s">
        <v>65</v>
      </c>
      <c r="C65" s="81"/>
      <c r="D65" s="82"/>
      <c r="E65" s="83"/>
      <c r="F65" s="84">
        <f>SUM(F64)</f>
        <v>225000</v>
      </c>
    </row>
    <row r="66" spans="1:7" x14ac:dyDescent="0.25">
      <c r="A66" s="61" t="s">
        <v>66</v>
      </c>
      <c r="B66" s="62" t="s">
        <v>67</v>
      </c>
      <c r="C66" s="63"/>
      <c r="D66" s="64"/>
      <c r="E66" s="65"/>
      <c r="F66" s="66"/>
    </row>
    <row r="67" spans="1:7" ht="18.75" customHeight="1" x14ac:dyDescent="0.25">
      <c r="A67" s="85" t="s">
        <v>128</v>
      </c>
      <c r="B67" s="74" t="s">
        <v>68</v>
      </c>
      <c r="C67" s="75" t="s">
        <v>60</v>
      </c>
      <c r="D67" s="76">
        <v>180000</v>
      </c>
      <c r="E67" s="77">
        <v>10</v>
      </c>
      <c r="F67" s="78">
        <f>D67*E67</f>
        <v>1800000</v>
      </c>
    </row>
    <row r="68" spans="1:7" ht="39.950000000000003" customHeight="1" x14ac:dyDescent="0.25">
      <c r="A68" s="79"/>
      <c r="B68" s="80" t="s">
        <v>69</v>
      </c>
      <c r="C68" s="81"/>
      <c r="D68" s="82"/>
      <c r="E68" s="83"/>
      <c r="F68" s="84">
        <f>SUM(F67)</f>
        <v>1800000</v>
      </c>
    </row>
    <row r="69" spans="1:7" s="18" customFormat="1" ht="18.75" customHeight="1" x14ac:dyDescent="0.25">
      <c r="A69" s="61" t="s">
        <v>70</v>
      </c>
      <c r="B69" s="62" t="s">
        <v>71</v>
      </c>
      <c r="C69" s="63"/>
      <c r="D69" s="64"/>
      <c r="E69" s="65"/>
      <c r="F69" s="66"/>
    </row>
    <row r="70" spans="1:7" s="18" customFormat="1" x14ac:dyDescent="0.25">
      <c r="A70" s="85" t="s">
        <v>129</v>
      </c>
      <c r="B70" s="74" t="s">
        <v>72</v>
      </c>
      <c r="C70" s="75" t="s">
        <v>60</v>
      </c>
      <c r="D70" s="76">
        <v>86000</v>
      </c>
      <c r="E70" s="77">
        <v>10</v>
      </c>
      <c r="F70" s="78">
        <f>D70*E70</f>
        <v>860000</v>
      </c>
    </row>
    <row r="71" spans="1:7" ht="31.5" x14ac:dyDescent="0.25">
      <c r="A71" s="79"/>
      <c r="B71" s="80" t="s">
        <v>73</v>
      </c>
      <c r="C71" s="81"/>
      <c r="D71" s="82"/>
      <c r="E71" s="83"/>
      <c r="F71" s="84">
        <f>SUM(F70)</f>
        <v>860000</v>
      </c>
    </row>
    <row r="72" spans="1:7" ht="17.25" thickBot="1" x14ac:dyDescent="0.3">
      <c r="A72" s="86"/>
      <c r="B72" s="87"/>
      <c r="C72" s="88"/>
      <c r="D72" s="89"/>
      <c r="E72" s="90"/>
      <c r="F72" s="91"/>
    </row>
    <row r="73" spans="1:7" ht="22.5" customHeight="1" thickBot="1" x14ac:dyDescent="0.3">
      <c r="A73" s="435" t="s">
        <v>148</v>
      </c>
      <c r="B73" s="436"/>
      <c r="C73" s="107"/>
      <c r="D73" s="108"/>
      <c r="E73" s="109"/>
      <c r="F73" s="103">
        <f>+F71+F68+F65+F62+F59+F56</f>
        <v>8414600</v>
      </c>
    </row>
    <row r="74" spans="1:7" ht="17.25" thickBot="1" x14ac:dyDescent="0.3">
      <c r="A74" s="437" t="s">
        <v>147</v>
      </c>
      <c r="B74" s="438"/>
      <c r="C74" s="96"/>
      <c r="D74" s="97"/>
      <c r="E74" s="98"/>
      <c r="F74" s="99">
        <f>F73/F94</f>
        <v>9.1050335071963431E-2</v>
      </c>
    </row>
    <row r="75" spans="1:7" s="18" customFormat="1" ht="17.25" thickBot="1" x14ac:dyDescent="0.3">
      <c r="A75" s="439" t="s">
        <v>146</v>
      </c>
      <c r="B75" s="440"/>
      <c r="C75" s="110"/>
      <c r="D75" s="111" t="s">
        <v>9</v>
      </c>
      <c r="E75" s="112"/>
      <c r="F75" s="113"/>
    </row>
    <row r="76" spans="1:7" x14ac:dyDescent="0.25">
      <c r="A76" s="61" t="s">
        <v>74</v>
      </c>
      <c r="B76" s="62" t="s">
        <v>75</v>
      </c>
      <c r="C76" s="63"/>
      <c r="D76" s="64"/>
      <c r="E76" s="65"/>
      <c r="F76" s="66"/>
    </row>
    <row r="77" spans="1:7" ht="33.75" customHeight="1" x14ac:dyDescent="0.25">
      <c r="A77" s="69" t="s">
        <v>76</v>
      </c>
      <c r="B77" s="51" t="s">
        <v>130</v>
      </c>
      <c r="C77" s="70" t="s">
        <v>4</v>
      </c>
      <c r="D77" s="71">
        <v>8646.2420000000002</v>
      </c>
      <c r="E77" s="72">
        <v>500</v>
      </c>
      <c r="F77" s="73">
        <f>D77*E77</f>
        <v>4323121</v>
      </c>
    </row>
    <row r="78" spans="1:7" s="20" customFormat="1" ht="18" x14ac:dyDescent="0.25">
      <c r="A78" s="69" t="s">
        <v>86</v>
      </c>
      <c r="B78" s="51" t="s">
        <v>77</v>
      </c>
      <c r="C78" s="70" t="s">
        <v>4</v>
      </c>
      <c r="D78" s="71">
        <f>ROUND(105000*1.19,0)</f>
        <v>124950</v>
      </c>
      <c r="E78" s="72">
        <v>1</v>
      </c>
      <c r="F78" s="73">
        <f>D78*E78</f>
        <v>124950</v>
      </c>
      <c r="G78" s="19"/>
    </row>
    <row r="79" spans="1:7" s="20" customFormat="1" ht="24.75" customHeight="1" x14ac:dyDescent="0.25">
      <c r="A79" s="69" t="s">
        <v>87</v>
      </c>
      <c r="B79" s="51" t="s">
        <v>78</v>
      </c>
      <c r="C79" s="70" t="s">
        <v>4</v>
      </c>
      <c r="D79" s="71">
        <f>ROUND(250000*1.19,0)</f>
        <v>297500</v>
      </c>
      <c r="E79" s="72">
        <v>1</v>
      </c>
      <c r="F79" s="73">
        <f>D79*E79</f>
        <v>297500</v>
      </c>
    </row>
    <row r="80" spans="1:7" s="4" customFormat="1" ht="15.75" x14ac:dyDescent="0.25">
      <c r="A80" s="69" t="s">
        <v>88</v>
      </c>
      <c r="B80" s="51" t="s">
        <v>79</v>
      </c>
      <c r="C80" s="70" t="s">
        <v>4</v>
      </c>
      <c r="D80" s="71">
        <f>ROUND(450*1.19,0)</f>
        <v>536</v>
      </c>
      <c r="E80" s="72">
        <v>500</v>
      </c>
      <c r="F80" s="73">
        <f>D80*E80</f>
        <v>268000</v>
      </c>
    </row>
    <row r="81" spans="1:13" s="4" customFormat="1" ht="15.75" x14ac:dyDescent="0.25">
      <c r="A81" s="69" t="s">
        <v>89</v>
      </c>
      <c r="B81" s="51" t="s">
        <v>80</v>
      </c>
      <c r="C81" s="70" t="s">
        <v>4</v>
      </c>
      <c r="D81" s="71">
        <f>ROUND(5000*1.19,0)</f>
        <v>5950</v>
      </c>
      <c r="E81" s="72">
        <v>120</v>
      </c>
      <c r="F81" s="73">
        <f>D81*E81</f>
        <v>714000</v>
      </c>
    </row>
    <row r="82" spans="1:13" s="5" customFormat="1" ht="15.75" x14ac:dyDescent="0.25">
      <c r="A82" s="79"/>
      <c r="B82" s="80" t="s">
        <v>81</v>
      </c>
      <c r="C82" s="81"/>
      <c r="D82" s="82"/>
      <c r="E82" s="83"/>
      <c r="F82" s="84">
        <f>SUM(F77:F81)</f>
        <v>5727571</v>
      </c>
    </row>
    <row r="83" spans="1:13" s="33" customFormat="1" thickBot="1" x14ac:dyDescent="0.3">
      <c r="A83" s="86"/>
      <c r="B83" s="87"/>
      <c r="C83" s="88"/>
      <c r="D83" s="89"/>
      <c r="E83" s="90"/>
      <c r="F83" s="91"/>
      <c r="L83" s="34"/>
      <c r="M83" s="35"/>
    </row>
    <row r="84" spans="1:13" s="26" customFormat="1" ht="26.25" customHeight="1" thickBot="1" x14ac:dyDescent="0.3">
      <c r="A84" s="439" t="s">
        <v>159</v>
      </c>
      <c r="B84" s="441"/>
      <c r="C84" s="163"/>
      <c r="D84" s="164"/>
      <c r="E84" s="165"/>
      <c r="F84" s="113">
        <f>+F82</f>
        <v>5727571</v>
      </c>
      <c r="L84" s="27"/>
      <c r="M84" s="28"/>
    </row>
    <row r="85" spans="1:13" s="26" customFormat="1" ht="18.75" thickBot="1" x14ac:dyDescent="0.3">
      <c r="A85" s="451" t="s">
        <v>131</v>
      </c>
      <c r="B85" s="446"/>
      <c r="C85" s="158"/>
      <c r="D85" s="159"/>
      <c r="E85" s="160"/>
      <c r="F85" s="161"/>
      <c r="L85" s="27"/>
      <c r="M85" s="28"/>
    </row>
    <row r="86" spans="1:13" s="26" customFormat="1" ht="35.25" customHeight="1" thickBot="1" x14ac:dyDescent="0.3">
      <c r="A86" s="150">
        <v>4.0999999999999996</v>
      </c>
      <c r="B86" s="151" t="s">
        <v>132</v>
      </c>
      <c r="C86" s="115"/>
      <c r="D86" s="116"/>
      <c r="E86" s="117"/>
      <c r="F86" s="118">
        <v>71890730</v>
      </c>
      <c r="L86" s="27"/>
      <c r="M86" s="28"/>
    </row>
    <row r="87" spans="1:13" s="26" customFormat="1" ht="18" customHeight="1" x14ac:dyDescent="0.25">
      <c r="A87" s="145" t="s">
        <v>152</v>
      </c>
      <c r="B87" s="146" t="s">
        <v>144</v>
      </c>
      <c r="C87" s="70" t="s">
        <v>4</v>
      </c>
      <c r="D87" s="147">
        <v>136000</v>
      </c>
      <c r="E87" s="148">
        <v>1</v>
      </c>
      <c r="F87" s="149">
        <f>ROUND(D87*E87,2)</f>
        <v>136000</v>
      </c>
      <c r="L87" s="27"/>
      <c r="M87" s="28"/>
    </row>
    <row r="88" spans="1:13" s="26" customFormat="1" ht="18" customHeight="1" x14ac:dyDescent="0.2">
      <c r="A88" s="144" t="s">
        <v>153</v>
      </c>
      <c r="B88" s="119" t="s">
        <v>145</v>
      </c>
      <c r="C88" s="70" t="s">
        <v>4</v>
      </c>
      <c r="D88" s="120">
        <v>158340</v>
      </c>
      <c r="E88" s="72">
        <f>'[1]Inventario Forestal total'!$N$360</f>
        <v>287</v>
      </c>
      <c r="F88" s="121">
        <f>ROUND(D88*E88,2)</f>
        <v>45443580</v>
      </c>
      <c r="L88" s="27"/>
      <c r="M88" s="28"/>
    </row>
    <row r="89" spans="1:13" s="26" customFormat="1" ht="18" customHeight="1" x14ac:dyDescent="0.2">
      <c r="A89" s="144" t="s">
        <v>154</v>
      </c>
      <c r="B89" s="122" t="s">
        <v>157</v>
      </c>
      <c r="C89" s="70" t="s">
        <v>4</v>
      </c>
      <c r="D89" s="120">
        <f>150000+76902.8</f>
        <v>226902.8</v>
      </c>
      <c r="E89" s="72">
        <v>1</v>
      </c>
      <c r="F89" s="121">
        <f>ROUND(D89*E89,2)</f>
        <v>226902.8</v>
      </c>
      <c r="L89" s="27"/>
      <c r="M89" s="28"/>
    </row>
    <row r="90" spans="1:13" s="26" customFormat="1" ht="18" customHeight="1" x14ac:dyDescent="0.2">
      <c r="A90" s="144" t="s">
        <v>155</v>
      </c>
      <c r="B90" s="122" t="s">
        <v>158</v>
      </c>
      <c r="C90" s="70" t="s">
        <v>4</v>
      </c>
      <c r="D90" s="120">
        <f>[2]yondo!$H$29</f>
        <v>74980</v>
      </c>
      <c r="E90" s="72">
        <v>232</v>
      </c>
      <c r="F90" s="121">
        <f>ROUND(D90*E90,2)</f>
        <v>17395360</v>
      </c>
      <c r="L90" s="27"/>
      <c r="M90" s="28"/>
    </row>
    <row r="91" spans="1:13" s="26" customFormat="1" ht="18" customHeight="1" thickBot="1" x14ac:dyDescent="0.25">
      <c r="A91" s="123"/>
      <c r="B91" s="124"/>
      <c r="C91" s="125"/>
      <c r="D91" s="126"/>
      <c r="E91" s="127"/>
      <c r="F91" s="128"/>
      <c r="L91" s="27"/>
      <c r="M91" s="28"/>
    </row>
    <row r="92" spans="1:13" s="26" customFormat="1" ht="18" customHeight="1" thickBot="1" x14ac:dyDescent="0.3">
      <c r="A92" s="447" t="s">
        <v>156</v>
      </c>
      <c r="B92" s="448"/>
      <c r="C92" s="129"/>
      <c r="D92" s="130"/>
      <c r="E92" s="131"/>
      <c r="F92" s="132">
        <f>+F90+F87+F88+F89</f>
        <v>63201842.799999997</v>
      </c>
      <c r="L92" s="27"/>
      <c r="M92" s="28"/>
    </row>
    <row r="93" spans="1:13" s="26" customFormat="1" ht="18" customHeight="1" thickBot="1" x14ac:dyDescent="0.3">
      <c r="A93" s="437" t="s">
        <v>151</v>
      </c>
      <c r="B93" s="438"/>
      <c r="C93" s="133"/>
      <c r="D93" s="134"/>
      <c r="E93" s="135"/>
      <c r="F93" s="99">
        <f>F92/F94</f>
        <v>0.68387671001658534</v>
      </c>
      <c r="L93" s="27"/>
      <c r="M93" s="28"/>
    </row>
    <row r="94" spans="1:13" s="26" customFormat="1" ht="36" customHeight="1" thickBot="1" x14ac:dyDescent="0.3">
      <c r="A94" s="449" t="s">
        <v>133</v>
      </c>
      <c r="B94" s="450"/>
      <c r="C94" s="136"/>
      <c r="D94" s="137"/>
      <c r="E94" s="138"/>
      <c r="F94" s="139">
        <f>F84+F73+F44+F86</f>
        <v>92417013</v>
      </c>
      <c r="L94" s="27"/>
      <c r="M94" s="28"/>
    </row>
    <row r="95" spans="1:13" s="29" customFormat="1" ht="18" x14ac:dyDescent="0.25">
      <c r="A95" s="444"/>
      <c r="B95" s="443"/>
      <c r="C95" s="32"/>
      <c r="D95" s="32"/>
      <c r="E95" s="32"/>
      <c r="F95" s="140">
        <f>F86-F92</f>
        <v>8688887.200000003</v>
      </c>
      <c r="L95" s="30"/>
      <c r="M95" s="31"/>
    </row>
    <row r="96" spans="1:13" s="29" customFormat="1" ht="18" x14ac:dyDescent="0.25">
      <c r="A96" s="444"/>
      <c r="B96" s="443"/>
      <c r="C96" s="32"/>
      <c r="D96" s="33"/>
      <c r="E96" s="32"/>
      <c r="F96" s="33"/>
      <c r="L96" s="30"/>
      <c r="M96" s="31"/>
    </row>
    <row r="97" spans="1:13" s="29" customFormat="1" ht="18" x14ac:dyDescent="0.25">
      <c r="A97" s="444" t="s">
        <v>134</v>
      </c>
      <c r="B97" s="443"/>
      <c r="C97" s="32"/>
      <c r="D97" s="33"/>
      <c r="E97" s="32"/>
      <c r="F97" s="33"/>
      <c r="L97" s="30"/>
      <c r="M97" s="31"/>
    </row>
    <row r="98" spans="1:13" s="29" customFormat="1" ht="23.25" customHeight="1" x14ac:dyDescent="0.25">
      <c r="A98" s="444" t="s">
        <v>135</v>
      </c>
      <c r="B98" s="443"/>
      <c r="C98" s="33"/>
      <c r="D98" s="33"/>
      <c r="E98" s="33"/>
      <c r="F98" s="143"/>
      <c r="L98" s="30"/>
      <c r="M98" s="31"/>
    </row>
    <row r="99" spans="1:13" s="29" customFormat="1" ht="12.75" customHeight="1" x14ac:dyDescent="0.25">
      <c r="A99" s="444" t="s">
        <v>136</v>
      </c>
      <c r="B99" s="443"/>
      <c r="C99" s="33"/>
      <c r="D99" s="36"/>
      <c r="E99" s="33"/>
      <c r="F99" s="33"/>
      <c r="L99" s="30"/>
      <c r="M99" s="31"/>
    </row>
    <row r="100" spans="1:13" s="20" customFormat="1" ht="12.75" customHeight="1" x14ac:dyDescent="0.25">
      <c r="L100" s="22"/>
      <c r="M100" s="23"/>
    </row>
    <row r="101" spans="1:13" s="20" customFormat="1" ht="12.75" customHeight="1" x14ac:dyDescent="0.25">
      <c r="L101" s="22"/>
      <c r="M101" s="23"/>
    </row>
    <row r="102" spans="1:13" s="24" customFormat="1" ht="18" x14ac:dyDescent="0.25"/>
    <row r="103" spans="1:13" s="24" customFormat="1" ht="18" x14ac:dyDescent="0.25"/>
    <row r="104" spans="1:13" s="20" customFormat="1" ht="18" x14ac:dyDescent="0.25">
      <c r="D104" s="21"/>
      <c r="E104" s="21"/>
      <c r="F104" s="21"/>
    </row>
  </sheetData>
  <mergeCells count="25">
    <mergeCell ref="A99:B99"/>
    <mergeCell ref="A74:B74"/>
    <mergeCell ref="A75:B75"/>
    <mergeCell ref="A84:B84"/>
    <mergeCell ref="A85:B85"/>
    <mergeCell ref="A92:B92"/>
    <mergeCell ref="A93:B93"/>
    <mergeCell ref="A94:B94"/>
    <mergeCell ref="A95:B95"/>
    <mergeCell ref="A96:B96"/>
    <mergeCell ref="A97:B97"/>
    <mergeCell ref="A98:B98"/>
    <mergeCell ref="A73:B73"/>
    <mergeCell ref="A2:A5"/>
    <mergeCell ref="B2:E5"/>
    <mergeCell ref="F2:F5"/>
    <mergeCell ref="B6:E6"/>
    <mergeCell ref="B7:F7"/>
    <mergeCell ref="A8:B8"/>
    <mergeCell ref="C8:F8"/>
    <mergeCell ref="A9:B9"/>
    <mergeCell ref="A10:B10"/>
    <mergeCell ref="A44:B44"/>
    <mergeCell ref="A45:B45"/>
    <mergeCell ref="A46:B46"/>
  </mergeCells>
  <printOptions horizontalCentered="1"/>
  <pageMargins left="0.39370078740157483" right="0.39370078740157483" top="0.39370078740157483" bottom="0.39370078740157483" header="0.19685039370078741" footer="0.19685039370078741"/>
  <pageSetup scale="48" fitToHeight="4" orientation="portrait" r:id="rId1"/>
  <headerFooter>
    <oddHeader>&amp;F</oddHeader>
    <oddFooter>&amp;L&amp;A&amp;C&amp;B Confidencial&amp;B&amp;RPágina &amp;P</oddFooter>
  </headerFooter>
  <rowBreaks count="1" manualBreakCount="1">
    <brk id="53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EB277-5ECE-4A66-B7BE-B5BCD2910189}">
  <sheetPr>
    <tabColor rgb="FF0070C0"/>
  </sheetPr>
  <dimension ref="A1:M104"/>
  <sheetViews>
    <sheetView topLeftCell="A94" zoomScale="69" zoomScaleNormal="69" workbookViewId="0">
      <selection activeCell="K88" sqref="K88"/>
    </sheetView>
  </sheetViews>
  <sheetFormatPr baseColWidth="10" defaultColWidth="11.42578125" defaultRowHeight="16.5" x14ac:dyDescent="0.25"/>
  <cols>
    <col min="1" max="1" width="27.7109375" style="6" customWidth="1"/>
    <col min="2" max="2" width="66.28515625" style="6" customWidth="1"/>
    <col min="3" max="3" width="14.5703125" style="6" customWidth="1"/>
    <col min="4" max="4" width="18.5703125" style="25" bestFit="1" customWidth="1"/>
    <col min="5" max="5" width="11.85546875" style="25" customWidth="1"/>
    <col min="6" max="6" width="34.42578125" style="25" customWidth="1"/>
    <col min="7" max="7" width="15.7109375" style="6" customWidth="1"/>
    <col min="8" max="8" width="21.5703125" style="6" customWidth="1"/>
    <col min="9" max="16384" width="11.42578125" style="6"/>
  </cols>
  <sheetData>
    <row r="1" spans="1:13" ht="5.0999999999999996" customHeight="1" thickBot="1" x14ac:dyDescent="0.3">
      <c r="D1" s="7"/>
      <c r="E1" s="8"/>
      <c r="F1" s="8"/>
      <c r="G1" s="279"/>
    </row>
    <row r="2" spans="1:13" s="12" customFormat="1" ht="35.1" customHeight="1" x14ac:dyDescent="0.25">
      <c r="A2" s="419"/>
      <c r="B2" s="422" t="s">
        <v>82</v>
      </c>
      <c r="C2" s="423"/>
      <c r="D2" s="423"/>
      <c r="E2" s="424"/>
      <c r="F2" s="383"/>
      <c r="G2" s="459"/>
      <c r="H2" s="460"/>
      <c r="I2" s="280"/>
      <c r="J2" s="10"/>
      <c r="K2" s="10"/>
      <c r="L2" s="10"/>
      <c r="M2" s="10"/>
    </row>
    <row r="3" spans="1:13" s="12" customFormat="1" ht="35.1" customHeight="1" x14ac:dyDescent="0.25">
      <c r="A3" s="420"/>
      <c r="B3" s="425"/>
      <c r="C3" s="426"/>
      <c r="D3" s="426"/>
      <c r="E3" s="427"/>
      <c r="F3" s="384"/>
      <c r="G3" s="461"/>
      <c r="H3" s="462"/>
      <c r="I3" s="10"/>
      <c r="J3" s="10"/>
      <c r="K3" s="10"/>
      <c r="L3" s="10"/>
      <c r="M3" s="10"/>
    </row>
    <row r="4" spans="1:13" s="12" customFormat="1" ht="35.1" customHeight="1" x14ac:dyDescent="0.25">
      <c r="A4" s="420"/>
      <c r="B4" s="425"/>
      <c r="C4" s="426"/>
      <c r="D4" s="426"/>
      <c r="E4" s="427"/>
      <c r="F4" s="384"/>
      <c r="G4" s="461"/>
      <c r="H4" s="462"/>
      <c r="I4" s="10"/>
      <c r="J4" s="10"/>
      <c r="K4" s="10"/>
      <c r="L4" s="10"/>
      <c r="M4" s="10"/>
    </row>
    <row r="5" spans="1:13" s="12" customFormat="1" ht="35.1" customHeight="1" thickBot="1" x14ac:dyDescent="0.3">
      <c r="A5" s="421"/>
      <c r="B5" s="425"/>
      <c r="C5" s="426"/>
      <c r="D5" s="426"/>
      <c r="E5" s="427"/>
      <c r="F5" s="385"/>
      <c r="G5" s="463"/>
      <c r="H5" s="464"/>
      <c r="I5" s="280"/>
      <c r="J5" s="10"/>
      <c r="K5" s="10"/>
      <c r="L5" s="10"/>
      <c r="M5" s="10"/>
    </row>
    <row r="6" spans="1:13" s="3" customFormat="1" ht="53.25" customHeight="1" thickBot="1" x14ac:dyDescent="0.3">
      <c r="A6" s="37"/>
      <c r="B6" s="465" t="s">
        <v>143</v>
      </c>
      <c r="C6" s="466"/>
      <c r="D6" s="466"/>
      <c r="E6" s="467"/>
      <c r="F6" s="38" t="s">
        <v>137</v>
      </c>
      <c r="G6" s="387" t="s">
        <v>139</v>
      </c>
      <c r="H6" s="388"/>
      <c r="I6" s="1"/>
      <c r="J6" s="1"/>
      <c r="K6" s="1"/>
      <c r="L6" s="1"/>
      <c r="M6" s="1"/>
    </row>
    <row r="7" spans="1:13" s="16" customFormat="1" ht="18.75" thickBot="1" x14ac:dyDescent="0.3">
      <c r="A7" s="13" t="s">
        <v>0</v>
      </c>
      <c r="B7" s="395" t="s">
        <v>1</v>
      </c>
      <c r="C7" s="396"/>
      <c r="D7" s="396"/>
      <c r="E7" s="396"/>
      <c r="F7" s="397"/>
      <c r="G7" s="389"/>
      <c r="H7" s="390"/>
      <c r="I7" s="14"/>
      <c r="J7" s="14"/>
      <c r="K7" s="14"/>
      <c r="L7" s="14"/>
      <c r="M7" s="14"/>
    </row>
    <row r="8" spans="1:13" s="16" customFormat="1" ht="18.75" thickBot="1" x14ac:dyDescent="0.3">
      <c r="A8" s="431" t="s">
        <v>2</v>
      </c>
      <c r="B8" s="432"/>
      <c r="C8" s="398">
        <v>45233</v>
      </c>
      <c r="D8" s="399"/>
      <c r="E8" s="399"/>
      <c r="F8" s="400"/>
      <c r="G8" s="391"/>
      <c r="H8" s="392"/>
      <c r="I8" s="14"/>
      <c r="J8" s="14"/>
      <c r="K8" s="14"/>
      <c r="L8" s="14"/>
      <c r="M8" s="14"/>
    </row>
    <row r="9" spans="1:13" s="17" customFormat="1" ht="17.25" thickBot="1" x14ac:dyDescent="0.3">
      <c r="A9" s="433" t="s">
        <v>3</v>
      </c>
      <c r="B9" s="434"/>
      <c r="C9" s="52" t="s">
        <v>4</v>
      </c>
      <c r="D9" s="53" t="s">
        <v>7</v>
      </c>
      <c r="E9" s="52" t="s">
        <v>5</v>
      </c>
      <c r="F9" s="54" t="s">
        <v>8</v>
      </c>
      <c r="G9" s="277" t="s">
        <v>141</v>
      </c>
      <c r="H9" s="278" t="s">
        <v>142</v>
      </c>
    </row>
    <row r="10" spans="1:13" s="18" customFormat="1" ht="18.75" hidden="1" customHeight="1" thickBot="1" x14ac:dyDescent="0.3">
      <c r="A10" s="413" t="s">
        <v>83</v>
      </c>
      <c r="B10" s="414"/>
      <c r="C10" s="56"/>
      <c r="D10" s="57" t="s">
        <v>9</v>
      </c>
      <c r="E10" s="58"/>
      <c r="F10" s="59"/>
      <c r="G10" s="60"/>
      <c r="H10" s="276"/>
    </row>
    <row r="11" spans="1:13" s="18" customFormat="1" ht="18.75" hidden="1" customHeight="1" x14ac:dyDescent="0.25">
      <c r="A11" s="61" t="s">
        <v>84</v>
      </c>
      <c r="B11" s="62" t="s">
        <v>10</v>
      </c>
      <c r="C11" s="63"/>
      <c r="D11" s="64"/>
      <c r="E11" s="65"/>
      <c r="F11" s="66"/>
      <c r="G11" s="67"/>
      <c r="H11" s="68"/>
    </row>
    <row r="12" spans="1:13" s="18" customFormat="1" ht="63" hidden="1" x14ac:dyDescent="0.25">
      <c r="A12" s="69" t="s">
        <v>85</v>
      </c>
      <c r="B12" s="51" t="s">
        <v>11</v>
      </c>
      <c r="C12" s="70" t="s">
        <v>4</v>
      </c>
      <c r="D12" s="71">
        <v>273581</v>
      </c>
      <c r="E12" s="72">
        <v>1</v>
      </c>
      <c r="F12" s="73">
        <f>D12*E12</f>
        <v>273581</v>
      </c>
      <c r="G12" s="72">
        <v>0</v>
      </c>
      <c r="H12" s="41">
        <f t="shared" ref="H12:H17" si="0">G12*D12</f>
        <v>0</v>
      </c>
    </row>
    <row r="13" spans="1:13" hidden="1" x14ac:dyDescent="0.25">
      <c r="A13" s="69" t="s">
        <v>86</v>
      </c>
      <c r="B13" s="51" t="s">
        <v>12</v>
      </c>
      <c r="C13" s="70" t="s">
        <v>4</v>
      </c>
      <c r="D13" s="71">
        <v>230000</v>
      </c>
      <c r="E13" s="72">
        <v>1</v>
      </c>
      <c r="F13" s="73">
        <f t="shared" ref="F13:F41" si="1">D13*E13</f>
        <v>230000</v>
      </c>
      <c r="G13" s="72">
        <v>0</v>
      </c>
      <c r="H13" s="41">
        <f t="shared" si="0"/>
        <v>0</v>
      </c>
    </row>
    <row r="14" spans="1:13" ht="47.25" hidden="1" x14ac:dyDescent="0.25">
      <c r="A14" s="69" t="s">
        <v>87</v>
      </c>
      <c r="B14" s="51" t="s">
        <v>13</v>
      </c>
      <c r="C14" s="70" t="s">
        <v>4</v>
      </c>
      <c r="D14" s="71">
        <v>30821</v>
      </c>
      <c r="E14" s="72">
        <v>40</v>
      </c>
      <c r="F14" s="73">
        <f t="shared" si="1"/>
        <v>1232840</v>
      </c>
      <c r="G14" s="72">
        <v>0</v>
      </c>
      <c r="H14" s="41">
        <f t="shared" si="0"/>
        <v>0</v>
      </c>
    </row>
    <row r="15" spans="1:13" ht="31.5" hidden="1" x14ac:dyDescent="0.25">
      <c r="A15" s="69" t="s">
        <v>88</v>
      </c>
      <c r="B15" s="51" t="s">
        <v>14</v>
      </c>
      <c r="C15" s="70" t="s">
        <v>4</v>
      </c>
      <c r="D15" s="71">
        <v>300000</v>
      </c>
      <c r="E15" s="72">
        <v>1</v>
      </c>
      <c r="F15" s="73">
        <f t="shared" si="1"/>
        <v>300000</v>
      </c>
      <c r="G15" s="72">
        <v>0</v>
      </c>
      <c r="H15" s="41">
        <f t="shared" si="0"/>
        <v>0</v>
      </c>
    </row>
    <row r="16" spans="1:13" hidden="1" x14ac:dyDescent="0.25">
      <c r="A16" s="69" t="s">
        <v>89</v>
      </c>
      <c r="B16" s="51" t="s">
        <v>15</v>
      </c>
      <c r="C16" s="70" t="s">
        <v>4</v>
      </c>
      <c r="D16" s="71">
        <v>450000</v>
      </c>
      <c r="E16" s="72">
        <v>1</v>
      </c>
      <c r="F16" s="73">
        <f t="shared" si="1"/>
        <v>450000</v>
      </c>
      <c r="G16" s="72">
        <v>0</v>
      </c>
      <c r="H16" s="41">
        <f t="shared" si="0"/>
        <v>0</v>
      </c>
    </row>
    <row r="17" spans="1:8" hidden="1" x14ac:dyDescent="0.25">
      <c r="A17" s="69" t="s">
        <v>90</v>
      </c>
      <c r="B17" s="74" t="s">
        <v>16</v>
      </c>
      <c r="C17" s="75" t="s">
        <v>4</v>
      </c>
      <c r="D17" s="76">
        <v>130000</v>
      </c>
      <c r="E17" s="77">
        <v>1</v>
      </c>
      <c r="F17" s="78">
        <f t="shared" si="1"/>
        <v>130000</v>
      </c>
      <c r="G17" s="77">
        <v>0</v>
      </c>
      <c r="H17" s="41">
        <f t="shared" si="0"/>
        <v>0</v>
      </c>
    </row>
    <row r="18" spans="1:8" hidden="1" x14ac:dyDescent="0.25">
      <c r="A18" s="79"/>
      <c r="B18" s="80" t="s">
        <v>17</v>
      </c>
      <c r="C18" s="81"/>
      <c r="D18" s="82"/>
      <c r="E18" s="83"/>
      <c r="F18" s="84">
        <f>SUM(F12:F17)</f>
        <v>2616421</v>
      </c>
      <c r="G18" s="172"/>
      <c r="H18" s="174"/>
    </row>
    <row r="19" spans="1:8" s="18" customFormat="1" hidden="1" x14ac:dyDescent="0.25">
      <c r="A19" s="79" t="s">
        <v>91</v>
      </c>
      <c r="B19" s="80" t="s">
        <v>92</v>
      </c>
      <c r="C19" s="81"/>
      <c r="D19" s="82"/>
      <c r="E19" s="83"/>
      <c r="F19" s="84"/>
    </row>
    <row r="20" spans="1:8" s="18" customFormat="1" hidden="1" x14ac:dyDescent="0.25">
      <c r="A20" s="85" t="s">
        <v>93</v>
      </c>
      <c r="B20" s="74" t="s">
        <v>94</v>
      </c>
      <c r="C20" s="75" t="s">
        <v>4</v>
      </c>
      <c r="D20" s="76">
        <v>45000</v>
      </c>
      <c r="E20" s="77">
        <v>1</v>
      </c>
      <c r="F20" s="78">
        <f t="shared" si="1"/>
        <v>45000</v>
      </c>
    </row>
    <row r="21" spans="1:8" hidden="1" x14ac:dyDescent="0.25">
      <c r="A21" s="85" t="s">
        <v>95</v>
      </c>
      <c r="B21" s="51" t="s">
        <v>96</v>
      </c>
      <c r="C21" s="70" t="s">
        <v>18</v>
      </c>
      <c r="D21" s="71">
        <v>45000</v>
      </c>
      <c r="E21" s="72">
        <v>1</v>
      </c>
      <c r="F21" s="73">
        <f t="shared" si="1"/>
        <v>45000</v>
      </c>
    </row>
    <row r="22" spans="1:8" ht="31.5" hidden="1" x14ac:dyDescent="0.25">
      <c r="A22" s="85" t="s">
        <v>97</v>
      </c>
      <c r="B22" s="51" t="s">
        <v>98</v>
      </c>
      <c r="C22" s="70" t="s">
        <v>4</v>
      </c>
      <c r="D22" s="71">
        <v>75000</v>
      </c>
      <c r="E22" s="72">
        <v>1</v>
      </c>
      <c r="F22" s="73">
        <f t="shared" si="1"/>
        <v>75000</v>
      </c>
    </row>
    <row r="23" spans="1:8" hidden="1" x14ac:dyDescent="0.25">
      <c r="A23" s="85" t="s">
        <v>99</v>
      </c>
      <c r="B23" s="51" t="s">
        <v>100</v>
      </c>
      <c r="C23" s="70" t="s">
        <v>18</v>
      </c>
      <c r="D23" s="71">
        <v>80000</v>
      </c>
      <c r="E23" s="72">
        <v>1</v>
      </c>
      <c r="F23" s="73">
        <f t="shared" si="1"/>
        <v>80000</v>
      </c>
    </row>
    <row r="24" spans="1:8" hidden="1" x14ac:dyDescent="0.25">
      <c r="A24" s="85" t="s">
        <v>101</v>
      </c>
      <c r="B24" s="51" t="s">
        <v>102</v>
      </c>
      <c r="C24" s="70" t="s">
        <v>4</v>
      </c>
      <c r="D24" s="71">
        <v>50000</v>
      </c>
      <c r="E24" s="72">
        <v>1</v>
      </c>
      <c r="F24" s="73">
        <f t="shared" si="1"/>
        <v>50000</v>
      </c>
    </row>
    <row r="25" spans="1:8" hidden="1" x14ac:dyDescent="0.25">
      <c r="A25" s="61"/>
      <c r="B25" s="62" t="s">
        <v>103</v>
      </c>
      <c r="C25" s="63"/>
      <c r="D25" s="64"/>
      <c r="E25" s="65"/>
      <c r="F25" s="66">
        <f>SUM(F20:F24)</f>
        <v>295000</v>
      </c>
    </row>
    <row r="26" spans="1:8" s="18" customFormat="1" hidden="1" x14ac:dyDescent="0.25">
      <c r="A26" s="79" t="s">
        <v>104</v>
      </c>
      <c r="B26" s="80" t="s">
        <v>19</v>
      </c>
      <c r="C26" s="81"/>
      <c r="D26" s="82"/>
      <c r="E26" s="83"/>
      <c r="F26" s="84"/>
    </row>
    <row r="27" spans="1:8" s="18" customFormat="1" ht="31.5" hidden="1" x14ac:dyDescent="0.25">
      <c r="A27" s="85" t="s">
        <v>105</v>
      </c>
      <c r="B27" s="74" t="s">
        <v>20</v>
      </c>
      <c r="C27" s="75" t="s">
        <v>4</v>
      </c>
      <c r="D27" s="76">
        <v>117691</v>
      </c>
      <c r="E27" s="77">
        <v>1</v>
      </c>
      <c r="F27" s="78">
        <f t="shared" si="1"/>
        <v>117691</v>
      </c>
    </row>
    <row r="28" spans="1:8" ht="31.5" hidden="1" x14ac:dyDescent="0.25">
      <c r="A28" s="85" t="s">
        <v>106</v>
      </c>
      <c r="B28" s="74" t="s">
        <v>21</v>
      </c>
      <c r="C28" s="75" t="s">
        <v>4</v>
      </c>
      <c r="D28" s="76">
        <v>20000</v>
      </c>
      <c r="E28" s="77">
        <v>1</v>
      </c>
      <c r="F28" s="78">
        <f t="shared" si="1"/>
        <v>20000</v>
      </c>
    </row>
    <row r="29" spans="1:8" hidden="1" x14ac:dyDescent="0.25">
      <c r="A29" s="85" t="s">
        <v>107</v>
      </c>
      <c r="B29" s="74" t="s">
        <v>22</v>
      </c>
      <c r="C29" s="75" t="s">
        <v>4</v>
      </c>
      <c r="D29" s="76">
        <v>20000</v>
      </c>
      <c r="E29" s="77">
        <v>1</v>
      </c>
      <c r="F29" s="78">
        <f t="shared" si="1"/>
        <v>20000</v>
      </c>
    </row>
    <row r="30" spans="1:8" hidden="1" x14ac:dyDescent="0.25">
      <c r="A30" s="85" t="s">
        <v>108</v>
      </c>
      <c r="B30" s="51" t="s">
        <v>23</v>
      </c>
      <c r="C30" s="70" t="s">
        <v>4</v>
      </c>
      <c r="D30" s="71">
        <v>20000</v>
      </c>
      <c r="E30" s="72">
        <v>1</v>
      </c>
      <c r="F30" s="73">
        <f t="shared" si="1"/>
        <v>20000</v>
      </c>
    </row>
    <row r="31" spans="1:8" s="18" customFormat="1" ht="31.5" hidden="1" x14ac:dyDescent="0.25">
      <c r="A31" s="85" t="s">
        <v>109</v>
      </c>
      <c r="B31" s="51" t="s">
        <v>24</v>
      </c>
      <c r="C31" s="70" t="s">
        <v>4</v>
      </c>
      <c r="D31" s="71">
        <v>30000</v>
      </c>
      <c r="E31" s="72">
        <v>1</v>
      </c>
      <c r="F31" s="73">
        <f t="shared" si="1"/>
        <v>30000</v>
      </c>
    </row>
    <row r="32" spans="1:8" s="18" customFormat="1" hidden="1" x14ac:dyDescent="0.25">
      <c r="A32" s="61"/>
      <c r="B32" s="62" t="s">
        <v>25</v>
      </c>
      <c r="C32" s="63"/>
      <c r="D32" s="64"/>
      <c r="E32" s="65"/>
      <c r="F32" s="66">
        <f>SUM(F27:F31)</f>
        <v>207691</v>
      </c>
    </row>
    <row r="33" spans="1:6" hidden="1" x14ac:dyDescent="0.25">
      <c r="A33" s="61" t="s">
        <v>110</v>
      </c>
      <c r="B33" s="62" t="s">
        <v>26</v>
      </c>
      <c r="C33" s="63"/>
      <c r="D33" s="64"/>
      <c r="E33" s="65"/>
      <c r="F33" s="66"/>
    </row>
    <row r="34" spans="1:6" ht="31.5" hidden="1" x14ac:dyDescent="0.25">
      <c r="A34" s="69" t="s">
        <v>111</v>
      </c>
      <c r="B34" s="51" t="s">
        <v>27</v>
      </c>
      <c r="C34" s="70" t="s">
        <v>4</v>
      </c>
      <c r="D34" s="71">
        <v>16000</v>
      </c>
      <c r="E34" s="72">
        <v>50</v>
      </c>
      <c r="F34" s="73">
        <f t="shared" si="1"/>
        <v>800000</v>
      </c>
    </row>
    <row r="35" spans="1:6" hidden="1" x14ac:dyDescent="0.25">
      <c r="A35" s="69" t="s">
        <v>112</v>
      </c>
      <c r="B35" s="74" t="s">
        <v>28</v>
      </c>
      <c r="C35" s="75" t="s">
        <v>18</v>
      </c>
      <c r="D35" s="76">
        <v>14000</v>
      </c>
      <c r="E35" s="77">
        <v>50</v>
      </c>
      <c r="F35" s="78">
        <f t="shared" si="1"/>
        <v>700000</v>
      </c>
    </row>
    <row r="36" spans="1:6" s="18" customFormat="1" ht="31.5" hidden="1" x14ac:dyDescent="0.25">
      <c r="A36" s="69" t="s">
        <v>113</v>
      </c>
      <c r="B36" s="74" t="s">
        <v>29</v>
      </c>
      <c r="C36" s="75" t="s">
        <v>18</v>
      </c>
      <c r="D36" s="76">
        <v>2500</v>
      </c>
      <c r="E36" s="77">
        <v>70</v>
      </c>
      <c r="F36" s="78">
        <f t="shared" si="1"/>
        <v>175000</v>
      </c>
    </row>
    <row r="37" spans="1:6" hidden="1" x14ac:dyDescent="0.25">
      <c r="A37" s="79"/>
      <c r="B37" s="80" t="s">
        <v>30</v>
      </c>
      <c r="C37" s="81"/>
      <c r="D37" s="82"/>
      <c r="E37" s="83"/>
      <c r="F37" s="84">
        <f>SUM(F34:F36)</f>
        <v>1675000</v>
      </c>
    </row>
    <row r="38" spans="1:6" ht="18.75" hidden="1" customHeight="1" x14ac:dyDescent="0.25">
      <c r="A38" s="79" t="s">
        <v>114</v>
      </c>
      <c r="B38" s="80" t="s">
        <v>31</v>
      </c>
      <c r="C38" s="81"/>
      <c r="D38" s="82"/>
      <c r="E38" s="83"/>
      <c r="F38" s="84"/>
    </row>
    <row r="39" spans="1:6" ht="39.950000000000003" hidden="1" customHeight="1" x14ac:dyDescent="0.25">
      <c r="A39" s="69" t="s">
        <v>115</v>
      </c>
      <c r="B39" s="51" t="s">
        <v>32</v>
      </c>
      <c r="C39" s="70" t="s">
        <v>4</v>
      </c>
      <c r="D39" s="71">
        <v>170000</v>
      </c>
      <c r="E39" s="72">
        <v>2</v>
      </c>
      <c r="F39" s="73">
        <f t="shared" si="1"/>
        <v>340000</v>
      </c>
    </row>
    <row r="40" spans="1:6" ht="18.75" hidden="1" customHeight="1" x14ac:dyDescent="0.25">
      <c r="A40" s="69" t="s">
        <v>116</v>
      </c>
      <c r="B40" s="51" t="s">
        <v>33</v>
      </c>
      <c r="C40" s="70" t="s">
        <v>4</v>
      </c>
      <c r="D40" s="71">
        <v>175000</v>
      </c>
      <c r="E40" s="72">
        <v>2</v>
      </c>
      <c r="F40" s="73">
        <f t="shared" si="1"/>
        <v>350000</v>
      </c>
    </row>
    <row r="41" spans="1:6" s="18" customFormat="1" hidden="1" x14ac:dyDescent="0.25">
      <c r="A41" s="69" t="s">
        <v>117</v>
      </c>
      <c r="B41" s="51" t="s">
        <v>34</v>
      </c>
      <c r="C41" s="70" t="s">
        <v>4</v>
      </c>
      <c r="D41" s="71">
        <v>450000</v>
      </c>
      <c r="E41" s="72">
        <v>2</v>
      </c>
      <c r="F41" s="73">
        <f t="shared" si="1"/>
        <v>900000</v>
      </c>
    </row>
    <row r="42" spans="1:6" s="18" customFormat="1" ht="31.5" hidden="1" x14ac:dyDescent="0.25">
      <c r="A42" s="61"/>
      <c r="B42" s="62" t="s">
        <v>35</v>
      </c>
      <c r="C42" s="63"/>
      <c r="D42" s="64"/>
      <c r="E42" s="65"/>
      <c r="F42" s="66">
        <f>SUM(F39:F41)</f>
        <v>1590000</v>
      </c>
    </row>
    <row r="43" spans="1:6" hidden="1" x14ac:dyDescent="0.25">
      <c r="A43" s="86"/>
      <c r="B43" s="87"/>
      <c r="C43" s="88"/>
      <c r="D43" s="89"/>
      <c r="E43" s="90"/>
      <c r="F43" s="91"/>
    </row>
    <row r="44" spans="1:6" hidden="1" x14ac:dyDescent="0.25">
      <c r="A44" s="415" t="s">
        <v>148</v>
      </c>
      <c r="B44" s="416"/>
      <c r="C44" s="92"/>
      <c r="D44" s="93"/>
      <c r="E44" s="94"/>
      <c r="F44" s="95">
        <f>+F42+F37+F32+F25+F18</f>
        <v>6384112</v>
      </c>
    </row>
    <row r="45" spans="1:6" ht="17.25" hidden="1" thickBot="1" x14ac:dyDescent="0.3">
      <c r="A45" s="417" t="s">
        <v>150</v>
      </c>
      <c r="B45" s="418"/>
      <c r="C45" s="96"/>
      <c r="D45" s="97"/>
      <c r="E45" s="98"/>
      <c r="F45" s="99">
        <f>F44/F94</f>
        <v>6.9079402079355243E-2</v>
      </c>
    </row>
    <row r="46" spans="1:6" ht="17.25" hidden="1" thickBot="1" x14ac:dyDescent="0.3">
      <c r="A46" s="435" t="s">
        <v>149</v>
      </c>
      <c r="B46" s="436"/>
      <c r="C46" s="100"/>
      <c r="D46" s="101" t="s">
        <v>9</v>
      </c>
      <c r="E46" s="102"/>
      <c r="F46" s="103"/>
    </row>
    <row r="47" spans="1:6" hidden="1" x14ac:dyDescent="0.25">
      <c r="A47" s="61" t="s">
        <v>6</v>
      </c>
      <c r="B47" s="62" t="s">
        <v>36</v>
      </c>
      <c r="C47" s="63"/>
      <c r="D47" s="64"/>
      <c r="E47" s="65"/>
      <c r="F47" s="66"/>
    </row>
    <row r="48" spans="1:6" hidden="1" x14ac:dyDescent="0.25">
      <c r="A48" s="61" t="s">
        <v>37</v>
      </c>
      <c r="B48" s="62" t="s">
        <v>38</v>
      </c>
      <c r="C48" s="63"/>
      <c r="D48" s="64"/>
      <c r="E48" s="65"/>
      <c r="F48" s="66"/>
    </row>
    <row r="49" spans="1:6" ht="47.25" hidden="1" x14ac:dyDescent="0.25">
      <c r="A49" s="69" t="s">
        <v>118</v>
      </c>
      <c r="B49" s="51" t="s">
        <v>39</v>
      </c>
      <c r="C49" s="105" t="s">
        <v>40</v>
      </c>
      <c r="D49" s="71">
        <v>450000</v>
      </c>
      <c r="E49" s="72">
        <v>1</v>
      </c>
      <c r="F49" s="73">
        <f>D49*E49</f>
        <v>450000</v>
      </c>
    </row>
    <row r="50" spans="1:6" s="18" customFormat="1" ht="31.5" hidden="1" x14ac:dyDescent="0.25">
      <c r="A50" s="69" t="s">
        <v>119</v>
      </c>
      <c r="B50" s="51" t="s">
        <v>41</v>
      </c>
      <c r="C50" s="105" t="s">
        <v>42</v>
      </c>
      <c r="D50" s="71">
        <v>29900</v>
      </c>
      <c r="E50" s="72">
        <v>4</v>
      </c>
      <c r="F50" s="73">
        <f t="shared" ref="F50:F55" si="2">D50*E50</f>
        <v>119600</v>
      </c>
    </row>
    <row r="51" spans="1:6" s="18" customFormat="1" ht="31.5" hidden="1" x14ac:dyDescent="0.25">
      <c r="A51" s="69" t="s">
        <v>120</v>
      </c>
      <c r="B51" s="51" t="s">
        <v>43</v>
      </c>
      <c r="C51" s="105" t="s">
        <v>42</v>
      </c>
      <c r="D51" s="71">
        <v>29900</v>
      </c>
      <c r="E51" s="72">
        <v>1</v>
      </c>
      <c r="F51" s="73">
        <f t="shared" si="2"/>
        <v>29900</v>
      </c>
    </row>
    <row r="52" spans="1:6" ht="31.5" hidden="1" x14ac:dyDescent="0.25">
      <c r="A52" s="69" t="s">
        <v>121</v>
      </c>
      <c r="B52" s="51" t="s">
        <v>44</v>
      </c>
      <c r="C52" s="105" t="s">
        <v>45</v>
      </c>
      <c r="D52" s="71">
        <v>500000</v>
      </c>
      <c r="E52" s="72">
        <v>1</v>
      </c>
      <c r="F52" s="73">
        <f t="shared" si="2"/>
        <v>500000</v>
      </c>
    </row>
    <row r="53" spans="1:6" s="18" customFormat="1" hidden="1" x14ac:dyDescent="0.25">
      <c r="A53" s="69" t="s">
        <v>122</v>
      </c>
      <c r="B53" s="51" t="s">
        <v>46</v>
      </c>
      <c r="C53" s="105" t="s">
        <v>4</v>
      </c>
      <c r="D53" s="71">
        <v>158000</v>
      </c>
      <c r="E53" s="72">
        <v>1</v>
      </c>
      <c r="F53" s="73">
        <f t="shared" si="2"/>
        <v>158000</v>
      </c>
    </row>
    <row r="54" spans="1:6" s="18" customFormat="1" ht="47.25" hidden="1" x14ac:dyDescent="0.25">
      <c r="A54" s="69" t="s">
        <v>123</v>
      </c>
      <c r="B54" s="51" t="s">
        <v>47</v>
      </c>
      <c r="C54" s="105" t="s">
        <v>48</v>
      </c>
      <c r="D54" s="71">
        <v>24200</v>
      </c>
      <c r="E54" s="72">
        <v>1</v>
      </c>
      <c r="F54" s="73">
        <f t="shared" si="2"/>
        <v>24200</v>
      </c>
    </row>
    <row r="55" spans="1:6" hidden="1" x14ac:dyDescent="0.25">
      <c r="A55" s="69" t="s">
        <v>124</v>
      </c>
      <c r="B55" s="74" t="s">
        <v>49</v>
      </c>
      <c r="C55" s="106" t="s">
        <v>50</v>
      </c>
      <c r="D55" s="76">
        <v>57900</v>
      </c>
      <c r="E55" s="77">
        <v>1</v>
      </c>
      <c r="F55" s="78">
        <f t="shared" si="2"/>
        <v>57900</v>
      </c>
    </row>
    <row r="56" spans="1:6" s="18" customFormat="1" hidden="1" x14ac:dyDescent="0.25">
      <c r="A56" s="79"/>
      <c r="B56" s="80" t="s">
        <v>51</v>
      </c>
      <c r="C56" s="81"/>
      <c r="D56" s="82"/>
      <c r="E56" s="83"/>
      <c r="F56" s="84">
        <f>SUM(F49:F55)</f>
        <v>1339600</v>
      </c>
    </row>
    <row r="57" spans="1:6" s="18" customFormat="1" hidden="1" x14ac:dyDescent="0.25">
      <c r="A57" s="61" t="s">
        <v>52</v>
      </c>
      <c r="B57" s="62" t="s">
        <v>53</v>
      </c>
      <c r="C57" s="63"/>
      <c r="D57" s="64"/>
      <c r="E57" s="65"/>
      <c r="F57" s="66"/>
    </row>
    <row r="58" spans="1:6" ht="31.5" hidden="1" x14ac:dyDescent="0.25">
      <c r="A58" s="69" t="s">
        <v>125</v>
      </c>
      <c r="B58" s="51" t="s">
        <v>54</v>
      </c>
      <c r="C58" s="70" t="s">
        <v>55</v>
      </c>
      <c r="D58" s="71">
        <v>658000</v>
      </c>
      <c r="E58" s="72">
        <v>5</v>
      </c>
      <c r="F58" s="73">
        <f>D58*E58</f>
        <v>3290000</v>
      </c>
    </row>
    <row r="59" spans="1:6" s="18" customFormat="1" hidden="1" x14ac:dyDescent="0.25">
      <c r="A59" s="79"/>
      <c r="B59" s="80" t="s">
        <v>56</v>
      </c>
      <c r="C59" s="81"/>
      <c r="D59" s="82"/>
      <c r="E59" s="83"/>
      <c r="F59" s="84">
        <f>SUM(F58)</f>
        <v>3290000</v>
      </c>
    </row>
    <row r="60" spans="1:6" s="18" customFormat="1" hidden="1" x14ac:dyDescent="0.25">
      <c r="A60" s="61" t="s">
        <v>57</v>
      </c>
      <c r="B60" s="62" t="s">
        <v>58</v>
      </c>
      <c r="C60" s="63"/>
      <c r="D60" s="64"/>
      <c r="E60" s="65"/>
      <c r="F60" s="66"/>
    </row>
    <row r="61" spans="1:6" hidden="1" x14ac:dyDescent="0.25">
      <c r="A61" s="85" t="s">
        <v>126</v>
      </c>
      <c r="B61" s="74" t="s">
        <v>59</v>
      </c>
      <c r="C61" s="75" t="s">
        <v>60</v>
      </c>
      <c r="D61" s="76">
        <v>45000</v>
      </c>
      <c r="E61" s="77">
        <v>20</v>
      </c>
      <c r="F61" s="78">
        <f>D61*E61</f>
        <v>900000</v>
      </c>
    </row>
    <row r="62" spans="1:6" s="18" customFormat="1" ht="31.5" hidden="1" x14ac:dyDescent="0.25">
      <c r="A62" s="79"/>
      <c r="B62" s="80" t="s">
        <v>61</v>
      </c>
      <c r="C62" s="81"/>
      <c r="D62" s="82"/>
      <c r="E62" s="83"/>
      <c r="F62" s="84">
        <f>SUM(F61)</f>
        <v>900000</v>
      </c>
    </row>
    <row r="63" spans="1:6" s="18" customFormat="1" hidden="1" x14ac:dyDescent="0.25">
      <c r="A63" s="61" t="s">
        <v>62</v>
      </c>
      <c r="B63" s="62" t="s">
        <v>63</v>
      </c>
      <c r="C63" s="63"/>
      <c r="D63" s="64"/>
      <c r="E63" s="65"/>
      <c r="F63" s="66"/>
    </row>
    <row r="64" spans="1:6" hidden="1" x14ac:dyDescent="0.25">
      <c r="A64" s="85" t="s">
        <v>127</v>
      </c>
      <c r="B64" s="74" t="s">
        <v>64</v>
      </c>
      <c r="C64" s="75" t="s">
        <v>60</v>
      </c>
      <c r="D64" s="76">
        <v>1500</v>
      </c>
      <c r="E64" s="77">
        <v>150</v>
      </c>
      <c r="F64" s="78">
        <f>D64*E64</f>
        <v>225000</v>
      </c>
    </row>
    <row r="65" spans="1:7" s="18" customFormat="1" hidden="1" x14ac:dyDescent="0.25">
      <c r="A65" s="79"/>
      <c r="B65" s="80" t="s">
        <v>65</v>
      </c>
      <c r="C65" s="81"/>
      <c r="D65" s="82"/>
      <c r="E65" s="83"/>
      <c r="F65" s="84">
        <f>SUM(F64)</f>
        <v>225000</v>
      </c>
    </row>
    <row r="66" spans="1:7" hidden="1" x14ac:dyDescent="0.25">
      <c r="A66" s="61" t="s">
        <v>66</v>
      </c>
      <c r="B66" s="62" t="s">
        <v>67</v>
      </c>
      <c r="C66" s="63"/>
      <c r="D66" s="64"/>
      <c r="E66" s="65"/>
      <c r="F66" s="66"/>
    </row>
    <row r="67" spans="1:7" ht="18.75" hidden="1" customHeight="1" x14ac:dyDescent="0.25">
      <c r="A67" s="85" t="s">
        <v>128</v>
      </c>
      <c r="B67" s="74" t="s">
        <v>68</v>
      </c>
      <c r="C67" s="75" t="s">
        <v>60</v>
      </c>
      <c r="D67" s="76">
        <v>180000</v>
      </c>
      <c r="E67" s="77">
        <v>10</v>
      </c>
      <c r="F67" s="78">
        <f>D67*E67</f>
        <v>1800000</v>
      </c>
    </row>
    <row r="68" spans="1:7" ht="39.950000000000003" hidden="1" customHeight="1" x14ac:dyDescent="0.25">
      <c r="A68" s="79"/>
      <c r="B68" s="80" t="s">
        <v>69</v>
      </c>
      <c r="C68" s="81"/>
      <c r="D68" s="82"/>
      <c r="E68" s="83"/>
      <c r="F68" s="84">
        <f>SUM(F67)</f>
        <v>1800000</v>
      </c>
    </row>
    <row r="69" spans="1:7" s="18" customFormat="1" ht="18.75" hidden="1" customHeight="1" x14ac:dyDescent="0.25">
      <c r="A69" s="61" t="s">
        <v>70</v>
      </c>
      <c r="B69" s="62" t="s">
        <v>71</v>
      </c>
      <c r="C69" s="63"/>
      <c r="D69" s="64"/>
      <c r="E69" s="65"/>
      <c r="F69" s="66"/>
    </row>
    <row r="70" spans="1:7" s="18" customFormat="1" hidden="1" x14ac:dyDescent="0.25">
      <c r="A70" s="85" t="s">
        <v>129</v>
      </c>
      <c r="B70" s="74" t="s">
        <v>72</v>
      </c>
      <c r="C70" s="75" t="s">
        <v>60</v>
      </c>
      <c r="D70" s="76">
        <v>86000</v>
      </c>
      <c r="E70" s="77">
        <v>10</v>
      </c>
      <c r="F70" s="78">
        <f>D70*E70</f>
        <v>860000</v>
      </c>
    </row>
    <row r="71" spans="1:7" ht="31.5" hidden="1" x14ac:dyDescent="0.25">
      <c r="A71" s="79"/>
      <c r="B71" s="80" t="s">
        <v>73</v>
      </c>
      <c r="C71" s="81"/>
      <c r="D71" s="82"/>
      <c r="E71" s="83"/>
      <c r="F71" s="84">
        <f>SUM(F70)</f>
        <v>860000</v>
      </c>
    </row>
    <row r="72" spans="1:7" hidden="1" x14ac:dyDescent="0.25">
      <c r="A72" s="86"/>
      <c r="B72" s="87"/>
      <c r="C72" s="88"/>
      <c r="D72" s="89"/>
      <c r="E72" s="90"/>
      <c r="F72" s="91"/>
    </row>
    <row r="73" spans="1:7" ht="22.5" hidden="1" customHeight="1" thickBot="1" x14ac:dyDescent="0.3">
      <c r="A73" s="435" t="s">
        <v>148</v>
      </c>
      <c r="B73" s="436"/>
      <c r="C73" s="107"/>
      <c r="D73" s="108"/>
      <c r="E73" s="109"/>
      <c r="F73" s="103">
        <f>+F71+F68+F65+F62+F59+F56</f>
        <v>8414600</v>
      </c>
    </row>
    <row r="74" spans="1:7" ht="17.25" hidden="1" thickBot="1" x14ac:dyDescent="0.3">
      <c r="A74" s="437" t="s">
        <v>147</v>
      </c>
      <c r="B74" s="438"/>
      <c r="C74" s="96"/>
      <c r="D74" s="97"/>
      <c r="E74" s="98"/>
      <c r="F74" s="99">
        <f>F73/F94</f>
        <v>9.1050335071963431E-2</v>
      </c>
    </row>
    <row r="75" spans="1:7" s="18" customFormat="1" ht="17.25" hidden="1" thickBot="1" x14ac:dyDescent="0.3">
      <c r="A75" s="439" t="s">
        <v>146</v>
      </c>
      <c r="B75" s="440"/>
      <c r="C75" s="110"/>
      <c r="D75" s="111" t="s">
        <v>9</v>
      </c>
      <c r="E75" s="112"/>
      <c r="F75" s="113"/>
    </row>
    <row r="76" spans="1:7" hidden="1" x14ac:dyDescent="0.25">
      <c r="A76" s="61" t="s">
        <v>74</v>
      </c>
      <c r="B76" s="62" t="s">
        <v>75</v>
      </c>
      <c r="C76" s="63"/>
      <c r="D76" s="64"/>
      <c r="E76" s="65"/>
      <c r="F76" s="66"/>
    </row>
    <row r="77" spans="1:7" ht="33.75" hidden="1" customHeight="1" x14ac:dyDescent="0.25">
      <c r="A77" s="69" t="s">
        <v>76</v>
      </c>
      <c r="B77" s="51" t="s">
        <v>130</v>
      </c>
      <c r="C77" s="70" t="s">
        <v>4</v>
      </c>
      <c r="D77" s="71">
        <v>8646.2420000000002</v>
      </c>
      <c r="E77" s="72">
        <v>500</v>
      </c>
      <c r="F77" s="73">
        <f>D77*E77</f>
        <v>4323121</v>
      </c>
    </row>
    <row r="78" spans="1:7" s="20" customFormat="1" ht="18" hidden="1" x14ac:dyDescent="0.25">
      <c r="A78" s="69" t="s">
        <v>86</v>
      </c>
      <c r="B78" s="51" t="s">
        <v>77</v>
      </c>
      <c r="C78" s="70" t="s">
        <v>4</v>
      </c>
      <c r="D78" s="71">
        <f>ROUND(105000*1.19,0)</f>
        <v>124950</v>
      </c>
      <c r="E78" s="72">
        <v>1</v>
      </c>
      <c r="F78" s="73">
        <f>D78*E78</f>
        <v>124950</v>
      </c>
      <c r="G78" s="19"/>
    </row>
    <row r="79" spans="1:7" s="20" customFormat="1" ht="24.75" hidden="1" customHeight="1" x14ac:dyDescent="0.25">
      <c r="A79" s="69" t="s">
        <v>87</v>
      </c>
      <c r="B79" s="51" t="s">
        <v>78</v>
      </c>
      <c r="C79" s="70" t="s">
        <v>4</v>
      </c>
      <c r="D79" s="71">
        <f>ROUND(250000*1.19,0)</f>
        <v>297500</v>
      </c>
      <c r="E79" s="72">
        <v>1</v>
      </c>
      <c r="F79" s="73">
        <f>D79*E79</f>
        <v>297500</v>
      </c>
    </row>
    <row r="80" spans="1:7" s="4" customFormat="1" ht="15.75" hidden="1" x14ac:dyDescent="0.25">
      <c r="A80" s="69" t="s">
        <v>88</v>
      </c>
      <c r="B80" s="51" t="s">
        <v>79</v>
      </c>
      <c r="C80" s="70" t="s">
        <v>4</v>
      </c>
      <c r="D80" s="71">
        <f>ROUND(450*1.19,0)</f>
        <v>536</v>
      </c>
      <c r="E80" s="72">
        <v>500</v>
      </c>
      <c r="F80" s="73">
        <f>D80*E80</f>
        <v>268000</v>
      </c>
    </row>
    <row r="81" spans="1:13" s="4" customFormat="1" ht="15.75" hidden="1" x14ac:dyDescent="0.25">
      <c r="A81" s="69" t="s">
        <v>89</v>
      </c>
      <c r="B81" s="51" t="s">
        <v>80</v>
      </c>
      <c r="C81" s="70" t="s">
        <v>4</v>
      </c>
      <c r="D81" s="71">
        <f>ROUND(5000*1.19,0)</f>
        <v>5950</v>
      </c>
      <c r="E81" s="72">
        <v>120</v>
      </c>
      <c r="F81" s="73">
        <f>D81*E81</f>
        <v>714000</v>
      </c>
    </row>
    <row r="82" spans="1:13" s="5" customFormat="1" ht="15.75" hidden="1" x14ac:dyDescent="0.25">
      <c r="A82" s="79"/>
      <c r="B82" s="80" t="s">
        <v>81</v>
      </c>
      <c r="C82" s="81"/>
      <c r="D82" s="82"/>
      <c r="E82" s="83"/>
      <c r="F82" s="84">
        <f>SUM(F77:F81)</f>
        <v>5727571</v>
      </c>
    </row>
    <row r="83" spans="1:13" s="33" customFormat="1" ht="15.75" hidden="1" x14ac:dyDescent="0.25">
      <c r="A83" s="86"/>
      <c r="B83" s="87"/>
      <c r="C83" s="88"/>
      <c r="D83" s="89"/>
      <c r="E83" s="90"/>
      <c r="F83" s="91"/>
      <c r="L83" s="34"/>
      <c r="M83" s="35"/>
    </row>
    <row r="84" spans="1:13" s="26" customFormat="1" ht="26.25" hidden="1" customHeight="1" thickBot="1" x14ac:dyDescent="0.3">
      <c r="A84" s="439" t="s">
        <v>159</v>
      </c>
      <c r="B84" s="441"/>
      <c r="C84" s="163"/>
      <c r="D84" s="164"/>
      <c r="E84" s="165"/>
      <c r="F84" s="113">
        <f>+F82</f>
        <v>5727571</v>
      </c>
      <c r="L84" s="27"/>
      <c r="M84" s="28"/>
    </row>
    <row r="85" spans="1:13" s="26" customFormat="1" ht="18.75" thickBot="1" x14ac:dyDescent="0.3">
      <c r="A85" s="445" t="s">
        <v>131</v>
      </c>
      <c r="B85" s="446"/>
      <c r="C85" s="158"/>
      <c r="D85" s="159"/>
      <c r="E85" s="160"/>
      <c r="F85" s="235"/>
      <c r="G85" s="452"/>
      <c r="H85" s="453"/>
      <c r="L85" s="27"/>
      <c r="M85" s="28"/>
    </row>
    <row r="86" spans="1:13" s="26" customFormat="1" ht="35.25" customHeight="1" thickBot="1" x14ac:dyDescent="0.3">
      <c r="A86" s="255">
        <v>4.0999999999999996</v>
      </c>
      <c r="B86" s="265" t="s">
        <v>132</v>
      </c>
      <c r="C86" s="52"/>
      <c r="D86" s="53"/>
      <c r="E86" s="256"/>
      <c r="F86" s="257">
        <v>71890730</v>
      </c>
      <c r="H86" s="285"/>
      <c r="I86" s="281"/>
      <c r="L86" s="27"/>
      <c r="M86" s="28"/>
    </row>
    <row r="87" spans="1:13" s="26" customFormat="1" ht="18" customHeight="1" x14ac:dyDescent="0.25">
      <c r="A87" s="258" t="s">
        <v>152</v>
      </c>
      <c r="B87" s="146" t="s">
        <v>144</v>
      </c>
      <c r="C87" s="70" t="s">
        <v>4</v>
      </c>
      <c r="D87" s="268">
        <v>136000</v>
      </c>
      <c r="E87" s="272">
        <v>1</v>
      </c>
      <c r="F87" s="270">
        <f>ROUND(D87*E87,2)</f>
        <v>136000</v>
      </c>
      <c r="G87" s="314">
        <v>1</v>
      </c>
      <c r="H87" s="311">
        <f>G87*D87</f>
        <v>136000</v>
      </c>
      <c r="L87" s="27"/>
      <c r="M87" s="28"/>
    </row>
    <row r="88" spans="1:13" s="26" customFormat="1" ht="34.5" customHeight="1" x14ac:dyDescent="0.2">
      <c r="A88" s="259" t="s">
        <v>153</v>
      </c>
      <c r="B88" s="119" t="s">
        <v>170</v>
      </c>
      <c r="C88" s="70" t="s">
        <v>4</v>
      </c>
      <c r="D88" s="269">
        <f>'[3]PMA 4,1,2'!$F$46</f>
        <v>158340</v>
      </c>
      <c r="E88" s="272">
        <v>291</v>
      </c>
      <c r="F88" s="271">
        <f>ROUND(D88*E88,2)</f>
        <v>46076940</v>
      </c>
      <c r="G88" s="315">
        <v>188</v>
      </c>
      <c r="H88" s="312">
        <f t="shared" ref="H88:H90" si="3">G88*D88</f>
        <v>29767920</v>
      </c>
      <c r="L88" s="27"/>
      <c r="M88" s="28"/>
    </row>
    <row r="89" spans="1:13" s="26" customFormat="1" ht="18" customHeight="1" x14ac:dyDescent="0.2">
      <c r="A89" s="259" t="s">
        <v>154</v>
      </c>
      <c r="B89" s="266" t="s">
        <v>157</v>
      </c>
      <c r="C89" s="70" t="s">
        <v>4</v>
      </c>
      <c r="D89" s="269">
        <v>15067940</v>
      </c>
      <c r="E89" s="272">
        <v>1</v>
      </c>
      <c r="F89" s="271">
        <f>ROUND(D89*E89,2)</f>
        <v>15067940</v>
      </c>
      <c r="G89" s="315"/>
      <c r="H89" s="313">
        <f t="shared" si="3"/>
        <v>0</v>
      </c>
      <c r="L89" s="27"/>
      <c r="M89" s="28"/>
    </row>
    <row r="90" spans="1:13" s="26" customFormat="1" ht="33" customHeight="1" x14ac:dyDescent="0.25">
      <c r="A90" s="260" t="s">
        <v>155</v>
      </c>
      <c r="B90" s="267" t="s">
        <v>171</v>
      </c>
      <c r="C90" s="70" t="s">
        <v>4</v>
      </c>
      <c r="D90" s="269">
        <f>10609850/175</f>
        <v>60627.714285714283</v>
      </c>
      <c r="E90" s="272">
        <v>175</v>
      </c>
      <c r="F90" s="271">
        <f>ROUND(D90*E90,2)</f>
        <v>10609850</v>
      </c>
      <c r="G90" s="315"/>
      <c r="H90" s="313">
        <f t="shared" si="3"/>
        <v>0</v>
      </c>
      <c r="L90" s="27"/>
      <c r="M90" s="28"/>
    </row>
    <row r="91" spans="1:13" s="26" customFormat="1" ht="18" customHeight="1" thickBot="1" x14ac:dyDescent="0.25">
      <c r="A91" s="239"/>
      <c r="B91" s="261"/>
      <c r="C91" s="262"/>
      <c r="D91" s="263"/>
      <c r="E91" s="262"/>
      <c r="F91" s="264"/>
      <c r="G91" s="275"/>
      <c r="H91" s="286"/>
      <c r="L91" s="27"/>
      <c r="M91" s="28"/>
    </row>
    <row r="92" spans="1:13" s="26" customFormat="1" ht="18" customHeight="1" thickBot="1" x14ac:dyDescent="0.3">
      <c r="A92" s="447" t="s">
        <v>156</v>
      </c>
      <c r="B92" s="448"/>
      <c r="C92" s="129"/>
      <c r="D92" s="130"/>
      <c r="E92" s="131"/>
      <c r="F92" s="132">
        <f>+F90+F87+F88+F89</f>
        <v>71890730</v>
      </c>
      <c r="G92" s="132"/>
      <c r="H92" s="288">
        <f>SUM(H87:H90)</f>
        <v>29903920</v>
      </c>
      <c r="L92" s="27"/>
      <c r="M92" s="28"/>
    </row>
    <row r="93" spans="1:13" s="26" customFormat="1" ht="18" customHeight="1" thickBot="1" x14ac:dyDescent="0.3">
      <c r="A93" s="437" t="s">
        <v>151</v>
      </c>
      <c r="B93" s="438"/>
      <c r="C93" s="240"/>
      <c r="D93" s="241"/>
      <c r="E93" s="242"/>
      <c r="F93" s="99">
        <f>F92/F94</f>
        <v>0.77789497481378245</v>
      </c>
      <c r="G93" s="317"/>
      <c r="H93" s="287"/>
      <c r="L93" s="27"/>
      <c r="M93" s="28"/>
    </row>
    <row r="94" spans="1:13" s="26" customFormat="1" ht="35.25" customHeight="1" thickBot="1" x14ac:dyDescent="0.3">
      <c r="A94" s="449" t="s">
        <v>133</v>
      </c>
      <c r="B94" s="450"/>
      <c r="C94" s="136"/>
      <c r="D94" s="137"/>
      <c r="E94" s="138"/>
      <c r="F94" s="139">
        <f>F84+F73+F44+F86</f>
        <v>92417013</v>
      </c>
      <c r="G94" s="316"/>
      <c r="H94" s="319"/>
      <c r="L94" s="27"/>
      <c r="M94" s="28"/>
    </row>
    <row r="95" spans="1:13" s="29" customFormat="1" ht="18" x14ac:dyDescent="0.25">
      <c r="A95" s="457"/>
      <c r="B95" s="458"/>
      <c r="C95" s="245"/>
      <c r="D95" s="245"/>
      <c r="E95" s="245"/>
      <c r="F95" s="282"/>
      <c r="G95" s="283"/>
      <c r="H95" s="318"/>
      <c r="L95" s="30"/>
      <c r="M95" s="31"/>
    </row>
    <row r="96" spans="1:13" s="29" customFormat="1" ht="75.75" customHeight="1" x14ac:dyDescent="0.2">
      <c r="A96" s="249"/>
      <c r="B96" s="251"/>
      <c r="C96" s="246"/>
      <c r="D96" s="247"/>
      <c r="E96" s="247"/>
      <c r="F96" s="247"/>
      <c r="H96" s="273"/>
      <c r="L96" s="30"/>
      <c r="M96" s="31"/>
    </row>
    <row r="97" spans="1:13" s="29" customFormat="1" ht="18" customHeight="1" x14ac:dyDescent="0.25">
      <c r="A97" s="248" t="s">
        <v>172</v>
      </c>
      <c r="B97" s="252" t="s">
        <v>177</v>
      </c>
      <c r="C97" s="248" t="s">
        <v>172</v>
      </c>
      <c r="D97" s="454" t="s">
        <v>173</v>
      </c>
      <c r="E97" s="454"/>
      <c r="F97" s="454"/>
      <c r="H97" s="273"/>
      <c r="L97" s="30"/>
      <c r="M97" s="31"/>
    </row>
    <row r="98" spans="1:13" s="29" customFormat="1" ht="23.25" customHeight="1" x14ac:dyDescent="0.25">
      <c r="A98" s="248" t="s">
        <v>174</v>
      </c>
      <c r="B98" s="253" t="s">
        <v>135</v>
      </c>
      <c r="C98" s="248" t="s">
        <v>174</v>
      </c>
      <c r="D98" s="455" t="s">
        <v>175</v>
      </c>
      <c r="E98" s="455"/>
      <c r="F98" s="455"/>
      <c r="H98" s="273"/>
      <c r="L98" s="30"/>
      <c r="M98" s="31"/>
    </row>
    <row r="99" spans="1:13" s="29" customFormat="1" ht="12.75" customHeight="1" thickBot="1" x14ac:dyDescent="0.3">
      <c r="A99" s="250"/>
      <c r="B99" s="254" t="s">
        <v>178</v>
      </c>
      <c r="C99" s="244"/>
      <c r="D99" s="456" t="s">
        <v>176</v>
      </c>
      <c r="E99" s="456"/>
      <c r="F99" s="456"/>
      <c r="G99" s="284"/>
      <c r="H99" s="274"/>
      <c r="L99" s="30"/>
      <c r="M99" s="31"/>
    </row>
    <row r="100" spans="1:13" s="20" customFormat="1" ht="12.75" customHeight="1" x14ac:dyDescent="0.25">
      <c r="L100" s="22"/>
      <c r="M100" s="23"/>
    </row>
    <row r="101" spans="1:13" s="20" customFormat="1" ht="12.75" customHeight="1" x14ac:dyDescent="0.25">
      <c r="L101" s="22"/>
      <c r="M101" s="23"/>
    </row>
    <row r="102" spans="1:13" s="24" customFormat="1" ht="18" x14ac:dyDescent="0.25"/>
    <row r="103" spans="1:13" s="24" customFormat="1" ht="18" x14ac:dyDescent="0.25"/>
    <row r="104" spans="1:13" s="20" customFormat="1" ht="18" x14ac:dyDescent="0.25">
      <c r="D104" s="21"/>
      <c r="E104" s="21"/>
      <c r="F104" s="21"/>
    </row>
  </sheetData>
  <mergeCells count="27">
    <mergeCell ref="G2:H5"/>
    <mergeCell ref="A8:B8"/>
    <mergeCell ref="C8:F8"/>
    <mergeCell ref="A2:A5"/>
    <mergeCell ref="B2:E5"/>
    <mergeCell ref="F2:F5"/>
    <mergeCell ref="B6:E6"/>
    <mergeCell ref="B7:F7"/>
    <mergeCell ref="G6:H8"/>
    <mergeCell ref="A73:B73"/>
    <mergeCell ref="A74:B74"/>
    <mergeCell ref="A75:B75"/>
    <mergeCell ref="A84:B84"/>
    <mergeCell ref="A85:B85"/>
    <mergeCell ref="A9:B9"/>
    <mergeCell ref="A10:B10"/>
    <mergeCell ref="A44:B44"/>
    <mergeCell ref="A45:B45"/>
    <mergeCell ref="A46:B46"/>
    <mergeCell ref="G85:H85"/>
    <mergeCell ref="D97:F97"/>
    <mergeCell ref="D98:F98"/>
    <mergeCell ref="D99:F99"/>
    <mergeCell ref="A94:B94"/>
    <mergeCell ref="A95:B95"/>
    <mergeCell ref="A93:B93"/>
    <mergeCell ref="A92:B92"/>
  </mergeCells>
  <printOptions horizontalCentered="1"/>
  <pageMargins left="0.39370078740157483" right="0.39370078740157483" top="0.39370078740157483" bottom="0.39370078740157483" header="0.19685039370078741" footer="0.19685039370078741"/>
  <pageSetup scale="48" fitToHeight="4" orientation="portrait" r:id="rId1"/>
  <headerFooter>
    <oddHeader>&amp;F</oddHeader>
    <oddFooter>&amp;L&amp;A&amp;C&amp;B Confidencial&amp;B&amp;RPágina &amp;P</oddFooter>
  </headerFooter>
  <rowBreaks count="1" manualBreakCount="1">
    <brk id="5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PMA ACTAS 01_02_03_04_05</vt:lpstr>
      <vt:lpstr>PMA OBRA</vt:lpstr>
      <vt:lpstr>DESGLOCE COMPENSACIÓN AMBIENTAL</vt:lpstr>
      <vt:lpstr>'DESGLOCE COMPENSACIÓN AMBIENTAL'!Área_de_impresión</vt:lpstr>
      <vt:lpstr>'PMA OBRA'!Área_de_impresión</vt:lpstr>
      <vt:lpstr>'DESGLOCE COMPENSACIÓN AMBIENTAL'!Títulos_a_imprimir</vt:lpstr>
      <vt:lpstr>'PMA ACTAS 01_02_03_04_05'!Títulos_a_imprimir</vt:lpstr>
      <vt:lpstr>'PMA OBRA'!Títulos_a_imprimir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ALZATE MOLINA</dc:creator>
  <cp:lastModifiedBy>Arq. JOSE F. JARA</cp:lastModifiedBy>
  <cp:lastPrinted>2024-07-03T04:25:27Z</cp:lastPrinted>
  <dcterms:created xsi:type="dcterms:W3CDTF">2023-10-30T21:54:01Z</dcterms:created>
  <dcterms:modified xsi:type="dcterms:W3CDTF">2024-07-30T12:39:29Z</dcterms:modified>
</cp:coreProperties>
</file>