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gale\OneDrive\Escritorio\"/>
    </mc:Choice>
  </mc:AlternateContent>
  <xr:revisionPtr revIDLastSave="0" documentId="13_ncr:1_{FEC98A59-E952-499E-A19E-E36FAAE39E17}" xr6:coauthVersionLast="47" xr6:coauthVersionMax="47" xr10:uidLastSave="{00000000-0000-0000-0000-000000000000}"/>
  <bookViews>
    <workbookView xWindow="-108" yWindow="-108" windowWidth="23256" windowHeight="12456" xr2:uid="{D061739D-D547-46B4-8946-DC94492C92A8}"/>
  </bookViews>
  <sheets>
    <sheet name="FT111_02_SAPM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6" i="1" l="1"/>
  <c r="S134" i="1"/>
  <c r="R134" i="1"/>
  <c r="P134" i="1"/>
  <c r="M134" i="1"/>
  <c r="Q134" i="1" s="1"/>
  <c r="S133" i="1"/>
  <c r="R133" i="1"/>
  <c r="P133" i="1"/>
  <c r="M133" i="1"/>
  <c r="Q133" i="1" s="1"/>
  <c r="X132" i="1"/>
  <c r="P132" i="1"/>
  <c r="W132" i="1" s="1"/>
  <c r="M132" i="1"/>
  <c r="P131" i="1"/>
  <c r="M131" i="1"/>
  <c r="S130" i="1"/>
  <c r="R130" i="1"/>
  <c r="P130" i="1"/>
  <c r="M130" i="1"/>
  <c r="Q130" i="1" s="1"/>
  <c r="X129" i="1"/>
  <c r="W129" i="1"/>
  <c r="S127" i="1"/>
  <c r="R127" i="1"/>
  <c r="P127" i="1"/>
  <c r="M127" i="1"/>
  <c r="Q127" i="1" s="1"/>
  <c r="X126" i="1"/>
  <c r="W126" i="1"/>
  <c r="X125" i="1"/>
  <c r="W125" i="1"/>
  <c r="X124" i="1"/>
  <c r="S124" i="1"/>
  <c r="R124" i="1"/>
  <c r="P124" i="1"/>
  <c r="W124" i="1" s="1"/>
  <c r="M124" i="1"/>
  <c r="M121" i="1"/>
  <c r="Q120" i="1"/>
  <c r="S118" i="1"/>
  <c r="R118" i="1"/>
  <c r="P118" i="1"/>
  <c r="M118" i="1"/>
  <c r="Q118" i="1" s="1"/>
  <c r="M117" i="1"/>
  <c r="Q117" i="1" s="1"/>
  <c r="P116" i="1"/>
  <c r="M116" i="1"/>
  <c r="Q116" i="1" s="1"/>
  <c r="P115" i="1"/>
  <c r="M115" i="1"/>
  <c r="Q115" i="1" s="1"/>
  <c r="P114" i="1"/>
  <c r="M114" i="1"/>
  <c r="Q114" i="1" s="1"/>
  <c r="S113" i="1"/>
  <c r="R113" i="1"/>
  <c r="P113" i="1"/>
  <c r="M113" i="1"/>
  <c r="P110" i="1"/>
  <c r="M110" i="1"/>
  <c r="Q110" i="1" s="1"/>
  <c r="M107" i="1"/>
  <c r="Q107" i="1" s="1"/>
  <c r="S103" i="1"/>
  <c r="R103" i="1"/>
  <c r="P103" i="1"/>
  <c r="Q103" i="1" s="1"/>
  <c r="S100" i="1"/>
  <c r="P100" i="1"/>
  <c r="M100" i="1"/>
  <c r="Q100" i="1" s="1"/>
  <c r="S97" i="1"/>
  <c r="P97" i="1"/>
  <c r="M97" i="1"/>
  <c r="Q97" i="1" s="1"/>
  <c r="Y96" i="1"/>
  <c r="S96" i="1"/>
  <c r="R96" i="1"/>
  <c r="M96" i="1"/>
  <c r="Q96" i="1" s="1"/>
  <c r="S95" i="1"/>
  <c r="R95" i="1"/>
  <c r="Q95" i="1"/>
  <c r="S91" i="1"/>
  <c r="M91" i="1"/>
  <c r="Q91" i="1" s="1"/>
  <c r="P90" i="1"/>
  <c r="M90" i="1"/>
  <c r="Q90" i="1" s="1"/>
  <c r="P89" i="1"/>
  <c r="M89" i="1"/>
  <c r="Q86" i="1"/>
  <c r="Y85" i="1"/>
  <c r="S85" i="1"/>
  <c r="R85" i="1"/>
  <c r="M85" i="1"/>
  <c r="S84" i="1"/>
  <c r="R84" i="1"/>
  <c r="M84" i="1"/>
  <c r="Q84" i="1" s="1"/>
  <c r="P83" i="1"/>
  <c r="M83" i="1"/>
  <c r="M79" i="1"/>
  <c r="Q79" i="1" s="1"/>
  <c r="P77" i="1"/>
  <c r="Q77" i="1" s="1"/>
  <c r="S76" i="1"/>
  <c r="R76" i="1"/>
  <c r="P76" i="1"/>
  <c r="Q76" i="1" s="1"/>
  <c r="M75" i="1"/>
  <c r="Q75" i="1" s="1"/>
  <c r="S73" i="1"/>
  <c r="R73" i="1"/>
  <c r="P73" i="1"/>
  <c r="M73" i="1"/>
  <c r="S72" i="1"/>
  <c r="R72" i="1"/>
  <c r="P72" i="1"/>
  <c r="M72" i="1"/>
  <c r="Q72" i="1" s="1"/>
  <c r="S71" i="1"/>
  <c r="R71" i="1"/>
  <c r="P71" i="1"/>
  <c r="M71" i="1"/>
  <c r="Q71" i="1" s="1"/>
  <c r="S70" i="1"/>
  <c r="R70" i="1"/>
  <c r="P70" i="1"/>
  <c r="M70" i="1"/>
  <c r="Q70" i="1" s="1"/>
  <c r="S69" i="1"/>
  <c r="R69" i="1"/>
  <c r="P69" i="1"/>
  <c r="M69" i="1"/>
  <c r="S68" i="1"/>
  <c r="R68" i="1"/>
  <c r="P68" i="1"/>
  <c r="M68" i="1"/>
  <c r="Q68" i="1" s="1"/>
  <c r="S67" i="1"/>
  <c r="R67" i="1"/>
  <c r="P67" i="1"/>
  <c r="M67" i="1"/>
  <c r="Q67" i="1" s="1"/>
  <c r="S66" i="1"/>
  <c r="R66" i="1"/>
  <c r="P66" i="1"/>
  <c r="M66" i="1"/>
  <c r="Q66" i="1" s="1"/>
  <c r="S65" i="1"/>
  <c r="R65" i="1"/>
  <c r="Q65" i="1"/>
  <c r="P65" i="1"/>
  <c r="M65" i="1"/>
  <c r="S64" i="1"/>
  <c r="R64" i="1"/>
  <c r="P64" i="1"/>
  <c r="M64" i="1"/>
  <c r="Q64" i="1" s="1"/>
  <c r="S63" i="1"/>
  <c r="R63" i="1"/>
  <c r="P63" i="1"/>
  <c r="M63" i="1"/>
  <c r="Q63" i="1" s="1"/>
  <c r="S62" i="1"/>
  <c r="R62" i="1"/>
  <c r="P62" i="1"/>
  <c r="M62" i="1"/>
  <c r="Q62" i="1" s="1"/>
  <c r="S61" i="1"/>
  <c r="R61" i="1"/>
  <c r="P61" i="1"/>
  <c r="M61" i="1"/>
  <c r="S60" i="1"/>
  <c r="R60" i="1"/>
  <c r="P60" i="1"/>
  <c r="M60" i="1"/>
  <c r="Q60" i="1" s="1"/>
  <c r="S59" i="1"/>
  <c r="R59" i="1"/>
  <c r="P59" i="1"/>
  <c r="M59" i="1"/>
  <c r="S58" i="1"/>
  <c r="R58" i="1"/>
  <c r="P58" i="1"/>
  <c r="M58" i="1"/>
  <c r="Q58" i="1" s="1"/>
  <c r="S57" i="1"/>
  <c r="R57" i="1"/>
  <c r="P57" i="1"/>
  <c r="M57" i="1"/>
  <c r="S56" i="1"/>
  <c r="R56" i="1"/>
  <c r="P56" i="1"/>
  <c r="M56" i="1"/>
  <c r="Q56" i="1" s="1"/>
  <c r="S55" i="1"/>
  <c r="R55" i="1"/>
  <c r="P55" i="1"/>
  <c r="M55" i="1"/>
  <c r="Q55" i="1" s="1"/>
  <c r="S54" i="1"/>
  <c r="R54" i="1"/>
  <c r="P54" i="1"/>
  <c r="M54" i="1"/>
  <c r="Q54" i="1" s="1"/>
  <c r="S53" i="1"/>
  <c r="R53" i="1"/>
  <c r="M53" i="1"/>
  <c r="Q53" i="1" s="1"/>
  <c r="S52" i="1"/>
  <c r="R52" i="1"/>
  <c r="M52" i="1"/>
  <c r="Q52" i="1" s="1"/>
  <c r="S51" i="1"/>
  <c r="R51" i="1"/>
  <c r="M51" i="1"/>
  <c r="Q51" i="1" s="1"/>
  <c r="S50" i="1"/>
  <c r="R50" i="1"/>
  <c r="M50" i="1"/>
  <c r="Q50" i="1" s="1"/>
  <c r="S49" i="1"/>
  <c r="R49" i="1"/>
  <c r="P49" i="1"/>
  <c r="M49" i="1"/>
  <c r="Q49" i="1" s="1"/>
  <c r="S48" i="1"/>
  <c r="R48" i="1"/>
  <c r="P48" i="1"/>
  <c r="M48" i="1"/>
  <c r="Q48" i="1" s="1"/>
  <c r="S47" i="1"/>
  <c r="R47" i="1"/>
  <c r="P47" i="1"/>
  <c r="M47" i="1"/>
  <c r="Q47" i="1" s="1"/>
  <c r="S46" i="1"/>
  <c r="R46" i="1"/>
  <c r="P46" i="1"/>
  <c r="M46" i="1"/>
  <c r="Q46" i="1" s="1"/>
  <c r="S45" i="1"/>
  <c r="R45" i="1"/>
  <c r="P45" i="1"/>
  <c r="Q45" i="1" s="1"/>
  <c r="M45" i="1"/>
  <c r="S44" i="1"/>
  <c r="R44" i="1"/>
  <c r="M44" i="1"/>
  <c r="Q44" i="1" s="1"/>
  <c r="S43" i="1"/>
  <c r="R43" i="1"/>
  <c r="P43" i="1"/>
  <c r="M43" i="1"/>
  <c r="Q43" i="1" s="1"/>
  <c r="S42" i="1"/>
  <c r="R42" i="1"/>
  <c r="P42" i="1"/>
  <c r="M42" i="1"/>
  <c r="S41" i="1"/>
  <c r="R41" i="1"/>
  <c r="P41" i="1"/>
  <c r="M41" i="1"/>
  <c r="Q41" i="1" s="1"/>
  <c r="S40" i="1"/>
  <c r="R40" i="1"/>
  <c r="P40" i="1"/>
  <c r="M40" i="1"/>
  <c r="Q40" i="1" s="1"/>
  <c r="S39" i="1"/>
  <c r="R39" i="1"/>
  <c r="M39" i="1"/>
  <c r="Q39" i="1" s="1"/>
  <c r="S38" i="1"/>
  <c r="R38" i="1"/>
  <c r="P38" i="1"/>
  <c r="M38" i="1"/>
  <c r="Q38" i="1" s="1"/>
  <c r="S35" i="1"/>
  <c r="R35" i="1"/>
  <c r="M35" i="1"/>
  <c r="Q35" i="1" s="1"/>
  <c r="S34" i="1"/>
  <c r="R34" i="1"/>
  <c r="P34" i="1"/>
  <c r="M34" i="1"/>
  <c r="Q34" i="1" s="1"/>
  <c r="S33" i="1"/>
  <c r="R33" i="1"/>
  <c r="P33" i="1"/>
  <c r="M33" i="1"/>
  <c r="Q33" i="1" s="1"/>
  <c r="S32" i="1"/>
  <c r="R32" i="1"/>
  <c r="P32" i="1"/>
  <c r="M32" i="1"/>
  <c r="Q32" i="1" s="1"/>
  <c r="S31" i="1"/>
  <c r="R31" i="1"/>
  <c r="M31" i="1"/>
  <c r="Q31" i="1" s="1"/>
  <c r="S30" i="1"/>
  <c r="R30" i="1"/>
  <c r="P30" i="1"/>
  <c r="M30" i="1"/>
  <c r="Q30" i="1" s="1"/>
  <c r="S29" i="1"/>
  <c r="R29" i="1"/>
  <c r="P29" i="1"/>
  <c r="M29" i="1"/>
  <c r="Q29" i="1" s="1"/>
  <c r="S28" i="1"/>
  <c r="R28" i="1"/>
  <c r="P28" i="1"/>
  <c r="M28" i="1"/>
  <c r="Q28" i="1" s="1"/>
  <c r="S27" i="1"/>
  <c r="R27" i="1"/>
  <c r="P27" i="1"/>
  <c r="W27" i="1" s="1"/>
  <c r="M27" i="1"/>
  <c r="Q27" i="1" s="1"/>
  <c r="W26" i="1"/>
  <c r="S26" i="1"/>
  <c r="R26" i="1"/>
  <c r="P26" i="1"/>
  <c r="M26" i="1"/>
  <c r="S25" i="1"/>
  <c r="R25" i="1"/>
  <c r="P25" i="1"/>
  <c r="W25" i="1" s="1"/>
  <c r="M25" i="1"/>
  <c r="Q25" i="1" s="1"/>
  <c r="X24" i="1"/>
  <c r="S24" i="1"/>
  <c r="R24" i="1"/>
  <c r="P24" i="1"/>
  <c r="W24" i="1" s="1"/>
  <c r="M24" i="1"/>
  <c r="Q24" i="1" s="1"/>
  <c r="X23" i="1"/>
  <c r="S23" i="1"/>
  <c r="R23" i="1"/>
  <c r="P23" i="1"/>
  <c r="W23" i="1" s="1"/>
  <c r="M23" i="1"/>
  <c r="X22" i="1"/>
  <c r="S22" i="1"/>
  <c r="R22" i="1"/>
  <c r="P22" i="1"/>
  <c r="W22" i="1" s="1"/>
  <c r="Y22" i="1" s="1"/>
  <c r="M22" i="1"/>
  <c r="Q22" i="1" s="1"/>
  <c r="X21" i="1"/>
  <c r="S21" i="1"/>
  <c r="R21" i="1"/>
  <c r="P21" i="1"/>
  <c r="W21" i="1" s="1"/>
  <c r="Y21" i="1" s="1"/>
  <c r="M21" i="1"/>
  <c r="Q21" i="1" s="1"/>
  <c r="X20" i="1"/>
  <c r="S20" i="1"/>
  <c r="R20" i="1"/>
  <c r="P20" i="1"/>
  <c r="W20" i="1" s="1"/>
  <c r="Y20" i="1" s="1"/>
  <c r="M20" i="1"/>
  <c r="Q20" i="1" s="1"/>
  <c r="X19" i="1"/>
  <c r="S19" i="1"/>
  <c r="R19" i="1"/>
  <c r="P19" i="1"/>
  <c r="W19" i="1" s="1"/>
  <c r="M19" i="1"/>
  <c r="Q19" i="1" s="1"/>
  <c r="Q59" i="1" l="1"/>
  <c r="Q89" i="1"/>
  <c r="Q23" i="1"/>
  <c r="Q26" i="1"/>
  <c r="Q57" i="1"/>
  <c r="Q61" i="1"/>
  <c r="Q113" i="1"/>
  <c r="Q42" i="1"/>
  <c r="Y23" i="1"/>
  <c r="Q69" i="1"/>
  <c r="Q73" i="1"/>
  <c r="Q124" i="1"/>
  <c r="Q141" i="1"/>
  <c r="P141" i="1"/>
  <c r="R141" i="1"/>
  <c r="S1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YEISSIN RODOLFO CACERES PRADILLA</author>
    <author>laquijano</author>
    <author>CDV</author>
    <author>jmzambrano</author>
  </authors>
  <commentList>
    <comment ref="B13" authorId="0" shapeId="0" xr:uid="{A9D87720-CBD4-4A3C-901A-8DB5553776B9}">
      <text>
        <r>
          <rPr>
            <sz val="9"/>
            <color indexed="81"/>
            <rFont val="Tahoma"/>
            <family val="2"/>
          </rPr>
          <t xml:space="preserve">
</t>
        </r>
        <r>
          <rPr>
            <sz val="10"/>
            <color indexed="81"/>
            <rFont val="Calibri"/>
            <family val="2"/>
            <scheme val="minor"/>
          </rPr>
          <t>Si corresponde a la Suscripción, diligenciar la fecha de suscripción formal en la entidad.</t>
        </r>
      </text>
    </comment>
    <comment ref="B17" authorId="1" shapeId="0" xr:uid="{FCFE7EB8-2EAD-4D32-BEC1-30BE2CB0FA42}">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F17" authorId="1" shapeId="0" xr:uid="{FF78B08E-DFFC-42E9-9358-1525A105081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7" authorId="1" shapeId="0" xr:uid="{2763D7EF-92B2-4CD7-BC59-09CA1FB91C84}">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7" authorId="1" shapeId="0" xr:uid="{54A43100-E3BB-4A76-B67A-B2589ADFA385}">
      <text>
        <r>
          <rPr>
            <b/>
            <sz val="8"/>
            <color indexed="81"/>
            <rFont val="Tahoma"/>
            <family val="2"/>
          </rPr>
          <t>Pasos cuantificables que permitan medir el avance y cumplimiento de la acción de mejoramiento.
Se pueden incluir tantas filas como metas sean necesarios.</t>
        </r>
      </text>
    </comment>
    <comment ref="I17" authorId="1" shapeId="0" xr:uid="{0EE66602-9821-4C9A-BD52-51FF61A205D8}">
      <text>
        <r>
          <rPr>
            <b/>
            <sz val="8"/>
            <color indexed="81"/>
            <rFont val="Tahoma"/>
            <family val="2"/>
          </rPr>
          <t xml:space="preserve">Nombre de la unidad de medida que se  utiliza para medir el grado de avance de la meta (unidades o porcentaje) y definición de la actividad a realizar   
</t>
        </r>
      </text>
    </comment>
    <comment ref="J17" authorId="1" shapeId="0" xr:uid="{0B411289-6513-4AB5-A4C2-292F78ABCC9C}">
      <text>
        <r>
          <rPr>
            <b/>
            <sz val="8"/>
            <color indexed="81"/>
            <rFont val="Tahoma"/>
            <family val="2"/>
          </rPr>
          <t xml:space="preserve">Volumen o tamaño de la meta, establecido en unidades o porcentajes. 
</t>
        </r>
      </text>
    </comment>
    <comment ref="K17" authorId="2" shapeId="0" xr:uid="{730A8111-CE47-446E-AA77-F6E15364C78B}">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L17" authorId="1" shapeId="0" xr:uid="{390831F6-9325-47F9-93E6-A350423B66BE}">
      <text>
        <r>
          <rPr>
            <b/>
            <sz val="8"/>
            <color indexed="81"/>
            <rFont val="Tahoma"/>
            <family val="2"/>
          </rPr>
          <t xml:space="preserve">Fecha programada para la terminación de cada meta </t>
        </r>
      </text>
    </comment>
    <comment ref="M17" authorId="1" shapeId="0" xr:uid="{C50D8430-70C5-4C7F-8630-42F02580DFA8}">
      <text>
        <r>
          <rPr>
            <b/>
            <sz val="8"/>
            <color indexed="81"/>
            <rFont val="Tahoma"/>
            <family val="2"/>
          </rPr>
          <t xml:space="preserve">La hoja calcula automáticamente el plazo de duración de la acción de mejoramiento teniendo en cuenta las fechas de inicio y terminación de la meta.
</t>
        </r>
      </text>
    </comment>
    <comment ref="N17" authorId="3" shapeId="0" xr:uid="{467A592B-DE53-45BA-B713-2303C5DF4F03}">
      <text>
        <r>
          <rPr>
            <b/>
            <sz val="8"/>
            <color indexed="81"/>
            <rFont val="Tahoma"/>
            <family val="2"/>
          </rPr>
          <t xml:space="preserve">Nombre de la Dependencia (s) responsable por el cumplimiento de la meta
</t>
        </r>
      </text>
    </comment>
    <comment ref="O17" authorId="1" shapeId="0" xr:uid="{76515C28-A0DC-4232-813B-785A6B06114D}">
      <text>
        <r>
          <rPr>
            <b/>
            <sz val="8"/>
            <color indexed="81"/>
            <rFont val="Tahoma"/>
            <family val="2"/>
          </rPr>
          <t xml:space="preserve">Se consigna el numero de unidades ejecutadas por cada una de las metas 
</t>
        </r>
      </text>
    </comment>
    <comment ref="P17" authorId="1" shapeId="0" xr:uid="{B59B78E5-C4C1-4945-AE40-75B510461E26}">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7" authorId="1" shapeId="0" xr:uid="{B4ABB084-2351-4826-A553-883D7C9964C6}">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Z17" authorId="1" shapeId="0" xr:uid="{0DF6F287-B013-4908-80C8-D1A161A0932D}">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sharedStrings.xml><?xml version="1.0" encoding="utf-8"?>
<sst xmlns="http://schemas.openxmlformats.org/spreadsheetml/2006/main" count="1277" uniqueCount="600">
  <si>
    <t>Nombre entidad</t>
  </si>
  <si>
    <t>Representante legal</t>
  </si>
  <si>
    <t>Modalidad auditoria</t>
  </si>
  <si>
    <t>Periodo fiscal que cubre</t>
  </si>
  <si>
    <t xml:space="preserve">Fecha de Suscripción </t>
  </si>
  <si>
    <t>Fecha presentación avance</t>
  </si>
  <si>
    <t>AVANCE PLAN DE MEJORAMIENTO</t>
  </si>
  <si>
    <t xml:space="preserve">AVANCE Y EJECUCIÓN </t>
  </si>
  <si>
    <t xml:space="preserve">No Hallazgo </t>
  </si>
  <si>
    <t xml:space="preserve">Descripción hallazgo (No mas de 50 palabras) </t>
  </si>
  <si>
    <t>Causa del Hallazgo</t>
  </si>
  <si>
    <t>Efecto del Hallazgo</t>
  </si>
  <si>
    <t>Acción de mejoramiento</t>
  </si>
  <si>
    <t xml:space="preserve">Objetivo </t>
  </si>
  <si>
    <t>Descripción de las Metas</t>
  </si>
  <si>
    <t>Denominación de la Unidad de medida de la Meta</t>
  </si>
  <si>
    <t>Unidad de Medida de la Meta</t>
  </si>
  <si>
    <r>
      <t>Fecha iniciación Metas</t>
    </r>
    <r>
      <rPr>
        <b/>
        <sz val="16"/>
        <color rgb="FFFF0000"/>
        <rFont val="Calibri"/>
        <family val="2"/>
        <scheme val="minor"/>
      </rPr>
      <t>*</t>
    </r>
  </si>
  <si>
    <r>
      <t>Fecha terminación Metas</t>
    </r>
    <r>
      <rPr>
        <b/>
        <sz val="16"/>
        <color rgb="FFFF0000"/>
        <rFont val="Calibri"/>
        <family val="2"/>
        <scheme val="minor"/>
      </rPr>
      <t>*</t>
    </r>
  </si>
  <si>
    <t xml:space="preserve">Plazo en semanas de las Meta </t>
  </si>
  <si>
    <t>Área Responsable</t>
  </si>
  <si>
    <t xml:space="preserve">Avance físico de ejecución de las metas  </t>
  </si>
  <si>
    <r>
      <rPr>
        <b/>
        <sz val="14"/>
        <rFont val="Calibri"/>
        <family val="2"/>
        <scheme val="minor"/>
      </rPr>
      <t>%</t>
    </r>
    <r>
      <rPr>
        <b/>
        <sz val="12"/>
        <rFont val="Calibri"/>
        <family val="2"/>
        <scheme val="minor"/>
      </rPr>
      <t xml:space="preserve"> de Avance físico de ejecución de las metas  </t>
    </r>
  </si>
  <si>
    <t>Puntaje  Logrado  por las metas   (Poi)</t>
  </si>
  <si>
    <t xml:space="preserve">Puntaje Logrado por las metas  Vencidas (POMVi)  </t>
  </si>
  <si>
    <t>Puntaje atribuido metas vencidas</t>
  </si>
  <si>
    <t>Efectividad de la acción</t>
  </si>
  <si>
    <t>OBSERVACION</t>
  </si>
  <si>
    <t>Estado de la meta del hallazgo</t>
  </si>
  <si>
    <t>Estado de la acción de mejora (meta) (ABIERTA / CERRADA)</t>
  </si>
  <si>
    <t xml:space="preserve">SI </t>
  </si>
  <si>
    <t>NO</t>
  </si>
  <si>
    <t>X</t>
  </si>
  <si>
    <t>TOTALES</t>
  </si>
  <si>
    <t>FIRMA REPRESENTANTE LEGAL</t>
  </si>
  <si>
    <t xml:space="preserve">C.C. </t>
  </si>
  <si>
    <t xml:space="preserve">Convenciones: </t>
  </si>
  <si>
    <t>Información suministrada Informes de Auditorías Anteriores de la CGA.</t>
  </si>
  <si>
    <t>Acciones propuestas por el sujeto de control.</t>
  </si>
  <si>
    <t>Area o dependencia responsable de presentar la acción de mejora por cada hallazgo de auditoría</t>
  </si>
  <si>
    <t xml:space="preserve">Avance y Seguimiento  - Columnas de Calculo Automático </t>
  </si>
  <si>
    <t>Estado Actual de la meta del hallazgo</t>
  </si>
  <si>
    <t>Fila de Totales</t>
  </si>
  <si>
    <r>
      <rPr>
        <sz val="16"/>
        <color rgb="FFFF0000"/>
        <rFont val="Arial"/>
        <family val="2"/>
      </rPr>
      <t>*</t>
    </r>
    <r>
      <rPr>
        <sz val="10"/>
        <rFont val="Arial"/>
        <family val="2"/>
      </rPr>
      <t xml:space="preserve"> Utilizar el formato de fechas según lo indicado, para obtener el calculo automatico en cantidad de semanas.</t>
    </r>
  </si>
  <si>
    <t>39 01 2022</t>
  </si>
  <si>
    <t>Principio de Planeación y determinación del AU. La propuesta ecónomica del contratista en la determinación de los gastos de administración (A) incluyó el Ítem 13. GASTOS ANTICIPOS. Gastos relacionados con la constitución de fiducia para el manejo de anticipo, por valor de $5.000.000</t>
  </si>
  <si>
    <t>Según el Artículo 91 de la Ley 1474 de 2011, este valor (Gastos relacionados con la constitución de fiducia para el manejo de anticipo) se encuentra a cargo del contratista.</t>
  </si>
  <si>
    <t>Posible detrimento patrimonial por valor de $5.000.000, de conformidad con el Artículo 6 de la Ley 610 de 2000.</t>
  </si>
  <si>
    <t xml:space="preserve">Requerir a evaluadores de proyectos, integrantes del CAE, supervisores e interventores de contratos, que se verifique que la determinación de Gastos de Administración (A), no incorpore valores relacionados con la constitución de fiducia para el manejo de anticipo, requiriendo los ajustes, descuentos o devoluciones a que haya lugar. </t>
  </si>
  <si>
    <t>Minimizar el riesgo de detrimento patrimonial por reconocimiento y pago de gastos a cargo del contratista.</t>
  </si>
  <si>
    <t>Emitir circular dirigida a  los evaluadores de proyectos, integrantes del CAE, supervisores e  interventores de contratos.</t>
  </si>
  <si>
    <t>Unidad</t>
  </si>
  <si>
    <t>Secretaría de Ambiente</t>
  </si>
  <si>
    <r>
      <rPr>
        <b/>
        <sz val="9.5"/>
        <rFont val="Arial"/>
        <family val="2"/>
      </rPr>
      <t xml:space="preserve">La acción ha sido reportada para cierre. 
</t>
    </r>
    <r>
      <rPr>
        <sz val="9.5"/>
        <rFont val="Arial"/>
        <family val="2"/>
      </rPr>
      <t>La Gerencia de Servicios Públicos, hoy Secretaria de Ambiente, ha brindado directrices a supervisores de contratos y convenios, para que en el marco de sus obligaciones verifiquen la recuperación de los costos y gastos que de acuerdo con la normativa vigente no deben ser reconocidos al contratista. 
El Contrato (CO 2019-00-37-0021 - Nechí) fue objeto de proceso administrativo sancionatorio resuelto mediante las Resoluciones 2023060352940 y 2023060352940 de diciembre de 2023. Se evidencia recuperación de recursos de conformidad con el balance realizado al contrato, incluyendo los $5.000.000 referidos por el órgano de control (fiducia para manejo de anticipo), según oficio del 15/10/2024, que detalla al Consorcio FIA instrucciones para la inversión asociada al pago de sanción derivada del Contrato 2019-OO-37-0021.
El contrato fue objeto de LIQUIDACIÓN UNILATERAL por parte del Departamento, conforme lo establecido en la Resolución No. 2024060429554 del 2024/12/09, en la cual se evidencia la recuperación de lo recursos asociados a gastos anticipos - Gastos relacionados con la constitución de fiducia para el manejo de anticipo, por valor de $5.000.000.
Se aportan las evidencia documental de las gestiones adelantadas en desarrollo de la acción.</t>
    </r>
  </si>
  <si>
    <t>CUMPLIDA</t>
  </si>
  <si>
    <t>Cerrada</t>
  </si>
  <si>
    <t>20 01 2022</t>
  </si>
  <si>
    <t>Contrato de Obra 2100113B0003. Venecia. Se generaron obras extras y adicionales por modificación del diseño. La adición al contrato inicial no fue aceptada por el contratista, sólo terminar el contrato en curso. La GSP debe realizar un nuevo proceso de selección para las obras faltantes en PTAR y dotación (…).</t>
  </si>
  <si>
    <t>Proyecto con actividadles extras. Demora en el trámite de los recursos por parte de los actores. Falta de comunicación y coordinación del municipio y la Gerencia de Servicios Públicos.</t>
  </si>
  <si>
    <t>Riesgo de sobrecostos. Riesgo de proyecto con obras inconclusas. Riesgo de pérdida un monto de $8.795.885.954 y la calidad del bien objeto de servicio público y sus disposición final para asegurar la calidad de vida de los usuarios.</t>
  </si>
  <si>
    <t xml:space="preserve">Adelantar, en coordinación con el municipio de Venecia, las actuaciones administrativas que sean requeridas para que se culminen las obras en condiciones de funcionalidad. Así mismo se encuentra en proceso de Liquidacion del contrato, lo que significa que se haran las compensaciones a que haya lugar en caso de existir merito para ello. </t>
  </si>
  <si>
    <t>Reducir el riesgo de sobrecostos, generación de obras inconclusas o pérdida de recursos por no funcionalidad del proyecto.</t>
  </si>
  <si>
    <t>Desarrollar, en articulación con el municipio de Venecia, las actuaciones administrativas tendientes a la culminación de los contratos actuales, la reformulación del proyecto y los nuevos procesos de contratación para la ejecución de las obras adicionales requeridas.</t>
  </si>
  <si>
    <r>
      <rPr>
        <b/>
        <sz val="9.5"/>
        <rFont val="Arial"/>
        <family val="2"/>
      </rPr>
      <t>La acción de mejoramiento se solicita para prórroga; continúa en seguimiento en la vigencia 2025, sin cierre a Junio de 2025.</t>
    </r>
    <r>
      <rPr>
        <sz val="9.5"/>
        <rFont val="Arial"/>
        <family val="2"/>
      </rPr>
      <t xml:space="preserve"> Los contratos suscritos en la fase inicial del proyecto se encuentran culminados y liquidados: Contrato de Obra 21OO11B0003 liquidado el 09-08-2023 (Ejecución física 87,90%), Contrato de Interventoría 21SS113B006, liquidado el 14-11-2023 (Ejecución física 87,90%). El proyecto fue objeto de trámite de reformulación No. 2, ante el MVCT, con recursos asignados, según oficio del 13/09/2023, radicado No. 2023030418125, con el fin de que se posibilitara la contratación de la finalización de las obras asociadas al proyecto. La Reformulación No. 2 del proyecto fue aprobada en sesión del Comité Técnico del MVCT No. 2024-4 del 12/03/2024.
Como consecuencia de avenida torrencial presentada en el municipio de Venecia, el 25 de junio de 2024, evento que afectó el desarenador y la zona de instalación de la línea de conducción, se hace necesario adelantar trámite de reformulación No. 3, previa al inicio de las nuevas contrataciones para la terminación del proyecto, lo que implicado el trámite ante el MVCT de prórroga y suspensión del plazo de ejecución del convenio 1142.
El convenio suscrito entre el Ministerio, el Municipio de Venecia y la Gerencia (hoy Secretaria de Ambiente), se encuentra vigente, de acuerdo con lo establecido en Otrosí 3 y Acta de Suspensión No. 1, No.2 y No.3 (esta última, hasta el 2 de septiembre de 2025), fecha a la cual deberá terminarse el trámite asociado a la Reformulación No. 3 y gestionarse las actuaciones necesarias para la continuidad del proyecto.
En virtud de la situación técnica y jurídica del proyecto se solicita ante la Gerencia de Auditoría Interna, la ampliación de los plazos de ejecución de la acción de mejora, hasta el 31/12/2025, plazo en el cual se desarrollará la reformulación requerida, la prórroga al convenio 1142, asignación de recursos y contratación de obra e interventoría para la continuidad y finalización de la ejecución del proyecto.
Se aporta por la Secretaria de Ambiente la correspondiente evidencia documental de las gestiones adelantadas en desarrollo de la acción.</t>
    </r>
  </si>
  <si>
    <t>Abierta</t>
  </si>
  <si>
    <t>3. 2020</t>
  </si>
  <si>
    <t>Convenio 4600009917 de 2019 Fallas constructivas en desarrollo de obras de pavimento rígido en el municipio de Dabeiba</t>
  </si>
  <si>
    <t>El pavimento rígido en toda su tiene un desgaste prematuro y progresivo de la superficie del mismo, así como fisuras en algunas placas</t>
  </si>
  <si>
    <t>Las deficiencias constructivas se presentan en todo el tramo llamado LA ARENERA, denotando una presunta falta de supervisión a las obras ejecutadas en el proyecto, inobservando lo establecido en los numerales 4, 5 del artículo 4 de la ley 80, los artículos 83, 84, 85 de la ley 1474 de 2011.
Por anterior se presume una gestión fiscal antieconómica, cuantificada en un valor de $331.928.423, de acuerdo a lo dispuesto en el artículo 126 de la Decreto 403 de 2020</t>
  </si>
  <si>
    <t>1. Adelantar el Acta de Liquidación bilateral del convenio, en la cual se solicite el reintegro de los recursos aportados por el Departamento, ya que la información técnica presentada por el municipio no cumple con las especificaciones técnicas iniciales y no se puede garantizar la estabilidad de la obra. 
2. En caso de no  lograse la liquidación bilateral, se dará inicio al trámite de liquidación unilateral con el correspondiente inicio de proceso de cobro coactivo. 
3. Lograr el reintegro de los recursos a favor del Departamento.</t>
  </si>
  <si>
    <t xml:space="preserve">Se reintegren los recursos aportados por el Departamento </t>
  </si>
  <si>
    <t xml:space="preserve">Expedición de un (1) Acta de Liquidación del convenio. 
Un (1) oficio de reintegro de los recursos por parte del municipio. 
Un (1) soporte de consignación de recursos a favor del departamento. </t>
  </si>
  <si>
    <t>Secretaría de Infraestructura Física</t>
  </si>
  <si>
    <t>La Secretaria de Infraestructura Física, en el ejercicio de sus facultades legales ha desarrollada cada una de las actividades que le están permitidas, para dar cumplimiento del objetivo de la acción de mejora. Conforme al orden institucional del departamento de Antioquia, con el oficio 2024020016386 del 16 de abril de 2024, se dio traslado a la secretaria de hacienda para que dé inicio al cobro coactivo.
En consideración a lo acontecido se debe modificar la fecha cumplimiento teniendo en cuenta que los procesos coactivos deben adelantarse conforme el ordenamiento jurídico vigente, respetando el debido proceso.</t>
  </si>
  <si>
    <t>4. 2020</t>
  </si>
  <si>
    <t>Convenio 4600009917 de 2019 Fallas constructivas en desarrollo de obras de
pavimento rígido en el municipio de Dabeiba</t>
  </si>
  <si>
    <t>Las deficiencias constructivas se presentan en todo el tramo llamado Alfonso López, denotando una presunta falta de supervisión a las obras ejecutadas en el proyecto, inobservando lo establecido en los numerales 4, 5 del artículo 4 de la ley 80, los artículos 83, 84, 85 de la ley 1474.
Por anterior se presume una gestión fiscal antieconómica, cuantificada en un valor de $575.958.026, de acuerdo a lo dispuesto en el artículo 126 de la Decreto 403 de 2020.</t>
  </si>
  <si>
    <t xml:space="preserve">1. Adelantar el Acta de Liquidación bilateral del convenio, en la cual se solicite el reintegro de los recursos aportados por el Departamento, ya que la información técnica presentada por el municipio no cumple con las especificaciones técnicas iniciales y no se puede garantizar la estabilidad de la obra. 
2. En caso de no  lograse la liquidación bilateral, se dará inicio al trámite de liquidación unilateral con el correspondiente inicio de proceso de cobro coactivo. </t>
  </si>
  <si>
    <t xml:space="preserve">Expedición de un (1) Acta de Liquidación del convenio. Un (1) oficio sobre la recomendación al municipio para que tome las acciones jurídicas para la terminación de la obra y la recuperación de los respectivos recursos </t>
  </si>
  <si>
    <t>16. 2020</t>
  </si>
  <si>
    <t>Convenio 4600011504 de 2020 Municipio de Betania. (A)</t>
  </si>
  <si>
    <t xml:space="preserve"> Se incluye un valor de imprevistos, equivalente a la suma de $6.192.494, el cual en caso de no presentarse debe ser devuelto a la entidad contratante</t>
  </si>
  <si>
    <t>Si no se presentan imprevistos y no se devuelve el dinero destinado para esto se considerara  un presunto detrimento patrimonial por el valor de 6.192.494, inobservando el Artículo 126 del Decreto Ley 403 de 20</t>
  </si>
  <si>
    <t xml:space="preserve">1. Realizar al seguimiento y control de los gastos de imprevistos relacionados en la propuesta ganadora, y que deberán ser soportados, por lo cual no se autorizará el pago por concepto de imprevistos, que no estén debidamente soportados. </t>
  </si>
  <si>
    <t xml:space="preserve">Que se pague o en su defecto se recupere financieramente lo debido dentro de la ejecución del contrato </t>
  </si>
  <si>
    <t xml:space="preserve">Un (1) informe de cada desembolso, indicando lo de imprevistos. 
Un (1)informe final </t>
  </si>
  <si>
    <t>*El departamento participo en el convenio como aportante de dineros, el convenio interadministrativo se liquidado de conformidad al mandato legal.
*Los imprevistos fueron justificados y autorizados por el interventor y pagados por el municipio quien ejecuto las actividades constructivas 
*Se anexa el respectivo informe de justificación de imprevistos.
* Se anexa el acta de liquidación.</t>
  </si>
  <si>
    <t>22. 2020</t>
  </si>
  <si>
    <t>Convenio 4600011452 de 2020 RETEICA.</t>
  </si>
  <si>
    <t>Se evidenció en la propuesta de este último, dentro del cálculo del AU, que se incluye el costo referente a la retención de industria y comercio-RETEICA, cuyo valor es deducible el 100%, lo que podría generar un posible detrimento patrimonial por $13.810.564</t>
  </si>
  <si>
    <t xml:space="preserve">Se incluyo dentro del AU el consto referente a la retención de industria y comercio-RETEICA, cuyo valor es deducible el 100%, lo que podría generar un posible detrimento patrimonial por $13.810.564. Lo anterior inobserva los artículos 115, 373 y 374 del decreto ley 624 de 1989, “Estatuto Tributario Nacional”, artículo 3, literales a) y d) y vulnera el principio de economía, según lo establecido en el artículo 3 y 126 del decreto 403 de 2020 </t>
  </si>
  <si>
    <t>1. El Departamento no pagará en los convenios los porcentajes que se deriven de la contratación directa, correspondiente al RETEICA, lo cual será efectivamente descontado. 
2. Este descuento se visualizará en la lista de chequeo de cada autorización de desembolso y en la respectiva liquidación.</t>
  </si>
  <si>
    <t xml:space="preserve">Un (1) acta de liquidación                                   Una (1)  lista de chequeo de pago </t>
  </si>
  <si>
    <t>En el acta de liquidación de convenio se dejo establecido lo siguiente 
1.	Que el Municipio de Santa Rosa de Osos para el Convenio Interadministrativo No. 4600011452 de 2020, le hizo falta la entrega de un comprobante de egreso de la última autorización de uso de recursos, que evidencian los pagos totales efectuados por el Municipio a los contratistas de obra, con lo cual acredita la ejecución financiera de los recursos económicos aportados por el Departamento de Antioquia – Secretaría de Infraestructura Física del 96,64%. El restante de los recursos del Departamento de Antioquia fueron reintegrados al Departamento de la siguiente manera:
a.	El aporte inicial del Departamento para el contrato de obra según convenio entre Departamento y municipio de Santa Rosa de Osos fue por un valor de $2.323.076.917, y según lo contratado de EDUNA para obra fue por un valor de $2.322.198.427, quedando un saldo a favor para el Departamento de Antioquia según los porcentajes de cofinanciación por un valor de $315.697.
b.	Según lo contratado inicialmente de EDUNA para obra fue por un valor de $2.322.198.427, de los cuales el Departamento según los porcentajes de cofinanciación aportaría un valor de $834.513.496; pero, según hallazgo de la Contraloría en el año 2021, el contratista de obra incluyó dentro de su administración el impuesto de RETEICA por valor de $14.160.724, el cual debe de ser asumido netamente por el contratista de obra, y el Departamento no reconoció este impuesto y se reintegró al departamento según los porcentajes de cofinanciación por un valor de $5.088.848.
6. Que, de acuerdo al inciso anterior, el Municipio de Santa Rosa de Osos reintegró la suma de  CINCO MILLONES CUATROCIENTO CUATRO MIL QUINIENTOS CUARENTA Y CINCO PESOS M/L ($5.404.545), ……
Certificado bancario del día 14/05/2024 y Comprobante de Ingreso al Departamento SAP No. 5106714170 del día 14/05/2024 por valor de CINCO MILLONES CUATROCIENTO CUATRO MIL QUINIENTOS CUARENTA Y CINCO PESOS M/L ($5.404.545).</t>
  </si>
  <si>
    <t xml:space="preserve">25 . 2020 </t>
  </si>
  <si>
    <t>Convenio interadministrativo 4600011456 de 2020 Vía de Sonsón. (A)</t>
  </si>
  <si>
    <t xml:space="preserve">Dentro del convenio interadministrativo 4600011456, se presenta una adjudicación del contrato interadministrativo CI-004-2021 donde se incluyen los  recursos y obligaciones para la contratación de la interventoría externa a la ejecución de las obras, lo cual vulnera las buenas prácticas, independencia, objetividad, neutralidad y autonomía que debe tener todo proceso de interventoría, y además también se presenta un sobrecosto por el alquiler de un vehículo siendo así el total del  sobrecosto  72.929.257 de pesos </t>
  </si>
  <si>
    <t>En el convenio interadministrativo 4600011456, se presenta  un  detrimento patrimonial por un valor de $72.929.257 de acuerdo a lo establecido en el artículo 126 de la Decreto 403 de 2020, que esta relacionado con los sobrecostos de la adjudicación del contrato interadministrativo y por transporte.</t>
  </si>
  <si>
    <t>1. En la liquidación del convenio se verificará que este valor no sea reconocido, lo cual, quedará como un saldo a favor del departamento.</t>
  </si>
  <si>
    <t xml:space="preserve">Reintegro de los recursos que se generaron en la contratación que adelantó el municipio </t>
  </si>
  <si>
    <t xml:space="preserve">Una (1) acta de liquidación </t>
  </si>
  <si>
    <t>* En el convenio interadministrativo 4600011456, el departamento participo como aportante de dineros y el municipio como ejecutor de la obra .
* Con la resolución 2024060020915 del 17 de abril de 2024, se ordenó la liquidación unilateral del convenio.
* Con la resolución 2024060425413 del 08 de noviembre de 2024, se resolvió recurso de reposición</t>
  </si>
  <si>
    <t>CGA 2021: 13</t>
  </si>
  <si>
    <t>Pago de imprevistos sin justificación contrato 4600012737 de 2021-(A). Mantenimiento Oriente</t>
  </si>
  <si>
    <t>Pago de los imprevistos sin los debidos soportes de su causarsión durante la ejecución del contrato.</t>
  </si>
  <si>
    <t>Se configuró un presunto detrimento patrimonial por un valor de $36.365.847 calculado con corte hasta esta acta, de acuerdo a lo establecido en el artículo 6 de la ley 610 de 2000</t>
  </si>
  <si>
    <t>Al momento de la liquidación del contrato, realizar la verificacion de los imprevistos efectivamente causados de acuerdo a los soportes presentados por el contratistra, con el objetivo de reintegrar los recursos de ser el caso.</t>
  </si>
  <si>
    <t xml:space="preserve">Lograr la justificación o el reintegro de los recursos pagados no justificados por concepto de Imprevistos
</t>
  </si>
  <si>
    <t xml:space="preserve">Un (1) Informe del Interventor del Contrato, con los soportes y el analisis, de la causación real de imprevistos en el desarrollo del Contrato.
Un (1) Acta de Liquidación en la cual, se evidencie el descuento de los Imprevistos no causados en desarrollo del Contrato
</t>
  </si>
  <si>
    <t xml:space="preserve">* Con oficio calendado el 10 de septiembre de 2022, la interventoría del contrato, informa que ha revisado los documentos con los que se justifican los imprevistos 
* Con el acta de liquidación firmada 13 de junio de 2024, se liquida por mandato legal, y se declaran a paz y salvo los intervinientes.  </t>
  </si>
  <si>
    <t xml:space="preserve">CGA 2021: 16 </t>
  </si>
  <si>
    <t>Convenio Interadministrativo N° 4600012318 de 2021 Tercerización, (A) SAN ROQUE</t>
  </si>
  <si>
    <t>La formula del AU del contrato, estableció un rubro de las pólizas por un monto de $7,082,786, no obsante el valor pagado corresonde a $1,530,650</t>
  </si>
  <si>
    <t xml:space="preserve">Configuración de un presunto detrimento patrimonial por un valor de $ 5,552,136 en el pago de la póliza, de los cuales a la Gobernación corresponde $ 2,760,068 de acuerdo al porcentaje de participación en el Convenio </t>
  </si>
  <si>
    <t xml:space="preserve">Verificacar la causación de saldos a favor del Departamento, determinando los  efectivamente causados, con el objetivo de lograr el reintegro. En contrataciones tener en cuenta los criterior adecuados de AU para la proyección de las pólizas </t>
  </si>
  <si>
    <t xml:space="preserve">
Lograr el pago de los saldos a favor del Departamento relacionados con los recursos aportados para la ejecución del convenio.
</t>
  </si>
  <si>
    <t>(1) Oficio al Municipio de San Roque, por medio del cual se solicita la revisión de los valores de las pólizas y se informa que se descontarán en el último desembolso al municipio.     
(1) Acta de Liquidación en la cual, se evidencie el reitentegro de la totalidad de recursos dispuestos y no utilizados, para el pago de las pólizas por parte de la Gobernación de Antiquia. 
(1) Reunión con la Dirección de estructuración para establecer la causa de la diferencia entre lo proyectado en el AU y el costo efectivo de la póliza, en aras de evitar que la situación se presente en futuros procesos de contratación.( 18 agosto 2022)</t>
  </si>
  <si>
    <t xml:space="preserve">La Secretaria de Infraestructura Física solicita cambiar la fecha de cumplimiento de la acción de mejora total, en consideración a que se ha procedido con el acta de terminación  y se inicia el término legal para la liquidación del convenio </t>
  </si>
  <si>
    <t>EN TERMINO</t>
  </si>
  <si>
    <t>CGA 2021: 21</t>
  </si>
  <si>
    <t>Sanción a Contrato de obra pública No. 4600009770 de 2019 Sonsón- La Quiebra – Nariño y La Quiebra – Argelia</t>
  </si>
  <si>
    <t>No se ha llevado a cabo la compensación o efectiva afectación a la póliza de la Sanción, ni la posible Transacción.</t>
  </si>
  <si>
    <t>No hacer efectiva la sanción pecunaria, ni poder terminar las obras  incumplidas.</t>
  </si>
  <si>
    <t xml:space="preserve">Al momento de la liquidación del contrato se llevara a cabo la compensación o efectiva afectación a la póliza, por el valor de la sanción emitida a través de la Resolución S2021060007620 del 08 de abril de 2021 </t>
  </si>
  <si>
    <t xml:space="preserve">Lograr el pago de la sanción impuesta a través de Resolución S2021060007620 del 08 de abril de 2021 por el incumplimiento parcial y definitivo de la obra, cuyo valor corresponde al 100% de la clausula penal pactada equivalente a $432,200,000 </t>
  </si>
  <si>
    <t>Un (1) Acta de Liquidación en la cual, se evidencie el descuento equivalente a $432,200,000 como consecuencia de la imposición de la sanción correspondiente a la clausula penal pactada.</t>
  </si>
  <si>
    <t>La Secretaria de Infraestructura cumple con la acción de mejora propuesta, se anexaron copia del acta de liquidación y de cumplimiento por parte del contratista</t>
  </si>
  <si>
    <t>CGA 2021: 22</t>
  </si>
  <si>
    <t>Deficiencias en el cálculo del AU Contrato de obra pública 4600010161 de 2019 - (A) Puro Cuero – Puente Chapineros</t>
  </si>
  <si>
    <t>Pago de los imprevistos sin los debidos soportes de su causarsión durante la ejecución del contrato y error al incluir gastos de fiducia en A del Contrato.</t>
  </si>
  <si>
    <t>Un presunto detrimento patrimonial de $87.703.451, por pago de imprevistos cobrados sin justificación, gasto de fiducia inobservando lo establecido en el artículo 91 de la ley 1474 de 2011</t>
  </si>
  <si>
    <t>Realizar la verificacion de causación de los imprevistos, determinando los  efectivamente causados, con el objetivo de lograr el reintegro de ser el caso.</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</si>
  <si>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el descuento de los Imprevistos no causados en desarrollo del Contrato
</t>
  </si>
  <si>
    <t>Pese a que se realizaron los procedimientos, de liquidación y se han realizado los procedimientos de cobro persuasivo, y se dio el traslado para el cobro coactivo, hasta la fecha no se ha logrado el reintegro de los recursos, en tal sentido no se ha cumplido con la mejora. Por cuanto las tareas que se deben cumplir no están dentro de las competencias de la secretaría y es necesario esperar a que la Secretaría de Hacienda adelante el proceso coactivo conforme normatividad vigente.</t>
  </si>
  <si>
    <t>CGA 2021: 25</t>
  </si>
  <si>
    <t>Deficiencias estructuración del Contrato de obra pública No. 4600010113 de 2019, Desarrollo Vial Carabanchel – La María en el Municipio de El Retiro. (A)</t>
  </si>
  <si>
    <t>Pago de los imprevistos sin Justificación.</t>
  </si>
  <si>
    <t>Se presume como detrimento patrimonial, es decir, el valor de $4.263.765</t>
  </si>
  <si>
    <t>El contrato que dio origen al hallazgo, fue objeto de proceso sancionatorio, en el que se generaron obligaciones a cargo del contratista, las que no se han cumplido, se esta esperando propuesta de pago por parte del contratista, en tal sentido no se ha cumplido con la mejora y es necesario ampliar plazo de ejecución.</t>
  </si>
  <si>
    <t>CGA 2021: 38</t>
  </si>
  <si>
    <t>Convenio Interadministrativo N° 230-0906084-2021.  BETANIA 
Gobernación 4600011504</t>
  </si>
  <si>
    <t>En el cálculo del presupuesto se incluye el valor de los imprevistos</t>
  </si>
  <si>
    <t>Presunto detrimento patrimonial $6.192.949 en caso de no incluirse en la liquidación</t>
  </si>
  <si>
    <t>Realizar la verificacion de causación de los imprevistos, determinando los  efectivamente causados; razón por la cual no se autorizará el pago de los imprevistos que no esten efectivamente causados</t>
  </si>
  <si>
    <t xml:space="preserve">Pagar unicamente los imprevistos que se encuentren debidamente soportados
</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</si>
  <si>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que no fueron pagados los Imprevistos no causados en desarrollo del Contrato
</t>
  </si>
  <si>
    <t>29  2022</t>
  </si>
  <si>
    <t>Hallazgo Administrativo N° 29 - Vía Santiago – Berrio – Mulas - Cruces-entrada a La Sierra - La Sierra - (A)</t>
  </si>
  <si>
    <t>Dentro de la propuesta en el cálculo del AU se considera un valor superior por concepto de pólizas y se hace reconocimiento por gasto de fiducia inobservando lo establecido en el artículo 91 de la ley 1474 de 2011</t>
  </si>
  <si>
    <t>Presunto detrimento patrimonial y como una gestión fiscal antieconómica según lo dispuesto en el artículo 6 de la Ley 610 de 2000, por $136.145.748</t>
  </si>
  <si>
    <t xml:space="preserve">1. La Dirección de Asuntos Legales remitirá comunicación con la directriz sobre reintegro de valores contemplados en la “Administración” del AIU de los proyectos de obra objeto de este hallazgo.
2. Se remitirá a la Interventoría comunicación de la Dirección de Asuntos Legales, para que las interventorías procedan con lo pertinente conforme a la recomendación.  
3. De no descontar la Interventoría, la Dirección de Asuntos Legales, proyectará y gestionará el Acto Administrativo y/o Modificación Contractual para hacer efectivo el descuento de los recursos pagados objeto del hallazgo. </t>
  </si>
  <si>
    <t>Que se pague lo efectivamente causado o en su defecto se recupere financieramente lo pagado,   logrando el descuento, o la recuperación de los recursos objeto del hallazgo, lo anterior acorde con la ejecución del contrato.</t>
  </si>
  <si>
    <t>Un (1) oficio con la directriz de Dirección de Asuntos Legales de la auditoria.                                                             
Un (1) oficio a cada interventoría con las recomendaciones. 
Un (1) Acto Administrativo y/o modificación contractual, para modificar la A del Contrato y hacer efectivo el descuento</t>
  </si>
  <si>
    <t>Se solicita cambiar la fecha de cumplimiento de la acción de mejora total, en consideración a que el contrato objeto del hallazgo es causa del proceso judicial con radicado 05001 23 33 000 2024 0048000, bajo el medio de control controversial contractuales, circunstancia que imposibilita cualquier actuación desde la Secretaria de Infraestructura, por la pérdida de competencia</t>
  </si>
  <si>
    <t>30  2022</t>
  </si>
  <si>
    <t xml:space="preserve">Hallazgo Administrativo N° 30 - Vía Santiago-Berrio-Mulas Cruces-Puerto Nare - (A) </t>
  </si>
  <si>
    <t>Dentro de la propuesta en el cálculo del AU se hace reconocimiento por gasto de fiducia inobservando lo establecido en el artículo 91 de la ley 1474 de 2011</t>
  </si>
  <si>
    <t>Presunto detrimento patrimonial y como una gestión fiscal antieconómica según lo dispuesto en el artículo 6 de la Ley 610 de 2000, por $31.000.000</t>
  </si>
  <si>
    <t xml:space="preserve">1. La Dirección de Asuntos Legales remitirá comunicación con las directriz sobre reintegro de valores contemplados en la “Administración” del AIU de los proyectos de obra objeto de este hallazgo.
2. Se remitirá a la Interventoría comunicación de la Dirección de Asuntos Legales, para que las interventorías procedan con lo pertinente conforme a la recomendación.  
3. De no descontar la Interventoría, la Dirección de Asuntos Legales, proyectará y gestionará el Acto Administrativo y/o Modificación Contractual para hacer efectivo el descuento de los recursos pagados objeto del hallazgo. </t>
  </si>
  <si>
    <t>35  2022</t>
  </si>
  <si>
    <t>Hallazgo Administrativo N° 35 – Anorí. Deficiencias en el cálculo del AU y presuntos sobrecostos Contrato 4600006148 de 2016 – Con presunta incidencia disciplinaria y fiscal (A) (D) (F)</t>
  </si>
  <si>
    <t xml:space="preserve"> Se considera un valor superior por concepto de pólizas y se hace reconocimiento por gasto de fiducia inobservando lo establecido en el artículo 91 de la ley 1474 de 2011. No instalación de  Planta de asfalto considerada en la propuesta.</t>
  </si>
  <si>
    <t>Presunto detrimento patrimonial por un valor $2.907.352.744,15</t>
  </si>
  <si>
    <t>1. La Dirección de Asuntos Legales remitirá comunicación con la directriz sobre reintegro de valores contemplados en la “Administración” del AIU de los proyectos de obra objeto de este hallazgo.
Se remitirá a la Interventoría comunicación de la Dirección de Asuntos Legales, para que las interventorías procedan con lo pertinente conforme a la recomendación.  
Remitir oficio a la interventoría informando sobre el hallazgo y el respectivo descuento y acciones a tomar. 
Se elaborará un informe por parte de la Interventoría en el cual, se evidencie y se justifique los descuentos efectuados al contratista de obra de los hallazgos de la CGA.</t>
  </si>
  <si>
    <t xml:space="preserve">Que se pague lo efectivamente causado o en su defecto se recupere financieramente lo pagado, logrando el descuento, o la recuperación de los recursos objeto del hallazgo, lo anterior acorde con la ejecución del contrato. </t>
  </si>
  <si>
    <t>Un (1) oficio con la directriz de Dirección de Asuntos Legales de la auditoria.                                                                  
Un (1) oficio a la interventoría con las recomendaciones de la Dirección de Asuntos Legales.                                            
Un (1) oficio a la interventoría 
Un (1) Informe de la Interventoría</t>
  </si>
  <si>
    <t>La Secretaria de Infraestructura Física solicita cambiar la fecha de cumplimiento de la acción de mejora total, en consideración a que se ha procedido con el acta de terminación  y se inicial el término legal para la liquidación del convenio</t>
  </si>
  <si>
    <t>H1-V2023</t>
  </si>
  <si>
    <t>Hallazgo Administrativo No. 1 – Incapacidades - con presunta incidencia Disciplinaria y Fiscal (A) (D) (F)</t>
  </si>
  <si>
    <t xml:space="preserve">Se pudo observar que las Incapacidades a cargo de las empresas prestadoras de los servicios de salud E.P.S y la Administradora de Riesgos Profesionales ARP, no se reportan de manera adecuada para su registro y afectación financiera (Presupuesto y Contabilidad), además de que algunas incapacidades fueron canceladas al funcionario sin el debido cumplimiento de la norma.
</t>
  </si>
  <si>
    <t>Motivo por el cual los Estados Contables de la Entidad no revelan en forma adecuado los Saldos de las cuentas por cobrar, presentando una incorrección por subestimación de $602,135,554., en la subcuenta 1384260011. Situación que afecta la razonabilidad de los estados contables, debido a que no se lleva a cabo una adecuada causación contable de este derecho, afectando el saldo de cartera y del estado de resultados, lo cual no permite hacer seguimiento al proceso de conciliación, además de un posible detrimento patrimonial por valor de $37.182.675, de los cuales $23.534.054 son del Nivel Central y $13.648.621 son del Área de Salud – Secretaria Seccional de Antioquia.</t>
  </si>
  <si>
    <t>Actualizar el reporte de incapacidades del Nivel Central, enviado por la Dirección Compensación y Sistema Pensional a la Dirección de Contabilidad.</t>
  </si>
  <si>
    <t>Contribuir a  la adecuada causación contable de las cuentas por cobrar por concepto  de las incapacidades del Nivel central</t>
  </si>
  <si>
    <t>Depuración de la base datos, mediante la cual se lleva el registro de las incapacidades del Nivel Central, reportadas a la Dirección Compensación y Sistema Pensional</t>
  </si>
  <si>
    <t xml:space="preserve">Unidades </t>
  </si>
  <si>
    <t>Talento Humano y Servicios Administrativos (Incapacidades Nivel Central)</t>
  </si>
  <si>
    <t xml:space="preserve">Se Anexan evidencias de cumplimiento y se envía para cierre por parte de la Secretaría de Talento Humano y Servicios Administrativos. En la Secretaría de Salud, a la fecha se están realizando los registros contables teniendo como soporte las certificación fimamdas por la Directora Administrativa y Financiera, se anexa, con el cobro que se hacen a cada una de las Entidades Responsable de Pago. </t>
  </si>
  <si>
    <t>Iniciar y/o continuar con los trámites administrativos tendientes a obtener el reconocimiento económico por parte de las EPS y/o ARL de las incapacidades del Nivel Central, o en su defecto,  al servidor público, si a ello hubiere lugar.</t>
  </si>
  <si>
    <t xml:space="preserve">Recuperar recursos por concepto de incapaciades del Nivel Central, que fueron reconocidos a los servidores públicos y que están a cargo de las EPS y/o ARL. </t>
  </si>
  <si>
    <t>1. Solicitar  la transcripción de incapacidades del Nivel Central y/o  iniciar el cobro , a la EPS o al servidor o ex servidor público,  si a ello hubiera lugar.
2.Iniciar y/o continuar con el cobro ante las EPS y/o ARL,de las incapacidades rechazadas u objetadas.</t>
  </si>
  <si>
    <t xml:space="preserve">Pesos Colombianos </t>
  </si>
  <si>
    <t>$23,534,054</t>
  </si>
  <si>
    <t xml:space="preserve">Registrar contablemente la incapacidad en el momento en que se cobra a la EPS o ARL.  </t>
  </si>
  <si>
    <t xml:space="preserve">1.1. Reflejar los Estados Financieros ajusados a la realidad de los cobros de incapacidades. </t>
  </si>
  <si>
    <t xml:space="preserve">1.1 Información contable, presupuestal y de nomina conciliada. </t>
  </si>
  <si>
    <t xml:space="preserve">Porcentaje </t>
  </si>
  <si>
    <t>Secretaría de Salud e Inclusión Social</t>
  </si>
  <si>
    <t>06-V2023 00</t>
  </si>
  <si>
    <t xml:space="preserve">Pago Reparación Directa- Patricia Carvajal Tabares y Otrosl </t>
  </si>
  <si>
    <t>Falla en el servicio por la omisión de realizar la remoción de derrumbes de manera oportuna y de señalizar los mismos de manera preventiva
Inadecuada interventoría del contrato celebrado para el mantenimiento y conservación de la vía.</t>
  </si>
  <si>
    <t>(A) (D) (F)</t>
  </si>
  <si>
    <t>*Plan de capacitación a supervisores del proceso en materia de supervisión de obras, de acuerdo a la Ley 1474 de 2011, artículos 82, 83 y 84.</t>
  </si>
  <si>
    <t>*Mantener las condiciones de transitabilidad con el ánimo de minimizar eventualidades, incidentes y accidentes en la red vial a cargo del Departamento de Antioquia.
*Evitar pérdida de recursos por la inadecuada recepción y pago de bienes sin el cumplimiento de las especificaciones técnicas.</t>
  </si>
  <si>
    <t>Listado de participantes de la capacitación</t>
  </si>
  <si>
    <t xml:space="preserve">listado </t>
  </si>
  <si>
    <t>La Secretaria de Infraestructura cumple con la acción de mejora propuesta, se ofrecieron tres capacitaciones a los supervisores, en los temas relacionados con el manual de supervisión y seguridad vial.</t>
  </si>
  <si>
    <t>06-V2023 01</t>
  </si>
  <si>
    <t>*Mantener la revisión constante a contratos de obra e interventoría a través de las reuniones de inicio y seguimientos de comités de obra.</t>
  </si>
  <si>
    <t>*Actas de reunión previa al inicio de obra y actas de comité.</t>
  </si>
  <si>
    <t>acta</t>
  </si>
  <si>
    <t>La Secretaria de Infraestructura cumple con la acción de mejora propuesta, en consideración a que los supervisores han cumplido con la gestión y comunicación de las respectivas actas, y en cumplimiento de las circulares referente a las publicaciones de documentos en la plataforma SECOP II</t>
  </si>
  <si>
    <t>06-V2023 02</t>
  </si>
  <si>
    <t>*Plan de capacitaciones en materia de señalización vial, en concordancia con el manual de Señalización vial 2015 de INVIAS</t>
  </si>
  <si>
    <t>06-V2023 03</t>
  </si>
  <si>
    <t>*Verificar por parte del supervisor de forma aleatoria o por importancia las obras recibidas por el interventor para asegurar el cumplimiento en cantidad y calidad.</t>
  </si>
  <si>
    <t>*Verificar aleatoriamente o por importancia por parte de la supervisón en terreno los ítem recibidos por la interventoría en el momento de autorizar pagos.</t>
  </si>
  <si>
    <t xml:space="preserve">informe de supervisión </t>
  </si>
  <si>
    <t>La Secretaria de Infraestructura cumple con la acción de mejora propuesta, en consideración a que los supervisores han cumplido con la gestión y comunicación de las respectivos informes, y en cumplimiento de las circulares referente a las publicaciones de documentos en la plataforma SECOP II</t>
  </si>
  <si>
    <t>06-V2023 04</t>
  </si>
  <si>
    <t>* Gestionar Matriz de Priorización de Necesidades en el procedimiento de Mantenimiento de la Red Vial a Cargo del Departamento y del procedimiento de Atención de Emergencias en la Red Vial a Cargo del Departamento.</t>
  </si>
  <si>
    <t>*Matriz de Priorización de Necesidades.</t>
  </si>
  <si>
    <t xml:space="preserve">La Secretaria de Infraestructura cumple con la acción de mejora propuesta, al firmar el contrato 4600017794 del 2024, que tiene por objetivo CONTRATO INTERADMINISTRATIVO DE MANDATO SIN REPRESENTACIÓN PARA LA ADMINISTRACIÓN DELEGADA DE LOS RECURSOS DESTINADOS A LLEVAR A CABO ACTIVIDADES DE CONSERVACIÓN, MANTENIMIENTO Y REHABILITACIÓN DE LAS VÍAS A CARGO DEL DEPARTAMENTO DE ANTIOQUIA EN CUMPLIMIENTO DEL PLAN DE DESARROLLO DEPARTAMENTAL POR ANTIOQUIA FIRME, se estableció como fuente de información la matriz de priorización para la ejecución de las actividades de mantenimiento </t>
  </si>
  <si>
    <t>06-V2023 05</t>
  </si>
  <si>
    <t>* Gestionar Vigencias Futuras para dar continuidad a los contratos de mantenimiento y atención de emergencias en la red vial a cargo del Departamento en cada vigencia fiscal aprobada en el actual periodo de gobierno.</t>
  </si>
  <si>
    <t>*Ordenanza de Vigencias Futuras.</t>
  </si>
  <si>
    <t xml:space="preserve">La Secretaria de Infraestructura cumple con la acción de mejora propuesta, con la ordenanza 026 del 28 agosto de  2024, en al que se ordenan la vigencias futura para el garantizar el mantenimiento vial </t>
  </si>
  <si>
    <t>07-V2023 00</t>
  </si>
  <si>
    <t xml:space="preserve">Pago Reparación Directa- Efraín Panesso Ospina y Otros </t>
  </si>
  <si>
    <t>Falla en el servicio por la omisión de realizar la remoción de derrumbes de manera oportuna y de señalizar los mismos de manera preventiva 
Inadecuada interventoría del contrato celebrado para el mantenimiento y conservación de la vía.</t>
  </si>
  <si>
    <t xml:space="preserve"> (A) (D) (F)</t>
  </si>
  <si>
    <t>07-V2023 01</t>
  </si>
  <si>
    <t>07-V2023 02</t>
  </si>
  <si>
    <t>07-V2023 03</t>
  </si>
  <si>
    <t>La Secretaria de Infraestructura cumple con la acción de mejora propuesta, en consideración a que los supervisores han cumplido con la gestión y comunicación de los respectivos informes y demasdocumentos en la plataforma SECOP II</t>
  </si>
  <si>
    <t>07-V2023 05</t>
  </si>
  <si>
    <t>07-V2023 06</t>
  </si>
  <si>
    <t>08-V2023 00</t>
  </si>
  <si>
    <t xml:space="preserve">Pago Reparación Directa- Socorro Mesa Jiménez y Otros </t>
  </si>
  <si>
    <t>08-V2023 01</t>
  </si>
  <si>
    <t>08-V2023 02</t>
  </si>
  <si>
    <t>08-V2023 03</t>
  </si>
  <si>
    <t>La Secretaria de Infraestructura cumple con la acción de mejora propuesta, en consideración a que los supervisores han cumplido con la gestión y comunicación de los respectivos informes, y en cumplimiento de las circulares referente a las publicaciones de documentos en la plataforma SECOP II</t>
  </si>
  <si>
    <t>08-V2023 04</t>
  </si>
  <si>
    <t>08-V2023 05</t>
  </si>
  <si>
    <t>09-V2023 00</t>
  </si>
  <si>
    <t xml:space="preserve">Pago Reparación Directa- Adiela Montoya Zapata y Otros </t>
  </si>
  <si>
    <t>09-V2023 01</t>
  </si>
  <si>
    <t>09-V2023 02</t>
  </si>
  <si>
    <t>09-V2023 03</t>
  </si>
  <si>
    <t>09-V2023 04</t>
  </si>
  <si>
    <t>09-V2023 05</t>
  </si>
  <si>
    <t>10V-2023 00</t>
  </si>
  <si>
    <t xml:space="preserve">Pago Reparación Directa- Lina María Vélez Gallego y Otros </t>
  </si>
  <si>
    <t>10V-2023 01</t>
  </si>
  <si>
    <t>10V-2023 02</t>
  </si>
  <si>
    <t>10V-2023 03</t>
  </si>
  <si>
    <t>10V-2023 04</t>
  </si>
  <si>
    <t>10V-2023 05</t>
  </si>
  <si>
    <t>11V-2023 00</t>
  </si>
  <si>
    <t xml:space="preserve">Pago Reparación Directa- Luz Marina Ortega y Otros </t>
  </si>
  <si>
    <t>Falla en el servicio por la omisión de realizar la remoción de derrumbes de manera oportuna y de señalizar los mismos de manera preventiva.
Inadecuada interventoría del contrato celebrado para el mantenimiento y conservación de la vía.</t>
  </si>
  <si>
    <t>11V-2023 01</t>
  </si>
  <si>
    <t>11V-2023 02</t>
  </si>
  <si>
    <t>11V-2023 03</t>
  </si>
  <si>
    <t>La Secretaria de Infraestructura cumple con la acción de mejora propuesta, en consideración a que los supervisores han cumplido con la gestión y comunicación de los respectivos infomres , y en cumplimiento de las circulares referente a las publicaciones de documentos en la plataforma SECOP II</t>
  </si>
  <si>
    <t>11V-2023 04</t>
  </si>
  <si>
    <t>11V-2023 05</t>
  </si>
  <si>
    <t>H13-V2023</t>
  </si>
  <si>
    <t>CHEQUES NO COBRADOS O POR RECLAMAR SUBCUENTA 249030</t>
  </si>
  <si>
    <t xml:space="preserve">Inadecuado cierre del proceso contable y deficiencias en la conciliación con las
áreas que generan los insumos. </t>
  </si>
  <si>
    <t>Incorrección por sobrestimación en el saldo de la cuenta 249030 Cheques
no cobrados o por reclamar por $10.409.958.
• Revelación inadecuada.</t>
  </si>
  <si>
    <t>RECLASIFICACIÓN DE LA CUENTA 249030</t>
  </si>
  <si>
    <t>REGISTRO DEL INGRESO</t>
  </si>
  <si>
    <t>SANEAMIENTO  DE LA CUENTA 249030</t>
  </si>
  <si>
    <t>PORCENTAJE</t>
  </si>
  <si>
    <t>Dirección Financiera</t>
  </si>
  <si>
    <t xml:space="preserve">Se aportaron documentos en donde se evidencia: adicion de los recursos al presupuesto y su reclasificacion contable </t>
  </si>
  <si>
    <t>H14-V2023</t>
  </si>
  <si>
    <t xml:space="preserve"> Evaluada la cuenta contable 2512 Beneficio a los empleados a largo plazo, con saldo al cierre de la vigencia 2023 por $34.835.080.545 y producto del seguimiento realizado a las acciones de mejora implementadas por la entidad, relacionadas con la cobertura para el cubrimiento de dicha acreencia, registrada en la cuenta contable 1902 Plan de Activos para Beneficios a los empleados a largo plazo con saldo al cierre de vigencia 2023 por $17.399.874.606, se observó una cobertura que alcanzó el 49,95%, evidenciando la desfinanciación de dicha acreencia y una disminución en la cobertura entre las vigencias 2022 y 2023 del 5.61%, como se detalla a continuación, aspecto que fue advertido en la Auditoría Financiera y de Gestión vigencia 2022 realizada por este Ente de Control.</t>
  </si>
  <si>
    <t>Incompleta apropiación de recursos para el cubrimiento del pasivo por concepto de cesantías del régimen de retroactividad.</t>
  </si>
  <si>
    <t>Desfinanciación para el pago por concepto de cesantías retroactivas.</t>
  </si>
  <si>
    <t>Disponibilidad de los recursos para cubrir las cesantías retroactivas en el momento que se requieran, teniendo en cuenta que dicho presupuesto  es responsabilidad de la Secretaria de Talento Humano y Desarrollo Organizacional, asi mismo dar continuidad al seguimiento mensual de la supervisión del contrato</t>
  </si>
  <si>
    <t xml:space="preserve">Garantizar el pago oportuno de las liquidaciones de cesantías retroactivas a traves del administrador Colfondos,  propendiendo por la oportuna ejecución presupuestal, asi como, el traslado de los recursos desde la subsecretraia de tesoreria, una vez se  tramiten por parte  del ordenador del gasto. </t>
  </si>
  <si>
    <t>Pagar oportunamente todas las liquidaciones de cesantías retroactivas, impulsando el nuevo reglamento, las politicas, procedimientos,  asi como, el seguimiento y vigilancia por parte de la supervision, con la finalidad que el administrador Colfondos realice los pagos de forma oportuna.</t>
  </si>
  <si>
    <t>Porcentaje</t>
  </si>
  <si>
    <t>Secretaría de Talento Humano y Desarrollo Organizacional -Direccion Compensación y Sistema Pensional y Secretaría de Hacienda- Subsecretaría de Tesorería-Sdubsecretaria Financiera</t>
  </si>
  <si>
    <t>SE AMPLÍA EL PLAZO DE LA ACCIÓN DE MEJORA. Como seguimiento de la acción se adjuntan evidencias y justificación para dar tratamiento al hallazgo H14-V2023 de la Contraloría General de Antioquia, referente a la apropiación de recursos para el cubrimiento del pasivo por concepto de cesantías del régimen de retroactividad.
Como evidencia de lo anterior, se encuentra el extracto de COLFONDOS con corte al 31 de mayo de 2025, en el que se reportan 423 retroactivos discriminados así:
Subcuenta Asamblea: 2
Subcuenta Educación: 111
Subcuenta Nivel Central: 310, de los cuales 82 corresponden a la FLA (actualmente fuera de la estructura del Departamento de Antioquia desde el 01 de enero de 2021), y 228 al Nivel Central.
Adicionalmente, informamos que:
La Secretaría de Educación ha adelantado las gestiones pertinentes ante el SGP para adicionar $3.000 millones a la subcuenta de Educación.
Para el Nivel Central, dentro del presupuesto de la vigencia 2025 se cuenta con una apropiación de $10.000 millones adicionales, que se incorporarán al portafolio en el momento en que las condiciones del mercado bursátil lo permitan.
Desde la supervisión del contrato, se continúa con el seguimiento mensual, elaborando los informes correspondientes y monitoreando el portafolio de inversión de las tres subcuentas, así como el comportamiento de los retiros de cesantías. Hasta la fecha, no se ha presentado ningún caso en el que el fondo no haya contado con los recursos suficientes para atender los pagos requeridos por los funcionarios con cesantías retroactivas.
Así mismo, se anexa el correo emitido por la Asamblea Departamental de Antioquia, donde se presenta un análisis detallado del comportamiento estimado de los recursos de cesantías del funcionario Alberto Escobar y la señora Blanca Cecilia Henao. En dicho análisis se muestra que, con los abonos presupuestados y los retiros programados, el fondo cuenta con suficiencia para cumplir con las obligaciones proyectadas. La señora Blanca Cecilia ha manifestado que, por ahora, no tiene previsto retirarse de la Corporación.
Reiteramos nuestro compromiso con el cumplimiento de la acción de mejora y quedamos atentos a cualquier observación adicional.</t>
  </si>
  <si>
    <t>H17-V2023</t>
  </si>
  <si>
    <t>Hallazgo Administrativo No. 17- Propiedades, Planta y Equipo – Bienes No Explotados (Cuenta 1637) (A)</t>
  </si>
  <si>
    <t>Debilidades en el control de bienes automotores no explotados a cargo de la Secretaría Seccional de Salud.
Falta de acciones administrativas para evitar un mayor deterioro de estos bienes.
Falta de actualización y depuración de los vehículos automotores con los documentos que acreditan su propiedad.
El Comité de Sostenibilidad Contable, no ha ejercido las funciones pertinentes para su saneamiento y titularización.
Dificultades en los procesos de saneamiento de los vehículos donados por organismos internacionales al Departamento de Antioquia y en la realización del traspaso de los vehículos entregados por la Secretaría de Salud en calidad de  donación a otras entidades (Municipios u Hospitales)</t>
  </si>
  <si>
    <t>Información financiera que no cuenta con las características de verificabilidad, al no existir certeza de la titularidad de los automotores detallados en el cuadro anexo; las operaciones contables realizadas sobre el activo fijo generan incertidumbre.
Incorreción de la cuenta 163711 Propiedades planta y equipo no explotados - Equipos de transporte, tracción y elevación, sobrestimada por $5.397.876, con impacto en el patrimonio.</t>
  </si>
  <si>
    <t xml:space="preserve">Actualizar la información contable en SAP para los vehículos sobre los cuales se ha identificado que ya no son propiedad del Departamento de Antioquia – Secretaría de Salud (0LJ905 y OMH481). </t>
  </si>
  <si>
    <t>Contar con información contable actualizada y veraz sobre los vehículos propiedad del Departamento de Antioquia – Secretaría de Salud.</t>
  </si>
  <si>
    <t>Inforrmación contable en SAP actualizada sobre los vehículos 0LJ905 y OMH481, que ya no son propiedad del Departamento de Antioquia</t>
  </si>
  <si>
    <t>Secretaría de Salud y Protección Social - Dirección Administrativa y Financiera</t>
  </si>
  <si>
    <t>0LJ905:  No se encuentra en los archivos de la Secretaría de Salud e Inclusión Social el Contrato de Donación al Municipio de Sabaneta; en el Historial el vehículo se encuentra registrado a persona indeterminada, vende el Departamento a persona indeterminada el 25/09/2017; no se ha bajado de SAP toda vez que de la Dirección de Bienes requieren el Contrato de Donación, por tanto no se lleva a saneamiento contable.  se hizo trámite ante el Comité de Saneamiento Contable y no se refleja el trámite en SAP. (Se pide concepto a la dirección de bienes)
ANEXO 1: Historial, Acta Entrega de Vehículo.    
OMH481:  En el Histórico de propietarios aparece que fue entregado al Municipio de Remedios quien a su vez lo vendió. No se encuentra registrado en SAP.
ANEXO. 2. Historial, Contrato de donación, reporte de la Dirección de Bienes  del 17 de junio de 2025 donde no aparece registro. ES NECESARIO AMPLIAR EL PLAZO DE EJECUCIÓN DE LAS ACCIONES PARA SEGUIR ADELANTE CON LOS TRÁMITES</t>
  </si>
  <si>
    <t xml:space="preserve">Realizar el traspaso a persona indeterminada para los vehículos con placas  OLB020, OMG011, 0MG020, OMG031 y YT1373,  y solicitar ante el Comité de Sostenibilidad Financiera y Contable la autorización de la baja de estos bienes en la contabilidad del Departamento de Antioquia. 
Frente a los vehículos YT0962 y YT0854 ambos importados y donados por las Naciones Unidas los cuales no tienen registro de titularidad de la Secretaría de Salud, se realizarán las gestione a las que haya lugar para realizar el trámite de tránsito necesario para excluirlo del inventario y por ende de los estados contables. </t>
  </si>
  <si>
    <t xml:space="preserve">Traspaso de vehículo a persona indeterminada realizados y/o chatarrizacion para darle de baja a los bienes y ponerla a consideración del comité de saneamiento contable del Departamento de Antioquia </t>
  </si>
  <si>
    <t>1. Se ha venido realizando el trámite (INDIVIDUALES) ante las respectivas Secretarías de Tránsito donde están matriculados los automotores para registrar a persona indeterminada los siguientes vehiculos: ( OLB020 -Este vhiculo ya no se encuentra en el sistema SAP), OMG011, 0MG020, OMG031; trámites devueltos dado que la competencia la tenía la Secretaría de Suministros y Servicios y con la reestructuración se modifico, por tal razón se hizo necesario emitir el Decreto 2025070002654 del 16 de junio de 2025 para delegar la competencia al Subsecretario de Servicios Administrativos de la
Secretaría de Talento Humano y Servicios Administrativos, la función de "Adelantar
los procedimientos y trámites asociados al Registro Nacional Automotor ante los
Organismos de Tránsito correspondientes, con relación al parque automotor, que se empezo a a delantar.
propiedad del departamento de Antioquia"  
2. Ambulancia YT1373, se encuentra en el municipio de Yolombo en custodia del Hospital, estamos en proceso de que la Dirección de Bienes nos indique donde se ubicará. 
                                                                                                                 3.  Vehiculos donados por Naciones Unidas, sólo se cuenta con Acta de importación, no tienen registro de titularidad de la Secretaría de Salud ni de la Gobernacion de Antiquia; se hizo trámite ante el Comité de Saneamiento Contable y no se refleja el trámite en SAP. ( Se hacen consultas respectivas a la Dirección de Bienes sobre trámites). ES NECESARIO AMPLIAR EL PLAZO DE EJECUCIÓN DE LAS ACCIONES PARA SEGUIR ADELANTE CON LOS TRÁMITES</t>
  </si>
  <si>
    <t>H18-V2023</t>
  </si>
  <si>
    <t>Hallazgo Administrativo No. 18 - Propiedades, Planta y Equipo – Bienes No Explotados (Cuenta 1637) (A)</t>
  </si>
  <si>
    <t>Falta de acciones oportunas y seguimiento por parte de las administraciones de turno, para evitar el deterioro de los activos que se encuentran en las instalaciones del antiguo Ingenio Vegachí Limitada.</t>
  </si>
  <si>
    <t>Incumplimiento de las acciones de mejora en pro de la destinación final de los inventarios de muebles y equipos deteriorados, inservibles y obsoletos que se encuentran ubicados en las instalaciones del antiguo Ingenio Vegachí Limitada. Ingenio Vegachí Limitada</t>
  </si>
  <si>
    <t>Llevar a cabo la contratación de un intermediario comercial que adelante los procesos de subasta para la enajenación de los bienes muebles ubicados en las instalaciones del Ingenio Vegachí Ltda.</t>
  </si>
  <si>
    <t xml:space="preserve">Comercialización de los bienes muebles propiedad del Departamento ubicados en las instalaciones del antiguo Ingenio Vegachí. </t>
  </si>
  <si>
    <t xml:space="preserve">Realizar el desmonte,entrega y baja de los bienes muebles adjudicados en subasta, percibiendo los ingresos de su comercialización. </t>
  </si>
  <si>
    <r>
      <t xml:space="preserve">Secretaría de Talento Humano y Servicios Administrativos - </t>
    </r>
    <r>
      <rPr>
        <b/>
        <sz val="9.5"/>
        <rFont val="Arial"/>
        <family val="2"/>
      </rPr>
      <t xml:space="preserve">Dirección de Bienes y Seguros </t>
    </r>
  </si>
  <si>
    <t>LA ACCIÓN CONTINUARÁ ABIERTA HASTA DICIEMBRE DE 2025. Se realizó el avalúo para efectos contables de los bienes muebles (maquinaria del ingenio Vegachí) para su desmonte y enajenación por medio del intermediario comercial seleccionado para tal fin.
Se adelantó el proceso para contratar al Banco Popular para la enajenación de los bienes a través del martillo, a la fecha el proceso ya se encuentra aprobado por el COS y se envió la minuta para revisión y firma por parte del Banco.</t>
  </si>
  <si>
    <t>H19-V2023</t>
  </si>
  <si>
    <t>Hallazgo Administrativo No. 19- Propiedades, Planta y Equipo – Bienes No
Explotados (Cuenta 1637) (A)</t>
  </si>
  <si>
    <t>Inadvertencia del problema por deficiencias en la planificación de las acciones a seguir para la recuperación de los sistemas de transporte de cables aéreos del departamento.</t>
  </si>
  <si>
    <t>A pesar que la Administración Central adelantó acciones para impulsar la reactivación de los sistemas de cables aéreos de Jericó y Jardín, no se evidencia su operación.</t>
  </si>
  <si>
    <t>Realizar informe detallado del contrato 4600015549 de 2023 en el cual se especifiquen los retos y desafíos que se presentaron en el desarrollo del mismo.</t>
  </si>
  <si>
    <t>Establecer los criterios en los que se pudieron presentar fallas en los procesos contractuales para la intervención de los cables aéreos, priorizados en el actual Plan de Desarrollo Departamental “Por Antioquia Firme 2024-2027”.</t>
  </si>
  <si>
    <t>Informe para consolidar la información del proceso contractual y los puntos que no permitieron el cumplimiento del objetivo del contrato, estableciendo un punto de mejora para el desarrollo de un nuevo proceso.</t>
  </si>
  <si>
    <t>Informe</t>
  </si>
  <si>
    <t>La Secretaria de Infraestructura cumple con la acción de mejora parcial propuesta, se realizó, se realizó la liquidación del contrato de mandato 4600012192 de 2021. Se expide el certificado propuesto. Se solicita ampliación para cumplir con las acciones penduentes</t>
  </si>
  <si>
    <t>Realizar el proceso de liquidación del contrato 4600015549 de 2023.</t>
  </si>
  <si>
    <t>Evitar pérdida de recursos, al establecer de forma precisa, los item pagados y minimizar las reclamaciones.</t>
  </si>
  <si>
    <t>Reintegro de los dineros que no se han ejecutado.</t>
  </si>
  <si>
    <t xml:space="preserve">Acta de liquidacion </t>
  </si>
  <si>
    <t>Presentar certificado del plan de desarrollo 2024-2027 donde se evidencia que se contempla la reactivación y puesta en funcionamiento de los cables.</t>
  </si>
  <si>
    <t>Certificación de inclusión del proyecto de cables en el plan de desarrollo, evidencia el interés de la gobernación de Antioquia para adelantar los procesos que permitan un beneficio a la comunidad de las regiones en las que se presta este servicio.</t>
  </si>
  <si>
    <t xml:space="preserve">Certificado </t>
  </si>
  <si>
    <t>Informe técnico con las etapas para llevar a cabo la reactivación de los cables y los plazos aproximados necesarios para cada una de estas etapas, esto con el fin de planear adecuadamente la ejecución del proyecto en su totalidad.</t>
  </si>
  <si>
    <t>El informe servirá como insumo de mejora en la estructuración del nuevo proceso en el que se cumpla el objetivo referente a los cables que sirven a la comunidad de los municipios de jardín y Jericó</t>
  </si>
  <si>
    <t xml:space="preserve">informe </t>
  </si>
  <si>
    <t>H20-V2023</t>
  </si>
  <si>
    <t>Estampilla adulto mayor sobreestimado en su apropiación final y recaudo – (A). En la revisión de la Estampilla Adulto Mayor y al ser comparado con CUIPO y cierre fiscal del presupuesto de gastos se identificó que la apropiación final se presenta una incorreción materializada por sobreestimación por $1.013.226.197, asimismo en el recaudo por un valor de $2.859.352.</t>
  </si>
  <si>
    <t>Descuido por parte de la Secretaria de Hacienda al no confrontar la información cargada en las plataformas de uso público o en el cierre fiscal que no cumpla con los estipulado por las normas</t>
  </si>
  <si>
    <t>Se está presentado el presupuesto de ingresos inadecuadamente afectado la credibilidad institucional de la Gobernación de Antioquia.</t>
  </si>
  <si>
    <t>Verificar que el presupuesto y recaudo de la estampilla proadulto mayor cumpla con la normatividad vigente tanto en ingreso como en gasto</t>
  </si>
  <si>
    <t>Garantizar que la distribución de lo presupuestado y recaudado por esta estampilla esté acorde a la normatividad vigente</t>
  </si>
  <si>
    <t>Distribuir tanto lo presupuestado como lo recaudado acorde a la normatividad vigente.</t>
  </si>
  <si>
    <t>Dirección de Presupuesto/Secretaría de Hacienda</t>
  </si>
  <si>
    <t>La Secretaría d Hacienda está realizando seguimiento  continuo a estampilla. Se amplía plazo hasta tanto se certifique por Hacienda cumplimiento efectivo de la acción</t>
  </si>
  <si>
    <t>H24-V2023</t>
  </si>
  <si>
    <t>Hallazgo Administrativo No. 24 – Riesgo de incumplimiento fines de la contratación- con presunta incidencia administrativa. (A)</t>
  </si>
  <si>
    <t>a) Incapacidad técnica, operativa y administrativa de la gerencia de la ESE Hospital Nuestra Señora del Carmen del municipio de El Bagre para dar cumplimiento a las obligaciones contraídas con la transferencia de los recursos de la Resolución 2019060450463 de 2019/12/27
b) La no terminación y puesta en operación de la infraestructura en los términos previstos, hace que esta sea proclive a las afectaciones de los agentes climáticos y el deterioro prematuro por desuso, además de las deficiencias imputables a los procesos constructivos y/o calidad de los materiales utilizados.
c) Deficiencias en el proceso de planeación en la identificación de los riesgos; uno, asociados a la modalidad del negocio jurídico empleado para la transferencia de los recursos; dos, a la capacidad técnica y administrativa del ejecutor para la aplicación del eficiente y efectiva del recurso; y tres, en el diseño del control y seguimiento al cumplimiento de las obligaciones en los plazos según el cronograma establecido.</t>
  </si>
  <si>
    <t>a) En primera instancia, se genera un riesgo de daño patrimonial para el departamento por $13.750.000.000 si no se pone en operación la infraestructura hospitalaria, lo que la podría convertir en un una obra civil
inconclusa (elefante blanco);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y la imposibilidad de la entidad de cumplir sus fines y obligaciones constitucionales.
b) Deterioro prematuro de la infraestructura física construida, lo que eventualmente podría convertirla en no apta para la prestación de los servicios de salud, que es para lo cual fue diseñada, incumpliendo el propósito de la inversión.
c) Siniestro del proyecto, retraso o incumplimiento en la terminación, entrega y puesta en operación de las instalaciones hospitalarias</t>
  </si>
  <si>
    <t>Implementar un plan de intervención y acompañamiento urgente en el que se apoyo la capacidad técnica, operativa y administrativa de la ESE Hospital Nuestra Señora del Carmen,  mediante el seguimiento riguroso del personal de la direccion de calidad y redes de servicios s en gestión de proyectos de infraestructura hospitalaria y un equipo de supervisión técnica especializada. Además, de solicitar de manera urgente la terminacion en los términos contractuales actuales con la Asociación de Municipios del Occidente Antioqueño para garantizar la culminación de los procesos constructivos inconclusos dentro del nuevo plazo estipulado. Se reforzará el seguimiento y control de la calidad de los materiales y procesos constructivos para mitigar los riesgos asociados al deterioro prematuro de la infraestructura.</t>
  </si>
  <si>
    <t>Asegurar la culminación exitosa de la construcción de la segunda etapa del Hospital Nuestra Señora del Carmen, garantizando que la infraestructura sea operativa y apta para la prestación de servicios de salud en condiciones óptimas. Este objetivo busca evitar la materialización de riesgos financieros para el departamento, así como el incumplimiento de las metas del Plan de Desarrollo Departamental y la afectación de la prestación de servicios de salud a la comunidad.</t>
  </si>
  <si>
    <t>*Acompañar con un arquitecto de la direccion de calidad y redes de servicios de salud experto en formulacion de proyectos e infraestructura hospitalaria para que antes de que termine el mes de agosto se presente, se gestione y se suministren los recursos necesarios para la terminacion de las obras.
*Adelantar las acciones necesarias para que la Asociación de Municipios del Occidente Antioqueño entregue las obras y se reciban las mismas en un plazo de 1 meses.
*Completar los procesos constructivos inconclusos (eléctricos, acabados, cubiertas, urbanismo, etc.) en un plazo de 12 meses.
*Realizar seguimiento binestral para asegurar la calidad de los materiales y procesos constructivos durante el periodo de ejecución restante.</t>
  </si>
  <si>
    <t>*Numero de reuniones, asistencias tecnicas y asesorias para avanzar con la terminacion del contrato actual y formular la terminacion de las obras para poner en funcionamiento el hospital *Plazos final de recibo de las obras contratadas.
*Fecha de presentacion de proyecto para viabilizacion de obras de terminacion 
*Número de visitas a obras realizadas.</t>
  </si>
  <si>
    <t>*3 Asesorias * 30 de agosto * 30 de agosto * 6 anuales</t>
  </si>
  <si>
    <t>Se relacionan las siguientes evidencias:
1.	Un (1) Acta de liquidación final de contrato de obra, un (1) informe final de interventoría, un (1) Acta de recibo final de obra del proyecto realizado en el Puesto de Salud del corregimiento Puerto Claver, un (1) acta de recibo final de obra del proyecto realizado en el Puesto de Salud del corregimiento Puerto Lopez, un (1) Acta de recibo final de la interventoría.
En las actas adjuntas suscritas, las partes certifican el cumplimiento del objetivo y alcance establecido en el contrato, dando cuenta del cumplimiento de las especificaciones de cada una de las actividades contratadas. Entendiéndose que no fue necesaria la activación de pólizas de cumplimiento en virtud de las actas de recibo anexas.
Ver anexos:
ACTA DE RECIBO FINAL DE INTERVENTORIACENTROS DE SALUD JULIO DE 2023 de 3 folios
ACTA DE RECIBO FINAL DE OBRA CLAVER 10 DE JULIO DE 2023 de 3 folios
ACTA DE RECIBO FINAL DE OBRA LOPEZ 10 DE JULIO DE 2023 de 3 folios
INFORME FINAL DE INTERVENTORÍA de 202 folios
LIQUIDACION FINAL C.I 007 OBRA E.S.E. NUESTRA SEÑORA DEL CARMEN DE EL BAGRE de 7 folios
Las visitas de inspección no se han podido realizar en razón de la sitaución de orden público que vive la zona. Ya que cuando se ha estado en territorio no se nos ha recomendado acceder a dichos puestos de salud ya que el gerente de la E.S.E. ha advertido al equipo técnico de la Dirección la presencia de grupos armados y enfrentamientos constantes en la zona. Por lo tanto para cumplir con esta meta allegamos registro fotográfico que obra en los informes de interventoría los cuales se allegan.
Ver anexos:
INFORME FINAL DE INTERVENTORÍA de 202 folios</t>
  </si>
  <si>
    <t>H25-V2023</t>
  </si>
  <si>
    <t>Hallazgo Administrativo No. 25 – Riesgo de incumplimiento fines de la
contratación (A)</t>
  </si>
  <si>
    <t>a) En primera instancia, se genera un riesgo de daño patrimonial para el departamento por $6.400.000.000 si no se pone en operación la infraestructura hospitalaria en las condiciones establecidas en la formulación y viabilidad del proyecto, lo que podría convertir los centros de salud en un una obras civiles inconclusas (elefantes blancos);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con la contratación y la imposibilidad de la entidad de cumplir sus fines y obligaciones constitucionales.
b) Siniestro del proyecto, retraso o incumplimiento en la terminación, entrega y puesta en operación de las instalaciones hospitalarias
Incapacidad técnica, operativa y administrativa de la gerencia de la ESE Hospital Nuestra Señora del Carmen del municipio de El Bagre para dar cumplimiento a las obligaciones contraídas con la transferencia de los recursos de la Resolución 2019060450448 de 2019/12/27</t>
  </si>
  <si>
    <t>a) En primera instancia, se genera un riesgo de daño patrimonial para el departamento por $6.400.000.000 si no se pone en operación la infraestructura hospitalaria en las condiciones establecidas en la formulación y viabilidad del proyecto, lo que podría convertir los centros de salud en un una obras civiles inconclusas (elefantes blancos); en segunda, en tanto no se cumplan los objetivos buscados con la contratación, se genera un incumplimiento en las metas del Plan de Desarrollo Departamental , proyecto ”Modernización de la red prestadora de servicios de salud” lo que se traduce en ineficiencia e ineficacia en la gestión administrativa; y en tercera, la no puesta en servicio en los tiempos proyectados de la infraestructura, redunda en la suspensión, entorpecimiento o retraso en la prestación del servicio de la red pública de salud, la subsanación de las necesidades que se pretendían satisfacer con la contratación y la imposibilidad de la entidad de cumplir sus fines y obligaciones constitucionales.
b) Siniestro del proyecto, retraso o incumplimiento en la terminación, entrega y puesta en operación de las instalaciones hospitalarias</t>
  </si>
  <si>
    <t>Implementar un cronograma de intervención inmediata que incluya la exigencia del cumplimiento de las garantías de estabilidad y calidad de las obras mediante la ejecución de la póliza № 39238 “Cumplimiento en favor de entidades estatales” expedida por Berkley International Seguros Colombia S.A. Se deberá requerir a los contratistas la corrección de todos los defectos constructivos identificados en las actas de interventoría y en las visitas realizadas por el contratante para asegurar que las instalaciones de los puestos de salud cumplan con los estándares de calidad necesarios para su operación. Además, fortalecer la supervisión y control durante el periodo restante de las garantías, involucrando a todas las partes responsables (interventor, supervisor de la ESE Hospital y  la Secretaría de Salud departamental).</t>
  </si>
  <si>
    <t>Garantizar que las remodelaciones y adiciones en los puestos de salud de los corregimientos de Puerto López y Puerto Claver cumplan con los requisitos de calidad necesarios para su operación, asegurando que la inversión realizada por el departamento cumpla con los fines de la contratación. Evitar cualquier riesgo de daño patrimonial para el departamento y asegurar que las metas del Plan de Desarrollo Departamental se cumplan en los tiempos establecidos.</t>
  </si>
  <si>
    <t>*Ejecutar la póliza № 39238 para corregir los defectos constructivos en un plazo de 3 meses.
*Realizar las reparaciones necesarias en las instalaciones de los puestos de salud dentro de un plazo de 6 meses.
*Realizar inspecciones mensuales para verificar la calidad de las reparaciones y la operatividad de las instalaciones.
*Lograr la aceptación final de las obras por parte de la interventoría y los supervisores en un plazo de 8 meses.</t>
  </si>
  <si>
    <t>*Número de pólizas ejecutadas.
*Porcentaje de reparaciones completadas.
*Número de inspecciones realizadas.
*Actas de aceptación final firmadas.</t>
  </si>
  <si>
    <t>*1 póliza ejecutada.
*100% de las reparaciones completadas.
*6 inspecciones realizadas.
*2 actas de aceptación final firmadas.</t>
  </si>
  <si>
    <t>Se relacionan las siguientes evidencias:
1.	Un (1) Acta de liquidación final de contrato de obra, un (1) informe final de interventoría, un (1) Acta de recibo final de obra del proyecto realizado en el Puesto de Salud del corregimiento Puerto Claver, un (1) acta de recibo final de obra del proyecto realizado en el Puesto de Salud del corregimiento Puerto Lopez, un (1) Acta de recibo final de la interventoría.
En las actas adjuntas suscritas, las partes certifican el cumplimiento del objetivo y alcance establecido en el contrato, dando cuenta del cumplimiento de las especificaciones de cada una de las actividades contratadas. Entendiéndose que no fue necesaria la activación de pólizas de cumplimiento en virtud de las actas de recibo anexas.
Ver anexos:
ACTA DE RECIBO FINAL DE INTERVENTORIACENTROS DE SALUD JULIO DE 2023 de 3 folios
ACTA DE RECIBO FINAL DE OBRA CLAVER 10 DE JULIO DE 2023 de 3 folios
ACTA DE RECIBO FINAL DE OBRA LOPEZ 10 DE JULIO DE 2023 de 3 folios
INFORME FINAL DE INTERVENTORÍA de 202 folios
LIQUIDACION FINAL C.I 007 OBRA E.S.E. NUESTRA SEÑORA DEL CARMEN DE EL BAGRE de 7 folios
Las visitas de inspección no se han podido realizar en razón de la sitaución de orden público que vive la zona. Ya que cuadno se ha estado en territorio no se nos ha recomendado acceder a dichos puestos de salud ya que el gerente de la E.S.E. ha advertido al equipo técnico de la Dirección la presencia de grupos armados y enfrentamientos constantes en la zona. Por lo tanto para cumplir con esta meta allegamos registro fotográfico que obra en los informes de interventoría los cuales se allegan.
Ver anexos:
INFORME FINAL DE INTERVENTORÍA de 202 folios</t>
  </si>
  <si>
    <t>H26-V2023</t>
  </si>
  <si>
    <t>Hallazgo No. 26 – Calidad en los bienes y/o servicios contratados - con presunta incidencia (A)</t>
  </si>
  <si>
    <t>a) Deficiencias en el proceso de planeación al no identificar factores de riesgo que afectarían la durabilidad de la inversión como la circulación de tráfico que excede la capacidad estructural de la vía, la ausencia de obras captación, conducción y disposición final de aguas de escorrentía superficial y la inexistencia de drenajes para el manejo de aguas de escorrentía interna
b) Deficiencias en el proceso de supervisión e interventoría en la obligación de realizar el seguimiento, vigilancia y control de la correcta inversión de los recursos públicos</t>
  </si>
  <si>
    <t>Se deja como insumo para próxima actuación de fiscalización por parte de la Contraloría General de Antioquia ante el riesgo de daño patrimonial en los términos establecidos en el artículo 6 de la Ley 610 de 2000, por $16.710.446 de acuerdo al siguiente cuadro: "SuministroyaplicacióndemezclaasfálticaencalientetipodensaMDC."</t>
  </si>
  <si>
    <t>Oficiar al contratista solicitando realizar las reparaciones que se observaron en el proceso de auditoría, en cada uno de los puntos observados</t>
  </si>
  <si>
    <t>Evitar el deterioro de la vía y de sus obras, estableciendo el cumplimento de las obligaciones contractuales y la adecuada funcionalidad de la obra en beneficio de las comunidades.</t>
  </si>
  <si>
    <t>Oficio exigiendo al contratista realizar las reparaciones y/o buscar activar las garantías propias del contrato y evitar el deterioro prematuro de la obra.</t>
  </si>
  <si>
    <t>oficio</t>
  </si>
  <si>
    <t>Se solicita cambiar la fecha de cumplimiento de la acción de mejora total, en consideración a que en el contrato se firma acta de terminación en la que se dejó la constancia frente al hallazgo, el proceso de liquidación se efectuara dentro del término legal</t>
  </si>
  <si>
    <t>Realizar vista de verificación y presentar informe técnico referente a las reparaciones de las fisuras encontradas en la auditoria.</t>
  </si>
  <si>
    <t>Evitar pérdida de recursos por la inadecuada recepción y pago de bienes sin el cumplimiento de las especificaciones técnicas</t>
  </si>
  <si>
    <t>La visita por parte del supervisor permite preparar informe técnico que permita verificar la reparación de los puntos observados.</t>
  </si>
  <si>
    <t xml:space="preserve">acta de visita </t>
  </si>
  <si>
    <t>Considerar el informe de reparación como un insumo al momento de realizar el acta de pago final del contrato, para establecer si aplica el respectivo descuento.</t>
  </si>
  <si>
    <t>Realizar el acta para pago final del contrato, teniendo en cuenta lo plasmado en el informe frente a las reparaciones exigidas al contratista y determinar si se aplica el respectivo descuento.</t>
  </si>
  <si>
    <t>Acta de liquidación</t>
  </si>
  <si>
    <t>H27-V2023</t>
  </si>
  <si>
    <t>Mayor aporte a la construcción Centro Vida / 
Día del adulto mayor del Municipio de Bello con presunta incidencia 
Disciplinaria (A) (D)</t>
  </si>
  <si>
    <t>Desconocimiento de la normatividad vigente que regula la entrega de recursos a 
otras Entidades.</t>
  </si>
  <si>
    <t>Proyecto sin una adecuada estimación y verificación del presupuesto inicial de la 
obra.</t>
  </si>
  <si>
    <t>Se implementará en el procedimiento formato de Viabilización tanto para los proyectos nuevos como para recursos complementarios.</t>
  </si>
  <si>
    <t>Identificar de manera expedita la necesidad de la trasferencia de recursos.</t>
  </si>
  <si>
    <t>Diseñar formato de viabilización</t>
  </si>
  <si>
    <t>formato de viabilizacion</t>
  </si>
  <si>
    <t>Secretaría Salud e Inclusión Social</t>
  </si>
  <si>
    <t xml:space="preserve">Se crea el 	FO-M2-P13-029 Viabilidad Tecnica Juridica y Financiera de Proyectos de Infraestructura v1.
09/12/2024 Se encuentra en el SIG, procedimiento PR-M2-P13-011 </t>
  </si>
  <si>
    <t>H28-V2023</t>
  </si>
  <si>
    <t>Fallas de calidad de la obra</t>
  </si>
  <si>
    <t>Deficiente estructuración del proyecto, deficiente aprobación de la licencia de  construcción deficiente realización de diseños y deficiente supervisión de la construcción</t>
  </si>
  <si>
    <t>Pérdida de recursos, generando un presunto detrimento por la suma de $181.632.507 (Ciento ochenta y un millones seiscientos treinta dos mil 
quinientos siete pesos M/L)</t>
  </si>
  <si>
    <t>Aplicación de las acciones necesarias para realizar el informe final de ejecución del proyecto.</t>
  </si>
  <si>
    <t>Generar las acciones necesarias para el cumplimiento de todas las condiciones iniciales y expedir el informe final de ejecución.</t>
  </si>
  <si>
    <t>Cumplimiento a cabalidad del procedimiento hasta dar cierrre al mismo mediante informe final de ejecución.</t>
  </si>
  <si>
    <t>Formato de informe final de ejecución</t>
  </si>
  <si>
    <t xml:space="preserve">Se crea formato para informe final de ejecución. 	FO-M2-P13-025 Informe final a la ejecución de Proyectos de infraestructura Cofinanciados por la Secretaría de Inclusión Social y Familia – Gerencia Personas Mayores.Se encuentra en el SIG, procedimiento PR-M2-P13-011 </t>
  </si>
  <si>
    <t>H29-V2023</t>
  </si>
  <si>
    <t xml:space="preserve">Hallazgo Administrativo No 29 –Fallas de calidad de la obra, pago de Ítems no
ejecutados con presunta incidencia Disciplinaria, Penal y Fiscal. (A) (D) (P)(F) </t>
  </si>
  <si>
    <t>Deficiente realización de los presupuestos de obra, deficiente labores de Interventoría</t>
  </si>
  <si>
    <t>Pérdida de recursos, generando un presunto detrimento patrimonial total de $73.063.815 (Setenta y tres millones sesenta y tres mil ochocientos quince pesos).</t>
  </si>
  <si>
    <t xml:space="preserve">*Requerir al municipio, para que reintegre, a proporcionalidad, los recursos de obra no ejecutados, reconocimiento de imprevistos y arreglos de fisuras.
</t>
  </si>
  <si>
    <t>Con el planteamiento de las acciones de mejora de orden correctivo, se pretende establecer el cumplimiento de las obligaciones pactadas dentro del convenio, y aclarar y corregir las actuaciones que no se han surtido de forma adecuada, para de esta forma realizar adecuadamente el proceso de liquidación del convenio interadministrativo, se podrá determinar los valores ejecutados y sustentados por el municipio, estableciendo el cumplimento de las obligaciones contractuales y la adecuada funcionalidad de la obra en beneficio de las comunidades.</t>
  </si>
  <si>
    <t xml:space="preserve">Oficio requiriendo información que busca establecer la correcta realización de las obligaciones contractuales del municipio asociado, para realizar un análisis detallado de las posibles falencias en que se pudo incurrir, para que sean consideradas, y dar viabilidad a la siguiente etapa.
</t>
  </si>
  <si>
    <t>Oficio</t>
  </si>
  <si>
    <t>Se remitieron los oficios propuestos, se realizó la visita y se liquidó el convenio según las acciones planteadas en el plan de mejoramiento</t>
  </si>
  <si>
    <t>Realizar vista de verificación y presentar informe técnico referente a las reparaciones de las fisuras encontradas en la auditoria, una vez se reciba informe por parte del municipio.</t>
  </si>
  <si>
    <t xml:space="preserve">Evaluación de verificación sobre la información recibida, y visita por parte del supervisor para preparar informe técnico que permita verificar el cumplimiento de las obligaciones contractuales por parte del municipio. 
</t>
  </si>
  <si>
    <t>Acta de visita</t>
  </si>
  <si>
    <t>Solicitud de documentos e Invitación a dar inicio al proceso de liquidación bilateralmente del convenio, en el mes septiembre, con la salvedad referente a la falta de ejecución de ítems cobrados y cobro de  no justificados, y en consideración a las reparaciones atendidas adecuadamente.</t>
  </si>
  <si>
    <t xml:space="preserve">Las actividades anteriores, ubican la realidad de ejecución del contrato, junto con el respaldo documental, con el cual se establece las actividades faltantes que son obligatorias para cumplir a cabalidad la etapa contractual de liquidación.
</t>
  </si>
  <si>
    <t>Realizar el proceso de liquidación de convenio en mes de diciembre.</t>
  </si>
  <si>
    <t>En el proceso de liquidación se corrigen los posibles  errores de orden económico que se presentaron dentro del desarrollo del convenio. Creando las obligaciones a que haya lugar.</t>
  </si>
  <si>
    <t xml:space="preserve">Acta o resolución de liquidación </t>
  </si>
  <si>
    <t>H30-V2023</t>
  </si>
  <si>
    <t>Falta de mantenimiento en carreteras de la red secundaria del departamento</t>
  </si>
  <si>
    <t>Falta de mantenimiento de las obras construidas.</t>
  </si>
  <si>
    <t xml:space="preserve"> (A)</t>
  </si>
  <si>
    <t>Realizar el mantenimiento en la vía de los sectores en mención a través del contrato de mantenimiento de la subregión y plasmarlo en el respectivo informe técnico.</t>
  </si>
  <si>
    <t>Evitar el deterioro de la vía y de sus obras, realizando actividades de mantenimiento, tales como: Rocería, limpieza de cunetas y de obras transversales.</t>
  </si>
  <si>
    <t>Priorizar la atención en el contrato de mantenimiento.</t>
  </si>
  <si>
    <t>oficio, informe</t>
  </si>
  <si>
    <t>La Secretaria de Infraestructura cumple con la acción de mejora propuesta, se anexa el informe de cumplimiento</t>
  </si>
  <si>
    <t>H31-V2023</t>
  </si>
  <si>
    <t>Hallazgo Administrativo No. 31 – Ejecución, estructuración de presupuesto y cobertura de garantías (A)</t>
  </si>
  <si>
    <t>1.
Desconocimiento o inaplicabilidad de los principios de interés general, de planeación y de los criterios orientadores de la actuación contractual. Cambio de administraciones y de personal directivo tanto en la Gobernación de Antioquia como en la E. S. E. Hospital la Misericordia del Municipio de Nechí, que pudo generar atrasos en la fase de selección de los contratistas de obra y de interventoría, agotando plazo previsto para ejecución de obra. Falencias durante el proceso de planeación en la etapa pre – contractual realizada por el ejecutor.
2.
Desconocimiento del clausulado de la minuta contractual No 4600016754, específicamente de la Cláusula Octava “Compromisos técnicos de la E. S. E. Hospital La Misericordia del Municipio de Nechí”, numeral 6”.
3.
Omisiones durante la revisión, validación y aprobación de las garantías asociadas al contrato SP 003 – 2024. Inaplicación de la guía de garantías en procesos de contratación de Colombia Compra Eficiente y de la normativa relacionada con garantías y suficiencia de las mismas. 4.
Omisiones en la revisión de los componentes del AU desde la etapa de planeación cuando se estructura la propuesta económica, sus componente y aplicabilidad y en las etapas posteriores de evaluación, aprobación e incorporación a las condiciones de la minuta contractual.
5.
Falencias en la supervisión por parte del conveniente ejecutor E. S. E. Hospital La Misericordia del municipio de Nechí y por consiguiente del seguimiento que debe realizar el conveniente aportante Seccional Secretaría Seccional de Salud y Protección Social de Antioquia – Dirección Calidad y Redes.</t>
  </si>
  <si>
    <t>1. Imposibilidad de ejecutar el proyecto en el plazo contractual pactado; generación de trámites administrativos como prórrogas, adiciones, modificaciones a garantías, costos administrativos asociados a dichas actuaciones, activaciones de pólizas etc. y por ende retrasos en la puesta en servicio y atención a la comunidad del municipio de Nechí y zonas aledañas.
2. y 3. Desprotección de los aportes de los convenientes aportante y administrador frente a los riesgos a los que se exponen con la ejecución del contrato interadministrativo No 4600016754. Autorización de entrega de recursos (anticipo) sin el cumplimiento riguroso de los términos y contenidos de las garantías asociadas al contrato OP 003 – 2024. Vinculación a procesos jurídicos, demandas y responsabilidad solidaria ante la materialización de riesgos inherentes al contrato.
4. Generación de un presunto detrimento patrimonial por la suma de $98.330.161, al no ser utilizado este recurso en el fortalecimiento de la red pública prestadora de servicios de salud del departamento de Antioquia a través de la ejecución de la Reposición de la infraestructura física de la E. S. E. Hospital La Misericordia- Etapa II del Municipio de Nechí.
5. Atrasos en la programación de obra y del flujo de inversión de recursos para lograr avance material del proyecto, inducción a errores por no contar con la totalidad del personal de dirección, administración y seguridad industrialdurante los once (11) meses de ejecución del contrato, factor asociado
directamente al porcentaje de AIU con el cual se calculan los valores de las actas de ejecución de obra.</t>
  </si>
  <si>
    <t>Revisar y solicitar al contratante corregir las deficiencias identificadas en la estructuración del contrato y la cobertura de garantías mediante la implementación de un plan de ajuste inmediato. Este plan debe incluir la rectificación de las garantías emitidas para que incluyan a todos los asegurados beneficiarios, especialmente el Departamento de Antioquia y el Instituto para el Desarrollo de Antioquia (IDEA). Además, se debe realizar una revisión exhaustiva del AIU para eliminar costos no atribuibles a la entidad contratante, como el gravamen de industria y comercio. Solicitar al contratante Fortalecer la supervisión técnica y administrativa mediante la asignación de personal especializado que garantice la correcta ejecución del contrato dentro de los plazos establecidos y la adecuada cobertura de los riesgos asociados al proyecto.</t>
  </si>
  <si>
    <t>Asegurar la correcta ejecución del proyecto de reposición de la infraestructura física del Hospital La Misericordia, etapa II, en el municipio de Nechí, dentro del plazo contractual establecido, garantizando la protección patrimonial de los recursos invertidos por el departamento y otras entidades. Este objetivo busca evitar atrasos innecesarios, corregir posibles detrimentos patrimoniales y garantizar que las garantías emitidas cubran adecuadamente los riesgos inherentes al contrato.</t>
  </si>
  <si>
    <t>*Realizar la rectificación de las garantías emitidas para incluir a todos los asegurados beneficiarios en un plazo de 1 mes.
*Corregir la estructura del AIU eliminando costos no atribuibles a la entidad contratante en un plazo de 2 meses.
*Solicitar a la entidad contratante Asignar personal especializado para la supervisión técnica y administrativa del proyecto en un plazo de 1 mes.
Garantizar la ejecución del 100% del cronograma de obra dentro de los 11 meses restantes.</t>
  </si>
  <si>
    <t>*Número de garantías rectificadas.
*Porcentaje de corrección en la estructura del AIU.
*Número de especialistas asignados por parte del contratante.
*Porcentaje de avance del cronograma de obra.</t>
  </si>
  <si>
    <t>*2 garantías rectificadas.
*100% de corrección en la estructura del AIU.
*1 funcionario especializado asignado por parte del contratante.
*100% del cronograma de obra ejecutado.</t>
  </si>
  <si>
    <r>
      <t xml:space="preserve">Se ha avanzado en las otras acciones, sin embargo, falta Corregir la estructura del AIU eliminando costos no atribuibles a la entidad contratante, lo cual se estima necesitará un plazo mínimo de 2 meses. 
</t>
    </r>
    <r>
      <rPr>
        <sz val="9.5"/>
        <rFont val="Arial"/>
        <family val="2"/>
      </rPr>
      <t>Lo anterior, dado qse requiere hacer solicitud formal a la ESE para qeu solicite al contratante la corrección de la estructura del AIU. Desde la nueva supervisión de la Dirección de Calidad y Redes, se están realizando gestiones necesaria para la corrección de dicha estructura en la Administración, Imprevistos y Utilidades. Por consiguiente, se solicita ampliar el plazo de ejecución de acciones.</t>
    </r>
  </si>
  <si>
    <t>H32-V2023</t>
  </si>
  <si>
    <t>Hallazgo Administrativo No. 32– Eficacia de la señalización vial - con presunta incidencia (A)</t>
  </si>
  <si>
    <t>Estado del pavimento (grietas, agregado abierto, etc.), humedad relativa del ambiente que exceda el 65%, lluvia, superficie sucia o arenosa, deficiencias durante el proceso de instalación, dar al servicio la vía sin que transcurra el tiempo suficiente desde la instalación y velocidad de frenado de los vehículos etc. Adicional a las anteriores causas técnicas se tienen falencias en la fase pre contractual. Posible desconocimiento o inaplicabilidad de los principios de interés general, de planeación, de legalidad y de los criterios orientadores de la actuación contractual (transparencia, economía y responsabilidad).</t>
  </si>
  <si>
    <t>Desprendimiento y pérdida de los estoperoles impidiendo que se cumpla a cabalidad la función del elemento de señalización que es básicamente: “Alertar al conductor de su aproximación a un tramo donde requiere disminuir la velocidad sin la obligación de detenerse completamente, protegiendo así la vida de los actores viales”, demandas para la entidad por estado de señalización de las vías.</t>
  </si>
  <si>
    <t>Oficiar a la Interventoría, solicitando realice las evaluaciones requeridas, coordinar con el Contratista las reparaciones necesarias.</t>
  </si>
  <si>
    <t xml:space="preserve">Tener requerimientos técnicos del interventor y acciones o respuesta del Contratista de Obra con los hechos relacionados en el hallazgo del Ente de Control. </t>
  </si>
  <si>
    <t xml:space="preserve">El oficio de la Entidad al Interventor, para buscar una explicación de carácter técnico sobre las condiciones que se conocieron en el informe de la auditoria. </t>
  </si>
  <si>
    <t>Se remitieron los oficios señalados, además, La Secretaria de Infraestructura cumple con la acción de mejora propuesta, al firmar el contrato  4600017586 de 2024 con objeto CONTRATO INTERADMINISTRATIVO DE MANDATO SIN REPRESENTACIÓN PARA REALIZAR LOS TRABAJOS DE SEÑALIZACIÓN VERTICAL Y HORIZONTAL EN LA INFRAESTRUCTURA VIAL EN EL DEPARTAMENTO DE ANTIOQUIA, en el que se estableció las especificaciones técnicas establecida por la autoridad nacional referente a la señalización. Se anexa el contrato para evidencia</t>
  </si>
  <si>
    <t>Remitir oficio por parte del Interventor al Contratista de Obra, requiriendo las acciones pertinentes para atención al requerimiento de la Contraloría.</t>
  </si>
  <si>
    <t>Comunicación del Interventor al Contratista de Obra, para buscar una explicación de carácter técnico.</t>
  </si>
  <si>
    <t>Estructurar los nuevos contratos de señalización teniendo en cuenta las especificaciones requeridas.</t>
  </si>
  <si>
    <t>Especificaciones técnicas del proceso de selección.</t>
  </si>
  <si>
    <t xml:space="preserve">oficio </t>
  </si>
  <si>
    <t>H33-V2023</t>
  </si>
  <si>
    <t>Hallazgo Administrativo No. 33 – Deficiencias en la calidad de obra entregada
con presunta incidencia Fiscal y Disciplinaria(A)(D)(F)</t>
  </si>
  <si>
    <t>Defectos en el diseño de la estructura de soporte de la defensa.
Defectos en la instalación de la carpeta de rodadura
Defectos en la instalación de las tachas, tales como:
-Mala aplicación del adherente epóxico,
-Pavimento sucio o irregular,
-Proporciones inadecuadas en el adherente,
-Falta de uniformidad del adherente,
-Exposición de las tachas al rodamiento demasiado rápido
Defectos en el diseño de la estructura de soporte de la defensa</t>
  </si>
  <si>
    <t>Riesgo latente de que algún vehículo que se golpee con la defensa pueda caer al vacío generado por la cañada, con la posibilidad de que se produzca una demanda contra la gobernación por falta de una defensa que realmente cumpla con sus funciones de seguridad de la vía.</t>
  </si>
  <si>
    <t xml:space="preserve">Oficiar al contratista (copia a Interventoría y Aseguradora) solicitando reparar los aspectos que fueron observados por parte de la contraloría, defectos en la instalación de la carpeta de rodadura, y la instalación de las tachas, correcta aplicación del adherente epóxico, en proporciones adecuadas y de manera uniforme, se le sugerirá señalizar el tramo para evitar la circulación sobre estos elementos, para dar el tiempo suficiente de adherencia. </t>
  </si>
  <si>
    <t>Evitar el deterioro de la vía y de sus obras, y verificar que se realice el mantenimiento del sector afectado por la temporada climática.</t>
  </si>
  <si>
    <t>El oficio requiriendo las reparaciones de los aspectos observados en la auditoria , busca satisfacer las obligaciones contractuales, el cumplimiento del objeto del contrato, y que la vía cumpla preste sus servicios a la comunidad del sector.</t>
  </si>
  <si>
    <t>La Secretaria de Infraestructura cumple parcialmente con la acción de mejora propuesta, se presenta el informe de seguimiento a la las reparaciones y se solicita ampliación de plazo para terminar las acciones propuestas.</t>
  </si>
  <si>
    <t>Realizar visita técnica al proyecto para verificación de las reparaciones que se realizaron sobre los aspectos que fueron observados por parte de la contraloría, elaborando informe.</t>
  </si>
  <si>
    <t>La visita por parte del supervisor para verificación de las reparaciones dará lugar al cumplimiento de las obligaciones contractuales, o posibles requerimientos ante la aseguradora.</t>
  </si>
  <si>
    <t>informe</t>
  </si>
  <si>
    <t>Incluir en la matriz de mantenimiento, el manteamiento de las vías de la subregión para que se prioricen en el próximo contrato de mantenimiento.</t>
  </si>
  <si>
    <t>matriz</t>
  </si>
  <si>
    <t>H34-V2023</t>
  </si>
  <si>
    <t>Hallazgo Administrativo No. 34 – Deficiencias en la calidad de la obra entregada (A)</t>
  </si>
  <si>
    <t>Defectos en control y seguimiento por parte de la interventoría</t>
  </si>
  <si>
    <t>Perdidas en la credibilidad institucional</t>
  </si>
  <si>
    <t>Requerir al contratista de la obra de la pérgola para atender las deficiencias evidenciadas por parte de la Contraloría General de Antioquia.</t>
  </si>
  <si>
    <t>Garantizar el cumplimiento de las especificaciones técnicas y de calidad establecidas en el contrato 4600016485</t>
  </si>
  <si>
    <t xml:space="preserve">Corrección del encharcamiento de las escalinatas, instalación de la persiana faltante y corrección del pandeo existente en las persionas de la pérgola. </t>
  </si>
  <si>
    <t>Secretaría de Talento Humano y Servicios Administrativos</t>
  </si>
  <si>
    <t xml:space="preserve">Se realizaron las los debidos requerimientos al contratistra e interventoría.
Se implementó documento de revisión "bitácora de Inspecciones"  para llevar seguimiento a las novedades de la obra de la Pérgola.
Esto ha permitido tener un respaldo frente a los requerimientos al contratista y hacer seguimiento de las observaciones atendidas ante la Aseguradora.
Se solicita evaluación de la eficacia  para cierre. </t>
  </si>
  <si>
    <t>Equilibrar la asignación de roles técnicos en los comités asesores y evaluadores, así como las supervisiones de los contratos a cargo de la Dirección de Servicios Generales</t>
  </si>
  <si>
    <t>Disminuir el riesgo de errores u omisiones en la supervisión de los contratos por  sobrecarga laboral en la Dirección de Servicios Generales</t>
  </si>
  <si>
    <t>Contratos de la Dirección de Servicios Generales reasignados según su nivel de complejidad</t>
  </si>
  <si>
    <t xml:space="preserve">Se ha fortalecido el equipo de trabajo con el apoyo de profesionales en  arquitectura e ingeniería, adicionalmente se solicitó en la propuesta de  reestructuración de la entidad,  la asignación de otros perfiles a la Dirección de Servicios Generales.
Con la asignación del personal mencionado anteriormente y con la contratación de dos nuevos profesionales de apoyo a la gestión   de la dirección, se redistribuyeron las supervisiones y se asignaron roles técnicos a los CAES proporcionalmente a la demanda.
Se solicita evaluación de la eficacia  para cierre. </t>
  </si>
  <si>
    <t xml:space="preserve">Gestionar la realización de actividades de inducción o reinducción a los profesionales y técnicos de la Dirección de Servicios Generales, en lo que respectiva a la supervisión e interventoría de contratos estatales. </t>
  </si>
  <si>
    <t>Inducciones o reinducciones en supervisión e interventoría de contratos realizadas</t>
  </si>
  <si>
    <t xml:space="preserve">Capacitaciones virtuales por Teams: 7
- Capacitación diligenciamiento aplicativo cargas de trabajo: 20/06/24
-Capacitación SIG Isolución 5.0:  09/07/24
-Capacitación Tareas Críticas: 05/11/24
- Implementación MAE: 13/11/24
- Empleo Público: Nuevo Código General y Disciplinario y normas de transparencia 25/11/24
-Supervisión e Interventoría 29/11/24
-Inducción Institucional: 2, 3, 4 y 5 /12/24
Se solicita evaluación de la eficacia  para cierre. </t>
  </si>
  <si>
    <t xml:space="preserve">Realizar seguimiento a las bitácoras de las obras de infraestructura y mantenimiento del CAD y sedes externas, y en los casos en que se presenten falencias, requerir a los contratistas a través de los supervisores de los respectivos contratos. </t>
  </si>
  <si>
    <t>Garantizar que los contratos  de las obras de infraestructura y mantenimiento del CAD y sedes externas se ejecuten conforme con las especificaciones técnicas y de calidad establecidas en los estudios y los pliegos de condiciones</t>
  </si>
  <si>
    <t xml:space="preserve">Número de seguimientos a la ejecución de los contratos de obras de infraestructura y mantenimiento del CAD y revisión de las bitácoras de los mismos, realizados por parte de la Dirección de Servicios Generales. </t>
  </si>
  <si>
    <t xml:space="preserve">Se realizaron los seguimientos a la ejecución de los contratos de obras de infraestructura y mantenimiento del CAD y revisión de las bitácoras de los mismos, por parte de la Dirección de Servicios Generales. 
Se solicita evaluación de la eficacia  para cierre. </t>
  </si>
  <si>
    <t>H35-V2023</t>
  </si>
  <si>
    <t>Hallazgo Administrativo No. 35- Estructuración de Costos - (A)</t>
  </si>
  <si>
    <t>Deficiencias en el proceso de planeación contractual, deficiencias en las labores de interventoría externa, así como en funciones del supervisor del proceso contractual.</t>
  </si>
  <si>
    <t>Posibles pérdidas de recursos y disminución en el alcance del contrato en más de un 30% en la ejecución de la obra al no lograr el alcance de pavimentar 2 km que se tenían presupuestados de vía; ya que el alcance final fue1.3 km. Entre los dos tramos de vías.</t>
  </si>
  <si>
    <t>Oficiar a la interventoría para que haga cumplir la minuta del contrato, en su CLAUSULA 8. FORMA DE PAGO y su CLAUSULA 10. OBLIGACIONES ESPECIFICAS DEL CONTRATISTA (Numeral 12). Y presente un informe detallado de los ítems que fueron objeto de la auditoria.</t>
  </si>
  <si>
    <t>Con el planteamiento de las acciones de mejora de orden correctivo, se pretende que las partes contractuales cumplan sus obligaciones, y de ser necesario en el proceso de liquidación se pague lo efectivamente causado o en su defecto se recupere financieramente lo pagado, logrando el descuento, o la recuperación de los recursos objeto del hallazgo, lo anterior acorde con la ejecución del contrato.</t>
  </si>
  <si>
    <t>El oficio requiriendo las reparaciones de los aspectos observados en la auditoria, busca satisfacer las obligaciones contractuales, el cumplimiento del objeto del contrato, y que la vía cumpla preste sus servicios a la comunidad del sector.</t>
  </si>
  <si>
    <t xml:space="preserve">La Secretaria de Infraestructura cumple con la acción de mejora propuesta, se realizó el requerimiento, con el oficio 2024030256550 del 11 de julio de 2024.  Se solicita cambiar la fecha de cumplimiento de la acción de mejora total, en consideración a que se ha procedido con el acta de recibo final y se inicial el término legal para la liquidación del contrato </t>
  </si>
  <si>
    <t>Realizar evaluación de verificación sobre la información recibida por parte de la interventoría, para oficiar a las partes contractuales para que al momento de realizar el proceso de liquidación se considere la información y se de proceda en la liquidación en debida forma acorde a las obligaciones</t>
  </si>
  <si>
    <t xml:space="preserve">Con las acciones de mejora se establecerá que en los próximos procesos contractuales se ajusten los pliegos de condiciones y la minuta del contrato, para blindar al contrato de este tipo de hallazgos  </t>
  </si>
  <si>
    <t>Una vez analizada la información se deberá, solicitar a las partes que se considere al momento de realizar el proceso de liquidación</t>
  </si>
  <si>
    <t>Tener en cuenta en la Minuta del Contrato de la CLAUSULA 8. FORMA DE PAGO y su CLAUSULA 10. OBLIGACIONES ESPECIFICAS DEL CONTRATISTA (Numeral 12), la forma de pago del imprevisto siempre y cuando se materialice.</t>
  </si>
  <si>
    <t>Evitar el incumplimiento de las normas de contratación en todos sus aspectos</t>
  </si>
  <si>
    <t>Las acciones buscan prevenir que se presenten nuevamente este tipo de hallazgos, en los contratos que se realicen por la secretaria</t>
  </si>
  <si>
    <t>H36-V2023</t>
  </si>
  <si>
    <t>Hallazgo Administrativo No. 36 Estructuración de Costos (A)</t>
  </si>
  <si>
    <t>No hacer efectivas las deducciones de los imprevistos no soportados en cada acta de pago como lo estipulan los pliegos de condiciones y las obligaciones contractuales.</t>
  </si>
  <si>
    <t>Posibles pérdidas de recursos por un valor de $191.426.646</t>
  </si>
  <si>
    <t>La Secretaria de Infraestructura cumple con la acción de mejora propuesta, se realizó el requerimiento, con el oficio 202403053183 del 25 de octubre de 2024. Se solicita cambiar la fecha de cumplimiento de la acción de mejora total, en consideración a que el contrato está en ejecución</t>
  </si>
  <si>
    <t>Con las acciones de mejora se establecerá que en los próximos procesos contractuales se ajusten los pliegos de condiciones y la minuta del contrato, para blindar al contrato de este tipo de hallazgos</t>
  </si>
  <si>
    <t xml:space="preserve">Una vez analizada la información se deberá, solicitar a las partes que se considere al momento de realizar el proceso de liquidación </t>
  </si>
  <si>
    <t>H37-V2023</t>
  </si>
  <si>
    <t xml:space="preserve">Mayores Costos </t>
  </si>
  <si>
    <t>Las razones de esta irregularidad se pueden atribuir a defectos en la instalación de la carpeta de rodadura y falencias en el diseño del pavimento.
Falta de una planeación efectiva al desarrollar el presupuesto del contrato, porque en los ítems de transporte, reunieron las cantidades de materiales de diferente procedencia (excavaciones resultantes de explanaciones, canales, materiales de préstamo en el ítem 13.2 y también afirmado, base granular, sub-base granular y asfalto en el item13.1), generando confusión y dificultades a la hora de los cálculos de las cantidades de obra, tanto para la interventoría y la supervisión y además entorpeciendo las labores de los entes de control.</t>
  </si>
  <si>
    <t>Posibilidad de configuración de un detrimento patrimonial por valor de $94.108.973, al conducir al error a los intervinientes del contrato.
Dado el hecho que el contrato no está liquidado, y tiene aún pendiente el pago la última acta, se dejará como INSUMO de auditoría para próximas actuaciones de la Contraloría General de Antioquia.</t>
  </si>
  <si>
    <t xml:space="preserve">Se solicita cambiar la fecha de cumplimiento de la acción de mejora total, en consideración a que el contrato 4600014495 de 2023 se ha procedido con el acta de recibo final y se inicial el término legal para la liquidación del contrato
</t>
  </si>
  <si>
    <t>H38-V2023</t>
  </si>
  <si>
    <t>Hallazgo Administrativo No. 38 – Insuficiencia en la Rendición de la contratación en Gestión Transparente con presunto Proceso Administrativo Sancionatorio Fiscal (A) (PASF)</t>
  </si>
  <si>
    <t>1 Descuido y falta de capacitación de los funcionarios encargados de reportar la contratación y su verificación con la ejecución presupuestal para la adquisición de bienes y servicios tanto en el gasto de inversión como de funcionamiento por parte de los ordenadores del gasto.</t>
  </si>
  <si>
    <t>Pérdida de credibilidad institucional al no reportar con calidad y de forma la contratación en plataformas de uso de auditoria</t>
  </si>
  <si>
    <t>38.1 Llevar a cabo procesos de formacion y capacitacion al personal de los diferentes organismos de la Gobernacion de Antioquia encargados de realizar la rendicion de la información contractual en el aplicativo de Gestión Transparente.</t>
  </si>
  <si>
    <t>Fortalecer los conocimientos y  competencias del personal de los diferentes organismos de la Gobernacion de Antioquia, encargados de la rendición de la información contractual en el aplicativo Gestión Transparente.</t>
  </si>
  <si>
    <t>Numero de capacitaciones realizadas</t>
  </si>
  <si>
    <t>unidad</t>
  </si>
  <si>
    <t xml:space="preserve">Departamento Administrativo de Planeación
</t>
  </si>
  <si>
    <r>
      <rPr>
        <b/>
        <sz val="10"/>
        <rFont val="Arial"/>
        <family val="2"/>
      </rPr>
      <t xml:space="preserve">La acción de mejoramiento continúa en seguimiento, pues aún se está terminando la elaboración de la batería propuesta, conforme a la nueva estructura administrativa. </t>
    </r>
    <r>
      <rPr>
        <sz val="10"/>
        <rFont val="Arial"/>
        <family val="2"/>
      </rPr>
      <t>Mediante oficio No. 2024030657580 del 06/12/2024, se solicitó a la Contraloría General de Antioquia la realización de una capacitación dirigida a todos los servidores públicos de la Gobernación de Antioquia encargados de realizar la rendición de la información contractual.
Se concurrió con la Secretaría General y la Secretaria de Talento humano en la capacitación de supervisión e interventoría el viernes 29 de noviembre de 10:30am a 12m en la modalidad virtual</t>
    </r>
  </si>
  <si>
    <t xml:space="preserve">
2 Ineficacia de los controles establecidos en la entidad para la verificación de la calidad de la información contractual que se debe rendir en el aplicativo Gestión transparente.
.
</t>
  </si>
  <si>
    <t>38.2 Actualizar los controles existentes para realizar la rendicion de la informacion contractual en Gestion Transparente.</t>
  </si>
  <si>
    <t>Contar con una bateria de controles que aserguren la calidad de la información en la  rendicion de la información contractual en el aplicativo Gestión transparente .</t>
  </si>
  <si>
    <t>Bateria de controles actualizada</t>
  </si>
  <si>
    <t>Departamento Administrativo de Planeación</t>
  </si>
  <si>
    <t>H39-V2023</t>
  </si>
  <si>
    <t>Hallazgo Administrativo No. 39 – Insuficiencia en la Rendición de cuenta Anual
(A)</t>
  </si>
  <si>
    <t xml:space="preserve">1. Descuido por parte de los funcionarios delegados para la rendición de la cuenta, al no verificar la oportunidad, suficiencia y calidad de la información al ser rendida.
</t>
  </si>
  <si>
    <t>Pérdida de credibilidad institucional al presentar la rendición de la cuenta con falencias, generando inefectividad en el trabajo de la gestión fiscal.</t>
  </si>
  <si>
    <t>Llevar a cabo procesos de formacion y capacitacion al personal de los diferentes organismos de la Gobernacion de Antioquia encargados de realizar la rendicion de la información requerida en la resolucion vigente de la Contraloria General de Antioquia a traves del aplicativo Gestión Transparente.</t>
  </si>
  <si>
    <t>Fortalecer los conocimientos y  competencias del personal de los diferentes organismos de la Gobernacion de Antioquia, encargados de la rendición de la información requerida en la resolucion vigente de la Contraloria General de Antioquia a traves del aplicativo Gestión Transparente.</t>
  </si>
  <si>
    <t xml:space="preserve">Departamento Administrativo de Planeación o el organismo que delegue el Gobernador de Antioquia. </t>
  </si>
  <si>
    <t>X|</t>
  </si>
  <si>
    <t xml:space="preserve">2 Ineficacia de los controles establecidos en la entidad para  la coordinación general de la información a reportar por parte de la Gobernación de Antioquia y administración para la presentación, verificación, validación, rendición y certificación de la información, conforme lo establece la Resolución No.
2023500001887
</t>
  </si>
  <si>
    <t>Actualizar los controles existentes para realizar la rendicion de la informacion de la información requerida en la resolucion vigente de la Contraloria General de Antioquia a traves del aplicativo Gestión Transparente.</t>
  </si>
  <si>
    <t>Contar con una bateria de controles que aserguren la calidad de la información  requerida en la resolucion vigente de la Contraloria General de Antioquia a traves del aplicativo Gestión Transparente.</t>
  </si>
  <si>
    <t>Departamento Administrativo de Planeación o el organismo que delegue el Gobernador de Antioquia.</t>
  </si>
  <si>
    <t>H41-V2023</t>
  </si>
  <si>
    <t xml:space="preserve">Ampliación, rectificación, pavimentación y construcción de obras complementarias en la vía Santiago – Berrio – Mulas – Cruces – Puerto Nare, sector Santiago – Berrio – Mulas </t>
  </si>
  <si>
    <t>Incumplimiento de obligaciones propias de la ejecución de un contrato de obra estatal, a saber: Inobservancia en la presentación, en los tiempos requeridos, de la programación de obra ajustada a rendimientos y procesos constructivos, inobservancia en la puntual presentación del plan de contingencia a fin de superar atrasos, incumplimiento en la aplicación del Manual de seguridad y salud en el trabajo de la Gobernación de Antioquia, incumplimiento de especificaciones técnicas asociadas al proyecto en ejecución (Generales de construcción de carreteras de Invias 2013, técnicas de construcción 9447 de la Gobernación de Antioquia, técnicas de calidad de materiales (NTC), incumplimiento de las obligaciones del apéndice de gestión y adquisición predial, incumplimiento del plan de calidad y de los procesos constructivos.</t>
  </si>
  <si>
    <t>(A)</t>
  </si>
  <si>
    <t>La causa del hallazgo demuestra que el contratista incumplió en el contrato, en este sentido la secretaria de infraestructura, estudio la posibilidad de dar inicio al proceso administrativo sancionatorio, proceso que no se pudo ejecutar por que el contratista tomo la determinación de incoar acción judicial en contra del departamento, circunstancia que impiden acciones relacionadas con los incumplimientos observados</t>
  </si>
  <si>
    <t>El contrato se encuentra con demanda judicial ante el contencioso administrativo, por lo tanto, la entidad no puede llevar a cabo ninguna acción contractual, hasta que no haya una decisión judicial.</t>
  </si>
  <si>
    <t>notificación</t>
  </si>
  <si>
    <t>31/Dec/2025</t>
  </si>
  <si>
    <t>Se solicita cambiar la fecha de cumplimiento de la acción de mejora total, en consideración a que el contrato se encuentra en un proceso judicial, circunstancia que imposibilita cualquier actuación desde la Secretaria de Infraestructura, por la pérdida de competencia, es necesario aclarar que el llamamiento en garantía vinculo al interventor</t>
  </si>
  <si>
    <t>H42-V2023</t>
  </si>
  <si>
    <t>Hallazgo Administrativo No. 42 - Sobrevaloración de la fórmula del AU (A)</t>
  </si>
  <si>
    <t>Deficiencias en la estructuración de la fórmula del AU</t>
  </si>
  <si>
    <t>De continuar con el error se podría configurar un presunto detrimento patrimonial de $11.567.668, por concepto de sobrevaloración de la fórmula del AU, al asignarle a las pólizas un precio superior a los precios del mercado. Este valor finalmente debe ser recalculado, dado que el posible detrimento se valoró de acuerdo a las condiciones iniciales del contrato, y por lo tanto, se debe corregir el valor del factor multiplicador por el estimado por el equipo auditor de 1,88, para estimar la sobrevaloración que se podría pagar.
Dado el hecho de que el contrato aún está sin liquidar y que además tiene un saldo por pagar de $1.212.025.282 se dejará como insumo para próximas actuaciones de la Contraloría General de Antioquia.</t>
  </si>
  <si>
    <t>La Dirección de Asuntos Legales remitirá comunicación con la directriz sobre reintegro de valores contemplados en la “Administración” del AU de los proyectos de obra objeto de este hallazgo.</t>
  </si>
  <si>
    <t>Que se pague lo efectivamente causado o en su defecto se recupere financieramente lo pagado, logrando el descuento, o la recuperación de los recursos objeto del hallazgo, lo anterior acorde con la ejecución del contrato</t>
  </si>
  <si>
    <t>oficio con la directriz de Dirección de Asuntos Legales de la auditoria.</t>
  </si>
  <si>
    <t>x</t>
  </si>
  <si>
    <t>Se solicita cambiar la fecha de cumplimiento de la acción de mejora total, en consideración a que el el contratista del contrato objeto del hallazgo, fue llamado en garantía en el proceso judicial con radicado 05001233300020240048000, bajo el medio de control controversial contractuales, circunstancia que imposibilita cualquier actuación desde la Secretaria de Infraestructura</t>
  </si>
  <si>
    <t xml:space="preserve">Se remitirá a la Interventoría comunicación de la Dirección de Asuntos Legales, para que las interventorías procedan con lo pertinente conforme a la recomendación.  </t>
  </si>
  <si>
    <t>oficio a cada interventoría con las recomendaciones</t>
  </si>
  <si>
    <t>De no descontar la Interventoría, la Dirección de Asuntos Legales, proyectará y gestionará el Acto Administrativo y/o Modificación Contractual para hacer efectivo el descuento de los recursos pagados objeto del hallazgo.</t>
  </si>
  <si>
    <t>Acto Administrativo y/o modificación contractual, para modificar la A del Contrato y hacer efectivo el descuento</t>
  </si>
  <si>
    <t>H43-V2023</t>
  </si>
  <si>
    <t>Hallazgo Administrativo No. 43 – Puntos críticos en el corredor vial El Tres- San Pedro entre el K14+500 al K21+137 (A).</t>
  </si>
  <si>
    <t>La presencia de fallas geológicas y geotécnicas en el sector, así como el registro de precipitaciones en la zona, alteran las condiciones naturales del terreno, afectando la estructura del pavimento y la probabilidad de ocurrencia de los eventos naturales asociados a los movimientos en masa, ocasionando la perdida de banca de la vía en algunos puntos referenciados en el cuerpo del hallazgo. Lo anterior puede estar fomentado al desconocimiento del mapa de riesgos de la zona en general, a la inadvertencia del problema y/o eventos históricos ocurridos, falta de recursos financieros y/o desarrollo de obras de mitigación del riesgo tanto preventivas como correctivas en la vía.</t>
  </si>
  <si>
    <t>Posible pérdida de la funcionalidad y/o operación de la vía departamental que comunica al municipio de San Pedro de Urabá con los demás municipios de la Subregión, fomentado por la alteración en la estructura del pavimento flexible, detonada por la actividad de los puntos críticos evidenciados, tanto como el desprendimiento de la banca como la calidad del pavimento mediante las deformaciones y agrietamientos; forjando así la posible pérdida de los recursos públicos invertidos en el contrato 4600014323 del 2022, incumplimiento de la planeación, sanciones y/o pérdida de credibilidad institucional.</t>
  </si>
  <si>
    <t>Adelantar proceso de contratación para la atención e intervención de estos puntos mencionados.</t>
  </si>
  <si>
    <t xml:space="preserve">Evitar la pérdida de la banca de la vía y garantizar la transitabilidad en la vía </t>
  </si>
  <si>
    <t>Intervención de puntos críticos</t>
  </si>
  <si>
    <t>Diseño</t>
  </si>
  <si>
    <t>Se debe cambiar la fecha de cumplimiento de la acción de mejora total sin embargo, la Secretaria de Infraestructura cumple con la acción de mejora propuesta, al incluir la vía en la que se presentaron los hallazgos en el contrato 4600017794 (RENTAN ADMON RECURSOS MTTO. VIAL), de mantenimiento vial, que está en proceso de ejecución.</t>
  </si>
  <si>
    <t xml:space="preserve">Construcción de muros de contención. </t>
  </si>
  <si>
    <t>Realizar mantenimiento rutinario de la vía de la vía</t>
  </si>
  <si>
    <t xml:space="preserve">Matriz de mantenimoento </t>
  </si>
  <si>
    <t>H44-V2023</t>
  </si>
  <si>
    <t>Hallazgo Administrativo No. 44– Patologías prematuras en concreto (A)</t>
  </si>
  <si>
    <t>Multiplicidad de posibles causas, deficiencia en los procesos de construcción, falta calidad de los materiales, deficiente curado del concreto, falta de rigurosidad en las labores de Interventoría entre otras.</t>
  </si>
  <si>
    <t>Deterioro prematuro del pavimento.</t>
  </si>
  <si>
    <t>Requerir, previo al inicio del proceso de liquidación al municipio, informe detallado sobre las reparaciones que realizó en las patologías prematuras en el concreto, que fueron observadas por parte de la contraloría.</t>
  </si>
  <si>
    <t>Con el planteamiento de las acciones de mejora de orden correctivo, se pretende establecer el cumplimiento de las obligaciones pactadas dentro del convenio, y aclarar y corregir las actuaciones que no se han surtido de forma adecuada, para que de esta forma, realizar adecuadamente el proceso de liquidación del convenio interadministrativo. Se podrá determinar la atención de las reparaciones de las fallas en la ejecución de la obra, estableciendo el cumplimento de las obligaciones contractuales y la adecuada funcionalidad de la obra en beneficio de las comunidades.</t>
  </si>
  <si>
    <t>Con la información suministrada por el municipio, como ejecutor de las actividades de obra, se verifica la atención a las reparaciones necesarias y se podrá determinar los valores ejecutados por el municipio, estableciendo el cumplimento de las obligaciones contractuales y la adecuada funcionalidad de la obra.</t>
  </si>
  <si>
    <t xml:space="preserve">Se remitio al oficio al municipio. La Secretaria de Infraestructura cumple con la acción de mejora propuesta, se realizó el requerimiento, con el oficio 2025030087801 del 21 de febrero de 2025 </t>
  </si>
  <si>
    <t>Visita técnica al proyecto para verificación de arreglo sobre las reparaciones que realizó en las patologías prematuras en el concreto, que fueron observadas por parte de la contraloría.</t>
  </si>
  <si>
    <t>Evaluación de verificación sobre la información recibida, y visita por parte del supervisor para preparar informe técnico que permita verificar el cumplimiento de las obligaciones contráctuales por parte del municipio.</t>
  </si>
  <si>
    <t>Solicitud de documentos e Invitación a dar inicio al proceso de liquidación bilateralmente del convenio, en el mes septiembre, proceso en el que se debe considerar, los resultados referentes a las reparaciones.</t>
  </si>
  <si>
    <t xml:space="preserve">Las actividades anteriores, ubican la realidad de ejecución del contrato, junto con el respaldo documental, con el cual se establece las actividades faltantes que son obligatorias para cumplir a cabalidad la etapa contractual de liquidación.
</t>
  </si>
  <si>
    <t>H45-V2023</t>
  </si>
  <si>
    <t>Hallazgo Administrativo No. 45 – Patologías prematuras en concreto (A)</t>
  </si>
  <si>
    <t>Se cumple con la acción de mejora propuesta, se anexa el oficio que se planteó, y con el fin de garantizar la plena ejecución de las actividades correspondientes a la Secretaria de Infraestructura Física, se realiza la liquidación del convenio interadministrativo No. 4600014906 de 2022</t>
  </si>
  <si>
    <t>No. 46</t>
  </si>
  <si>
    <t>Producto de la Auditoria de Actuación Especial de Fiscalización practicada a la Secretaria Seccional de Antioquia en la vigencia 2023 y de la Auditoría Financiera y de Gestión realizada al Departamento en la vigencia 2023, se identificó un Insumo correspondiente a las incapacidades de origen común y de origen laboral correspondientes al Funcionario Juan David Escobar Ramírez, desde el 20 de febrero de 2017, situación que ha generado inconvenientes para el reconocimiento de la pensión ya sea por parte de la ARL o del Fondo de Pensiones, a pesar de que estas incapacidades allegadas por el funcionario son registradas en la página web de la ARL o EPS y objetadas por ellos por falta de claridad en el tipo de cobro que se realiza, los diagnósticos, documentos anexos, datos imprecisos y otras justificaciones que en su momento debieron ser informadas al empleado para que realizara los respectivos ajustes y posibilitar el pagos de estas prestaciones.</t>
  </si>
  <si>
    <t>Realizar pagos al funcionario Juan David Escobar Ramírez a pesar de estar incapacitado por más de 180 días, situación contraria a lo estipulado en la norma, además se evidencian deficiencias en los controles establecidos para el reconocimiento y pago de las personas con incapacidad y falta de conciliación entre las áreas que intervienen en el proceso.</t>
  </si>
  <si>
    <t>Debido a los hechos manifestados se evidencia un presunto detrimento patrimonial por valor de $312.445.864</t>
  </si>
  <si>
    <t xml:space="preserve">46.1 Revisar los valores pagados al Señor Juan David Escobar Ranírez a fin de determnar la cifra real y gestionar ante las autoridades competentes la devolución del recurso. </t>
  </si>
  <si>
    <t xml:space="preserve">46.1 Recuperar los recursos pagados de más.
46.2 Establecer controles en el software conforme a las disposiciones normativas vigente.
46.3 Crear una tabla de datos con semaforos que permita identificar los días como lo dispone la normativa. </t>
  </si>
  <si>
    <t xml:space="preserve">46.1 Determinar el valor cancelado. 
46.2 Parametrizar el software en el que se administra la nómina. 
46,3   Generar alertas de forma manual en caso de una contingencia del software de nomina y generar las posibles diferencias. </t>
  </si>
  <si>
    <t xml:space="preserve">46,1  Teniendo en cuenta que no se ha dirimido la controversia para determinar el origen de la enfermedad del empleado, se ha solicitado tanto a la ARL como a la Junta Nacional de calificación de invalidez,  el estado del dictamen definitivo (arl interpuso recurso de apelación el cual esta en proceso); con el definitivo se derminará la exigibilidad de pago de estas prestaciones. ARL100% y EPS 66,67%.  Ver Anexo 46.1.
46,2 Desde el 2023 se vienen haciendo mejoras al softwar XENCO en el modulo de incapacidades para establecer controles conforme al marco normativo, en febrero de 2025 se finiquitó la intervención la cual ha sido efectiva y generando los controles.  
Ver Anexo 46,2 
46,3 Desde Septiembre de 2024 se elaboró una matriz que permite genera controles a las novedades de incapacidad. 
Ver Anexo 46,3 </t>
  </si>
  <si>
    <t>H47-V2023</t>
  </si>
  <si>
    <t xml:space="preserve">Evaluada la cuenta contable 190801 Recursos entregados en administración, se evidencia  la existencia de contratos y convenios pendientes  por realizar el reintegro de recursos. Inadecuado cobro de la estampilla pro-deporte, al momento de realizar los desembolsos de los recursos. Contrato Interadministrativo Mandato 4600014361. </t>
  </si>
  <si>
    <t>Inadecuado cobro de la estampilla pro-deporte, al momento de realizar los desembolsos de los recursos.</t>
  </si>
  <si>
    <t>Recursos inactivos en poder de terceros</t>
  </si>
  <si>
    <t>Oficio de requerimiento a RIA S.A. solicitando la devoluciòn de los recursos no ejecutados y que resuelva su situacion con respecto a la estampilla con la Secretaria de Hacienda</t>
  </si>
  <si>
    <t>Reitegrar los recursos asignados a la ejecuciòn de este contrato que le  pertenecen a la Gobernaciòn de Antioquia</t>
  </si>
  <si>
    <t>Reintegro del 100% de los rescursos a administrar no ejecutados</t>
  </si>
  <si>
    <t>Secretaria de Ambiente</t>
  </si>
  <si>
    <t>Con coret a Diciembre de 2024 estaban pendientes las liqudiaciones de Inclusión Social y de Comunicaciones. Para este seguimiento, se encuentran liquidados los contratos y se hicieron los ajustes presupuestales aplicables</t>
  </si>
  <si>
    <t xml:space="preserve">Verificar la consignaciòn del 100% de los recursos no ejecutados </t>
  </si>
  <si>
    <t>Certificado de reintegro de los recursos no ejecutados a la cuenta de la Gobernacion de Antioquia, expedido por la Secretaria de Hacienda</t>
  </si>
  <si>
    <t>Numero</t>
  </si>
  <si>
    <t>1. Se han realizado múltiples  mesas de trabajo y reuniones   con la Secretaría de Hacienda, la Seretaría General y el contratista para solucionar el cobro no debido de la estampilla prodeporte. Asímismo, conciliar dicha devolución del recurso y proceder con la  gestión de liquidación y   solicitud de    reintegro de los recursos no ejecutados y por concepto de  los rendimientos financieros, los cuales se enviarán  a la Secretaría de Hacienda del Departamento con  los debidos  soportes contables para su verificación.
2. Actualmente, se tiene proyecto de liquidación bilateral listo. Sin embargo , en caso de que  dicha situación no se defina a más tardar el 30 de octubre del presente año, se remitirá a la Dirección de Defensa Jurídica para iniciar la liquidación de manera bilateral .</t>
  </si>
  <si>
    <t xml:space="preserve">Liquidar  el  contrato dentro de los tiempos estipulados por la ley </t>
  </si>
  <si>
    <t>Liquidar en los términos de ley: 28 de febrero de 2025</t>
  </si>
  <si>
    <t>OFICINA DE COMUNICACIONES</t>
  </si>
  <si>
    <t>Aplicar procedimiento para determinar si las partes pueden declararse a paz y salvo mutuo o si existen obligaciones por cumplir y la forma en que deben ser cumplidas</t>
  </si>
  <si>
    <t>Liquidar el contrato 46000014136 suscrito entre la secretaria de inlcusión social y familia y la empresa de parques y eventos de Antioquia ACTIVA</t>
  </si>
  <si>
    <t>Revisión y análisis sobre el cumplimiento de las obligaciones contractuales</t>
  </si>
  <si>
    <t>Solicitar a la Dirección de Contabilidad un estado de cuenta del contrato</t>
  </si>
  <si>
    <t xml:space="preserve">Proyeccción del acta de liquidación del contrato
</t>
  </si>
  <si>
    <t xml:space="preserve">Suscripción del acta de liquidación - publicación - cierre </t>
  </si>
  <si>
    <t>2021, 2022, 2023</t>
  </si>
  <si>
    <t>2022, 2023, 2024</t>
  </si>
  <si>
    <t>Gobernación de Antioquia</t>
  </si>
  <si>
    <t>Andres Julian Rendón</t>
  </si>
  <si>
    <t>Especial en gestion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</si>
</sst>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0000"/>
    <numFmt numFmtId="166" formatCode="&quot;$&quot;#,##0.00;[Red]&quot;$&quot;#,##0.00"/>
    <numFmt numFmtId="167" formatCode="dd/mmm/yyyy"/>
  </numFmts>
  <fonts count="28" x14ac:knownFonts="1">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8"/>
      <name val="Calibri"/>
      <family val="2"/>
      <scheme val="minor"/>
    </font>
    <font>
      <sz val="18"/>
      <name val="Calibri"/>
      <family val="2"/>
      <scheme val="minor"/>
    </font>
    <font>
      <b/>
      <sz val="12"/>
      <name val="Calibri"/>
      <family val="2"/>
      <scheme val="minor"/>
    </font>
    <font>
      <b/>
      <sz val="16"/>
      <color rgb="FFFF0000"/>
      <name val="Calibri"/>
      <family val="2"/>
      <scheme val="minor"/>
    </font>
    <font>
      <b/>
      <sz val="14"/>
      <name val="Calibri"/>
      <family val="2"/>
      <scheme val="minor"/>
    </font>
    <font>
      <sz val="12"/>
      <name val="Calibri"/>
      <family val="2"/>
      <scheme val="minor"/>
    </font>
    <font>
      <sz val="14"/>
      <name val="Arial"/>
      <family val="2"/>
    </font>
    <font>
      <sz val="9.5"/>
      <name val="Arial"/>
      <family val="2"/>
    </font>
    <font>
      <b/>
      <sz val="16"/>
      <name val="Calibri"/>
      <family val="2"/>
      <scheme val="minor"/>
    </font>
    <font>
      <sz val="16"/>
      <color rgb="FFFF0000"/>
      <name val="Arial"/>
      <family val="2"/>
    </font>
    <font>
      <sz val="9"/>
      <color indexed="81"/>
      <name val="Tahoma"/>
      <family val="2"/>
    </font>
    <font>
      <sz val="10"/>
      <color indexed="81"/>
      <name val="Calibri"/>
      <family val="2"/>
      <scheme val="minor"/>
    </font>
    <font>
      <b/>
      <sz val="8"/>
      <color indexed="81"/>
      <name val="Tahoma"/>
      <family val="2"/>
    </font>
    <font>
      <sz val="8"/>
      <color indexed="81"/>
      <name val="Tahoma"/>
      <family val="2"/>
    </font>
    <font>
      <b/>
      <sz val="9"/>
      <color indexed="81"/>
      <name val="Tahoma"/>
      <family val="2"/>
    </font>
    <font>
      <b/>
      <sz val="9.5"/>
      <name val="Arial"/>
      <family val="2"/>
    </font>
    <font>
      <sz val="9"/>
      <name val="Arial"/>
      <family val="2"/>
    </font>
    <font>
      <b/>
      <sz val="9"/>
      <name val="Arial"/>
      <family val="2"/>
    </font>
    <font>
      <sz val="10"/>
      <color rgb="FF000000"/>
      <name val="Calibri"/>
      <family val="2"/>
      <scheme val="minor"/>
    </font>
    <font>
      <sz val="11"/>
      <color theme="1"/>
      <name val="Arial"/>
      <family val="2"/>
    </font>
    <font>
      <b/>
      <sz val="10"/>
      <name val="Arial"/>
      <family val="2"/>
    </font>
    <font>
      <sz val="11"/>
      <color rgb="FF242424"/>
      <name val="Aptos Narrow"/>
      <family val="2"/>
    </font>
    <font>
      <sz val="9"/>
      <color rgb="FF242424"/>
      <name val="Aptos Narrow"/>
      <family val="2"/>
    </font>
  </fonts>
  <fills count="11">
    <fill>
      <patternFill patternType="none"/>
    </fill>
    <fill>
      <patternFill patternType="gray125"/>
    </fill>
    <fill>
      <patternFill patternType="solid">
        <fgColor theme="8" tint="-0.24997711111789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indexed="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cellStyleXfs>
  <cellXfs count="273">
    <xf numFmtId="0" fontId="0" fillId="0" borderId="0" xfId="0"/>
    <xf numFmtId="0" fontId="3" fillId="0" borderId="0" xfId="2" applyFont="1" applyAlignment="1">
      <alignment vertical="center"/>
    </xf>
    <xf numFmtId="165" fontId="3" fillId="0" borderId="0" xfId="3" applyNumberFormat="1" applyFont="1" applyFill="1" applyBorder="1" applyAlignment="1" applyProtection="1">
      <alignment vertical="center"/>
    </xf>
    <xf numFmtId="0" fontId="4" fillId="0" borderId="1" xfId="2" applyFont="1" applyBorder="1" applyAlignment="1">
      <alignment vertical="center"/>
    </xf>
    <xf numFmtId="0" fontId="4" fillId="0" borderId="0" xfId="2" applyFont="1" applyAlignment="1">
      <alignment vertical="center" wrapText="1"/>
    </xf>
    <xf numFmtId="0" fontId="4" fillId="0" borderId="6" xfId="2" applyFont="1" applyBorder="1" applyAlignment="1">
      <alignment vertical="center"/>
    </xf>
    <xf numFmtId="0" fontId="6" fillId="0" borderId="13" xfId="0" applyFont="1" applyBorder="1" applyAlignment="1" applyProtection="1">
      <alignment horizontal="justify" vertical="center" wrapText="1"/>
      <protection locked="0"/>
    </xf>
    <xf numFmtId="0" fontId="7" fillId="7" borderId="16" xfId="0" applyFont="1" applyFill="1" applyBorder="1" applyAlignment="1" applyProtection="1">
      <alignment horizontal="center" vertical="center" wrapText="1"/>
      <protection locked="0"/>
    </xf>
    <xf numFmtId="0" fontId="7" fillId="7" borderId="15"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justify" vertical="center" wrapText="1"/>
      <protection locked="0"/>
    </xf>
    <xf numFmtId="167" fontId="10" fillId="0" borderId="6" xfId="0" applyNumberFormat="1" applyFont="1" applyBorder="1" applyAlignment="1" applyProtection="1">
      <alignment horizontal="justify" vertical="center" wrapText="1"/>
      <protection locked="0"/>
    </xf>
    <xf numFmtId="1" fontId="10" fillId="0" borderId="6" xfId="0" applyNumberFormat="1" applyFont="1" applyBorder="1" applyAlignment="1" applyProtection="1">
      <alignment horizontal="center" vertical="center" wrapText="1"/>
      <protection locked="0"/>
    </xf>
    <xf numFmtId="9" fontId="10" fillId="0" borderId="6" xfId="0" applyNumberFormat="1" applyFont="1" applyBorder="1" applyAlignment="1" applyProtection="1">
      <alignment horizontal="justify" vertical="center" wrapText="1"/>
      <protection locked="0"/>
    </xf>
    <xf numFmtId="9" fontId="10" fillId="0" borderId="1" xfId="1" applyFont="1" applyFill="1" applyBorder="1" applyAlignment="1" applyProtection="1">
      <alignment horizontal="center" vertical="center" wrapText="1"/>
      <protection locked="0"/>
    </xf>
    <xf numFmtId="10" fontId="10" fillId="0" borderId="1" xfId="1"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justify" vertical="center" wrapText="1"/>
      <protection locked="0"/>
    </xf>
    <xf numFmtId="9" fontId="10" fillId="0" borderId="1" xfId="0" applyNumberFormat="1" applyFont="1" applyBorder="1" applyAlignment="1" applyProtection="1">
      <alignment horizontal="justify" vertical="center" wrapText="1"/>
      <protection locked="0"/>
    </xf>
    <xf numFmtId="0" fontId="9" fillId="9" borderId="24" xfId="0" applyFont="1" applyFill="1" applyBorder="1" applyAlignment="1" applyProtection="1">
      <alignment horizontal="justify" vertical="center" wrapText="1"/>
      <protection locked="0"/>
    </xf>
    <xf numFmtId="0" fontId="9" fillId="9" borderId="6" xfId="0" applyFont="1" applyFill="1" applyBorder="1" applyAlignment="1" applyProtection="1">
      <alignment horizontal="justify" vertical="center" wrapText="1"/>
      <protection locked="0"/>
    </xf>
    <xf numFmtId="0" fontId="9" fillId="9" borderId="6" xfId="0" applyFont="1" applyFill="1" applyBorder="1" applyAlignment="1" applyProtection="1">
      <alignment horizontal="center" vertical="center" wrapText="1"/>
      <protection locked="0"/>
    </xf>
    <xf numFmtId="10" fontId="9" fillId="9" borderId="6" xfId="0" applyNumberFormat="1" applyFont="1" applyFill="1" applyBorder="1" applyAlignment="1" applyProtection="1">
      <alignment horizontal="center" vertical="center" wrapText="1"/>
      <protection locked="0"/>
    </xf>
    <xf numFmtId="2" fontId="9" fillId="9" borderId="6" xfId="0" applyNumberFormat="1" applyFont="1" applyFill="1" applyBorder="1" applyAlignment="1" applyProtection="1">
      <alignment horizontal="center" vertical="center" wrapText="1"/>
      <protection locked="0"/>
    </xf>
    <xf numFmtId="0" fontId="9" fillId="9" borderId="5" xfId="0" applyFont="1" applyFill="1" applyBorder="1" applyAlignment="1" applyProtection="1">
      <alignment horizontal="justify" vertical="center" wrapText="1"/>
      <protection locked="0"/>
    </xf>
    <xf numFmtId="0" fontId="9" fillId="9" borderId="25" xfId="0" applyFont="1" applyFill="1" applyBorder="1" applyAlignment="1" applyProtection="1">
      <alignment horizontal="justify" vertical="center" wrapText="1"/>
      <protection locked="0"/>
    </xf>
    <xf numFmtId="0" fontId="9" fillId="9" borderId="4" xfId="0" applyFont="1" applyFill="1" applyBorder="1" applyAlignment="1" applyProtection="1">
      <alignment horizontal="justify" vertical="center" wrapText="1"/>
      <protection locked="0"/>
    </xf>
    <xf numFmtId="0" fontId="11" fillId="0" borderId="0" xfId="2" applyFont="1" applyAlignment="1">
      <alignment vertical="center"/>
    </xf>
    <xf numFmtId="0" fontId="12" fillId="10" borderId="0" xfId="0" applyFont="1" applyFill="1" applyAlignment="1" applyProtection="1">
      <alignment horizontal="center" vertical="center" wrapText="1"/>
      <protection locked="0" hidden="1"/>
    </xf>
    <xf numFmtId="0" fontId="12" fillId="10" borderId="0" xfId="0" applyFont="1" applyFill="1" applyAlignment="1" applyProtection="1">
      <alignment vertical="center" wrapText="1"/>
      <protection locked="0" hidden="1"/>
    </xf>
    <xf numFmtId="0" fontId="12" fillId="0" borderId="0" xfId="0" applyFont="1" applyAlignment="1" applyProtection="1">
      <alignment vertical="center" wrapText="1"/>
      <protection locked="0" hidden="1"/>
    </xf>
    <xf numFmtId="0" fontId="4" fillId="0" borderId="0" xfId="2" applyFont="1" applyAlignment="1" applyProtection="1">
      <alignment vertical="center"/>
      <protection locked="0" hidden="1"/>
    </xf>
    <xf numFmtId="0" fontId="4" fillId="0" borderId="0" xfId="2" applyFont="1" applyAlignment="1" applyProtection="1">
      <alignment horizontal="center" vertical="center"/>
      <protection locked="0" hidden="1"/>
    </xf>
    <xf numFmtId="0" fontId="4" fillId="0" borderId="0" xfId="2" applyFont="1" applyAlignment="1" applyProtection="1">
      <alignment horizontal="left" vertical="center"/>
      <protection locked="0" hidden="1"/>
    </xf>
    <xf numFmtId="0" fontId="12" fillId="0" borderId="0" xfId="0" applyFont="1" applyAlignment="1" applyProtection="1">
      <alignment horizontal="left" vertical="center" wrapText="1"/>
      <protection locked="0" hidden="1"/>
    </xf>
    <xf numFmtId="0" fontId="7" fillId="4" borderId="1" xfId="0" applyFont="1" applyFill="1" applyBorder="1" applyAlignment="1" applyProtection="1">
      <alignment horizontal="center" vertical="center" wrapText="1"/>
      <protection locked="0" hidden="1"/>
    </xf>
    <xf numFmtId="0" fontId="2" fillId="0" borderId="1" xfId="0" applyFont="1" applyBorder="1" applyAlignment="1" applyProtection="1">
      <alignment horizontal="left" vertical="center" wrapText="1"/>
      <protection locked="0" hidden="1"/>
    </xf>
    <xf numFmtId="0" fontId="7" fillId="5" borderId="1" xfId="0" applyFont="1" applyFill="1" applyBorder="1" applyAlignment="1" applyProtection="1">
      <alignment horizontal="center" vertical="center" wrapText="1"/>
      <protection locked="0" hidden="1"/>
    </xf>
    <xf numFmtId="0" fontId="2" fillId="0" borderId="6" xfId="0" applyFont="1" applyBorder="1" applyAlignment="1" applyProtection="1">
      <alignment horizontal="left" vertical="center" wrapText="1"/>
      <protection locked="0" hidden="1"/>
    </xf>
    <xf numFmtId="0" fontId="7" fillId="6" borderId="1" xfId="0" applyFont="1" applyFill="1" applyBorder="1" applyAlignment="1" applyProtection="1">
      <alignment horizontal="center" vertical="center" wrapText="1"/>
      <protection locked="0" hidden="1"/>
    </xf>
    <xf numFmtId="0" fontId="7" fillId="7" borderId="1" xfId="0" applyFont="1" applyFill="1" applyBorder="1" applyAlignment="1" applyProtection="1">
      <alignment horizontal="center" vertical="center" wrapText="1"/>
      <protection locked="0" hidden="1"/>
    </xf>
    <xf numFmtId="0" fontId="7" fillId="8" borderId="1" xfId="0" applyFont="1" applyFill="1" applyBorder="1" applyAlignment="1" applyProtection="1">
      <alignment horizontal="center" vertical="center" wrapText="1"/>
      <protection locked="0" hidden="1"/>
    </xf>
    <xf numFmtId="0" fontId="12" fillId="0" borderId="0" xfId="0" applyFont="1" applyAlignment="1" applyProtection="1">
      <alignment horizontal="center" vertical="center" wrapText="1"/>
      <protection locked="0" hidden="1"/>
    </xf>
    <xf numFmtId="0" fontId="12" fillId="9" borderId="1" xfId="0" applyFont="1" applyFill="1" applyBorder="1" applyAlignment="1" applyProtection="1">
      <alignment horizontal="center" vertical="center" wrapText="1"/>
      <protection locked="0" hidden="1"/>
    </xf>
    <xf numFmtId="165" fontId="3" fillId="0" borderId="0" xfId="3" applyNumberFormat="1" applyFont="1" applyFill="1" applyBorder="1" applyAlignment="1">
      <alignment vertical="center"/>
    </xf>
    <xf numFmtId="166" fontId="13" fillId="2" borderId="7" xfId="0" applyNumberFormat="1" applyFont="1" applyFill="1" applyBorder="1" applyAlignment="1" applyProtection="1">
      <alignment horizontal="center" vertical="center" wrapText="1"/>
      <protection locked="0" hidden="1"/>
    </xf>
    <xf numFmtId="166" fontId="13" fillId="2" borderId="3" xfId="0" applyNumberFormat="1" applyFont="1" applyFill="1" applyBorder="1" applyAlignment="1" applyProtection="1">
      <alignment horizontal="center" vertical="center" wrapText="1"/>
      <protection locked="0" hidden="1"/>
    </xf>
    <xf numFmtId="166" fontId="13" fillId="0" borderId="7" xfId="0" applyNumberFormat="1" applyFont="1" applyBorder="1" applyAlignment="1" applyProtection="1">
      <alignment horizontal="center" vertical="center" wrapText="1"/>
      <protection locked="0" hidden="1"/>
    </xf>
    <xf numFmtId="166" fontId="13" fillId="0" borderId="2" xfId="0" applyNumberFormat="1" applyFont="1" applyBorder="1" applyAlignment="1" applyProtection="1">
      <alignment horizontal="center" vertical="center" wrapText="1"/>
      <protection locked="0" hidden="1"/>
    </xf>
    <xf numFmtId="0" fontId="2" fillId="0" borderId="0" xfId="0" applyFont="1" applyAlignment="1" applyProtection="1">
      <alignment horizontal="left" vertical="top" wrapText="1"/>
      <protection locked="0" hidden="1"/>
    </xf>
    <xf numFmtId="0" fontId="7" fillId="7" borderId="16" xfId="0" applyFont="1" applyFill="1" applyBorder="1" applyAlignment="1" applyProtection="1">
      <alignment horizontal="center" vertical="center" wrapText="1"/>
      <protection locked="0"/>
    </xf>
    <xf numFmtId="0" fontId="7" fillId="7" borderId="15" xfId="0" applyFont="1" applyFill="1" applyBorder="1" applyAlignment="1" applyProtection="1">
      <alignment horizontal="center" vertical="center" wrapText="1"/>
      <protection locked="0"/>
    </xf>
    <xf numFmtId="0" fontId="7" fillId="8" borderId="19" xfId="0" applyFont="1" applyFill="1" applyBorder="1" applyAlignment="1" applyProtection="1">
      <alignment horizontal="center" vertical="center" wrapText="1"/>
      <protection locked="0"/>
    </xf>
    <xf numFmtId="0" fontId="7" fillId="8" borderId="17" xfId="0" applyFont="1" applyFill="1" applyBorder="1" applyAlignment="1" applyProtection="1">
      <alignment horizontal="center" vertical="center" wrapText="1"/>
      <protection locked="0"/>
    </xf>
    <xf numFmtId="0" fontId="7" fillId="8" borderId="16" xfId="0" applyFont="1" applyFill="1" applyBorder="1" applyAlignment="1" applyProtection="1">
      <alignment horizontal="center" vertical="center" wrapText="1"/>
      <protection locked="0"/>
    </xf>
    <xf numFmtId="0" fontId="7" fillId="8" borderId="15" xfId="0" applyFont="1" applyFill="1" applyBorder="1" applyAlignment="1" applyProtection="1">
      <alignment horizontal="center" vertical="center" wrapText="1"/>
      <protection locked="0"/>
    </xf>
    <xf numFmtId="0" fontId="4" fillId="0" borderId="7" xfId="2" applyFont="1" applyBorder="1" applyAlignment="1" applyProtection="1">
      <alignment horizontal="left" vertical="center"/>
      <protection locked="0" hidden="1"/>
    </xf>
    <xf numFmtId="0" fontId="4" fillId="0" borderId="3" xfId="2" applyFont="1" applyBorder="1" applyAlignment="1" applyProtection="1">
      <alignment horizontal="left" vertical="center"/>
      <protection locked="0" hidden="1"/>
    </xf>
    <xf numFmtId="0" fontId="4" fillId="0" borderId="0" xfId="2" applyFont="1" applyAlignment="1" applyProtection="1">
      <alignment horizontal="center" vertical="center"/>
      <protection locked="0" hidden="1"/>
    </xf>
    <xf numFmtId="0" fontId="7" fillId="7" borderId="18" xfId="0"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6" borderId="17" xfId="0" applyFont="1" applyFill="1" applyBorder="1" applyAlignment="1" applyProtection="1">
      <alignment horizontal="center" vertical="center" wrapText="1"/>
      <protection locked="0" hidden="1"/>
    </xf>
    <xf numFmtId="0" fontId="7" fillId="6" borderId="23" xfId="0" applyFont="1" applyFill="1" applyBorder="1" applyAlignment="1" applyProtection="1">
      <alignment horizontal="center" vertical="center" wrapText="1"/>
      <protection locked="0" hidden="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166" fontId="5" fillId="2" borderId="8" xfId="0" applyNumberFormat="1" applyFont="1" applyFill="1" applyBorder="1" applyAlignment="1" applyProtection="1">
      <alignment horizontal="center" vertical="center" wrapText="1"/>
      <protection locked="0" hidden="1"/>
    </xf>
    <xf numFmtId="166" fontId="5" fillId="2" borderId="9" xfId="0" applyNumberFormat="1" applyFont="1" applyFill="1" applyBorder="1" applyAlignment="1" applyProtection="1">
      <alignment horizontal="center" vertical="center" wrapText="1"/>
      <protection locked="0" hidden="1"/>
    </xf>
    <xf numFmtId="166" fontId="5" fillId="2" borderId="10" xfId="0" applyNumberFormat="1" applyFont="1" applyFill="1" applyBorder="1" applyAlignment="1" applyProtection="1">
      <alignment horizontal="center" vertical="center" wrapText="1"/>
      <protection locked="0" hidden="1"/>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hidden="1"/>
    </xf>
    <xf numFmtId="0" fontId="7" fillId="4" borderId="20" xfId="0" applyFont="1" applyFill="1" applyBorder="1" applyAlignment="1" applyProtection="1">
      <alignment horizontal="center" vertical="center" wrapText="1"/>
      <protection locked="0" hidden="1"/>
    </xf>
    <xf numFmtId="0" fontId="7" fillId="4" borderId="15" xfId="0" applyFont="1" applyFill="1" applyBorder="1" applyAlignment="1" applyProtection="1">
      <alignment horizontal="center" vertical="center" wrapText="1"/>
      <protection locked="0" hidden="1"/>
    </xf>
    <xf numFmtId="0" fontId="7" fillId="4" borderId="21" xfId="0" applyFont="1" applyFill="1" applyBorder="1" applyAlignment="1" applyProtection="1">
      <alignment horizontal="center" vertical="center" wrapText="1"/>
      <protection locked="0" hidden="1"/>
    </xf>
    <xf numFmtId="0" fontId="3" fillId="0" borderId="0" xfId="2" applyFont="1" applyAlignment="1">
      <alignment horizontal="center"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12" fillId="0" borderId="30" xfId="0" applyFont="1" applyBorder="1" applyAlignment="1">
      <alignment horizontal="center" vertical="center" wrapText="1"/>
    </xf>
    <xf numFmtId="1" fontId="10" fillId="0" borderId="6" xfId="0" applyNumberFormat="1" applyFont="1" applyBorder="1" applyAlignment="1" applyProtection="1">
      <alignment horizontal="justify" vertical="center" wrapText="1"/>
      <protection locked="0"/>
    </xf>
    <xf numFmtId="0" fontId="12" fillId="0" borderId="3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167" fontId="12" fillId="0" borderId="1" xfId="0" applyNumberFormat="1" applyFont="1" applyBorder="1" applyAlignment="1">
      <alignment horizontal="center" vertical="center" wrapText="1"/>
    </xf>
    <xf numFmtId="9" fontId="10"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1" fillId="0" borderId="1" xfId="0" applyFont="1" applyBorder="1" applyAlignment="1" applyProtection="1">
      <alignment horizontal="justify" vertical="center" wrapText="1"/>
      <protection locked="0"/>
    </xf>
    <xf numFmtId="0" fontId="21" fillId="0" borderId="1" xfId="0" applyFont="1" applyBorder="1" applyAlignment="1" applyProtection="1">
      <alignment horizontal="center" vertical="center" wrapText="1"/>
      <protection locked="0"/>
    </xf>
    <xf numFmtId="167" fontId="21" fillId="0" borderId="15" xfId="0" applyNumberFormat="1" applyFont="1" applyBorder="1" applyAlignment="1" applyProtection="1">
      <alignment horizontal="center" vertical="center" wrapText="1"/>
      <protection locked="0"/>
    </xf>
    <xf numFmtId="1" fontId="21" fillId="0" borderId="15" xfId="0" applyNumberFormat="1" applyFont="1" applyBorder="1" applyAlignment="1" applyProtection="1">
      <alignment horizontal="center" vertical="center" wrapText="1"/>
      <protection locked="0"/>
    </xf>
    <xf numFmtId="9" fontId="22" fillId="0" borderId="15" xfId="0" applyNumberFormat="1" applyFont="1" applyBorder="1" applyAlignment="1" applyProtection="1">
      <alignment horizontal="center" vertical="center" wrapText="1"/>
      <protection locked="0"/>
    </xf>
    <xf numFmtId="2" fontId="12" fillId="0" borderId="15" xfId="1" applyNumberFormat="1" applyFont="1" applyFill="1" applyBorder="1" applyAlignment="1">
      <alignment horizontal="center" vertical="center" wrapText="1"/>
    </xf>
    <xf numFmtId="9" fontId="12" fillId="0" borderId="15" xfId="1" applyFont="1" applyFill="1" applyBorder="1" applyAlignment="1" applyProtection="1">
      <alignment horizontal="center" vertical="center" wrapText="1"/>
    </xf>
    <xf numFmtId="2"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0" fillId="0" borderId="15"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167" fontId="21" fillId="0" borderId="27" xfId="0" applyNumberFormat="1" applyFont="1" applyBorder="1" applyAlignment="1" applyProtection="1">
      <alignment horizontal="center" vertical="center" wrapText="1"/>
      <protection locked="0"/>
    </xf>
    <xf numFmtId="1" fontId="21" fillId="0" borderId="27" xfId="0" applyNumberFormat="1" applyFont="1" applyBorder="1" applyAlignment="1" applyProtection="1">
      <alignment horizontal="center" vertical="center" wrapText="1"/>
      <protection locked="0"/>
    </xf>
    <xf numFmtId="9" fontId="21" fillId="0" borderId="21" xfId="0" applyNumberFormat="1" applyFont="1" applyBorder="1" applyAlignment="1" applyProtection="1">
      <alignment horizontal="center" vertical="center" wrapText="1"/>
      <protection locked="0"/>
    </xf>
    <xf numFmtId="2" fontId="12" fillId="0" borderId="27" xfId="1" applyNumberFormat="1" applyFont="1" applyFill="1" applyBorder="1" applyAlignment="1">
      <alignment horizontal="center" vertical="center" wrapText="1"/>
    </xf>
    <xf numFmtId="9" fontId="12" fillId="0" borderId="27" xfId="1" applyFont="1" applyFill="1" applyBorder="1" applyAlignment="1" applyProtection="1">
      <alignment horizontal="center" vertical="center" wrapText="1"/>
    </xf>
    <xf numFmtId="2" fontId="12" fillId="0" borderId="27"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0" borderId="27"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12" fillId="0" borderId="16" xfId="0" applyFont="1" applyBorder="1" applyAlignment="1" applyProtection="1">
      <alignment horizontal="justify" vertical="center" wrapText="1"/>
      <protection locked="0"/>
    </xf>
    <xf numFmtId="9" fontId="12" fillId="0" borderId="1" xfId="0" applyNumberFormat="1" applyFont="1" applyBorder="1" applyAlignment="1" applyProtection="1">
      <alignment horizontal="justify" vertical="center" wrapText="1"/>
      <protection locked="0"/>
    </xf>
    <xf numFmtId="167" fontId="21" fillId="0" borderId="6" xfId="0" applyNumberFormat="1" applyFont="1" applyBorder="1" applyAlignment="1" applyProtection="1">
      <alignment horizontal="center" vertical="center" wrapText="1"/>
      <protection locked="0"/>
    </xf>
    <xf numFmtId="1" fontId="21" fillId="0" borderId="6" xfId="0" applyNumberFormat="1" applyFont="1" applyBorder="1" applyAlignment="1" applyProtection="1">
      <alignment horizontal="center" vertical="center" wrapText="1"/>
      <protection locked="0"/>
    </xf>
    <xf numFmtId="9" fontId="12" fillId="0" borderId="16" xfId="0" applyNumberFormat="1" applyFont="1" applyBorder="1" applyAlignment="1" applyProtection="1">
      <alignment horizontal="justify" vertical="center" wrapText="1"/>
      <protection locked="0"/>
    </xf>
    <xf numFmtId="2" fontId="12" fillId="0" borderId="6" xfId="1" applyNumberFormat="1" applyFont="1" applyFill="1" applyBorder="1" applyAlignment="1">
      <alignment horizontal="center" vertical="center" wrapText="1"/>
    </xf>
    <xf numFmtId="9" fontId="12" fillId="0" borderId="6" xfId="1" applyFont="1" applyFill="1" applyBorder="1" applyAlignment="1" applyProtection="1">
      <alignment horizontal="center" vertical="center" wrapText="1"/>
    </xf>
    <xf numFmtId="2"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0" fillId="0" borderId="0" xfId="0" applyAlignment="1">
      <alignment horizontal="justify" vertical="center"/>
    </xf>
    <xf numFmtId="0" fontId="0" fillId="0" borderId="0" xfId="0" applyAlignment="1">
      <alignment vertical="center" wrapText="1"/>
    </xf>
    <xf numFmtId="0" fontId="10"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justify" vertical="center" wrapText="1"/>
      <protection locked="0"/>
    </xf>
    <xf numFmtId="14" fontId="10" fillId="0" borderId="1" xfId="0" applyNumberFormat="1" applyFont="1" applyBorder="1" applyAlignment="1" applyProtection="1">
      <alignment horizontal="justify" vertical="center" wrapText="1"/>
      <protection locked="0"/>
    </xf>
    <xf numFmtId="1" fontId="10" fillId="0" borderId="1" xfId="1" applyNumberFormat="1"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locked="0"/>
    </xf>
    <xf numFmtId="2" fontId="10" fillId="0" borderId="15"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justify" vertical="center" wrapText="1"/>
      <protection locked="0"/>
    </xf>
    <xf numFmtId="0" fontId="6" fillId="0" borderId="15" xfId="0" applyFont="1" applyBorder="1" applyAlignment="1" applyProtection="1">
      <alignment horizontal="center" vertical="center" wrapText="1"/>
      <protection locked="0"/>
    </xf>
    <xf numFmtId="0" fontId="10" fillId="0" borderId="27" xfId="0" applyFont="1" applyBorder="1" applyAlignment="1" applyProtection="1">
      <alignment horizontal="justify" vertical="center" wrapText="1"/>
      <protection locked="0"/>
    </xf>
    <xf numFmtId="167" fontId="10" fillId="0" borderId="27" xfId="0" applyNumberFormat="1" applyFont="1" applyBorder="1" applyAlignment="1" applyProtection="1">
      <alignment horizontal="justify" vertical="center" wrapText="1"/>
      <protection locked="0"/>
    </xf>
    <xf numFmtId="1" fontId="10" fillId="0" borderId="27" xfId="0" applyNumberFormat="1" applyFont="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12" fillId="0" borderId="6" xfId="0" applyFont="1" applyBorder="1" applyAlignment="1" applyProtection="1">
      <alignment horizontal="center" vertical="center" wrapText="1"/>
      <protection locked="0"/>
    </xf>
    <xf numFmtId="167" fontId="12" fillId="0" borderId="27" xfId="0" applyNumberFormat="1" applyFont="1" applyBorder="1" applyAlignment="1" applyProtection="1">
      <alignment horizontal="center" vertical="center" wrapText="1"/>
      <protection locked="0"/>
    </xf>
    <xf numFmtId="1" fontId="12" fillId="0" borderId="27" xfId="0" applyNumberFormat="1" applyFont="1" applyBorder="1" applyAlignment="1" applyProtection="1">
      <alignment horizontal="center" vertical="center" wrapText="1"/>
      <protection locked="0"/>
    </xf>
    <xf numFmtId="9" fontId="12" fillId="0" borderId="32" xfId="0" applyNumberFormat="1" applyFont="1" applyBorder="1" applyAlignment="1" applyProtection="1">
      <alignment horizontal="justify" vertical="center" wrapText="1"/>
      <protection locked="0"/>
    </xf>
    <xf numFmtId="3" fontId="12" fillId="0" borderId="16" xfId="0" applyNumberFormat="1" applyFont="1" applyBorder="1" applyAlignment="1">
      <alignment horizontal="center" vertical="center" wrapText="1"/>
    </xf>
    <xf numFmtId="9" fontId="12" fillId="0" borderId="16" xfId="1" applyFont="1" applyFill="1" applyBorder="1" applyAlignment="1" applyProtection="1">
      <alignment horizontal="center" vertical="center" wrapText="1"/>
    </xf>
    <xf numFmtId="2" fontId="12" fillId="0" borderId="16" xfId="0" applyNumberFormat="1" applyFont="1" applyBorder="1" applyAlignment="1">
      <alignment horizontal="center" vertical="center" wrapText="1"/>
    </xf>
    <xf numFmtId="2" fontId="12" fillId="0" borderId="31" xfId="0" applyNumberFormat="1" applyFont="1" applyBorder="1" applyAlignment="1">
      <alignment horizontal="center" vertical="center" wrapText="1"/>
    </xf>
    <xf numFmtId="0" fontId="12" fillId="0" borderId="31" xfId="0" applyFont="1" applyBorder="1" applyAlignment="1">
      <alignment horizontal="center" vertical="center" wrapText="1"/>
    </xf>
    <xf numFmtId="0" fontId="20" fillId="0" borderId="1" xfId="0" applyFont="1" applyBorder="1" applyAlignment="1" applyProtection="1">
      <alignment horizontal="justify" vertical="center" wrapText="1"/>
      <protection locked="0"/>
    </xf>
    <xf numFmtId="0" fontId="12" fillId="0" borderId="3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167" fontId="12" fillId="0" borderId="6" xfId="0" applyNumberFormat="1" applyFont="1" applyBorder="1" applyAlignment="1" applyProtection="1">
      <alignment horizontal="center" vertical="center" wrapText="1"/>
      <protection locked="0"/>
    </xf>
    <xf numFmtId="1" fontId="12" fillId="0" borderId="6" xfId="0" applyNumberFormat="1"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167" fontId="21" fillId="0" borderId="6" xfId="0" applyNumberFormat="1" applyFont="1" applyBorder="1" applyAlignment="1" applyProtection="1">
      <alignment horizontal="center" vertical="center" wrapText="1"/>
      <protection locked="0"/>
    </xf>
    <xf numFmtId="167" fontId="12" fillId="0" borderId="6"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6" fillId="0" borderId="27" xfId="0" applyFont="1" applyBorder="1" applyAlignment="1" applyProtection="1">
      <alignment horizontal="center" vertical="center" wrapText="1"/>
      <protection locked="0"/>
    </xf>
    <xf numFmtId="167" fontId="10" fillId="0" borderId="15" xfId="0" applyNumberFormat="1" applyFont="1" applyBorder="1" applyAlignment="1" applyProtection="1">
      <alignment horizontal="justify" vertical="center" wrapText="1"/>
      <protection locked="0"/>
    </xf>
    <xf numFmtId="167" fontId="10" fillId="0" borderId="15" xfId="0" applyNumberFormat="1" applyFont="1" applyBorder="1" applyAlignment="1" applyProtection="1">
      <alignment horizontal="center" vertical="center" wrapText="1"/>
      <protection locked="0"/>
    </xf>
    <xf numFmtId="1" fontId="10" fillId="0" borderId="15" xfId="0" applyNumberFormat="1" applyFont="1" applyBorder="1" applyAlignment="1" applyProtection="1">
      <alignment horizontal="center" vertical="center" wrapText="1"/>
      <protection locked="0"/>
    </xf>
    <xf numFmtId="9" fontId="10" fillId="0" borderId="15" xfId="0" applyNumberFormat="1" applyFont="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locked="0"/>
    </xf>
    <xf numFmtId="10" fontId="10" fillId="0" borderId="15" xfId="1" applyNumberFormat="1" applyFont="1" applyFill="1" applyBorder="1" applyAlignment="1" applyProtection="1">
      <alignment horizontal="center" vertical="center" wrapText="1"/>
      <protection locked="0"/>
    </xf>
    <xf numFmtId="2" fontId="10" fillId="0" borderId="15"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67" fontId="10" fillId="0" borderId="27" xfId="0" applyNumberFormat="1" applyFont="1" applyBorder="1" applyAlignment="1" applyProtection="1">
      <alignment horizontal="justify" vertical="center" wrapText="1"/>
      <protection locked="0"/>
    </xf>
    <xf numFmtId="167" fontId="10" fillId="0" borderId="27" xfId="0" applyNumberFormat="1" applyFont="1" applyBorder="1" applyAlignment="1" applyProtection="1">
      <alignment horizontal="center" vertical="center" wrapText="1"/>
      <protection locked="0"/>
    </xf>
    <xf numFmtId="1" fontId="10" fillId="0" borderId="27" xfId="0" applyNumberFormat="1" applyFont="1" applyBorder="1" applyAlignment="1" applyProtection="1">
      <alignment horizontal="center" vertical="center" wrapText="1"/>
      <protection locked="0"/>
    </xf>
    <xf numFmtId="9" fontId="10" fillId="0" borderId="27" xfId="0" applyNumberFormat="1" applyFont="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10" fontId="10" fillId="0" borderId="27" xfId="1" applyNumberFormat="1" applyFont="1" applyFill="1" applyBorder="1" applyAlignment="1" applyProtection="1">
      <alignment horizontal="center" vertical="center" wrapText="1"/>
      <protection locked="0"/>
    </xf>
    <xf numFmtId="2" fontId="10" fillId="0" borderId="27" xfId="0" applyNumberFormat="1"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167" fontId="10" fillId="0" borderId="6" xfId="0" applyNumberFormat="1" applyFont="1" applyBorder="1" applyAlignment="1" applyProtection="1">
      <alignment horizontal="justify" vertical="center" wrapText="1"/>
      <protection locked="0"/>
    </xf>
    <xf numFmtId="167" fontId="10" fillId="0" borderId="6" xfId="0" applyNumberFormat="1" applyFont="1" applyBorder="1" applyAlignment="1" applyProtection="1">
      <alignment horizontal="center" vertical="center" wrapText="1"/>
      <protection locked="0"/>
    </xf>
    <xf numFmtId="1" fontId="10" fillId="0" borderId="6" xfId="0" applyNumberFormat="1" applyFont="1" applyBorder="1" applyAlignment="1" applyProtection="1">
      <alignment horizontal="center" vertical="center" wrapText="1"/>
      <protection locked="0"/>
    </xf>
    <xf numFmtId="9" fontId="10" fillId="0" borderId="6" xfId="0" applyNumberFormat="1" applyFont="1" applyBorder="1" applyAlignment="1" applyProtection="1">
      <alignment horizontal="center" vertical="center" wrapText="1"/>
      <protection locked="0"/>
    </xf>
    <xf numFmtId="9" fontId="10" fillId="0" borderId="6" xfId="1" applyFont="1" applyFill="1" applyBorder="1" applyAlignment="1" applyProtection="1">
      <alignment horizontal="center" vertical="center" wrapText="1"/>
      <protection locked="0"/>
    </xf>
    <xf numFmtId="10" fontId="10" fillId="0" borderId="6" xfId="1" applyNumberFormat="1" applyFont="1" applyFill="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67" fontId="12" fillId="0" borderId="1" xfId="0" applyNumberFormat="1" applyFont="1" applyBorder="1" applyAlignment="1" applyProtection="1">
      <alignment horizontal="center" vertical="center" wrapText="1"/>
      <protection locked="0"/>
    </xf>
    <xf numFmtId="0" fontId="2" fillId="0" borderId="1" xfId="0" applyFont="1" applyBorder="1"/>
    <xf numFmtId="9" fontId="12" fillId="0" borderId="1" xfId="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xf>
    <xf numFmtId="0" fontId="23" fillId="0" borderId="1" xfId="0" applyFont="1" applyBorder="1" applyAlignment="1">
      <alignment horizontal="justify" vertical="center"/>
    </xf>
    <xf numFmtId="167" fontId="12" fillId="0" borderId="15"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3" fillId="0" borderId="1" xfId="0" applyFont="1" applyBorder="1" applyAlignment="1">
      <alignment horizontal="justify" vertical="center" wrapText="1"/>
    </xf>
    <xf numFmtId="167" fontId="12" fillId="0" borderId="27" xfId="0" applyNumberFormat="1" applyFont="1" applyBorder="1" applyAlignment="1" applyProtection="1">
      <alignment horizontal="center" vertical="center"/>
      <protection locked="0"/>
    </xf>
    <xf numFmtId="167" fontId="12" fillId="0" borderId="6" xfId="0" applyNumberFormat="1" applyFont="1" applyBorder="1" applyAlignment="1" applyProtection="1">
      <alignment horizontal="center" vertical="center"/>
      <protection locked="0"/>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9" fontId="12" fillId="0" borderId="6" xfId="0" applyNumberFormat="1" applyFont="1" applyBorder="1" applyAlignment="1" applyProtection="1">
      <alignment horizontal="center" vertical="center" wrapText="1"/>
      <protection locked="0"/>
    </xf>
    <xf numFmtId="167" fontId="12" fillId="0" borderId="15" xfId="0" applyNumberFormat="1" applyFont="1" applyBorder="1" applyAlignment="1" applyProtection="1">
      <alignment horizontal="center" vertical="center" wrapText="1"/>
      <protection locked="0"/>
    </xf>
    <xf numFmtId="1" fontId="12" fillId="0" borderId="15" xfId="0" applyNumberFormat="1" applyFont="1" applyBorder="1" applyAlignment="1" applyProtection="1">
      <alignment horizontal="center" vertical="center" wrapText="1"/>
      <protection locked="0"/>
    </xf>
    <xf numFmtId="9" fontId="12" fillId="0" borderId="17" xfId="0" applyNumberFormat="1" applyFont="1" applyBorder="1" applyAlignment="1" applyProtection="1">
      <alignment horizontal="center" vertical="center" wrapText="1"/>
      <protection locked="0"/>
    </xf>
    <xf numFmtId="3" fontId="12" fillId="0" borderId="35" xfId="0" applyNumberFormat="1" applyFont="1" applyBorder="1" applyAlignment="1">
      <alignment horizontal="center" vertical="center" wrapText="1"/>
    </xf>
    <xf numFmtId="9" fontId="12" fillId="0" borderId="31" xfId="1" applyFont="1" applyFill="1" applyBorder="1" applyAlignment="1" applyProtection="1">
      <alignment horizontal="center" vertical="center" wrapText="1"/>
    </xf>
    <xf numFmtId="0" fontId="12" fillId="0" borderId="31" xfId="0" applyFont="1" applyBorder="1" applyAlignment="1">
      <alignment horizontal="center" vertical="center"/>
    </xf>
    <xf numFmtId="0" fontId="12" fillId="0" borderId="17" xfId="0" applyFont="1" applyBorder="1" applyAlignment="1">
      <alignment horizontal="center" vertical="center"/>
    </xf>
    <xf numFmtId="0" fontId="6" fillId="0" borderId="14"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9" fontId="12" fillId="0" borderId="37" xfId="0" applyNumberFormat="1" applyFont="1" applyBorder="1" applyAlignment="1" applyProtection="1">
      <alignment horizontal="center" vertical="center" wrapText="1"/>
      <protection locked="0"/>
    </xf>
    <xf numFmtId="3" fontId="12" fillId="0" borderId="36" xfId="0" applyNumberFormat="1" applyFont="1" applyBorder="1" applyAlignment="1">
      <alignment horizontal="center" vertical="center" wrapText="1"/>
    </xf>
    <xf numFmtId="0" fontId="12" fillId="0" borderId="27" xfId="0" applyFont="1" applyBorder="1" applyAlignment="1">
      <alignment horizontal="center" vertical="center"/>
    </xf>
    <xf numFmtId="0" fontId="12" fillId="0" borderId="37" xfId="0" applyFont="1" applyBorder="1" applyAlignment="1">
      <alignment horizontal="center" vertical="center"/>
    </xf>
    <xf numFmtId="0" fontId="6" fillId="0" borderId="36" xfId="0" applyFont="1" applyBorder="1" applyAlignment="1" applyProtection="1">
      <alignment horizontal="center" vertical="center" wrapText="1"/>
      <protection locked="0"/>
    </xf>
    <xf numFmtId="9" fontId="12" fillId="0" borderId="32" xfId="0" applyNumberFormat="1" applyFont="1" applyBorder="1" applyAlignment="1" applyProtection="1">
      <alignment horizontal="center" vertical="center" wrapText="1"/>
      <protection locked="0"/>
    </xf>
    <xf numFmtId="3" fontId="12" fillId="0" borderId="33" xfId="0" applyNumberFormat="1" applyFont="1" applyBorder="1" applyAlignment="1">
      <alignment horizontal="center" vertical="center" wrapText="1"/>
    </xf>
    <xf numFmtId="0" fontId="12" fillId="0" borderId="6" xfId="0" applyFont="1" applyBorder="1" applyAlignment="1">
      <alignment horizontal="center" vertical="center"/>
    </xf>
    <xf numFmtId="0" fontId="12" fillId="0" borderId="32" xfId="0" applyFont="1" applyBorder="1" applyAlignment="1">
      <alignment horizontal="center" vertical="center"/>
    </xf>
    <xf numFmtId="0" fontId="6" fillId="0" borderId="33" xfId="0" applyFont="1" applyBorder="1" applyAlignment="1" applyProtection="1">
      <alignment horizontal="center" vertical="center" wrapText="1"/>
      <protection locked="0"/>
    </xf>
    <xf numFmtId="9" fontId="12" fillId="0" borderId="15" xfId="0" applyNumberFormat="1" applyFont="1" applyBorder="1" applyAlignment="1" applyProtection="1">
      <alignment horizontal="center" vertical="center" wrapText="1"/>
      <protection locked="0"/>
    </xf>
    <xf numFmtId="3" fontId="12" fillId="0" borderId="15" xfId="0" applyNumberFormat="1" applyFont="1" applyBorder="1" applyAlignment="1">
      <alignment horizontal="center" vertical="center" wrapText="1"/>
    </xf>
    <xf numFmtId="0" fontId="0" fillId="0" borderId="15" xfId="0" applyBorder="1" applyAlignment="1" applyProtection="1">
      <alignment horizontal="center" vertical="center" wrapText="1"/>
      <protection locked="0"/>
    </xf>
    <xf numFmtId="9" fontId="12" fillId="0" borderId="27" xfId="0" applyNumberFormat="1" applyFont="1" applyBorder="1" applyAlignment="1" applyProtection="1">
      <alignment horizontal="center" vertical="center" wrapText="1"/>
      <protection locked="0"/>
    </xf>
    <xf numFmtId="3" fontId="12" fillId="0" borderId="27" xfId="0" applyNumberFormat="1" applyFont="1" applyBorder="1" applyAlignment="1">
      <alignment horizontal="center" vertical="center" wrapText="1"/>
    </xf>
    <xf numFmtId="0" fontId="0" fillId="0" borderId="27" xfId="0" applyBorder="1" applyAlignment="1" applyProtection="1">
      <alignment horizontal="center" vertical="center" wrapText="1"/>
      <protection locked="0"/>
    </xf>
    <xf numFmtId="9" fontId="12" fillId="0" borderId="6" xfId="0" applyNumberFormat="1" applyFont="1" applyBorder="1" applyAlignment="1" applyProtection="1">
      <alignment horizontal="center" vertical="center" wrapText="1"/>
      <protection locked="0"/>
    </xf>
    <xf numFmtId="3" fontId="12" fillId="0" borderId="6" xfId="0" applyNumberFormat="1" applyFont="1" applyBorder="1" applyAlignment="1">
      <alignment horizontal="center" vertical="center" wrapText="1"/>
    </xf>
    <xf numFmtId="0" fontId="0" fillId="0" borderId="6" xfId="0" applyBorder="1" applyAlignment="1" applyProtection="1">
      <alignment horizontal="center" vertical="center" wrapText="1"/>
      <protection locked="0"/>
    </xf>
    <xf numFmtId="167" fontId="21" fillId="0" borderId="1" xfId="0" applyNumberFormat="1" applyFont="1" applyBorder="1" applyAlignment="1" applyProtection="1">
      <alignment horizontal="center" vertical="center" wrapText="1"/>
      <protection locked="0"/>
    </xf>
    <xf numFmtId="167" fontId="12" fillId="0" borderId="1" xfId="0" applyNumberFormat="1" applyFont="1" applyBorder="1" applyAlignment="1" applyProtection="1">
      <alignment horizontal="center" vertical="center"/>
      <protection locked="0"/>
    </xf>
    <xf numFmtId="9"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2" fillId="0" borderId="15" xfId="0" applyFont="1" applyBorder="1" applyAlignment="1">
      <alignment horizontal="center"/>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6" xfId="0" applyFont="1" applyBorder="1" applyAlignment="1">
      <alignment horizontal="center"/>
    </xf>
    <xf numFmtId="0" fontId="2" fillId="0" borderId="6" xfId="0" applyFont="1" applyBorder="1" applyAlignment="1">
      <alignment horizontal="center" vertical="center"/>
    </xf>
    <xf numFmtId="9" fontId="12" fillId="0" borderId="14" xfId="1" applyFont="1" applyFill="1" applyBorder="1" applyAlignment="1" applyProtection="1">
      <alignment horizontal="center" vertical="center" wrapText="1"/>
      <protection locked="0"/>
    </xf>
    <xf numFmtId="9" fontId="12" fillId="0" borderId="15" xfId="1" applyFont="1" applyFill="1" applyBorder="1" applyAlignment="1" applyProtection="1">
      <alignment horizontal="center" vertical="center" wrapText="1"/>
      <protection locked="0"/>
    </xf>
    <xf numFmtId="9" fontId="12" fillId="0" borderId="33" xfId="1" applyFont="1" applyFill="1" applyBorder="1" applyAlignment="1" applyProtection="1">
      <alignment horizontal="center" vertical="center" wrapText="1"/>
      <protection locked="0"/>
    </xf>
    <xf numFmtId="9" fontId="12" fillId="0" borderId="6" xfId="1" applyFont="1" applyFill="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6" xfId="0" applyFont="1" applyBorder="1" applyAlignment="1">
      <alignment horizontal="center"/>
    </xf>
    <xf numFmtId="0" fontId="26" fillId="0" borderId="0" xfId="0" applyFont="1" applyAlignment="1">
      <alignment horizontal="left" vertical="center" wrapText="1"/>
    </xf>
    <xf numFmtId="0" fontId="6" fillId="0" borderId="6" xfId="0" applyFont="1" applyBorder="1" applyAlignment="1" applyProtection="1">
      <alignment horizontal="center" vertical="center" wrapText="1"/>
      <protection locked="0"/>
    </xf>
    <xf numFmtId="0" fontId="27"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center"/>
    </xf>
    <xf numFmtId="9" fontId="12" fillId="0" borderId="15" xfId="0" applyNumberFormat="1" applyFont="1" applyBorder="1" applyAlignment="1">
      <alignment horizontal="center" vertical="center" wrapText="1"/>
    </xf>
    <xf numFmtId="9" fontId="12" fillId="0" borderId="27" xfId="0"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0" fontId="12" fillId="0" borderId="15" xfId="0" applyFont="1" applyBorder="1" applyAlignment="1">
      <alignment horizontal="center" vertical="center"/>
    </xf>
    <xf numFmtId="0" fontId="23" fillId="0" borderId="1" xfId="0" applyFont="1" applyBorder="1" applyAlignment="1">
      <alignment horizontal="center" vertical="center" wrapText="1"/>
    </xf>
    <xf numFmtId="9" fontId="12" fillId="0" borderId="6" xfId="0" applyNumberFormat="1" applyFont="1" applyBorder="1" applyAlignment="1" applyProtection="1">
      <alignment horizontal="justify" vertical="center" wrapText="1"/>
      <protection locked="0"/>
    </xf>
    <xf numFmtId="9" fontId="12" fillId="0" borderId="13" xfId="1" applyFont="1" applyFill="1" applyBorder="1" applyAlignment="1" applyProtection="1">
      <alignment horizontal="center" vertical="center" wrapText="1"/>
      <protection locked="0"/>
    </xf>
    <xf numFmtId="0" fontId="25" fillId="0" borderId="15" xfId="0" applyFont="1" applyBorder="1" applyAlignment="1">
      <alignment horizontal="center" vertical="center" wrapText="1"/>
    </xf>
    <xf numFmtId="9" fontId="12" fillId="0" borderId="26" xfId="1" applyFont="1" applyFill="1" applyBorder="1" applyAlignment="1" applyProtection="1">
      <alignment horizontal="center" vertical="center" wrapText="1"/>
      <protection locked="0"/>
    </xf>
    <xf numFmtId="9" fontId="12" fillId="0" borderId="27" xfId="1" applyFont="1" applyFill="1" applyBorder="1" applyAlignment="1" applyProtection="1">
      <alignment horizontal="center" vertical="center" wrapText="1"/>
      <protection locked="0"/>
    </xf>
    <xf numFmtId="0" fontId="25" fillId="0" borderId="27" xfId="0" applyFont="1" applyBorder="1" applyAlignment="1">
      <alignment horizontal="center" vertical="center" wrapText="1"/>
    </xf>
    <xf numFmtId="9" fontId="12" fillId="0" borderId="29" xfId="0" applyNumberFormat="1" applyFont="1" applyBorder="1" applyAlignment="1" applyProtection="1">
      <alignment horizontal="center" vertical="center" wrapText="1"/>
      <protection locked="0"/>
    </xf>
    <xf numFmtId="9" fontId="12" fillId="0" borderId="28" xfId="0" applyNumberFormat="1" applyFont="1" applyBorder="1" applyAlignment="1" applyProtection="1">
      <alignment horizontal="center" vertical="center" wrapText="1"/>
      <protection locked="0"/>
    </xf>
    <xf numFmtId="9" fontId="12" fillId="0" borderId="24" xfId="0" applyNumberFormat="1" applyFont="1" applyBorder="1" applyAlignment="1" applyProtection="1">
      <alignment horizontal="center" vertical="center" wrapText="1"/>
      <protection locked="0"/>
    </xf>
    <xf numFmtId="9" fontId="12" fillId="0" borderId="5" xfId="1" applyFont="1" applyFill="1" applyBorder="1" applyAlignment="1" applyProtection="1">
      <alignment horizontal="center" vertical="center" wrapText="1"/>
      <protection locked="0"/>
    </xf>
    <xf numFmtId="0" fontId="25" fillId="0" borderId="6" xfId="0" applyFont="1" applyBorder="1" applyAlignment="1">
      <alignment horizontal="center" vertical="center" wrapText="1"/>
    </xf>
    <xf numFmtId="14" fontId="4" fillId="0" borderId="4" xfId="2" applyNumberFormat="1" applyFont="1" applyBorder="1" applyAlignment="1">
      <alignment horizontal="left" vertical="center" wrapText="1"/>
    </xf>
    <xf numFmtId="0" fontId="4" fillId="0" borderId="7" xfId="2" applyFont="1" applyBorder="1" applyAlignment="1">
      <alignment horizontal="left" vertical="center" wrapText="1"/>
    </xf>
  </cellXfs>
  <cellStyles count="4">
    <cellStyle name="Millares 2" xfId="3" xr:uid="{9D7C1B29-09E8-4539-9A33-4C540028902E}"/>
    <cellStyle name="Normal" xfId="0" builtinId="0"/>
    <cellStyle name="Normal 2" xfId="2" xr:uid="{89B9B3F6-17BD-4484-90C2-A4CCABB7146A}"/>
    <cellStyle name="Porcentaje" xfId="1" builtinId="5"/>
  </cellStyles>
  <dxfs count="4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12</xdr:col>
      <xdr:colOff>-1</xdr:colOff>
      <xdr:row>7</xdr:row>
      <xdr:rowOff>-1</xdr:rowOff>
    </xdr:to>
    <xdr:sp macro="" textlink="">
      <xdr:nvSpPr>
        <xdr:cNvPr id="2" name="CuadroTexto 1">
          <a:extLst>
            <a:ext uri="{FF2B5EF4-FFF2-40B4-BE49-F238E27FC236}">
              <a16:creationId xmlns:a16="http://schemas.microsoft.com/office/drawing/2014/main" id="{596AF882-4F11-48D4-9845-1709FC11640B}"/>
            </a:ext>
          </a:extLst>
        </xdr:cNvPr>
        <xdr:cNvSpPr txBox="1"/>
      </xdr:nvSpPr>
      <xdr:spPr>
        <a:xfrm>
          <a:off x="152400" y="209549"/>
          <a:ext cx="162401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xdr:colOff>
      <xdr:row>1</xdr:row>
      <xdr:rowOff>-1</xdr:rowOff>
    </xdr:from>
    <xdr:to>
      <xdr:col>8</xdr:col>
      <xdr:colOff>0</xdr:colOff>
      <xdr:row>7</xdr:row>
      <xdr:rowOff>-1</xdr:rowOff>
    </xdr:to>
    <xdr:sp macro="" textlink="">
      <xdr:nvSpPr>
        <xdr:cNvPr id="3" name="CuadroTexto 2">
          <a:extLst>
            <a:ext uri="{FF2B5EF4-FFF2-40B4-BE49-F238E27FC236}">
              <a16:creationId xmlns:a16="http://schemas.microsoft.com/office/drawing/2014/main" id="{EEDCBBF4-CB47-40FD-BFDB-7CB441F6CC08}"/>
            </a:ext>
          </a:extLst>
        </xdr:cNvPr>
        <xdr:cNvSpPr txBox="1"/>
      </xdr:nvSpPr>
      <xdr:spPr>
        <a:xfrm>
          <a:off x="4505326" y="209549"/>
          <a:ext cx="65627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SEGUIMIENTO Y AVANCE DEL PLAN DE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MEJORAMIENTO ÚNICO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452438</xdr:colOff>
      <xdr:row>1</xdr:row>
      <xdr:rowOff>190499</xdr:rowOff>
    </xdr:from>
    <xdr:to>
      <xdr:col>2</xdr:col>
      <xdr:colOff>1702594</xdr:colOff>
      <xdr:row>6</xdr:row>
      <xdr:rowOff>47625</xdr:rowOff>
    </xdr:to>
    <xdr:pic>
      <xdr:nvPicPr>
        <xdr:cNvPr id="4" name="Imagen 3">
          <a:extLst>
            <a:ext uri="{FF2B5EF4-FFF2-40B4-BE49-F238E27FC236}">
              <a16:creationId xmlns:a16="http://schemas.microsoft.com/office/drawing/2014/main" id="{8AE5B029-CC2F-4E16-869D-9ECFED331D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8" y="400049"/>
          <a:ext cx="3193256" cy="904876"/>
        </a:xfrm>
        <a:prstGeom prst="rect">
          <a:avLst/>
        </a:prstGeom>
        <a:noFill/>
        <a:ln>
          <a:noFill/>
        </a:ln>
      </xdr:spPr>
    </xdr:pic>
    <xdr:clientData/>
  </xdr:twoCellAnchor>
  <xdr:twoCellAnchor>
    <xdr:from>
      <xdr:col>8</xdr:col>
      <xdr:colOff>0</xdr:colOff>
      <xdr:row>2</xdr:row>
      <xdr:rowOff>190500</xdr:rowOff>
    </xdr:from>
    <xdr:to>
      <xdr:col>12</xdr:col>
      <xdr:colOff>-1</xdr:colOff>
      <xdr:row>4</xdr:row>
      <xdr:rowOff>202406</xdr:rowOff>
    </xdr:to>
    <xdr:sp macro="" textlink="">
      <xdr:nvSpPr>
        <xdr:cNvPr id="5" name="CuadroTexto 4">
          <a:extLst>
            <a:ext uri="{FF2B5EF4-FFF2-40B4-BE49-F238E27FC236}">
              <a16:creationId xmlns:a16="http://schemas.microsoft.com/office/drawing/2014/main" id="{B1C71F71-A665-4FC1-9DC0-8C0BF3132F61}"/>
            </a:ext>
          </a:extLst>
        </xdr:cNvPr>
        <xdr:cNvSpPr txBox="1"/>
      </xdr:nvSpPr>
      <xdr:spPr>
        <a:xfrm>
          <a:off x="11068050" y="609600"/>
          <a:ext cx="5324474" cy="431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100"/>
            <a:t>FEHCA</a:t>
          </a:r>
        </a:p>
      </xdr:txBody>
    </xdr:sp>
    <xdr:clientData/>
  </xdr:twoCellAnchor>
  <xdr:twoCellAnchor>
    <xdr:from>
      <xdr:col>8</xdr:col>
      <xdr:colOff>0</xdr:colOff>
      <xdr:row>0</xdr:row>
      <xdr:rowOff>202406</xdr:rowOff>
    </xdr:from>
    <xdr:to>
      <xdr:col>12</xdr:col>
      <xdr:colOff>-1</xdr:colOff>
      <xdr:row>2</xdr:row>
      <xdr:rowOff>178594</xdr:rowOff>
    </xdr:to>
    <xdr:sp macro="" textlink="">
      <xdr:nvSpPr>
        <xdr:cNvPr id="6" name="CuadroTexto 5">
          <a:extLst>
            <a:ext uri="{FF2B5EF4-FFF2-40B4-BE49-F238E27FC236}">
              <a16:creationId xmlns:a16="http://schemas.microsoft.com/office/drawing/2014/main" id="{D50F9F39-DC20-4AB6-B1F4-E8F7FCFFA105}"/>
            </a:ext>
          </a:extLst>
        </xdr:cNvPr>
        <xdr:cNvSpPr txBox="1"/>
      </xdr:nvSpPr>
      <xdr:spPr>
        <a:xfrm>
          <a:off x="11068050" y="202406"/>
          <a:ext cx="5324474" cy="395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CÓDIGO:</a:t>
          </a:r>
        </a:p>
      </xdr:txBody>
    </xdr:sp>
    <xdr:clientData/>
  </xdr:twoCellAnchor>
  <xdr:twoCellAnchor>
    <xdr:from>
      <xdr:col>8</xdr:col>
      <xdr:colOff>0</xdr:colOff>
      <xdr:row>4</xdr:row>
      <xdr:rowOff>202406</xdr:rowOff>
    </xdr:from>
    <xdr:to>
      <xdr:col>12</xdr:col>
      <xdr:colOff>-1</xdr:colOff>
      <xdr:row>6</xdr:row>
      <xdr:rowOff>202406</xdr:rowOff>
    </xdr:to>
    <xdr:sp macro="" textlink="">
      <xdr:nvSpPr>
        <xdr:cNvPr id="7" name="CuadroTexto 6">
          <a:extLst>
            <a:ext uri="{FF2B5EF4-FFF2-40B4-BE49-F238E27FC236}">
              <a16:creationId xmlns:a16="http://schemas.microsoft.com/office/drawing/2014/main" id="{0E5062EF-19BD-4CF6-B2A2-278A71FF5324}"/>
            </a:ext>
          </a:extLst>
        </xdr:cNvPr>
        <xdr:cNvSpPr txBox="1"/>
      </xdr:nvSpPr>
      <xdr:spPr>
        <a:xfrm>
          <a:off x="11068050" y="1040606"/>
          <a:ext cx="5324474"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VERSIÓN:</a:t>
          </a:r>
        </a:p>
      </xdr:txBody>
    </xdr:sp>
    <xdr:clientData/>
  </xdr:twoCellAnchor>
  <xdr:twoCellAnchor>
    <xdr:from>
      <xdr:col>8</xdr:col>
      <xdr:colOff>0</xdr:colOff>
      <xdr:row>2</xdr:row>
      <xdr:rowOff>178594</xdr:rowOff>
    </xdr:from>
    <xdr:to>
      <xdr:col>12</xdr:col>
      <xdr:colOff>-1</xdr:colOff>
      <xdr:row>4</xdr:row>
      <xdr:rowOff>202406</xdr:rowOff>
    </xdr:to>
    <xdr:sp macro="" textlink="">
      <xdr:nvSpPr>
        <xdr:cNvPr id="8" name="CuadroTexto 7">
          <a:extLst>
            <a:ext uri="{FF2B5EF4-FFF2-40B4-BE49-F238E27FC236}">
              <a16:creationId xmlns:a16="http://schemas.microsoft.com/office/drawing/2014/main" id="{CE827B89-E2DB-45DF-9EA1-DA0355CF4F7A}"/>
            </a:ext>
          </a:extLst>
        </xdr:cNvPr>
        <xdr:cNvSpPr txBox="1"/>
      </xdr:nvSpPr>
      <xdr:spPr>
        <a:xfrm>
          <a:off x="11068050" y="597694"/>
          <a:ext cx="5324474"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FECHA:</a:t>
          </a:r>
        </a:p>
      </xdr:txBody>
    </xdr:sp>
    <xdr:clientData/>
  </xdr:twoCellAnchor>
  <xdr:twoCellAnchor>
    <xdr:from>
      <xdr:col>9</xdr:col>
      <xdr:colOff>607218</xdr:colOff>
      <xdr:row>0</xdr:row>
      <xdr:rowOff>202406</xdr:rowOff>
    </xdr:from>
    <xdr:to>
      <xdr:col>11</xdr:col>
      <xdr:colOff>1059656</xdr:colOff>
      <xdr:row>6</xdr:row>
      <xdr:rowOff>202406</xdr:rowOff>
    </xdr:to>
    <xdr:sp macro="" textlink="">
      <xdr:nvSpPr>
        <xdr:cNvPr id="9" name="CuadroTexto 8">
          <a:extLst>
            <a:ext uri="{FF2B5EF4-FFF2-40B4-BE49-F238E27FC236}">
              <a16:creationId xmlns:a16="http://schemas.microsoft.com/office/drawing/2014/main" id="{C772898E-9D78-43BD-BD66-6EBCE93751FA}"/>
            </a:ext>
          </a:extLst>
        </xdr:cNvPr>
        <xdr:cNvSpPr txBox="1"/>
      </xdr:nvSpPr>
      <xdr:spPr>
        <a:xfrm>
          <a:off x="13084968" y="202406"/>
          <a:ext cx="3309938"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600">
              <a:solidFill>
                <a:srgbClr val="FF0000"/>
              </a:solidFill>
              <a:latin typeface="Arial" panose="020B0604020202020204" pitchFamily="34" charset="0"/>
              <a:cs typeface="Arial" panose="020B0604020202020204" pitchFamily="34" charset="0"/>
            </a:rPr>
            <a:t>FT111_02_SAPMC</a:t>
          </a:r>
        </a:p>
      </xdr:txBody>
    </xdr:sp>
    <xdr:clientData/>
  </xdr:twoCellAnchor>
  <xdr:twoCellAnchor>
    <xdr:from>
      <xdr:col>9</xdr:col>
      <xdr:colOff>619125</xdr:colOff>
      <xdr:row>2</xdr:row>
      <xdr:rowOff>178594</xdr:rowOff>
    </xdr:from>
    <xdr:to>
      <xdr:col>12</xdr:col>
      <xdr:colOff>-1</xdr:colOff>
      <xdr:row>4</xdr:row>
      <xdr:rowOff>202406</xdr:rowOff>
    </xdr:to>
    <xdr:sp macro="" textlink="">
      <xdr:nvSpPr>
        <xdr:cNvPr id="10" name="CuadroTexto 9">
          <a:extLst>
            <a:ext uri="{FF2B5EF4-FFF2-40B4-BE49-F238E27FC236}">
              <a16:creationId xmlns:a16="http://schemas.microsoft.com/office/drawing/2014/main" id="{671D4CE2-97BA-460E-9F55-EA548E09D6E4}"/>
            </a:ext>
          </a:extLst>
        </xdr:cNvPr>
        <xdr:cNvSpPr txBox="1"/>
      </xdr:nvSpPr>
      <xdr:spPr>
        <a:xfrm>
          <a:off x="13096875" y="597694"/>
          <a:ext cx="3295649"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02/01/2025</a:t>
          </a:r>
        </a:p>
      </xdr:txBody>
    </xdr:sp>
    <xdr:clientData/>
  </xdr:twoCellAnchor>
  <xdr:twoCellAnchor>
    <xdr:from>
      <xdr:col>9</xdr:col>
      <xdr:colOff>619125</xdr:colOff>
      <xdr:row>4</xdr:row>
      <xdr:rowOff>202406</xdr:rowOff>
    </xdr:from>
    <xdr:to>
      <xdr:col>12</xdr:col>
      <xdr:colOff>-1</xdr:colOff>
      <xdr:row>6</xdr:row>
      <xdr:rowOff>202406</xdr:rowOff>
    </xdr:to>
    <xdr:sp macro="" textlink="">
      <xdr:nvSpPr>
        <xdr:cNvPr id="11" name="CuadroTexto 10">
          <a:extLst>
            <a:ext uri="{FF2B5EF4-FFF2-40B4-BE49-F238E27FC236}">
              <a16:creationId xmlns:a16="http://schemas.microsoft.com/office/drawing/2014/main" id="{0AC4CB20-CBA3-4E3B-AA03-1A0589DEA665}"/>
            </a:ext>
          </a:extLst>
        </xdr:cNvPr>
        <xdr:cNvSpPr txBox="1"/>
      </xdr:nvSpPr>
      <xdr:spPr>
        <a:xfrm>
          <a:off x="13096875" y="1040606"/>
          <a:ext cx="329564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V2</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1E3F-5E61-40C6-A213-6FDC02F7365A}">
  <sheetPr>
    <tabColor theme="4" tint="-0.499984740745262"/>
  </sheetPr>
  <dimension ref="B1:Z163"/>
  <sheetViews>
    <sheetView tabSelected="1" zoomScale="80" zoomScaleNormal="80" workbookViewId="0">
      <selection activeCell="I9" sqref="I9"/>
    </sheetView>
  </sheetViews>
  <sheetFormatPr baseColWidth="10" defaultColWidth="11.44140625" defaultRowHeight="13.8" x14ac:dyDescent="0.3"/>
  <cols>
    <col min="1" max="1" width="2.33203125" style="1" customWidth="1"/>
    <col min="2" max="2" width="29.109375" style="1" customWidth="1"/>
    <col min="3" max="3" width="36.109375" style="1" customWidth="1"/>
    <col min="4" max="4" width="25.44140625" style="49" customWidth="1"/>
    <col min="5" max="5" width="19.88671875" style="49" bestFit="1" customWidth="1"/>
    <col min="6" max="6" width="20.109375" style="49" customWidth="1"/>
    <col min="7" max="7" width="18.33203125" style="49" customWidth="1"/>
    <col min="8" max="8" width="14.6640625" style="49" customWidth="1"/>
    <col min="9" max="9" width="21.109375" style="1" customWidth="1"/>
    <col min="10" max="10" width="25" style="1" customWidth="1"/>
    <col min="11" max="11" width="17.88671875" style="1" customWidth="1"/>
    <col min="12" max="12" width="15.88671875" style="1" customWidth="1"/>
    <col min="13" max="13" width="10.44140625" style="1" customWidth="1"/>
    <col min="14" max="14" width="30.5546875" style="1" customWidth="1"/>
    <col min="15" max="15" width="13.44140625" style="1" customWidth="1"/>
    <col min="16" max="16" width="19.33203125" style="1" customWidth="1"/>
    <col min="17" max="17" width="15.33203125" style="1" customWidth="1"/>
    <col min="18" max="18" width="18.33203125" style="1" customWidth="1"/>
    <col min="19" max="19" width="13" style="1" customWidth="1"/>
    <col min="20" max="21" width="11.44140625" style="1"/>
    <col min="22" max="22" width="20.5546875" style="1" customWidth="1"/>
    <col min="23" max="24" width="11.5546875" style="1" bestFit="1" customWidth="1"/>
    <col min="25" max="25" width="15.5546875" style="1" customWidth="1"/>
    <col min="26" max="26" width="18.5546875" style="1" bestFit="1" customWidth="1"/>
    <col min="27" max="16384" width="11.44140625" style="1"/>
  </cols>
  <sheetData>
    <row r="1" spans="2:26" ht="16.5" customHeight="1" x14ac:dyDescent="0.3">
      <c r="D1" s="2"/>
      <c r="E1" s="2"/>
      <c r="F1" s="2"/>
      <c r="G1" s="2"/>
      <c r="H1" s="2"/>
    </row>
    <row r="2" spans="2:26" ht="16.5" customHeight="1" x14ac:dyDescent="0.3">
      <c r="D2" s="2"/>
      <c r="E2" s="2"/>
      <c r="F2" s="2"/>
      <c r="G2" s="2"/>
      <c r="H2" s="2"/>
    </row>
    <row r="3" spans="2:26" ht="17.100000000000001" customHeight="1" x14ac:dyDescent="0.3">
      <c r="D3" s="2"/>
      <c r="E3" s="2"/>
      <c r="F3" s="2"/>
      <c r="G3" s="2"/>
      <c r="H3" s="2"/>
    </row>
    <row r="4" spans="2:26" ht="17.100000000000001" customHeight="1" x14ac:dyDescent="0.3">
      <c r="D4" s="2"/>
      <c r="E4" s="2"/>
      <c r="F4" s="2"/>
      <c r="G4" s="2"/>
      <c r="H4" s="2"/>
    </row>
    <row r="5" spans="2:26" ht="16.5" customHeight="1" x14ac:dyDescent="0.3">
      <c r="D5" s="2"/>
      <c r="E5" s="2"/>
      <c r="F5" s="2"/>
      <c r="G5" s="2"/>
      <c r="H5" s="2"/>
    </row>
    <row r="6" spans="2:26" ht="16.5" customHeight="1" x14ac:dyDescent="0.3">
      <c r="D6" s="2"/>
      <c r="E6" s="2"/>
      <c r="F6" s="2"/>
      <c r="G6" s="2"/>
      <c r="H6" s="2"/>
    </row>
    <row r="7" spans="2:26" ht="16.5" customHeight="1" x14ac:dyDescent="0.3">
      <c r="D7" s="2"/>
      <c r="E7" s="2"/>
      <c r="F7" s="2"/>
      <c r="G7" s="2"/>
      <c r="H7" s="2"/>
    </row>
    <row r="8" spans="2:26" ht="17.100000000000001" customHeight="1" x14ac:dyDescent="0.3">
      <c r="B8" s="81"/>
      <c r="C8" s="81"/>
      <c r="D8" s="81"/>
      <c r="E8" s="81"/>
      <c r="F8" s="81"/>
      <c r="G8" s="81"/>
      <c r="H8" s="81"/>
      <c r="I8" s="81"/>
      <c r="J8" s="81"/>
      <c r="K8" s="81"/>
      <c r="L8" s="81"/>
      <c r="M8" s="81"/>
    </row>
    <row r="9" spans="2:26" ht="20.100000000000001" customHeight="1" x14ac:dyDescent="0.3">
      <c r="B9" s="3" t="s">
        <v>0</v>
      </c>
      <c r="C9" s="82" t="s">
        <v>597</v>
      </c>
      <c r="D9" s="82"/>
      <c r="E9" s="82"/>
      <c r="F9" s="83"/>
      <c r="G9" s="4"/>
      <c r="H9" s="4"/>
      <c r="I9" s="4"/>
      <c r="J9" s="4"/>
      <c r="K9" s="4"/>
      <c r="L9" s="4"/>
    </row>
    <row r="10" spans="2:26" ht="20.100000000000001" customHeight="1" x14ac:dyDescent="0.3">
      <c r="B10" s="3" t="s">
        <v>1</v>
      </c>
      <c r="C10" s="70" t="s">
        <v>598</v>
      </c>
      <c r="D10" s="70"/>
      <c r="E10" s="70"/>
      <c r="F10" s="71"/>
      <c r="G10" s="4"/>
      <c r="H10" s="4"/>
      <c r="I10" s="4"/>
      <c r="J10" s="4"/>
      <c r="K10" s="4"/>
      <c r="L10" s="4"/>
    </row>
    <row r="11" spans="2:26" ht="20.100000000000001" customHeight="1" x14ac:dyDescent="0.3">
      <c r="B11" s="3" t="s">
        <v>2</v>
      </c>
      <c r="C11" s="70" t="s">
        <v>599</v>
      </c>
      <c r="D11" s="70"/>
      <c r="E11" s="70"/>
      <c r="F11" s="71"/>
      <c r="G11" s="4"/>
      <c r="H11" s="4"/>
      <c r="I11" s="4"/>
      <c r="J11" s="4"/>
      <c r="K11" s="4"/>
      <c r="L11" s="4"/>
    </row>
    <row r="12" spans="2:26" ht="20.100000000000001" customHeight="1" x14ac:dyDescent="0.3">
      <c r="B12" s="3" t="s">
        <v>3</v>
      </c>
      <c r="C12" s="70" t="s">
        <v>595</v>
      </c>
      <c r="D12" s="70"/>
      <c r="E12" s="70"/>
      <c r="F12" s="71"/>
      <c r="G12" s="4"/>
      <c r="H12" s="4"/>
      <c r="I12" s="4"/>
      <c r="J12" s="4"/>
      <c r="K12" s="4"/>
      <c r="L12" s="4"/>
    </row>
    <row r="13" spans="2:26" ht="20.100000000000001" customHeight="1" x14ac:dyDescent="0.3">
      <c r="B13" s="5" t="s">
        <v>4</v>
      </c>
      <c r="C13" s="272" t="s">
        <v>596</v>
      </c>
      <c r="D13" s="82"/>
      <c r="E13" s="82"/>
      <c r="F13" s="83"/>
      <c r="G13" s="4"/>
      <c r="H13" s="4"/>
      <c r="I13" s="4"/>
      <c r="J13" s="4"/>
      <c r="K13" s="4"/>
      <c r="L13" s="4"/>
    </row>
    <row r="14" spans="2:26" ht="20.100000000000001" customHeight="1" x14ac:dyDescent="0.3">
      <c r="B14" s="5" t="s">
        <v>5</v>
      </c>
      <c r="C14" s="271">
        <v>45845</v>
      </c>
      <c r="D14" s="70"/>
      <c r="E14" s="70"/>
      <c r="F14" s="71"/>
      <c r="G14" s="4"/>
      <c r="H14" s="4"/>
      <c r="I14" s="4"/>
      <c r="J14" s="4"/>
      <c r="K14" s="4"/>
      <c r="L14" s="4"/>
    </row>
    <row r="15" spans="2:26" customFormat="1" ht="12" customHeight="1" thickBot="1" x14ac:dyDescent="0.35"/>
    <row r="16" spans="2:26" ht="24" customHeight="1" thickBot="1" x14ac:dyDescent="0.35">
      <c r="B16" s="72" t="s">
        <v>6</v>
      </c>
      <c r="C16" s="73"/>
      <c r="D16" s="73"/>
      <c r="E16" s="73"/>
      <c r="F16" s="73"/>
      <c r="G16" s="73"/>
      <c r="H16" s="73"/>
      <c r="I16" s="73"/>
      <c r="J16" s="73"/>
      <c r="K16" s="73"/>
      <c r="L16" s="73"/>
      <c r="M16" s="73"/>
      <c r="N16" s="74"/>
      <c r="O16" s="75" t="s">
        <v>7</v>
      </c>
      <c r="P16" s="75"/>
      <c r="Q16" s="75"/>
      <c r="R16" s="75"/>
      <c r="S16" s="75"/>
      <c r="T16" s="75"/>
      <c r="U16" s="75"/>
      <c r="V16" s="75"/>
      <c r="W16" s="75"/>
      <c r="X16" s="75"/>
      <c r="Y16" s="76"/>
      <c r="Z16" s="6"/>
    </row>
    <row r="17" spans="2:26" ht="48" customHeight="1" x14ac:dyDescent="0.3">
      <c r="B17" s="77" t="s">
        <v>8</v>
      </c>
      <c r="C17" s="79" t="s">
        <v>9</v>
      </c>
      <c r="D17" s="79" t="s">
        <v>10</v>
      </c>
      <c r="E17" s="79" t="s">
        <v>11</v>
      </c>
      <c r="F17" s="79" t="s">
        <v>12</v>
      </c>
      <c r="G17" s="66" t="s">
        <v>13</v>
      </c>
      <c r="H17" s="66" t="s">
        <v>14</v>
      </c>
      <c r="I17" s="66" t="s">
        <v>15</v>
      </c>
      <c r="J17" s="66" t="s">
        <v>16</v>
      </c>
      <c r="K17" s="66" t="s">
        <v>17</v>
      </c>
      <c r="L17" s="66" t="s">
        <v>18</v>
      </c>
      <c r="M17" s="66" t="s">
        <v>19</v>
      </c>
      <c r="N17" s="68" t="s">
        <v>20</v>
      </c>
      <c r="O17" s="64" t="s">
        <v>21</v>
      </c>
      <c r="P17" s="55" t="s">
        <v>22</v>
      </c>
      <c r="Q17" s="55" t="s">
        <v>23</v>
      </c>
      <c r="R17" s="55" t="s">
        <v>24</v>
      </c>
      <c r="S17" s="55" t="s">
        <v>25</v>
      </c>
      <c r="T17" s="55" t="s">
        <v>26</v>
      </c>
      <c r="U17" s="55"/>
      <c r="V17" s="55" t="s">
        <v>27</v>
      </c>
      <c r="W17" s="7"/>
      <c r="X17" s="7"/>
      <c r="Y17" s="57" t="s">
        <v>28</v>
      </c>
      <c r="Z17" s="59" t="s">
        <v>29</v>
      </c>
    </row>
    <row r="18" spans="2:26" ht="16.2" thickBot="1" x14ac:dyDescent="0.35">
      <c r="B18" s="78"/>
      <c r="C18" s="80"/>
      <c r="D18" s="80"/>
      <c r="E18" s="80"/>
      <c r="F18" s="80"/>
      <c r="G18" s="67"/>
      <c r="H18" s="67"/>
      <c r="I18" s="67"/>
      <c r="J18" s="67"/>
      <c r="K18" s="67"/>
      <c r="L18" s="67"/>
      <c r="M18" s="67"/>
      <c r="N18" s="69"/>
      <c r="O18" s="65"/>
      <c r="P18" s="56"/>
      <c r="Q18" s="56"/>
      <c r="R18" s="56"/>
      <c r="S18" s="56"/>
      <c r="T18" s="8" t="s">
        <v>30</v>
      </c>
      <c r="U18" s="8" t="s">
        <v>31</v>
      </c>
      <c r="V18" s="56"/>
      <c r="W18" s="8"/>
      <c r="X18" s="8"/>
      <c r="Y18" s="58"/>
      <c r="Z18" s="60"/>
    </row>
    <row r="19" spans="2:26" ht="409.6" thickBot="1" x14ac:dyDescent="0.35">
      <c r="B19" s="9" t="s">
        <v>44</v>
      </c>
      <c r="C19" s="10" t="s">
        <v>45</v>
      </c>
      <c r="D19" s="10" t="s">
        <v>46</v>
      </c>
      <c r="E19" s="10" t="s">
        <v>47</v>
      </c>
      <c r="F19" s="10" t="s">
        <v>48</v>
      </c>
      <c r="G19" s="10" t="s">
        <v>49</v>
      </c>
      <c r="H19" s="10" t="s">
        <v>50</v>
      </c>
      <c r="I19" s="10" t="s">
        <v>51</v>
      </c>
      <c r="J19" s="10">
        <v>1</v>
      </c>
      <c r="K19" s="11">
        <v>44774</v>
      </c>
      <c r="L19" s="11">
        <v>45838</v>
      </c>
      <c r="M19" s="12">
        <f>(+L19-K19)/7</f>
        <v>152</v>
      </c>
      <c r="N19" s="13" t="s">
        <v>52</v>
      </c>
      <c r="O19" s="14">
        <v>8.9999999999999993E-3</v>
      </c>
      <c r="P19" s="15">
        <f>IF(O19/J19&gt;1,1,+O19/J19)</f>
        <v>8.9999999999999993E-3</v>
      </c>
      <c r="Q19" s="16">
        <f t="shared" ref="Q19:Q35" si="0">+M19*P19</f>
        <v>1.3679999999999999</v>
      </c>
      <c r="R19" s="17">
        <f>IF(L19&lt;=$C$8,Q19,0)</f>
        <v>0</v>
      </c>
      <c r="S19" s="17">
        <f t="shared" ref="S19:S97" si="1">IF($S$7&gt;=L19,M19,0)</f>
        <v>0</v>
      </c>
      <c r="T19" s="18" t="s">
        <v>32</v>
      </c>
      <c r="U19" s="18"/>
      <c r="V19" s="84" t="s">
        <v>53</v>
      </c>
      <c r="W19" s="17">
        <f t="shared" ref="W19:W27" si="2">IF(P19=100%,2,0)</f>
        <v>0</v>
      </c>
      <c r="X19" s="17">
        <f t="shared" ref="X19:X24" si="3">IF(L19&lt;$C$8,0,1)</f>
        <v>1</v>
      </c>
      <c r="Y19" s="17" t="s">
        <v>54</v>
      </c>
      <c r="Z19" s="20" t="s">
        <v>55</v>
      </c>
    </row>
    <row r="20" spans="2:26" ht="409.6" x14ac:dyDescent="0.3">
      <c r="B20" s="9" t="s">
        <v>56</v>
      </c>
      <c r="C20" s="10" t="s">
        <v>57</v>
      </c>
      <c r="D20" s="10" t="s">
        <v>58</v>
      </c>
      <c r="E20" s="10" t="s">
        <v>59</v>
      </c>
      <c r="F20" s="10" t="s">
        <v>60</v>
      </c>
      <c r="G20" s="10" t="s">
        <v>61</v>
      </c>
      <c r="H20" s="10" t="s">
        <v>62</v>
      </c>
      <c r="I20" s="10" t="s">
        <v>51</v>
      </c>
      <c r="J20" s="85">
        <v>3</v>
      </c>
      <c r="K20" s="11">
        <v>45078</v>
      </c>
      <c r="L20" s="11">
        <v>46022</v>
      </c>
      <c r="M20" s="21">
        <f t="shared" ref="M20:M100" si="4">(+L20-K20)/7</f>
        <v>134.85714285714286</v>
      </c>
      <c r="N20" s="13" t="s">
        <v>52</v>
      </c>
      <c r="O20" s="14">
        <v>1.4999999999999999E-2</v>
      </c>
      <c r="P20" s="15">
        <f>IF(O20/J20&gt;1,1,+O20/J20)</f>
        <v>5.0000000000000001E-3</v>
      </c>
      <c r="Q20" s="16">
        <f t="shared" si="0"/>
        <v>0.67428571428571427</v>
      </c>
      <c r="R20" s="17">
        <f>IF(L20&lt;=$C$8,Q20,0)</f>
        <v>0</v>
      </c>
      <c r="S20" s="17">
        <f t="shared" si="1"/>
        <v>0</v>
      </c>
      <c r="T20" s="18"/>
      <c r="U20" s="18" t="s">
        <v>32</v>
      </c>
      <c r="V20" s="86" t="s">
        <v>63</v>
      </c>
      <c r="W20" s="17">
        <f t="shared" si="2"/>
        <v>0</v>
      </c>
      <c r="X20" s="17">
        <f t="shared" si="3"/>
        <v>1</v>
      </c>
      <c r="Y20" s="17" t="str">
        <f>IF(W20+X20&gt;1,"CUMPLIDA",IF(X20=1,"EN TERMINO","VENCIDA"))</f>
        <v>EN TERMINO</v>
      </c>
      <c r="Z20" s="20" t="s">
        <v>64</v>
      </c>
    </row>
    <row r="21" spans="2:26" ht="409.6" x14ac:dyDescent="0.3">
      <c r="B21" s="17" t="s">
        <v>65</v>
      </c>
      <c r="C21" s="22" t="s">
        <v>66</v>
      </c>
      <c r="D21" s="22" t="s">
        <v>67</v>
      </c>
      <c r="E21" s="22" t="s">
        <v>68</v>
      </c>
      <c r="F21" s="22" t="s">
        <v>69</v>
      </c>
      <c r="G21" s="22" t="s">
        <v>70</v>
      </c>
      <c r="H21" s="22" t="s">
        <v>71</v>
      </c>
      <c r="I21" s="22" t="s">
        <v>51</v>
      </c>
      <c r="J21" s="10">
        <v>1</v>
      </c>
      <c r="K21" s="11">
        <v>44470</v>
      </c>
      <c r="L21" s="11">
        <v>46022</v>
      </c>
      <c r="M21" s="21">
        <f t="shared" si="4"/>
        <v>221.71428571428572</v>
      </c>
      <c r="N21" s="23" t="s">
        <v>72</v>
      </c>
      <c r="O21" s="14">
        <v>6.6E-3</v>
      </c>
      <c r="P21" s="15">
        <f>IF(O21/J21&gt;1,1,+O21/J21)</f>
        <v>6.6E-3</v>
      </c>
      <c r="Q21" s="16">
        <f t="shared" si="0"/>
        <v>1.4633142857142858</v>
      </c>
      <c r="R21" s="17">
        <f t="shared" ref="R21:R95" si="5">IF(L21&lt;=$C$7,Q21,0)</f>
        <v>0</v>
      </c>
      <c r="S21" s="17">
        <f t="shared" si="1"/>
        <v>0</v>
      </c>
      <c r="T21" s="18"/>
      <c r="U21" s="18" t="s">
        <v>32</v>
      </c>
      <c r="V21" s="19" t="s">
        <v>73</v>
      </c>
      <c r="W21" s="17">
        <f t="shared" si="2"/>
        <v>0</v>
      </c>
      <c r="X21" s="17">
        <f t="shared" si="3"/>
        <v>1</v>
      </c>
      <c r="Y21" s="17" t="str">
        <f>IF(W21+X21&gt;1,"CUMPLIDA",IF(X21=1,"EN TERMINO","VENCIDA"))</f>
        <v>EN TERMINO</v>
      </c>
      <c r="Z21" s="20" t="s">
        <v>64</v>
      </c>
    </row>
    <row r="22" spans="2:26" ht="409.6" x14ac:dyDescent="0.3">
      <c r="B22" s="17" t="s">
        <v>74</v>
      </c>
      <c r="C22" s="22" t="s">
        <v>75</v>
      </c>
      <c r="D22" s="22" t="s">
        <v>67</v>
      </c>
      <c r="E22" s="22" t="s">
        <v>76</v>
      </c>
      <c r="F22" s="22" t="s">
        <v>77</v>
      </c>
      <c r="G22" s="22" t="s">
        <v>70</v>
      </c>
      <c r="H22" s="22" t="s">
        <v>78</v>
      </c>
      <c r="I22" s="22" t="s">
        <v>51</v>
      </c>
      <c r="J22" s="10">
        <v>1</v>
      </c>
      <c r="K22" s="11">
        <v>44470</v>
      </c>
      <c r="L22" s="11">
        <v>46022</v>
      </c>
      <c r="M22" s="21">
        <f t="shared" si="4"/>
        <v>221.71428571428572</v>
      </c>
      <c r="N22" s="23" t="s">
        <v>72</v>
      </c>
      <c r="O22" s="14">
        <v>6.6E-3</v>
      </c>
      <c r="P22" s="15">
        <f t="shared" ref="P22:P90" si="6">IF(O22/J22&gt;1,1,+O22/J22)</f>
        <v>6.6E-3</v>
      </c>
      <c r="Q22" s="16">
        <f t="shared" si="0"/>
        <v>1.4633142857142858</v>
      </c>
      <c r="R22" s="17">
        <f t="shared" si="5"/>
        <v>0</v>
      </c>
      <c r="S22" s="17">
        <f t="shared" si="1"/>
        <v>0</v>
      </c>
      <c r="T22" s="18"/>
      <c r="U22" s="18" t="s">
        <v>32</v>
      </c>
      <c r="V22" s="19" t="s">
        <v>73</v>
      </c>
      <c r="W22" s="17">
        <f t="shared" si="2"/>
        <v>0</v>
      </c>
      <c r="X22" s="17">
        <f t="shared" si="3"/>
        <v>1</v>
      </c>
      <c r="Y22" s="17" t="str">
        <f>IF(W22+X22&gt;1,"CUMPLIDA",IF(X22=1,"EN TERMINO","VENCIDA"))</f>
        <v>EN TERMINO</v>
      </c>
      <c r="Z22" s="20" t="s">
        <v>64</v>
      </c>
    </row>
    <row r="23" spans="2:26" ht="374.4" x14ac:dyDescent="0.3">
      <c r="B23" s="17" t="s">
        <v>79</v>
      </c>
      <c r="C23" s="87" t="s">
        <v>80</v>
      </c>
      <c r="D23" s="87" t="s">
        <v>81</v>
      </c>
      <c r="E23" s="87" t="s">
        <v>82</v>
      </c>
      <c r="F23" s="87" t="s">
        <v>83</v>
      </c>
      <c r="G23" s="87" t="s">
        <v>84</v>
      </c>
      <c r="H23" s="87" t="s">
        <v>85</v>
      </c>
      <c r="I23" s="88" t="s">
        <v>51</v>
      </c>
      <c r="J23" s="88">
        <v>1</v>
      </c>
      <c r="K23" s="89">
        <v>44470</v>
      </c>
      <c r="L23" s="89">
        <v>45456</v>
      </c>
      <c r="M23" s="21">
        <f t="shared" si="4"/>
        <v>140.85714285714286</v>
      </c>
      <c r="N23" s="23" t="s">
        <v>72</v>
      </c>
      <c r="O23" s="14">
        <v>1</v>
      </c>
      <c r="P23" s="15">
        <f t="shared" si="6"/>
        <v>1</v>
      </c>
      <c r="Q23" s="16">
        <f t="shared" si="0"/>
        <v>140.85714285714286</v>
      </c>
      <c r="R23" s="17">
        <f t="shared" si="5"/>
        <v>0</v>
      </c>
      <c r="S23" s="17">
        <f t="shared" si="1"/>
        <v>0</v>
      </c>
      <c r="T23" s="18" t="s">
        <v>32</v>
      </c>
      <c r="U23" s="18"/>
      <c r="V23" s="19" t="s">
        <v>86</v>
      </c>
      <c r="W23" s="17">
        <f t="shared" si="2"/>
        <v>2</v>
      </c>
      <c r="X23" s="17">
        <f t="shared" si="3"/>
        <v>1</v>
      </c>
      <c r="Y23" s="17" t="str">
        <f>IF(W23+X23&gt;1,"CUMPLIDA",IF(X23=1,"EN TERMINO","VENCIDA"))</f>
        <v>CUMPLIDA</v>
      </c>
      <c r="Z23" s="20" t="s">
        <v>55</v>
      </c>
    </row>
    <row r="24" spans="2:26" ht="409.6" x14ac:dyDescent="0.3">
      <c r="B24" s="17" t="s">
        <v>87</v>
      </c>
      <c r="C24" s="22" t="s">
        <v>88</v>
      </c>
      <c r="D24" s="22" t="s">
        <v>89</v>
      </c>
      <c r="E24" s="22" t="s">
        <v>90</v>
      </c>
      <c r="F24" s="22" t="s">
        <v>91</v>
      </c>
      <c r="G24" s="22" t="s">
        <v>84</v>
      </c>
      <c r="H24" s="22" t="s">
        <v>92</v>
      </c>
      <c r="I24" s="22" t="s">
        <v>51</v>
      </c>
      <c r="J24" s="10">
        <v>1</v>
      </c>
      <c r="K24" s="11">
        <v>44470</v>
      </c>
      <c r="L24" s="11">
        <v>45838</v>
      </c>
      <c r="M24" s="21">
        <f t="shared" si="4"/>
        <v>195.42857142857142</v>
      </c>
      <c r="N24" s="23" t="s">
        <v>72</v>
      </c>
      <c r="O24" s="14">
        <v>0.8</v>
      </c>
      <c r="P24" s="15">
        <f t="shared" si="6"/>
        <v>0.8</v>
      </c>
      <c r="Q24" s="16">
        <f t="shared" si="0"/>
        <v>156.34285714285716</v>
      </c>
      <c r="R24" s="17">
        <f t="shared" si="5"/>
        <v>0</v>
      </c>
      <c r="S24" s="17">
        <f t="shared" si="1"/>
        <v>0</v>
      </c>
      <c r="T24" s="18" t="s">
        <v>32</v>
      </c>
      <c r="U24" s="18"/>
      <c r="V24" s="19" t="s">
        <v>93</v>
      </c>
      <c r="W24" s="17">
        <f t="shared" si="2"/>
        <v>0</v>
      </c>
      <c r="X24" s="17">
        <f t="shared" si="3"/>
        <v>1</v>
      </c>
      <c r="Y24" s="17" t="s">
        <v>54</v>
      </c>
      <c r="Z24" s="20" t="s">
        <v>55</v>
      </c>
    </row>
    <row r="25" spans="2:26" ht="390" x14ac:dyDescent="0.3">
      <c r="B25" s="17" t="s">
        <v>94</v>
      </c>
      <c r="C25" s="22" t="s">
        <v>95</v>
      </c>
      <c r="D25" s="22" t="s">
        <v>96</v>
      </c>
      <c r="E25" s="22" t="s">
        <v>97</v>
      </c>
      <c r="F25" s="22" t="s">
        <v>98</v>
      </c>
      <c r="G25" s="22" t="s">
        <v>99</v>
      </c>
      <c r="H25" s="22" t="s">
        <v>100</v>
      </c>
      <c r="I25" s="22" t="s">
        <v>51</v>
      </c>
      <c r="J25" s="10">
        <v>1</v>
      </c>
      <c r="K25" s="11">
        <v>44470</v>
      </c>
      <c r="L25" s="11">
        <v>45838</v>
      </c>
      <c r="M25" s="21">
        <f t="shared" si="4"/>
        <v>195.42857142857142</v>
      </c>
      <c r="N25" s="23" t="s">
        <v>72</v>
      </c>
      <c r="O25" s="14">
        <v>1</v>
      </c>
      <c r="P25" s="15">
        <f t="shared" si="6"/>
        <v>1</v>
      </c>
      <c r="Q25" s="16">
        <f t="shared" si="0"/>
        <v>195.42857142857142</v>
      </c>
      <c r="R25" s="17">
        <f t="shared" si="5"/>
        <v>0</v>
      </c>
      <c r="S25" s="17">
        <f t="shared" si="1"/>
        <v>0</v>
      </c>
      <c r="T25" s="18" t="s">
        <v>32</v>
      </c>
      <c r="U25" s="18"/>
      <c r="V25" s="19" t="s">
        <v>101</v>
      </c>
      <c r="W25" s="17">
        <f t="shared" si="2"/>
        <v>2</v>
      </c>
      <c r="X25" s="17"/>
      <c r="Y25" s="17" t="s">
        <v>54</v>
      </c>
      <c r="Z25" s="20" t="s">
        <v>55</v>
      </c>
    </row>
    <row r="26" spans="2:26" ht="390" x14ac:dyDescent="0.3">
      <c r="B26" s="17" t="s">
        <v>102</v>
      </c>
      <c r="C26" s="22" t="s">
        <v>103</v>
      </c>
      <c r="D26" s="22" t="s">
        <v>104</v>
      </c>
      <c r="E26" s="22" t="s">
        <v>105</v>
      </c>
      <c r="F26" s="22" t="s">
        <v>106</v>
      </c>
      <c r="G26" s="22" t="s">
        <v>107</v>
      </c>
      <c r="H26" s="22" t="s">
        <v>108</v>
      </c>
      <c r="I26" s="22" t="s">
        <v>51</v>
      </c>
      <c r="J26" s="10">
        <v>2</v>
      </c>
      <c r="K26" s="11">
        <v>44770</v>
      </c>
      <c r="L26" s="11">
        <v>45838</v>
      </c>
      <c r="M26" s="21">
        <f t="shared" si="4"/>
        <v>152.57142857142858</v>
      </c>
      <c r="N26" s="23" t="s">
        <v>72</v>
      </c>
      <c r="O26" s="14">
        <v>0.01</v>
      </c>
      <c r="P26" s="15">
        <f t="shared" si="6"/>
        <v>5.0000000000000001E-3</v>
      </c>
      <c r="Q26" s="16">
        <f t="shared" si="0"/>
        <v>0.7628571428571429</v>
      </c>
      <c r="R26" s="17">
        <f t="shared" si="5"/>
        <v>0</v>
      </c>
      <c r="S26" s="17">
        <f t="shared" si="1"/>
        <v>0</v>
      </c>
      <c r="T26" s="18" t="s">
        <v>32</v>
      </c>
      <c r="U26" s="18"/>
      <c r="V26" s="19" t="s">
        <v>109</v>
      </c>
      <c r="W26" s="17">
        <f t="shared" si="2"/>
        <v>0</v>
      </c>
      <c r="X26" s="17"/>
      <c r="Y26" s="17" t="s">
        <v>54</v>
      </c>
      <c r="Z26" s="20" t="s">
        <v>55</v>
      </c>
    </row>
    <row r="27" spans="2:26" ht="409.6" x14ac:dyDescent="0.3">
      <c r="B27" s="17" t="s">
        <v>110</v>
      </c>
      <c r="C27" s="22" t="s">
        <v>111</v>
      </c>
      <c r="D27" s="22" t="s">
        <v>112</v>
      </c>
      <c r="E27" s="22" t="s">
        <v>113</v>
      </c>
      <c r="F27" s="22" t="s">
        <v>114</v>
      </c>
      <c r="G27" s="22" t="s">
        <v>115</v>
      </c>
      <c r="H27" s="22" t="s">
        <v>116</v>
      </c>
      <c r="I27" s="22" t="s">
        <v>51</v>
      </c>
      <c r="J27" s="10">
        <v>3</v>
      </c>
      <c r="K27" s="11">
        <v>44770</v>
      </c>
      <c r="L27" s="11">
        <v>46022</v>
      </c>
      <c r="M27" s="21">
        <f t="shared" si="4"/>
        <v>178.85714285714286</v>
      </c>
      <c r="N27" s="23" t="s">
        <v>72</v>
      </c>
      <c r="O27" s="14">
        <v>0</v>
      </c>
      <c r="P27" s="15">
        <f t="shared" si="6"/>
        <v>0</v>
      </c>
      <c r="Q27" s="16">
        <f t="shared" si="0"/>
        <v>0</v>
      </c>
      <c r="R27" s="17">
        <f t="shared" si="5"/>
        <v>0</v>
      </c>
      <c r="S27" s="17">
        <f t="shared" si="1"/>
        <v>0</v>
      </c>
      <c r="T27" s="18"/>
      <c r="U27" s="18" t="s">
        <v>32</v>
      </c>
      <c r="V27" s="19" t="s">
        <v>117</v>
      </c>
      <c r="W27" s="17">
        <f t="shared" si="2"/>
        <v>0</v>
      </c>
      <c r="X27" s="17"/>
      <c r="Y27" s="17" t="s">
        <v>118</v>
      </c>
      <c r="Z27" s="20" t="s">
        <v>64</v>
      </c>
    </row>
    <row r="28" spans="2:26" ht="280.8" x14ac:dyDescent="0.3">
      <c r="B28" s="17" t="s">
        <v>119</v>
      </c>
      <c r="C28" s="22" t="s">
        <v>120</v>
      </c>
      <c r="D28" s="22" t="s">
        <v>121</v>
      </c>
      <c r="E28" s="22" t="s">
        <v>122</v>
      </c>
      <c r="F28" s="22" t="s">
        <v>123</v>
      </c>
      <c r="G28" s="22" t="s">
        <v>124</v>
      </c>
      <c r="H28" s="22" t="s">
        <v>125</v>
      </c>
      <c r="I28" s="22" t="s">
        <v>51</v>
      </c>
      <c r="J28" s="10">
        <v>1</v>
      </c>
      <c r="K28" s="11">
        <v>44770</v>
      </c>
      <c r="L28" s="11">
        <v>45838</v>
      </c>
      <c r="M28" s="21">
        <f t="shared" si="4"/>
        <v>152.57142857142858</v>
      </c>
      <c r="N28" s="23" t="s">
        <v>72</v>
      </c>
      <c r="O28" s="14">
        <v>1</v>
      </c>
      <c r="P28" s="15">
        <f t="shared" si="6"/>
        <v>1</v>
      </c>
      <c r="Q28" s="16">
        <f t="shared" si="0"/>
        <v>152.57142857142858</v>
      </c>
      <c r="R28" s="17">
        <f t="shared" si="5"/>
        <v>0</v>
      </c>
      <c r="S28" s="17">
        <f t="shared" si="1"/>
        <v>0</v>
      </c>
      <c r="T28" s="18" t="s">
        <v>32</v>
      </c>
      <c r="U28" s="18"/>
      <c r="V28" s="19" t="s">
        <v>126</v>
      </c>
      <c r="W28" s="17"/>
      <c r="X28" s="17"/>
      <c r="Y28" s="17" t="s">
        <v>54</v>
      </c>
      <c r="Z28" s="20" t="s">
        <v>55</v>
      </c>
    </row>
    <row r="29" spans="2:26" ht="409.6" x14ac:dyDescent="0.3">
      <c r="B29" s="17" t="s">
        <v>127</v>
      </c>
      <c r="C29" s="22" t="s">
        <v>128</v>
      </c>
      <c r="D29" s="22" t="s">
        <v>129</v>
      </c>
      <c r="E29" s="22" t="s">
        <v>130</v>
      </c>
      <c r="F29" s="22" t="s">
        <v>131</v>
      </c>
      <c r="G29" s="22" t="s">
        <v>107</v>
      </c>
      <c r="H29" s="22" t="s">
        <v>132</v>
      </c>
      <c r="I29" s="22" t="s">
        <v>51</v>
      </c>
      <c r="J29" s="10">
        <v>3</v>
      </c>
      <c r="K29" s="11">
        <v>44770</v>
      </c>
      <c r="L29" s="11">
        <v>46022</v>
      </c>
      <c r="M29" s="21">
        <f t="shared" si="4"/>
        <v>178.85714285714286</v>
      </c>
      <c r="N29" s="23" t="s">
        <v>72</v>
      </c>
      <c r="O29" s="14">
        <v>0</v>
      </c>
      <c r="P29" s="15">
        <f t="shared" si="6"/>
        <v>0</v>
      </c>
      <c r="Q29" s="16">
        <f t="shared" si="0"/>
        <v>0</v>
      </c>
      <c r="R29" s="17">
        <f t="shared" si="5"/>
        <v>0</v>
      </c>
      <c r="S29" s="17">
        <f t="shared" si="1"/>
        <v>0</v>
      </c>
      <c r="T29" s="18"/>
      <c r="U29" s="18" t="s">
        <v>32</v>
      </c>
      <c r="V29" s="19" t="s">
        <v>133</v>
      </c>
      <c r="W29" s="17"/>
      <c r="X29" s="17"/>
      <c r="Y29" s="17" t="s">
        <v>118</v>
      </c>
      <c r="Z29" s="20" t="s">
        <v>64</v>
      </c>
    </row>
    <row r="30" spans="2:26" ht="409.6" x14ac:dyDescent="0.3">
      <c r="B30" s="17" t="s">
        <v>134</v>
      </c>
      <c r="C30" s="22" t="s">
        <v>135</v>
      </c>
      <c r="D30" s="22" t="s">
        <v>136</v>
      </c>
      <c r="E30" s="22" t="s">
        <v>137</v>
      </c>
      <c r="F30" s="22" t="s">
        <v>131</v>
      </c>
      <c r="G30" s="22" t="s">
        <v>107</v>
      </c>
      <c r="H30" s="22" t="s">
        <v>132</v>
      </c>
      <c r="I30" s="22" t="s">
        <v>51</v>
      </c>
      <c r="J30" s="10">
        <v>3</v>
      </c>
      <c r="K30" s="11">
        <v>44770</v>
      </c>
      <c r="L30" s="11">
        <v>46022</v>
      </c>
      <c r="M30" s="21">
        <f t="shared" si="4"/>
        <v>178.85714285714286</v>
      </c>
      <c r="N30" s="23" t="s">
        <v>72</v>
      </c>
      <c r="O30" s="14">
        <v>0</v>
      </c>
      <c r="P30" s="15">
        <f t="shared" si="6"/>
        <v>0</v>
      </c>
      <c r="Q30" s="16">
        <f t="shared" si="0"/>
        <v>0</v>
      </c>
      <c r="R30" s="17">
        <f t="shared" si="5"/>
        <v>0</v>
      </c>
      <c r="S30" s="17">
        <f t="shared" si="1"/>
        <v>0</v>
      </c>
      <c r="T30" s="18"/>
      <c r="U30" s="18" t="s">
        <v>32</v>
      </c>
      <c r="V30" s="19" t="s">
        <v>138</v>
      </c>
      <c r="W30" s="17"/>
      <c r="X30" s="17"/>
      <c r="Y30" s="17" t="s">
        <v>118</v>
      </c>
      <c r="Z30" s="20" t="s">
        <v>64</v>
      </c>
    </row>
    <row r="31" spans="2:26" ht="409.6" x14ac:dyDescent="0.3">
      <c r="B31" s="17" t="s">
        <v>139</v>
      </c>
      <c r="C31" s="22" t="s">
        <v>140</v>
      </c>
      <c r="D31" s="22" t="s">
        <v>141</v>
      </c>
      <c r="E31" s="22" t="s">
        <v>142</v>
      </c>
      <c r="F31" s="22" t="s">
        <v>143</v>
      </c>
      <c r="G31" s="22" t="s">
        <v>144</v>
      </c>
      <c r="H31" s="22" t="s">
        <v>145</v>
      </c>
      <c r="I31" s="22" t="s">
        <v>51</v>
      </c>
      <c r="J31" s="85">
        <v>3</v>
      </c>
      <c r="K31" s="11">
        <v>44770</v>
      </c>
      <c r="L31" s="11">
        <v>45838</v>
      </c>
      <c r="M31" s="21">
        <f t="shared" si="4"/>
        <v>152.57142857142858</v>
      </c>
      <c r="N31" s="23" t="s">
        <v>72</v>
      </c>
      <c r="O31" s="14">
        <v>1</v>
      </c>
      <c r="P31" s="15">
        <v>1</v>
      </c>
      <c r="Q31" s="16">
        <f t="shared" si="0"/>
        <v>152.57142857142858</v>
      </c>
      <c r="R31" s="17">
        <f t="shared" si="5"/>
        <v>0</v>
      </c>
      <c r="S31" s="17">
        <f t="shared" si="1"/>
        <v>0</v>
      </c>
      <c r="T31" s="18" t="s">
        <v>32</v>
      </c>
      <c r="U31" s="18"/>
      <c r="V31" s="19" t="s">
        <v>86</v>
      </c>
      <c r="W31" s="17"/>
      <c r="X31" s="17"/>
      <c r="Y31" s="17" t="s">
        <v>54</v>
      </c>
      <c r="Z31" s="20" t="s">
        <v>55</v>
      </c>
    </row>
    <row r="32" spans="2:26" ht="409.6" x14ac:dyDescent="0.3">
      <c r="B32" s="90" t="s">
        <v>146</v>
      </c>
      <c r="C32" s="23" t="s">
        <v>147</v>
      </c>
      <c r="D32" s="23" t="s">
        <v>148</v>
      </c>
      <c r="E32" s="23" t="s">
        <v>149</v>
      </c>
      <c r="F32" s="22" t="s">
        <v>150</v>
      </c>
      <c r="G32" s="22" t="s">
        <v>151</v>
      </c>
      <c r="H32" s="22" t="s">
        <v>152</v>
      </c>
      <c r="I32" s="22" t="s">
        <v>51</v>
      </c>
      <c r="J32" s="10">
        <v>3</v>
      </c>
      <c r="K32" s="11">
        <v>45078</v>
      </c>
      <c r="L32" s="11">
        <v>46022</v>
      </c>
      <c r="M32" s="21">
        <f t="shared" si="4"/>
        <v>134.85714285714286</v>
      </c>
      <c r="N32" s="23" t="s">
        <v>72</v>
      </c>
      <c r="O32" s="14">
        <v>1E-3</v>
      </c>
      <c r="P32" s="15">
        <f t="shared" si="6"/>
        <v>3.3333333333333332E-4</v>
      </c>
      <c r="Q32" s="16">
        <f t="shared" si="0"/>
        <v>4.4952380952380952E-2</v>
      </c>
      <c r="R32" s="17">
        <f t="shared" si="5"/>
        <v>0</v>
      </c>
      <c r="S32" s="17">
        <f t="shared" si="1"/>
        <v>0</v>
      </c>
      <c r="T32" s="18"/>
      <c r="U32" s="18" t="s">
        <v>32</v>
      </c>
      <c r="V32" s="19" t="s">
        <v>153</v>
      </c>
      <c r="W32" s="17"/>
      <c r="X32" s="17"/>
      <c r="Y32" s="17" t="s">
        <v>118</v>
      </c>
      <c r="Z32" s="20" t="s">
        <v>64</v>
      </c>
    </row>
    <row r="33" spans="2:26" ht="409.6" x14ac:dyDescent="0.3">
      <c r="B33" s="90" t="s">
        <v>154</v>
      </c>
      <c r="C33" s="23" t="s">
        <v>155</v>
      </c>
      <c r="D33" s="23" t="s">
        <v>156</v>
      </c>
      <c r="E33" s="23" t="s">
        <v>157</v>
      </c>
      <c r="F33" s="22" t="s">
        <v>158</v>
      </c>
      <c r="G33" s="22" t="s">
        <v>151</v>
      </c>
      <c r="H33" s="22" t="s">
        <v>152</v>
      </c>
      <c r="I33" s="22" t="s">
        <v>51</v>
      </c>
      <c r="J33" s="10">
        <v>3</v>
      </c>
      <c r="K33" s="11">
        <v>45078</v>
      </c>
      <c r="L33" s="11">
        <v>46022</v>
      </c>
      <c r="M33" s="21">
        <f t="shared" si="4"/>
        <v>134.85714285714286</v>
      </c>
      <c r="N33" s="23" t="s">
        <v>72</v>
      </c>
      <c r="O33" s="14">
        <v>1E-3</v>
      </c>
      <c r="P33" s="15">
        <f t="shared" si="6"/>
        <v>3.3333333333333332E-4</v>
      </c>
      <c r="Q33" s="16">
        <f t="shared" si="0"/>
        <v>4.4952380952380952E-2</v>
      </c>
      <c r="R33" s="17">
        <f t="shared" si="5"/>
        <v>0</v>
      </c>
      <c r="S33" s="17">
        <f t="shared" si="1"/>
        <v>0</v>
      </c>
      <c r="T33" s="18"/>
      <c r="U33" s="18" t="s">
        <v>32</v>
      </c>
      <c r="V33" s="19" t="s">
        <v>153</v>
      </c>
      <c r="W33" s="17"/>
      <c r="X33" s="17"/>
      <c r="Y33" s="17" t="s">
        <v>118</v>
      </c>
      <c r="Z33" s="20" t="s">
        <v>64</v>
      </c>
    </row>
    <row r="34" spans="2:26" ht="409.6" x14ac:dyDescent="0.3">
      <c r="B34" s="90" t="s">
        <v>159</v>
      </c>
      <c r="C34" s="23" t="s">
        <v>160</v>
      </c>
      <c r="D34" s="23" t="s">
        <v>161</v>
      </c>
      <c r="E34" s="23" t="s">
        <v>162</v>
      </c>
      <c r="F34" s="22" t="s">
        <v>163</v>
      </c>
      <c r="G34" s="22" t="s">
        <v>164</v>
      </c>
      <c r="H34" s="22" t="s">
        <v>165</v>
      </c>
      <c r="I34" s="22" t="s">
        <v>51</v>
      </c>
      <c r="J34" s="10">
        <v>4</v>
      </c>
      <c r="K34" s="11">
        <v>45078</v>
      </c>
      <c r="L34" s="11">
        <v>46022</v>
      </c>
      <c r="M34" s="21">
        <f t="shared" si="4"/>
        <v>134.85714285714286</v>
      </c>
      <c r="N34" s="23" t="s">
        <v>72</v>
      </c>
      <c r="O34" s="14">
        <v>1E-3</v>
      </c>
      <c r="P34" s="15">
        <f t="shared" si="6"/>
        <v>2.5000000000000001E-4</v>
      </c>
      <c r="Q34" s="16">
        <f t="shared" si="0"/>
        <v>3.3714285714285717E-2</v>
      </c>
      <c r="R34" s="17">
        <f t="shared" si="5"/>
        <v>0</v>
      </c>
      <c r="S34" s="17">
        <f t="shared" si="1"/>
        <v>0</v>
      </c>
      <c r="T34" s="18"/>
      <c r="U34" s="18" t="s">
        <v>32</v>
      </c>
      <c r="V34" s="19" t="s">
        <v>166</v>
      </c>
      <c r="W34" s="17"/>
      <c r="X34" s="17"/>
      <c r="Y34" s="17" t="s">
        <v>118</v>
      </c>
      <c r="Z34" s="20" t="s">
        <v>64</v>
      </c>
    </row>
    <row r="35" spans="2:26" ht="125.4" x14ac:dyDescent="0.3">
      <c r="B35" s="91" t="s">
        <v>167</v>
      </c>
      <c r="C35" s="91" t="s">
        <v>168</v>
      </c>
      <c r="D35" s="91" t="s">
        <v>169</v>
      </c>
      <c r="E35" s="91" t="s">
        <v>170</v>
      </c>
      <c r="F35" s="92" t="s">
        <v>171</v>
      </c>
      <c r="G35" s="92" t="s">
        <v>172</v>
      </c>
      <c r="H35" s="92" t="s">
        <v>173</v>
      </c>
      <c r="I35" s="93" t="s">
        <v>174</v>
      </c>
      <c r="J35" s="93">
        <v>1</v>
      </c>
      <c r="K35" s="94">
        <v>45534</v>
      </c>
      <c r="L35" s="94">
        <v>45838</v>
      </c>
      <c r="M35" s="95">
        <f>(+L35-K35)/7</f>
        <v>43.428571428571431</v>
      </c>
      <c r="N35" s="96" t="s">
        <v>175</v>
      </c>
      <c r="O35" s="97">
        <v>100</v>
      </c>
      <c r="P35" s="98">
        <v>1</v>
      </c>
      <c r="Q35" s="99">
        <f t="shared" si="0"/>
        <v>43.428571428571431</v>
      </c>
      <c r="R35" s="100">
        <f>IF(L35&lt;=$S$7,Q35,0)</f>
        <v>0</v>
      </c>
      <c r="S35" s="100">
        <f>IF($S$7&gt;=L34,M34,0)</f>
        <v>0</v>
      </c>
      <c r="T35" s="100" t="s">
        <v>32</v>
      </c>
      <c r="U35" s="100"/>
      <c r="V35" s="101" t="s">
        <v>176</v>
      </c>
      <c r="W35" s="17"/>
      <c r="X35" s="17"/>
      <c r="Y35" s="102" t="s">
        <v>54</v>
      </c>
      <c r="Z35" s="103" t="s">
        <v>55</v>
      </c>
    </row>
    <row r="36" spans="2:26" ht="194.4" thickBot="1" x14ac:dyDescent="0.35">
      <c r="B36" s="91"/>
      <c r="C36" s="91"/>
      <c r="D36" s="91"/>
      <c r="E36" s="91"/>
      <c r="F36" s="92" t="s">
        <v>177</v>
      </c>
      <c r="G36" s="92" t="s">
        <v>178</v>
      </c>
      <c r="H36" s="92" t="s">
        <v>179</v>
      </c>
      <c r="I36" s="93" t="s">
        <v>180</v>
      </c>
      <c r="J36" s="93" t="s">
        <v>181</v>
      </c>
      <c r="K36" s="104"/>
      <c r="L36" s="104"/>
      <c r="M36" s="105"/>
      <c r="N36" s="106"/>
      <c r="O36" s="107"/>
      <c r="P36" s="108"/>
      <c r="Q36" s="109"/>
      <c r="R36" s="110"/>
      <c r="S36" s="110"/>
      <c r="T36" s="110"/>
      <c r="U36" s="110"/>
      <c r="V36" s="110"/>
      <c r="W36" s="17"/>
      <c r="X36" s="17"/>
      <c r="Y36" s="111"/>
      <c r="Z36" s="112"/>
    </row>
    <row r="37" spans="2:26" ht="72" x14ac:dyDescent="0.3">
      <c r="B37" s="91"/>
      <c r="C37" s="91"/>
      <c r="D37" s="91"/>
      <c r="E37" s="91"/>
      <c r="F37" s="113" t="s">
        <v>182</v>
      </c>
      <c r="G37" s="113" t="s">
        <v>183</v>
      </c>
      <c r="H37" s="113" t="s">
        <v>184</v>
      </c>
      <c r="I37" s="113" t="s">
        <v>185</v>
      </c>
      <c r="J37" s="114">
        <v>1</v>
      </c>
      <c r="K37" s="115"/>
      <c r="L37" s="115"/>
      <c r="M37" s="116"/>
      <c r="N37" s="117" t="s">
        <v>186</v>
      </c>
      <c r="O37" s="118"/>
      <c r="P37" s="119"/>
      <c r="Q37" s="120"/>
      <c r="R37" s="121"/>
      <c r="S37" s="121"/>
      <c r="T37" s="121"/>
      <c r="U37" s="121"/>
      <c r="V37" s="121"/>
      <c r="W37" s="17"/>
      <c r="X37" s="17"/>
      <c r="Y37" s="122"/>
      <c r="Z37" s="123"/>
    </row>
    <row r="38" spans="2:26" ht="327.60000000000002" x14ac:dyDescent="0.3">
      <c r="B38" s="17" t="s">
        <v>187</v>
      </c>
      <c r="C38" s="22" t="s">
        <v>188</v>
      </c>
      <c r="D38" s="22" t="s">
        <v>189</v>
      </c>
      <c r="E38" s="22" t="s">
        <v>190</v>
      </c>
      <c r="F38" s="22" t="s">
        <v>191</v>
      </c>
      <c r="G38" s="22" t="s">
        <v>192</v>
      </c>
      <c r="H38" s="22" t="s">
        <v>193</v>
      </c>
      <c r="I38" s="22" t="s">
        <v>194</v>
      </c>
      <c r="J38" s="10">
        <v>1</v>
      </c>
      <c r="K38" s="11">
        <v>45537</v>
      </c>
      <c r="L38" s="11">
        <v>45806</v>
      </c>
      <c r="M38" s="21">
        <f t="shared" si="4"/>
        <v>38.428571428571431</v>
      </c>
      <c r="N38" s="23" t="s">
        <v>72</v>
      </c>
      <c r="O38" s="14">
        <v>1</v>
      </c>
      <c r="P38" s="15">
        <f t="shared" si="6"/>
        <v>1</v>
      </c>
      <c r="Q38" s="16">
        <f t="shared" ref="Q38:Q73" si="7">+M38*P38</f>
        <v>38.428571428571431</v>
      </c>
      <c r="R38" s="17">
        <f t="shared" si="5"/>
        <v>0</v>
      </c>
      <c r="S38" s="17">
        <f t="shared" si="1"/>
        <v>0</v>
      </c>
      <c r="T38" s="18" t="s">
        <v>32</v>
      </c>
      <c r="U38" s="18"/>
      <c r="V38" s="124" t="s">
        <v>195</v>
      </c>
      <c r="W38" s="17"/>
      <c r="X38" s="17"/>
      <c r="Y38" s="17" t="s">
        <v>54</v>
      </c>
      <c r="Z38" s="20" t="s">
        <v>55</v>
      </c>
    </row>
    <row r="39" spans="2:26" ht="327.60000000000002" x14ac:dyDescent="0.3">
      <c r="B39" s="17" t="s">
        <v>196</v>
      </c>
      <c r="C39" s="22" t="s">
        <v>188</v>
      </c>
      <c r="D39" s="22" t="s">
        <v>189</v>
      </c>
      <c r="E39" s="22" t="s">
        <v>190</v>
      </c>
      <c r="F39" s="22" t="s">
        <v>197</v>
      </c>
      <c r="G39" s="22" t="s">
        <v>192</v>
      </c>
      <c r="H39" s="22" t="s">
        <v>198</v>
      </c>
      <c r="I39" s="22" t="s">
        <v>199</v>
      </c>
      <c r="J39" s="10">
        <v>1</v>
      </c>
      <c r="K39" s="11">
        <v>45537</v>
      </c>
      <c r="L39" s="11">
        <v>45809</v>
      </c>
      <c r="M39" s="21">
        <f t="shared" si="4"/>
        <v>38.857142857142854</v>
      </c>
      <c r="N39" s="23" t="s">
        <v>72</v>
      </c>
      <c r="O39" s="14">
        <v>1</v>
      </c>
      <c r="P39" s="15">
        <v>1</v>
      </c>
      <c r="Q39" s="16">
        <f t="shared" si="7"/>
        <v>38.857142857142854</v>
      </c>
      <c r="R39" s="17">
        <f t="shared" si="5"/>
        <v>0</v>
      </c>
      <c r="S39" s="17">
        <f t="shared" si="1"/>
        <v>0</v>
      </c>
      <c r="T39" s="18" t="s">
        <v>32</v>
      </c>
      <c r="U39" s="18"/>
      <c r="V39" s="124" t="s">
        <v>200</v>
      </c>
      <c r="W39" s="17"/>
      <c r="X39" s="17"/>
      <c r="Y39" s="17" t="s">
        <v>54</v>
      </c>
      <c r="Z39" s="20" t="s">
        <v>55</v>
      </c>
    </row>
    <row r="40" spans="2:26" ht="327.60000000000002" x14ac:dyDescent="0.3">
      <c r="B40" s="17" t="s">
        <v>201</v>
      </c>
      <c r="C40" s="22" t="s">
        <v>188</v>
      </c>
      <c r="D40" s="22" t="s">
        <v>189</v>
      </c>
      <c r="E40" s="22" t="s">
        <v>190</v>
      </c>
      <c r="F40" s="22" t="s">
        <v>202</v>
      </c>
      <c r="G40" s="22" t="s">
        <v>192</v>
      </c>
      <c r="H40" s="22" t="s">
        <v>193</v>
      </c>
      <c r="I40" s="22" t="s">
        <v>194</v>
      </c>
      <c r="J40" s="10">
        <v>1</v>
      </c>
      <c r="K40" s="11">
        <v>45537</v>
      </c>
      <c r="L40" s="11">
        <v>45806</v>
      </c>
      <c r="M40" s="21">
        <f t="shared" si="4"/>
        <v>38.428571428571431</v>
      </c>
      <c r="N40" s="23" t="s">
        <v>72</v>
      </c>
      <c r="O40" s="14">
        <v>1</v>
      </c>
      <c r="P40" s="15">
        <f t="shared" si="6"/>
        <v>1</v>
      </c>
      <c r="Q40" s="16">
        <f t="shared" si="7"/>
        <v>38.428571428571431</v>
      </c>
      <c r="R40" s="17">
        <f t="shared" si="5"/>
        <v>0</v>
      </c>
      <c r="S40" s="17">
        <f t="shared" si="1"/>
        <v>0</v>
      </c>
      <c r="T40" s="18" t="s">
        <v>32</v>
      </c>
      <c r="U40" s="18"/>
      <c r="V40" s="124" t="s">
        <v>195</v>
      </c>
      <c r="W40" s="17"/>
      <c r="X40" s="17"/>
      <c r="Y40" s="17" t="s">
        <v>54</v>
      </c>
      <c r="Z40" s="20" t="s">
        <v>55</v>
      </c>
    </row>
    <row r="41" spans="2:26" ht="327.60000000000002" x14ac:dyDescent="0.3">
      <c r="B41" s="17" t="s">
        <v>203</v>
      </c>
      <c r="C41" s="22" t="s">
        <v>188</v>
      </c>
      <c r="D41" s="22" t="s">
        <v>189</v>
      </c>
      <c r="E41" s="22" t="s">
        <v>190</v>
      </c>
      <c r="F41" s="22" t="s">
        <v>204</v>
      </c>
      <c r="G41" s="22" t="s">
        <v>192</v>
      </c>
      <c r="H41" s="22" t="s">
        <v>205</v>
      </c>
      <c r="I41" s="22" t="s">
        <v>206</v>
      </c>
      <c r="J41" s="10">
        <v>1</v>
      </c>
      <c r="K41" s="11">
        <v>45537</v>
      </c>
      <c r="L41" s="11">
        <v>45809</v>
      </c>
      <c r="M41" s="21">
        <f t="shared" si="4"/>
        <v>38.857142857142854</v>
      </c>
      <c r="N41" s="23" t="s">
        <v>72</v>
      </c>
      <c r="O41" s="14">
        <v>1</v>
      </c>
      <c r="P41" s="15">
        <f t="shared" si="6"/>
        <v>1</v>
      </c>
      <c r="Q41" s="16">
        <f t="shared" si="7"/>
        <v>38.857142857142854</v>
      </c>
      <c r="R41" s="17">
        <f t="shared" si="5"/>
        <v>0</v>
      </c>
      <c r="S41" s="17">
        <f t="shared" si="1"/>
        <v>0</v>
      </c>
      <c r="T41" s="18" t="s">
        <v>32</v>
      </c>
      <c r="U41" s="18"/>
      <c r="V41" s="125" t="s">
        <v>207</v>
      </c>
      <c r="W41" s="17"/>
      <c r="X41" s="17"/>
      <c r="Y41" s="17" t="s">
        <v>54</v>
      </c>
      <c r="Z41" s="20" t="s">
        <v>55</v>
      </c>
    </row>
    <row r="42" spans="2:26" ht="409.6" x14ac:dyDescent="0.3">
      <c r="B42" s="17" t="s">
        <v>208</v>
      </c>
      <c r="C42" s="22" t="s">
        <v>188</v>
      </c>
      <c r="D42" s="22" t="s">
        <v>189</v>
      </c>
      <c r="E42" s="22" t="s">
        <v>190</v>
      </c>
      <c r="F42" s="22" t="s">
        <v>209</v>
      </c>
      <c r="G42" s="22" t="s">
        <v>192</v>
      </c>
      <c r="H42" s="22" t="s">
        <v>210</v>
      </c>
      <c r="I42" s="22" t="s">
        <v>51</v>
      </c>
      <c r="J42" s="10">
        <v>1</v>
      </c>
      <c r="K42" s="11">
        <v>45537</v>
      </c>
      <c r="L42" s="11">
        <v>45838</v>
      </c>
      <c r="M42" s="21">
        <f t="shared" si="4"/>
        <v>43</v>
      </c>
      <c r="N42" s="23" t="s">
        <v>72</v>
      </c>
      <c r="O42" s="14">
        <v>1</v>
      </c>
      <c r="P42" s="15">
        <f t="shared" si="6"/>
        <v>1</v>
      </c>
      <c r="Q42" s="16">
        <f t="shared" si="7"/>
        <v>43</v>
      </c>
      <c r="R42" s="17">
        <f t="shared" si="5"/>
        <v>0</v>
      </c>
      <c r="S42" s="17">
        <f t="shared" si="1"/>
        <v>0</v>
      </c>
      <c r="T42" s="18" t="s">
        <v>32</v>
      </c>
      <c r="U42" s="18"/>
      <c r="V42" s="124" t="s">
        <v>211</v>
      </c>
      <c r="W42" s="17"/>
      <c r="X42" s="17"/>
      <c r="Y42" s="17" t="s">
        <v>54</v>
      </c>
      <c r="Z42" s="20" t="s">
        <v>55</v>
      </c>
    </row>
    <row r="43" spans="2:26" ht="327.60000000000002" x14ac:dyDescent="0.3">
      <c r="B43" s="17" t="s">
        <v>212</v>
      </c>
      <c r="C43" s="22" t="s">
        <v>188</v>
      </c>
      <c r="D43" s="22" t="s">
        <v>189</v>
      </c>
      <c r="E43" s="22" t="s">
        <v>190</v>
      </c>
      <c r="F43" s="22" t="s">
        <v>213</v>
      </c>
      <c r="G43" s="22" t="s">
        <v>192</v>
      </c>
      <c r="H43" s="22" t="s">
        <v>214</v>
      </c>
      <c r="I43" s="22" t="s">
        <v>51</v>
      </c>
      <c r="J43" s="10">
        <v>1</v>
      </c>
      <c r="K43" s="11">
        <v>45537</v>
      </c>
      <c r="L43" s="11">
        <v>45897</v>
      </c>
      <c r="M43" s="21">
        <f t="shared" si="4"/>
        <v>51.428571428571431</v>
      </c>
      <c r="N43" s="23" t="s">
        <v>72</v>
      </c>
      <c r="O43" s="14">
        <v>1</v>
      </c>
      <c r="P43" s="15">
        <f t="shared" si="6"/>
        <v>1</v>
      </c>
      <c r="Q43" s="16">
        <f t="shared" si="7"/>
        <v>51.428571428571431</v>
      </c>
      <c r="R43" s="17">
        <f t="shared" si="5"/>
        <v>0</v>
      </c>
      <c r="S43" s="17">
        <f t="shared" si="1"/>
        <v>0</v>
      </c>
      <c r="T43" s="18" t="s">
        <v>32</v>
      </c>
      <c r="U43" s="18"/>
      <c r="V43" s="126" t="s">
        <v>215</v>
      </c>
      <c r="W43" s="17"/>
      <c r="X43" s="17"/>
      <c r="Y43" s="17" t="s">
        <v>54</v>
      </c>
      <c r="Z43" s="20" t="s">
        <v>55</v>
      </c>
    </row>
    <row r="44" spans="2:26" ht="327.60000000000002" x14ac:dyDescent="0.3">
      <c r="B44" s="17" t="s">
        <v>216</v>
      </c>
      <c r="C44" s="22" t="s">
        <v>217</v>
      </c>
      <c r="D44" s="22" t="s">
        <v>218</v>
      </c>
      <c r="E44" s="22" t="s">
        <v>219</v>
      </c>
      <c r="F44" s="22" t="s">
        <v>191</v>
      </c>
      <c r="G44" s="22" t="s">
        <v>192</v>
      </c>
      <c r="H44" s="22" t="s">
        <v>193</v>
      </c>
      <c r="I44" s="22" t="s">
        <v>194</v>
      </c>
      <c r="J44" s="10">
        <v>1</v>
      </c>
      <c r="K44" s="11">
        <v>45537</v>
      </c>
      <c r="L44" s="11">
        <v>45806</v>
      </c>
      <c r="M44" s="21">
        <f t="shared" si="4"/>
        <v>38.428571428571431</v>
      </c>
      <c r="N44" s="23" t="s">
        <v>72</v>
      </c>
      <c r="O44" s="14">
        <v>1</v>
      </c>
      <c r="P44" s="15">
        <v>1</v>
      </c>
      <c r="Q44" s="16">
        <f t="shared" si="7"/>
        <v>38.428571428571431</v>
      </c>
      <c r="R44" s="17">
        <f t="shared" si="5"/>
        <v>0</v>
      </c>
      <c r="S44" s="17">
        <f t="shared" si="1"/>
        <v>0</v>
      </c>
      <c r="T44" s="18" t="s">
        <v>32</v>
      </c>
      <c r="U44" s="18"/>
      <c r="V44" s="19" t="s">
        <v>195</v>
      </c>
      <c r="W44" s="17"/>
      <c r="X44" s="17"/>
      <c r="Y44" s="17" t="s">
        <v>54</v>
      </c>
      <c r="Z44" s="20" t="s">
        <v>55</v>
      </c>
    </row>
    <row r="45" spans="2:26" ht="327.60000000000002" x14ac:dyDescent="0.3">
      <c r="B45" s="17" t="s">
        <v>220</v>
      </c>
      <c r="C45" s="22" t="s">
        <v>217</v>
      </c>
      <c r="D45" s="22" t="s">
        <v>218</v>
      </c>
      <c r="E45" s="22" t="s">
        <v>219</v>
      </c>
      <c r="F45" s="22" t="s">
        <v>197</v>
      </c>
      <c r="G45" s="22" t="s">
        <v>192</v>
      </c>
      <c r="H45" s="22" t="s">
        <v>198</v>
      </c>
      <c r="I45" s="22" t="s">
        <v>199</v>
      </c>
      <c r="J45" s="10">
        <v>1</v>
      </c>
      <c r="K45" s="11">
        <v>45537</v>
      </c>
      <c r="L45" s="11">
        <v>45838</v>
      </c>
      <c r="M45" s="21">
        <f t="shared" si="4"/>
        <v>43</v>
      </c>
      <c r="N45" s="23" t="s">
        <v>72</v>
      </c>
      <c r="O45" s="14">
        <v>1</v>
      </c>
      <c r="P45" s="15">
        <f t="shared" si="6"/>
        <v>1</v>
      </c>
      <c r="Q45" s="16">
        <f t="shared" si="7"/>
        <v>43</v>
      </c>
      <c r="R45" s="17">
        <f t="shared" si="5"/>
        <v>0</v>
      </c>
      <c r="S45" s="17">
        <f t="shared" si="1"/>
        <v>0</v>
      </c>
      <c r="T45" s="18" t="s">
        <v>32</v>
      </c>
      <c r="U45" s="18"/>
      <c r="V45" s="19" t="s">
        <v>200</v>
      </c>
      <c r="W45" s="17"/>
      <c r="X45" s="17"/>
      <c r="Y45" s="17" t="s">
        <v>54</v>
      </c>
      <c r="Z45" s="20" t="s">
        <v>55</v>
      </c>
    </row>
    <row r="46" spans="2:26" ht="327.60000000000002" x14ac:dyDescent="0.3">
      <c r="B46" s="17" t="s">
        <v>221</v>
      </c>
      <c r="C46" s="22" t="s">
        <v>217</v>
      </c>
      <c r="D46" s="22" t="s">
        <v>218</v>
      </c>
      <c r="E46" s="22" t="s">
        <v>219</v>
      </c>
      <c r="F46" s="22" t="s">
        <v>202</v>
      </c>
      <c r="G46" s="22" t="s">
        <v>192</v>
      </c>
      <c r="H46" s="22" t="s">
        <v>193</v>
      </c>
      <c r="I46" s="22" t="s">
        <v>194</v>
      </c>
      <c r="J46" s="10">
        <v>1</v>
      </c>
      <c r="K46" s="11">
        <v>45537</v>
      </c>
      <c r="L46" s="11">
        <v>45806</v>
      </c>
      <c r="M46" s="21">
        <f t="shared" si="4"/>
        <v>38.428571428571431</v>
      </c>
      <c r="N46" s="23" t="s">
        <v>72</v>
      </c>
      <c r="O46" s="14">
        <v>1</v>
      </c>
      <c r="P46" s="15">
        <f t="shared" si="6"/>
        <v>1</v>
      </c>
      <c r="Q46" s="16">
        <f t="shared" si="7"/>
        <v>38.428571428571431</v>
      </c>
      <c r="R46" s="17">
        <f t="shared" si="5"/>
        <v>0</v>
      </c>
      <c r="S46" s="17">
        <f t="shared" si="1"/>
        <v>0</v>
      </c>
      <c r="T46" s="18" t="s">
        <v>32</v>
      </c>
      <c r="U46" s="18"/>
      <c r="V46" s="19" t="s">
        <v>195</v>
      </c>
      <c r="W46" s="17"/>
      <c r="X46" s="17"/>
      <c r="Y46" s="17" t="s">
        <v>54</v>
      </c>
      <c r="Z46" s="20" t="s">
        <v>55</v>
      </c>
    </row>
    <row r="47" spans="2:26" ht="327.60000000000002" x14ac:dyDescent="0.3">
      <c r="B47" s="17" t="s">
        <v>222</v>
      </c>
      <c r="C47" s="22" t="s">
        <v>217</v>
      </c>
      <c r="D47" s="22" t="s">
        <v>218</v>
      </c>
      <c r="E47" s="22" t="s">
        <v>219</v>
      </c>
      <c r="F47" s="22" t="s">
        <v>204</v>
      </c>
      <c r="G47" s="22" t="s">
        <v>192</v>
      </c>
      <c r="H47" s="22" t="s">
        <v>205</v>
      </c>
      <c r="I47" s="22" t="s">
        <v>206</v>
      </c>
      <c r="J47" s="10">
        <v>1</v>
      </c>
      <c r="K47" s="11">
        <v>45537</v>
      </c>
      <c r="L47" s="11">
        <v>45838</v>
      </c>
      <c r="M47" s="21">
        <f t="shared" si="4"/>
        <v>43</v>
      </c>
      <c r="N47" s="23" t="s">
        <v>72</v>
      </c>
      <c r="O47" s="14">
        <v>1</v>
      </c>
      <c r="P47" s="15">
        <f t="shared" si="6"/>
        <v>1</v>
      </c>
      <c r="Q47" s="16">
        <f t="shared" si="7"/>
        <v>43</v>
      </c>
      <c r="R47" s="17">
        <f t="shared" si="5"/>
        <v>0</v>
      </c>
      <c r="S47" s="17">
        <f t="shared" si="1"/>
        <v>0</v>
      </c>
      <c r="T47" s="18" t="s">
        <v>32</v>
      </c>
      <c r="U47" s="18"/>
      <c r="V47" s="19" t="s">
        <v>223</v>
      </c>
      <c r="W47" s="17"/>
      <c r="X47" s="17"/>
      <c r="Y47" s="17" t="s">
        <v>54</v>
      </c>
      <c r="Z47" s="20" t="s">
        <v>55</v>
      </c>
    </row>
    <row r="48" spans="2:26" ht="409.6" x14ac:dyDescent="0.3">
      <c r="B48" s="17" t="s">
        <v>224</v>
      </c>
      <c r="C48" s="22" t="s">
        <v>217</v>
      </c>
      <c r="D48" s="22" t="s">
        <v>218</v>
      </c>
      <c r="E48" s="22" t="s">
        <v>219</v>
      </c>
      <c r="F48" s="22" t="s">
        <v>209</v>
      </c>
      <c r="G48" s="22" t="s">
        <v>192</v>
      </c>
      <c r="H48" s="22" t="s">
        <v>210</v>
      </c>
      <c r="I48" s="22" t="s">
        <v>51</v>
      </c>
      <c r="J48" s="10">
        <v>1</v>
      </c>
      <c r="K48" s="11">
        <v>45537</v>
      </c>
      <c r="L48" s="11">
        <v>45838</v>
      </c>
      <c r="M48" s="21">
        <f t="shared" si="4"/>
        <v>43</v>
      </c>
      <c r="N48" s="23" t="s">
        <v>72</v>
      </c>
      <c r="O48" s="14">
        <v>1</v>
      </c>
      <c r="P48" s="15">
        <f t="shared" si="6"/>
        <v>1</v>
      </c>
      <c r="Q48" s="16">
        <f t="shared" si="7"/>
        <v>43</v>
      </c>
      <c r="R48" s="17">
        <f t="shared" si="5"/>
        <v>0</v>
      </c>
      <c r="S48" s="17">
        <f t="shared" si="1"/>
        <v>0</v>
      </c>
      <c r="T48" s="18" t="s">
        <v>32</v>
      </c>
      <c r="U48" s="18"/>
      <c r="V48" s="19" t="s">
        <v>211</v>
      </c>
      <c r="W48" s="17"/>
      <c r="X48" s="17"/>
      <c r="Y48" s="17" t="s">
        <v>54</v>
      </c>
      <c r="Z48" s="20" t="s">
        <v>55</v>
      </c>
    </row>
    <row r="49" spans="2:26" ht="327.60000000000002" x14ac:dyDescent="0.3">
      <c r="B49" s="17" t="s">
        <v>225</v>
      </c>
      <c r="C49" s="22" t="s">
        <v>217</v>
      </c>
      <c r="D49" s="22" t="s">
        <v>218</v>
      </c>
      <c r="E49" s="22" t="s">
        <v>219</v>
      </c>
      <c r="F49" s="22" t="s">
        <v>213</v>
      </c>
      <c r="G49" s="22" t="s">
        <v>192</v>
      </c>
      <c r="H49" s="22" t="s">
        <v>214</v>
      </c>
      <c r="I49" s="22" t="s">
        <v>51</v>
      </c>
      <c r="J49" s="10">
        <v>1</v>
      </c>
      <c r="K49" s="11">
        <v>45537</v>
      </c>
      <c r="L49" s="11">
        <v>45838</v>
      </c>
      <c r="M49" s="21">
        <f t="shared" si="4"/>
        <v>43</v>
      </c>
      <c r="N49" s="23" t="s">
        <v>72</v>
      </c>
      <c r="O49" s="14">
        <v>1</v>
      </c>
      <c r="P49" s="15">
        <f t="shared" si="6"/>
        <v>1</v>
      </c>
      <c r="Q49" s="16">
        <f t="shared" si="7"/>
        <v>43</v>
      </c>
      <c r="R49" s="17">
        <f t="shared" si="5"/>
        <v>0</v>
      </c>
      <c r="S49" s="17">
        <f t="shared" si="1"/>
        <v>0</v>
      </c>
      <c r="T49" s="18" t="s">
        <v>32</v>
      </c>
      <c r="U49" s="18"/>
      <c r="V49" s="19" t="s">
        <v>215</v>
      </c>
      <c r="W49" s="17"/>
      <c r="X49" s="17"/>
      <c r="Y49" s="17" t="s">
        <v>54</v>
      </c>
      <c r="Z49" s="20" t="s">
        <v>55</v>
      </c>
    </row>
    <row r="50" spans="2:26" ht="327.60000000000002" x14ac:dyDescent="0.3">
      <c r="B50" s="17" t="s">
        <v>226</v>
      </c>
      <c r="C50" s="22" t="s">
        <v>227</v>
      </c>
      <c r="D50" s="22" t="s">
        <v>218</v>
      </c>
      <c r="E50" s="22" t="s">
        <v>190</v>
      </c>
      <c r="F50" s="22" t="s">
        <v>191</v>
      </c>
      <c r="G50" s="22" t="s">
        <v>192</v>
      </c>
      <c r="H50" s="22" t="s">
        <v>193</v>
      </c>
      <c r="I50" s="22" t="s">
        <v>194</v>
      </c>
      <c r="J50" s="10">
        <v>1</v>
      </c>
      <c r="K50" s="11">
        <v>45537</v>
      </c>
      <c r="L50" s="11">
        <v>45806</v>
      </c>
      <c r="M50" s="21">
        <f t="shared" si="4"/>
        <v>38.428571428571431</v>
      </c>
      <c r="N50" s="23" t="s">
        <v>72</v>
      </c>
      <c r="O50" s="14">
        <v>1</v>
      </c>
      <c r="P50" s="15">
        <v>1</v>
      </c>
      <c r="Q50" s="16">
        <f t="shared" si="7"/>
        <v>38.428571428571431</v>
      </c>
      <c r="R50" s="17">
        <f t="shared" si="5"/>
        <v>0</v>
      </c>
      <c r="S50" s="17">
        <f t="shared" si="1"/>
        <v>0</v>
      </c>
      <c r="T50" s="18" t="s">
        <v>32</v>
      </c>
      <c r="U50" s="18"/>
      <c r="V50" s="19" t="s">
        <v>195</v>
      </c>
      <c r="W50" s="17"/>
      <c r="X50" s="17"/>
      <c r="Y50" s="17" t="s">
        <v>54</v>
      </c>
      <c r="Z50" s="20" t="s">
        <v>55</v>
      </c>
    </row>
    <row r="51" spans="2:26" ht="327.60000000000002" x14ac:dyDescent="0.3">
      <c r="B51" s="17" t="s">
        <v>228</v>
      </c>
      <c r="C51" s="22" t="s">
        <v>227</v>
      </c>
      <c r="D51" s="22" t="s">
        <v>218</v>
      </c>
      <c r="E51" s="22" t="s">
        <v>190</v>
      </c>
      <c r="F51" s="22" t="s">
        <v>197</v>
      </c>
      <c r="G51" s="22" t="s">
        <v>192</v>
      </c>
      <c r="H51" s="22" t="s">
        <v>198</v>
      </c>
      <c r="I51" s="22" t="s">
        <v>199</v>
      </c>
      <c r="J51" s="10">
        <v>1</v>
      </c>
      <c r="K51" s="11">
        <v>45537</v>
      </c>
      <c r="L51" s="11">
        <v>45838</v>
      </c>
      <c r="M51" s="21">
        <f t="shared" si="4"/>
        <v>43</v>
      </c>
      <c r="N51" s="23" t="s">
        <v>72</v>
      </c>
      <c r="O51" s="14">
        <v>1</v>
      </c>
      <c r="P51" s="15">
        <v>1</v>
      </c>
      <c r="Q51" s="16">
        <f t="shared" si="7"/>
        <v>43</v>
      </c>
      <c r="R51" s="17">
        <f t="shared" si="5"/>
        <v>0</v>
      </c>
      <c r="S51" s="17">
        <f t="shared" si="1"/>
        <v>0</v>
      </c>
      <c r="T51" s="18" t="s">
        <v>32</v>
      </c>
      <c r="U51" s="18"/>
      <c r="V51" s="19" t="s">
        <v>200</v>
      </c>
      <c r="W51" s="17"/>
      <c r="X51" s="17"/>
      <c r="Y51" s="17" t="s">
        <v>54</v>
      </c>
      <c r="Z51" s="20" t="s">
        <v>55</v>
      </c>
    </row>
    <row r="52" spans="2:26" ht="327.60000000000002" x14ac:dyDescent="0.3">
      <c r="B52" s="17" t="s">
        <v>229</v>
      </c>
      <c r="C52" s="22" t="s">
        <v>227</v>
      </c>
      <c r="D52" s="22" t="s">
        <v>218</v>
      </c>
      <c r="E52" s="22" t="s">
        <v>190</v>
      </c>
      <c r="F52" s="22" t="s">
        <v>202</v>
      </c>
      <c r="G52" s="22" t="s">
        <v>192</v>
      </c>
      <c r="H52" s="22" t="s">
        <v>193</v>
      </c>
      <c r="I52" s="22" t="s">
        <v>194</v>
      </c>
      <c r="J52" s="10">
        <v>1</v>
      </c>
      <c r="K52" s="11">
        <v>45537</v>
      </c>
      <c r="L52" s="11">
        <v>45806</v>
      </c>
      <c r="M52" s="21">
        <f t="shared" si="4"/>
        <v>38.428571428571431</v>
      </c>
      <c r="N52" s="23" t="s">
        <v>72</v>
      </c>
      <c r="O52" s="14">
        <v>1</v>
      </c>
      <c r="P52" s="15">
        <v>1</v>
      </c>
      <c r="Q52" s="16">
        <f t="shared" si="7"/>
        <v>38.428571428571431</v>
      </c>
      <c r="R52" s="17">
        <f t="shared" si="5"/>
        <v>0</v>
      </c>
      <c r="S52" s="17">
        <f t="shared" si="1"/>
        <v>0</v>
      </c>
      <c r="T52" s="18" t="s">
        <v>32</v>
      </c>
      <c r="U52" s="18"/>
      <c r="V52" s="19" t="s">
        <v>195</v>
      </c>
      <c r="W52" s="17"/>
      <c r="X52" s="17"/>
      <c r="Y52" s="17" t="s">
        <v>54</v>
      </c>
      <c r="Z52" s="20" t="s">
        <v>55</v>
      </c>
    </row>
    <row r="53" spans="2:26" ht="327.60000000000002" x14ac:dyDescent="0.3">
      <c r="B53" s="17" t="s">
        <v>230</v>
      </c>
      <c r="C53" s="22" t="s">
        <v>227</v>
      </c>
      <c r="D53" s="22" t="s">
        <v>218</v>
      </c>
      <c r="E53" s="22" t="s">
        <v>190</v>
      </c>
      <c r="F53" s="22" t="s">
        <v>204</v>
      </c>
      <c r="G53" s="22" t="s">
        <v>192</v>
      </c>
      <c r="H53" s="22" t="s">
        <v>205</v>
      </c>
      <c r="I53" s="22" t="s">
        <v>206</v>
      </c>
      <c r="J53" s="10">
        <v>1</v>
      </c>
      <c r="K53" s="11">
        <v>45537</v>
      </c>
      <c r="L53" s="11">
        <v>45838</v>
      </c>
      <c r="M53" s="21">
        <f t="shared" si="4"/>
        <v>43</v>
      </c>
      <c r="N53" s="23" t="s">
        <v>72</v>
      </c>
      <c r="O53" s="14">
        <v>1</v>
      </c>
      <c r="P53" s="15">
        <v>1</v>
      </c>
      <c r="Q53" s="16">
        <f t="shared" si="7"/>
        <v>43</v>
      </c>
      <c r="R53" s="17">
        <f t="shared" si="5"/>
        <v>0</v>
      </c>
      <c r="S53" s="17">
        <f t="shared" si="1"/>
        <v>0</v>
      </c>
      <c r="T53" s="18" t="s">
        <v>32</v>
      </c>
      <c r="U53" s="18"/>
      <c r="V53" s="19" t="s">
        <v>231</v>
      </c>
      <c r="W53" s="17"/>
      <c r="X53" s="17"/>
      <c r="Y53" s="17" t="s">
        <v>54</v>
      </c>
      <c r="Z53" s="20" t="s">
        <v>55</v>
      </c>
    </row>
    <row r="54" spans="2:26" ht="409.6" x14ac:dyDescent="0.3">
      <c r="B54" s="17" t="s">
        <v>232</v>
      </c>
      <c r="C54" s="22" t="s">
        <v>227</v>
      </c>
      <c r="D54" s="22" t="s">
        <v>218</v>
      </c>
      <c r="E54" s="22" t="s">
        <v>190</v>
      </c>
      <c r="F54" s="22" t="s">
        <v>209</v>
      </c>
      <c r="G54" s="22" t="s">
        <v>192</v>
      </c>
      <c r="H54" s="22" t="s">
        <v>210</v>
      </c>
      <c r="I54" s="22"/>
      <c r="J54" s="10">
        <v>1</v>
      </c>
      <c r="K54" s="11">
        <v>45537</v>
      </c>
      <c r="L54" s="11">
        <v>45838</v>
      </c>
      <c r="M54" s="21">
        <f t="shared" si="4"/>
        <v>43</v>
      </c>
      <c r="N54" s="23" t="s">
        <v>72</v>
      </c>
      <c r="O54" s="14">
        <v>1</v>
      </c>
      <c r="P54" s="15">
        <f t="shared" si="6"/>
        <v>1</v>
      </c>
      <c r="Q54" s="16">
        <f t="shared" si="7"/>
        <v>43</v>
      </c>
      <c r="R54" s="17">
        <f t="shared" si="5"/>
        <v>0</v>
      </c>
      <c r="S54" s="17">
        <f t="shared" si="1"/>
        <v>0</v>
      </c>
      <c r="T54" s="18" t="s">
        <v>32</v>
      </c>
      <c r="U54" s="18"/>
      <c r="V54" s="19" t="s">
        <v>211</v>
      </c>
      <c r="W54" s="17"/>
      <c r="X54" s="17"/>
      <c r="Y54" s="17" t="s">
        <v>54</v>
      </c>
      <c r="Z54" s="20" t="s">
        <v>55</v>
      </c>
    </row>
    <row r="55" spans="2:26" ht="327.60000000000002" x14ac:dyDescent="0.3">
      <c r="B55" s="17" t="s">
        <v>233</v>
      </c>
      <c r="C55" s="22" t="s">
        <v>227</v>
      </c>
      <c r="D55" s="22" t="s">
        <v>218</v>
      </c>
      <c r="E55" s="22" t="s">
        <v>190</v>
      </c>
      <c r="F55" s="22" t="s">
        <v>213</v>
      </c>
      <c r="G55" s="22" t="s">
        <v>192</v>
      </c>
      <c r="H55" s="22" t="s">
        <v>214</v>
      </c>
      <c r="I55" s="22"/>
      <c r="J55" s="10">
        <v>1</v>
      </c>
      <c r="K55" s="11">
        <v>45537</v>
      </c>
      <c r="L55" s="11">
        <v>45838</v>
      </c>
      <c r="M55" s="21">
        <f t="shared" si="4"/>
        <v>43</v>
      </c>
      <c r="N55" s="23" t="s">
        <v>72</v>
      </c>
      <c r="O55" s="14">
        <v>1</v>
      </c>
      <c r="P55" s="15">
        <f t="shared" si="6"/>
        <v>1</v>
      </c>
      <c r="Q55" s="16">
        <f t="shared" si="7"/>
        <v>43</v>
      </c>
      <c r="R55" s="17">
        <f t="shared" si="5"/>
        <v>0</v>
      </c>
      <c r="S55" s="17">
        <f t="shared" si="1"/>
        <v>0</v>
      </c>
      <c r="T55" s="18" t="s">
        <v>32</v>
      </c>
      <c r="U55" s="18"/>
      <c r="V55" s="19" t="s">
        <v>215</v>
      </c>
      <c r="W55" s="17"/>
      <c r="X55" s="17"/>
      <c r="Y55" s="17" t="s">
        <v>54</v>
      </c>
      <c r="Z55" s="20" t="s">
        <v>55</v>
      </c>
    </row>
    <row r="56" spans="2:26" ht="327.60000000000002" x14ac:dyDescent="0.3">
      <c r="B56" s="17" t="s">
        <v>234</v>
      </c>
      <c r="C56" s="22" t="s">
        <v>235</v>
      </c>
      <c r="D56" s="22" t="s">
        <v>189</v>
      </c>
      <c r="E56" s="22" t="s">
        <v>190</v>
      </c>
      <c r="F56" s="22" t="s">
        <v>191</v>
      </c>
      <c r="G56" s="22" t="s">
        <v>192</v>
      </c>
      <c r="H56" s="22" t="s">
        <v>193</v>
      </c>
      <c r="I56" s="22" t="s">
        <v>194</v>
      </c>
      <c r="J56" s="10">
        <v>1</v>
      </c>
      <c r="K56" s="11">
        <v>45537</v>
      </c>
      <c r="L56" s="11">
        <v>45806</v>
      </c>
      <c r="M56" s="21">
        <f t="shared" si="4"/>
        <v>38.428571428571431</v>
      </c>
      <c r="N56" s="23" t="s">
        <v>72</v>
      </c>
      <c r="O56" s="14">
        <v>1</v>
      </c>
      <c r="P56" s="15">
        <f t="shared" si="6"/>
        <v>1</v>
      </c>
      <c r="Q56" s="16">
        <f t="shared" si="7"/>
        <v>38.428571428571431</v>
      </c>
      <c r="R56" s="17">
        <f t="shared" si="5"/>
        <v>0</v>
      </c>
      <c r="S56" s="17">
        <f t="shared" si="1"/>
        <v>0</v>
      </c>
      <c r="T56" s="18" t="s">
        <v>32</v>
      </c>
      <c r="U56" s="18"/>
      <c r="V56" s="19" t="s">
        <v>195</v>
      </c>
      <c r="W56" s="17"/>
      <c r="X56" s="17"/>
      <c r="Y56" s="17" t="s">
        <v>54</v>
      </c>
      <c r="Z56" s="20" t="s">
        <v>55</v>
      </c>
    </row>
    <row r="57" spans="2:26" ht="327.60000000000002" x14ac:dyDescent="0.3">
      <c r="B57" s="17" t="s">
        <v>236</v>
      </c>
      <c r="C57" s="22" t="s">
        <v>235</v>
      </c>
      <c r="D57" s="22" t="s">
        <v>189</v>
      </c>
      <c r="E57" s="22" t="s">
        <v>190</v>
      </c>
      <c r="F57" s="22" t="s">
        <v>197</v>
      </c>
      <c r="G57" s="22" t="s">
        <v>192</v>
      </c>
      <c r="H57" s="22" t="s">
        <v>198</v>
      </c>
      <c r="I57" s="22" t="s">
        <v>199</v>
      </c>
      <c r="J57" s="10">
        <v>1</v>
      </c>
      <c r="K57" s="11">
        <v>45537</v>
      </c>
      <c r="L57" s="11">
        <v>45809</v>
      </c>
      <c r="M57" s="21">
        <f t="shared" si="4"/>
        <v>38.857142857142854</v>
      </c>
      <c r="N57" s="23" t="s">
        <v>72</v>
      </c>
      <c r="O57" s="14">
        <v>1</v>
      </c>
      <c r="P57" s="15">
        <f t="shared" si="6"/>
        <v>1</v>
      </c>
      <c r="Q57" s="16">
        <f t="shared" si="7"/>
        <v>38.857142857142854</v>
      </c>
      <c r="R57" s="17">
        <f t="shared" si="5"/>
        <v>0</v>
      </c>
      <c r="S57" s="17">
        <f t="shared" si="1"/>
        <v>0</v>
      </c>
      <c r="T57" s="18" t="s">
        <v>32</v>
      </c>
      <c r="U57" s="18"/>
      <c r="V57" s="19" t="s">
        <v>200</v>
      </c>
      <c r="W57" s="17"/>
      <c r="X57" s="17"/>
      <c r="Y57" s="17" t="s">
        <v>54</v>
      </c>
      <c r="Z57" s="20" t="s">
        <v>55</v>
      </c>
    </row>
    <row r="58" spans="2:26" ht="327.60000000000002" x14ac:dyDescent="0.3">
      <c r="B58" s="17" t="s">
        <v>237</v>
      </c>
      <c r="C58" s="22" t="s">
        <v>235</v>
      </c>
      <c r="D58" s="22" t="s">
        <v>189</v>
      </c>
      <c r="E58" s="22" t="s">
        <v>190</v>
      </c>
      <c r="F58" s="22" t="s">
        <v>202</v>
      </c>
      <c r="G58" s="22" t="s">
        <v>192</v>
      </c>
      <c r="H58" s="22" t="s">
        <v>193</v>
      </c>
      <c r="I58" s="22" t="s">
        <v>194</v>
      </c>
      <c r="J58" s="10">
        <v>1</v>
      </c>
      <c r="K58" s="11">
        <v>45537</v>
      </c>
      <c r="L58" s="11">
        <v>45806</v>
      </c>
      <c r="M58" s="21">
        <f t="shared" si="4"/>
        <v>38.428571428571431</v>
      </c>
      <c r="N58" s="23" t="s">
        <v>72</v>
      </c>
      <c r="O58" s="14">
        <v>1</v>
      </c>
      <c r="P58" s="15">
        <f t="shared" si="6"/>
        <v>1</v>
      </c>
      <c r="Q58" s="16">
        <f t="shared" si="7"/>
        <v>38.428571428571431</v>
      </c>
      <c r="R58" s="17">
        <f t="shared" si="5"/>
        <v>0</v>
      </c>
      <c r="S58" s="17">
        <f t="shared" si="1"/>
        <v>0</v>
      </c>
      <c r="T58" s="18" t="s">
        <v>32</v>
      </c>
      <c r="U58" s="18"/>
      <c r="V58" s="19" t="s">
        <v>195</v>
      </c>
      <c r="W58" s="17"/>
      <c r="X58" s="17"/>
      <c r="Y58" s="17" t="s">
        <v>54</v>
      </c>
      <c r="Z58" s="20" t="s">
        <v>55</v>
      </c>
    </row>
    <row r="59" spans="2:26" ht="327.60000000000002" x14ac:dyDescent="0.3">
      <c r="B59" s="17" t="s">
        <v>238</v>
      </c>
      <c r="C59" s="22" t="s">
        <v>235</v>
      </c>
      <c r="D59" s="22" t="s">
        <v>189</v>
      </c>
      <c r="E59" s="22" t="s">
        <v>190</v>
      </c>
      <c r="F59" s="22" t="s">
        <v>204</v>
      </c>
      <c r="G59" s="22" t="s">
        <v>192</v>
      </c>
      <c r="H59" s="22" t="s">
        <v>205</v>
      </c>
      <c r="I59" s="22" t="s">
        <v>206</v>
      </c>
      <c r="J59" s="10">
        <v>1</v>
      </c>
      <c r="K59" s="11">
        <v>45537</v>
      </c>
      <c r="L59" s="11">
        <v>45838</v>
      </c>
      <c r="M59" s="21">
        <f t="shared" si="4"/>
        <v>43</v>
      </c>
      <c r="N59" s="23" t="s">
        <v>72</v>
      </c>
      <c r="O59" s="14">
        <v>1</v>
      </c>
      <c r="P59" s="15">
        <f t="shared" si="6"/>
        <v>1</v>
      </c>
      <c r="Q59" s="16">
        <f t="shared" si="7"/>
        <v>43</v>
      </c>
      <c r="R59" s="17">
        <f t="shared" si="5"/>
        <v>0</v>
      </c>
      <c r="S59" s="17">
        <f t="shared" si="1"/>
        <v>0</v>
      </c>
      <c r="T59" s="18" t="s">
        <v>32</v>
      </c>
      <c r="U59" s="18"/>
      <c r="V59" s="19" t="s">
        <v>231</v>
      </c>
      <c r="W59" s="17"/>
      <c r="X59" s="17"/>
      <c r="Y59" s="17" t="s">
        <v>54</v>
      </c>
      <c r="Z59" s="20" t="s">
        <v>55</v>
      </c>
    </row>
    <row r="60" spans="2:26" ht="409.6" x14ac:dyDescent="0.3">
      <c r="B60" s="17" t="s">
        <v>239</v>
      </c>
      <c r="C60" s="22" t="s">
        <v>235</v>
      </c>
      <c r="D60" s="22" t="s">
        <v>189</v>
      </c>
      <c r="E60" s="22" t="s">
        <v>190</v>
      </c>
      <c r="F60" s="22" t="s">
        <v>209</v>
      </c>
      <c r="G60" s="22" t="s">
        <v>192</v>
      </c>
      <c r="H60" s="22" t="s">
        <v>210</v>
      </c>
      <c r="I60" s="22" t="s">
        <v>51</v>
      </c>
      <c r="J60" s="10">
        <v>1</v>
      </c>
      <c r="K60" s="11">
        <v>45537</v>
      </c>
      <c r="L60" s="11">
        <v>45838</v>
      </c>
      <c r="M60" s="21">
        <f t="shared" si="4"/>
        <v>43</v>
      </c>
      <c r="N60" s="23" t="s">
        <v>72</v>
      </c>
      <c r="O60" s="14">
        <v>1</v>
      </c>
      <c r="P60" s="15">
        <f t="shared" si="6"/>
        <v>1</v>
      </c>
      <c r="Q60" s="16">
        <f t="shared" si="7"/>
        <v>43</v>
      </c>
      <c r="R60" s="17">
        <f t="shared" si="5"/>
        <v>0</v>
      </c>
      <c r="S60" s="17">
        <f t="shared" si="1"/>
        <v>0</v>
      </c>
      <c r="T60" s="18" t="s">
        <v>32</v>
      </c>
      <c r="U60" s="18"/>
      <c r="V60" s="19" t="s">
        <v>211</v>
      </c>
      <c r="W60" s="17"/>
      <c r="X60" s="17"/>
      <c r="Y60" s="17" t="s">
        <v>54</v>
      </c>
      <c r="Z60" s="20" t="s">
        <v>55</v>
      </c>
    </row>
    <row r="61" spans="2:26" ht="327.60000000000002" x14ac:dyDescent="0.3">
      <c r="B61" s="17" t="s">
        <v>240</v>
      </c>
      <c r="C61" s="22" t="s">
        <v>235</v>
      </c>
      <c r="D61" s="22" t="s">
        <v>189</v>
      </c>
      <c r="E61" s="22" t="s">
        <v>190</v>
      </c>
      <c r="F61" s="22" t="s">
        <v>213</v>
      </c>
      <c r="G61" s="22" t="s">
        <v>192</v>
      </c>
      <c r="H61" s="22" t="s">
        <v>214</v>
      </c>
      <c r="I61" s="22" t="s">
        <v>51</v>
      </c>
      <c r="J61" s="10">
        <v>1</v>
      </c>
      <c r="K61" s="11">
        <v>45537</v>
      </c>
      <c r="L61" s="11">
        <v>45838</v>
      </c>
      <c r="M61" s="21">
        <f t="shared" si="4"/>
        <v>43</v>
      </c>
      <c r="N61" s="23" t="s">
        <v>72</v>
      </c>
      <c r="O61" s="14">
        <v>1</v>
      </c>
      <c r="P61" s="15">
        <f t="shared" si="6"/>
        <v>1</v>
      </c>
      <c r="Q61" s="16">
        <f t="shared" si="7"/>
        <v>43</v>
      </c>
      <c r="R61" s="17">
        <f t="shared" si="5"/>
        <v>0</v>
      </c>
      <c r="S61" s="17">
        <f t="shared" si="1"/>
        <v>0</v>
      </c>
      <c r="T61" s="18" t="s">
        <v>32</v>
      </c>
      <c r="U61" s="18"/>
      <c r="V61" s="19" t="s">
        <v>215</v>
      </c>
      <c r="W61" s="17"/>
      <c r="X61" s="17"/>
      <c r="Y61" s="17" t="s">
        <v>54</v>
      </c>
      <c r="Z61" s="20" t="s">
        <v>55</v>
      </c>
    </row>
    <row r="62" spans="2:26" ht="327.60000000000002" x14ac:dyDescent="0.3">
      <c r="B62" s="17" t="s">
        <v>241</v>
      </c>
      <c r="C62" s="22" t="s">
        <v>242</v>
      </c>
      <c r="D62" s="22" t="s">
        <v>189</v>
      </c>
      <c r="E62" s="22" t="s">
        <v>190</v>
      </c>
      <c r="F62" s="22" t="s">
        <v>191</v>
      </c>
      <c r="G62" s="22" t="s">
        <v>192</v>
      </c>
      <c r="H62" s="22" t="s">
        <v>193</v>
      </c>
      <c r="I62" s="22" t="s">
        <v>194</v>
      </c>
      <c r="J62" s="10">
        <v>1</v>
      </c>
      <c r="K62" s="11">
        <v>45537</v>
      </c>
      <c r="L62" s="11">
        <v>45806</v>
      </c>
      <c r="M62" s="21">
        <f t="shared" si="4"/>
        <v>38.428571428571431</v>
      </c>
      <c r="N62" s="23" t="s">
        <v>72</v>
      </c>
      <c r="O62" s="14">
        <v>1</v>
      </c>
      <c r="P62" s="15">
        <f t="shared" si="6"/>
        <v>1</v>
      </c>
      <c r="Q62" s="16">
        <f t="shared" si="7"/>
        <v>38.428571428571431</v>
      </c>
      <c r="R62" s="17">
        <f t="shared" si="5"/>
        <v>0</v>
      </c>
      <c r="S62" s="17">
        <f t="shared" si="1"/>
        <v>0</v>
      </c>
      <c r="T62" s="18" t="s">
        <v>32</v>
      </c>
      <c r="U62" s="18"/>
      <c r="V62" s="19" t="s">
        <v>195</v>
      </c>
      <c r="W62" s="17"/>
      <c r="X62" s="17"/>
      <c r="Y62" s="17" t="s">
        <v>54</v>
      </c>
      <c r="Z62" s="20" t="s">
        <v>55</v>
      </c>
    </row>
    <row r="63" spans="2:26" ht="327.60000000000002" x14ac:dyDescent="0.3">
      <c r="B63" s="17" t="s">
        <v>243</v>
      </c>
      <c r="C63" s="22" t="s">
        <v>242</v>
      </c>
      <c r="D63" s="22" t="s">
        <v>189</v>
      </c>
      <c r="E63" s="22" t="s">
        <v>190</v>
      </c>
      <c r="F63" s="22" t="s">
        <v>197</v>
      </c>
      <c r="G63" s="22" t="s">
        <v>192</v>
      </c>
      <c r="H63" s="22" t="s">
        <v>198</v>
      </c>
      <c r="I63" s="22" t="s">
        <v>199</v>
      </c>
      <c r="J63" s="10">
        <v>1</v>
      </c>
      <c r="K63" s="11">
        <v>45537</v>
      </c>
      <c r="L63" s="11">
        <v>45838</v>
      </c>
      <c r="M63" s="21">
        <f t="shared" si="4"/>
        <v>43</v>
      </c>
      <c r="N63" s="23" t="s">
        <v>72</v>
      </c>
      <c r="O63" s="14">
        <v>1</v>
      </c>
      <c r="P63" s="15">
        <f t="shared" si="6"/>
        <v>1</v>
      </c>
      <c r="Q63" s="16">
        <f t="shared" si="7"/>
        <v>43</v>
      </c>
      <c r="R63" s="17">
        <f t="shared" si="5"/>
        <v>0</v>
      </c>
      <c r="S63" s="17">
        <f t="shared" si="1"/>
        <v>0</v>
      </c>
      <c r="T63" s="18" t="s">
        <v>32</v>
      </c>
      <c r="U63" s="18"/>
      <c r="V63" s="19" t="s">
        <v>200</v>
      </c>
      <c r="W63" s="17"/>
      <c r="X63" s="17"/>
      <c r="Y63" s="17" t="s">
        <v>54</v>
      </c>
      <c r="Z63" s="20" t="s">
        <v>55</v>
      </c>
    </row>
    <row r="64" spans="2:26" ht="327.60000000000002" x14ac:dyDescent="0.3">
      <c r="B64" s="17" t="s">
        <v>244</v>
      </c>
      <c r="C64" s="22" t="s">
        <v>242</v>
      </c>
      <c r="D64" s="22" t="s">
        <v>189</v>
      </c>
      <c r="E64" s="22" t="s">
        <v>190</v>
      </c>
      <c r="F64" s="22" t="s">
        <v>202</v>
      </c>
      <c r="G64" s="22" t="s">
        <v>192</v>
      </c>
      <c r="H64" s="22" t="s">
        <v>193</v>
      </c>
      <c r="I64" s="22" t="s">
        <v>194</v>
      </c>
      <c r="J64" s="10">
        <v>1</v>
      </c>
      <c r="K64" s="11">
        <v>45537</v>
      </c>
      <c r="L64" s="11">
        <v>45806</v>
      </c>
      <c r="M64" s="21">
        <f t="shared" si="4"/>
        <v>38.428571428571431</v>
      </c>
      <c r="N64" s="23" t="s">
        <v>72</v>
      </c>
      <c r="O64" s="14">
        <v>1</v>
      </c>
      <c r="P64" s="15">
        <f t="shared" si="6"/>
        <v>1</v>
      </c>
      <c r="Q64" s="16">
        <f t="shared" si="7"/>
        <v>38.428571428571431</v>
      </c>
      <c r="R64" s="17">
        <f t="shared" si="5"/>
        <v>0</v>
      </c>
      <c r="S64" s="17">
        <f t="shared" si="1"/>
        <v>0</v>
      </c>
      <c r="T64" s="18" t="s">
        <v>32</v>
      </c>
      <c r="U64" s="18"/>
      <c r="V64" s="19" t="s">
        <v>195</v>
      </c>
      <c r="W64" s="17"/>
      <c r="X64" s="17"/>
      <c r="Y64" s="17" t="s">
        <v>54</v>
      </c>
      <c r="Z64" s="20" t="s">
        <v>55</v>
      </c>
    </row>
    <row r="65" spans="2:26" ht="327.60000000000002" x14ac:dyDescent="0.3">
      <c r="B65" s="17" t="s">
        <v>245</v>
      </c>
      <c r="C65" s="22" t="s">
        <v>242</v>
      </c>
      <c r="D65" s="22" t="s">
        <v>189</v>
      </c>
      <c r="E65" s="22" t="s">
        <v>190</v>
      </c>
      <c r="F65" s="22" t="s">
        <v>204</v>
      </c>
      <c r="G65" s="22" t="s">
        <v>192</v>
      </c>
      <c r="H65" s="22" t="s">
        <v>205</v>
      </c>
      <c r="I65" s="22" t="s">
        <v>206</v>
      </c>
      <c r="J65" s="10">
        <v>1</v>
      </c>
      <c r="K65" s="11">
        <v>45537</v>
      </c>
      <c r="L65" s="11">
        <v>45838</v>
      </c>
      <c r="M65" s="21">
        <f t="shared" si="4"/>
        <v>43</v>
      </c>
      <c r="N65" s="23" t="s">
        <v>72</v>
      </c>
      <c r="O65" s="14">
        <v>1</v>
      </c>
      <c r="P65" s="15">
        <f t="shared" si="6"/>
        <v>1</v>
      </c>
      <c r="Q65" s="16">
        <f t="shared" si="7"/>
        <v>43</v>
      </c>
      <c r="R65" s="17">
        <f t="shared" si="5"/>
        <v>0</v>
      </c>
      <c r="S65" s="17">
        <f t="shared" si="1"/>
        <v>0</v>
      </c>
      <c r="T65" s="18" t="s">
        <v>32</v>
      </c>
      <c r="U65" s="18"/>
      <c r="V65" s="19" t="s">
        <v>231</v>
      </c>
      <c r="W65" s="17"/>
      <c r="X65" s="17"/>
      <c r="Y65" s="17" t="s">
        <v>54</v>
      </c>
      <c r="Z65" s="20" t="s">
        <v>55</v>
      </c>
    </row>
    <row r="66" spans="2:26" ht="409.6" x14ac:dyDescent="0.3">
      <c r="B66" s="17" t="s">
        <v>246</v>
      </c>
      <c r="C66" s="22" t="s">
        <v>242</v>
      </c>
      <c r="D66" s="22" t="s">
        <v>189</v>
      </c>
      <c r="E66" s="22" t="s">
        <v>190</v>
      </c>
      <c r="F66" s="22" t="s">
        <v>209</v>
      </c>
      <c r="G66" s="22" t="s">
        <v>192</v>
      </c>
      <c r="H66" s="22" t="s">
        <v>210</v>
      </c>
      <c r="I66" s="22" t="s">
        <v>51</v>
      </c>
      <c r="J66" s="10">
        <v>1</v>
      </c>
      <c r="K66" s="11">
        <v>45537</v>
      </c>
      <c r="L66" s="11">
        <v>45838</v>
      </c>
      <c r="M66" s="21">
        <f t="shared" si="4"/>
        <v>43</v>
      </c>
      <c r="N66" s="23" t="s">
        <v>72</v>
      </c>
      <c r="O66" s="14">
        <v>1</v>
      </c>
      <c r="P66" s="15">
        <f t="shared" si="6"/>
        <v>1</v>
      </c>
      <c r="Q66" s="16">
        <f t="shared" si="7"/>
        <v>43</v>
      </c>
      <c r="R66" s="17">
        <f t="shared" si="5"/>
        <v>0</v>
      </c>
      <c r="S66" s="17">
        <f t="shared" si="1"/>
        <v>0</v>
      </c>
      <c r="T66" s="18" t="s">
        <v>32</v>
      </c>
      <c r="U66" s="18"/>
      <c r="V66" s="19" t="s">
        <v>211</v>
      </c>
      <c r="W66" s="17"/>
      <c r="X66" s="17"/>
      <c r="Y66" s="17" t="s">
        <v>54</v>
      </c>
      <c r="Z66" s="20" t="s">
        <v>55</v>
      </c>
    </row>
    <row r="67" spans="2:26" ht="327.60000000000002" x14ac:dyDescent="0.3">
      <c r="B67" s="17" t="s">
        <v>247</v>
      </c>
      <c r="C67" s="22" t="s">
        <v>242</v>
      </c>
      <c r="D67" s="22" t="s">
        <v>189</v>
      </c>
      <c r="E67" s="22" t="s">
        <v>190</v>
      </c>
      <c r="F67" s="22" t="s">
        <v>213</v>
      </c>
      <c r="G67" s="22" t="s">
        <v>192</v>
      </c>
      <c r="H67" s="22" t="s">
        <v>214</v>
      </c>
      <c r="I67" s="22" t="s">
        <v>51</v>
      </c>
      <c r="J67" s="10">
        <v>1</v>
      </c>
      <c r="K67" s="11">
        <v>45537</v>
      </c>
      <c r="L67" s="11">
        <v>45897</v>
      </c>
      <c r="M67" s="21">
        <f t="shared" si="4"/>
        <v>51.428571428571431</v>
      </c>
      <c r="N67" s="23" t="s">
        <v>72</v>
      </c>
      <c r="O67" s="14">
        <v>1</v>
      </c>
      <c r="P67" s="15">
        <f t="shared" si="6"/>
        <v>1</v>
      </c>
      <c r="Q67" s="16">
        <f t="shared" si="7"/>
        <v>51.428571428571431</v>
      </c>
      <c r="R67" s="17">
        <f t="shared" si="5"/>
        <v>0</v>
      </c>
      <c r="S67" s="17">
        <f t="shared" si="1"/>
        <v>0</v>
      </c>
      <c r="T67" s="18" t="s">
        <v>32</v>
      </c>
      <c r="U67" s="18"/>
      <c r="V67" s="19" t="s">
        <v>215</v>
      </c>
      <c r="W67" s="17"/>
      <c r="X67" s="17"/>
      <c r="Y67" s="17" t="s">
        <v>54</v>
      </c>
      <c r="Z67" s="20" t="s">
        <v>55</v>
      </c>
    </row>
    <row r="68" spans="2:26" ht="327.60000000000002" x14ac:dyDescent="0.3">
      <c r="B68" s="17" t="s">
        <v>248</v>
      </c>
      <c r="C68" s="22" t="s">
        <v>249</v>
      </c>
      <c r="D68" s="22" t="s">
        <v>250</v>
      </c>
      <c r="E68" s="22" t="s">
        <v>190</v>
      </c>
      <c r="F68" s="22" t="s">
        <v>191</v>
      </c>
      <c r="G68" s="22" t="s">
        <v>192</v>
      </c>
      <c r="H68" s="22" t="s">
        <v>193</v>
      </c>
      <c r="I68" s="22" t="s">
        <v>194</v>
      </c>
      <c r="J68" s="10">
        <v>1</v>
      </c>
      <c r="K68" s="11">
        <v>45537</v>
      </c>
      <c r="L68" s="11">
        <v>45806</v>
      </c>
      <c r="M68" s="21">
        <f t="shared" si="4"/>
        <v>38.428571428571431</v>
      </c>
      <c r="N68" s="23" t="s">
        <v>72</v>
      </c>
      <c r="O68" s="14">
        <v>1</v>
      </c>
      <c r="P68" s="15">
        <f t="shared" si="6"/>
        <v>1</v>
      </c>
      <c r="Q68" s="16">
        <f t="shared" si="7"/>
        <v>38.428571428571431</v>
      </c>
      <c r="R68" s="17">
        <f t="shared" si="5"/>
        <v>0</v>
      </c>
      <c r="S68" s="17">
        <f t="shared" si="1"/>
        <v>0</v>
      </c>
      <c r="T68" s="18" t="s">
        <v>32</v>
      </c>
      <c r="U68" s="18"/>
      <c r="V68" s="19" t="s">
        <v>195</v>
      </c>
      <c r="W68" s="17"/>
      <c r="X68" s="17"/>
      <c r="Y68" s="17" t="s">
        <v>54</v>
      </c>
      <c r="Z68" s="20" t="s">
        <v>55</v>
      </c>
    </row>
    <row r="69" spans="2:26" ht="327.60000000000002" x14ac:dyDescent="0.3">
      <c r="B69" s="17" t="s">
        <v>251</v>
      </c>
      <c r="C69" s="22" t="s">
        <v>249</v>
      </c>
      <c r="D69" s="22" t="s">
        <v>250</v>
      </c>
      <c r="E69" s="22" t="s">
        <v>190</v>
      </c>
      <c r="F69" s="22" t="s">
        <v>197</v>
      </c>
      <c r="G69" s="22" t="s">
        <v>192</v>
      </c>
      <c r="H69" s="22" t="s">
        <v>198</v>
      </c>
      <c r="I69" s="22" t="s">
        <v>199</v>
      </c>
      <c r="J69" s="10">
        <v>1</v>
      </c>
      <c r="K69" s="11">
        <v>45537</v>
      </c>
      <c r="L69" s="11">
        <v>45809</v>
      </c>
      <c r="M69" s="21">
        <f t="shared" si="4"/>
        <v>38.857142857142854</v>
      </c>
      <c r="N69" s="23" t="s">
        <v>72</v>
      </c>
      <c r="O69" s="14">
        <v>1</v>
      </c>
      <c r="P69" s="15">
        <f t="shared" si="6"/>
        <v>1</v>
      </c>
      <c r="Q69" s="16">
        <f t="shared" si="7"/>
        <v>38.857142857142854</v>
      </c>
      <c r="R69" s="17">
        <f t="shared" si="5"/>
        <v>0</v>
      </c>
      <c r="S69" s="17">
        <f t="shared" si="1"/>
        <v>0</v>
      </c>
      <c r="T69" s="18" t="s">
        <v>32</v>
      </c>
      <c r="U69" s="18"/>
      <c r="V69" s="19" t="s">
        <v>200</v>
      </c>
      <c r="W69" s="17"/>
      <c r="X69" s="17"/>
      <c r="Y69" s="17" t="s">
        <v>54</v>
      </c>
      <c r="Z69" s="20" t="s">
        <v>55</v>
      </c>
    </row>
    <row r="70" spans="2:26" ht="327.60000000000002" x14ac:dyDescent="0.3">
      <c r="B70" s="17" t="s">
        <v>252</v>
      </c>
      <c r="C70" s="22" t="s">
        <v>249</v>
      </c>
      <c r="D70" s="22" t="s">
        <v>250</v>
      </c>
      <c r="E70" s="22" t="s">
        <v>190</v>
      </c>
      <c r="F70" s="22" t="s">
        <v>202</v>
      </c>
      <c r="G70" s="22" t="s">
        <v>192</v>
      </c>
      <c r="H70" s="22" t="s">
        <v>193</v>
      </c>
      <c r="I70" s="22" t="s">
        <v>194</v>
      </c>
      <c r="J70" s="10">
        <v>1</v>
      </c>
      <c r="K70" s="11">
        <v>45537</v>
      </c>
      <c r="L70" s="11">
        <v>45806</v>
      </c>
      <c r="M70" s="21">
        <f t="shared" si="4"/>
        <v>38.428571428571431</v>
      </c>
      <c r="N70" s="23" t="s">
        <v>72</v>
      </c>
      <c r="O70" s="14">
        <v>1</v>
      </c>
      <c r="P70" s="15">
        <f t="shared" si="6"/>
        <v>1</v>
      </c>
      <c r="Q70" s="16">
        <f t="shared" si="7"/>
        <v>38.428571428571431</v>
      </c>
      <c r="R70" s="17">
        <f t="shared" si="5"/>
        <v>0</v>
      </c>
      <c r="S70" s="17">
        <f t="shared" si="1"/>
        <v>0</v>
      </c>
      <c r="T70" s="18" t="s">
        <v>32</v>
      </c>
      <c r="U70" s="18"/>
      <c r="V70" s="19" t="s">
        <v>195</v>
      </c>
      <c r="W70" s="17"/>
      <c r="X70" s="17"/>
      <c r="Y70" s="17" t="s">
        <v>54</v>
      </c>
      <c r="Z70" s="20" t="s">
        <v>55</v>
      </c>
    </row>
    <row r="71" spans="2:26" ht="327.60000000000002" x14ac:dyDescent="0.3">
      <c r="B71" s="17" t="s">
        <v>253</v>
      </c>
      <c r="C71" s="22" t="s">
        <v>249</v>
      </c>
      <c r="D71" s="22" t="s">
        <v>250</v>
      </c>
      <c r="E71" s="22" t="s">
        <v>190</v>
      </c>
      <c r="F71" s="22" t="s">
        <v>204</v>
      </c>
      <c r="G71" s="22" t="s">
        <v>192</v>
      </c>
      <c r="H71" s="22" t="s">
        <v>205</v>
      </c>
      <c r="I71" s="22" t="s">
        <v>206</v>
      </c>
      <c r="J71" s="10">
        <v>1</v>
      </c>
      <c r="K71" s="11">
        <v>45537</v>
      </c>
      <c r="L71" s="11">
        <v>45809</v>
      </c>
      <c r="M71" s="21">
        <f t="shared" si="4"/>
        <v>38.857142857142854</v>
      </c>
      <c r="N71" s="23" t="s">
        <v>72</v>
      </c>
      <c r="O71" s="14">
        <v>1</v>
      </c>
      <c r="P71" s="15">
        <f t="shared" si="6"/>
        <v>1</v>
      </c>
      <c r="Q71" s="16">
        <f t="shared" si="7"/>
        <v>38.857142857142854</v>
      </c>
      <c r="R71" s="17">
        <f t="shared" si="5"/>
        <v>0</v>
      </c>
      <c r="S71" s="17">
        <f t="shared" si="1"/>
        <v>0</v>
      </c>
      <c r="T71" s="18" t="s">
        <v>32</v>
      </c>
      <c r="U71" s="18"/>
      <c r="V71" s="19" t="s">
        <v>254</v>
      </c>
      <c r="W71" s="17"/>
      <c r="X71" s="17"/>
      <c r="Y71" s="17" t="s">
        <v>54</v>
      </c>
      <c r="Z71" s="20" t="s">
        <v>55</v>
      </c>
    </row>
    <row r="72" spans="2:26" ht="409.6" x14ac:dyDescent="0.3">
      <c r="B72" s="17" t="s">
        <v>255</v>
      </c>
      <c r="C72" s="22" t="s">
        <v>249</v>
      </c>
      <c r="D72" s="22" t="s">
        <v>250</v>
      </c>
      <c r="E72" s="22" t="s">
        <v>190</v>
      </c>
      <c r="F72" s="22" t="s">
        <v>209</v>
      </c>
      <c r="G72" s="22" t="s">
        <v>192</v>
      </c>
      <c r="H72" s="22" t="s">
        <v>210</v>
      </c>
      <c r="I72" s="22" t="s">
        <v>51</v>
      </c>
      <c r="J72" s="10">
        <v>1</v>
      </c>
      <c r="K72" s="11">
        <v>45537</v>
      </c>
      <c r="L72" s="11">
        <v>45838</v>
      </c>
      <c r="M72" s="21">
        <f t="shared" si="4"/>
        <v>43</v>
      </c>
      <c r="N72" s="23" t="s">
        <v>72</v>
      </c>
      <c r="O72" s="14">
        <v>1</v>
      </c>
      <c r="P72" s="15">
        <f t="shared" si="6"/>
        <v>1</v>
      </c>
      <c r="Q72" s="16">
        <f t="shared" si="7"/>
        <v>43</v>
      </c>
      <c r="R72" s="17">
        <f t="shared" si="5"/>
        <v>0</v>
      </c>
      <c r="S72" s="17">
        <f t="shared" si="1"/>
        <v>0</v>
      </c>
      <c r="T72" s="18" t="s">
        <v>32</v>
      </c>
      <c r="U72" s="18"/>
      <c r="V72" s="19" t="s">
        <v>211</v>
      </c>
      <c r="W72" s="17"/>
      <c r="X72" s="17"/>
      <c r="Y72" s="17" t="s">
        <v>54</v>
      </c>
      <c r="Z72" s="20" t="s">
        <v>55</v>
      </c>
    </row>
    <row r="73" spans="2:26" ht="327.60000000000002" x14ac:dyDescent="0.3">
      <c r="B73" s="17" t="s">
        <v>256</v>
      </c>
      <c r="C73" s="22" t="s">
        <v>249</v>
      </c>
      <c r="D73" s="22" t="s">
        <v>250</v>
      </c>
      <c r="E73" s="22" t="s">
        <v>190</v>
      </c>
      <c r="F73" s="22" t="s">
        <v>213</v>
      </c>
      <c r="G73" s="22" t="s">
        <v>192</v>
      </c>
      <c r="H73" s="22" t="s">
        <v>214</v>
      </c>
      <c r="I73" s="22" t="s">
        <v>51</v>
      </c>
      <c r="J73" s="10">
        <v>1</v>
      </c>
      <c r="K73" s="11">
        <v>45537</v>
      </c>
      <c r="L73" s="11">
        <v>45838</v>
      </c>
      <c r="M73" s="21">
        <f t="shared" si="4"/>
        <v>43</v>
      </c>
      <c r="N73" s="23" t="s">
        <v>72</v>
      </c>
      <c r="O73" s="14">
        <v>1</v>
      </c>
      <c r="P73" s="15">
        <f t="shared" si="6"/>
        <v>1</v>
      </c>
      <c r="Q73" s="16">
        <f t="shared" si="7"/>
        <v>43</v>
      </c>
      <c r="R73" s="17">
        <f t="shared" si="5"/>
        <v>0</v>
      </c>
      <c r="S73" s="17">
        <f t="shared" si="1"/>
        <v>0</v>
      </c>
      <c r="T73" s="18" t="s">
        <v>32</v>
      </c>
      <c r="U73" s="18"/>
      <c r="V73" s="19" t="s">
        <v>215</v>
      </c>
      <c r="W73" s="17"/>
      <c r="X73" s="17"/>
      <c r="Y73" s="17" t="s">
        <v>54</v>
      </c>
      <c r="Z73" s="20" t="s">
        <v>55</v>
      </c>
    </row>
    <row r="74" spans="2:26" ht="156" x14ac:dyDescent="0.3">
      <c r="B74" s="127" t="s">
        <v>257</v>
      </c>
      <c r="C74" s="128" t="s">
        <v>258</v>
      </c>
      <c r="D74" s="128" t="s">
        <v>259</v>
      </c>
      <c r="E74" s="22" t="s">
        <v>260</v>
      </c>
      <c r="F74" s="22" t="s">
        <v>261</v>
      </c>
      <c r="G74" s="22" t="s">
        <v>262</v>
      </c>
      <c r="H74" s="22" t="s">
        <v>263</v>
      </c>
      <c r="I74" s="22" t="s">
        <v>264</v>
      </c>
      <c r="J74" s="23">
        <v>1</v>
      </c>
      <c r="K74" s="129">
        <v>45504</v>
      </c>
      <c r="L74" s="129">
        <v>45838</v>
      </c>
      <c r="M74" s="21">
        <v>21.857142857142858</v>
      </c>
      <c r="N74" s="22" t="s">
        <v>265</v>
      </c>
      <c r="O74" s="130">
        <v>1</v>
      </c>
      <c r="P74" s="131">
        <v>1</v>
      </c>
      <c r="Q74" s="132">
        <v>21.857142857142858</v>
      </c>
      <c r="R74" s="127">
        <v>0</v>
      </c>
      <c r="S74" s="127">
        <v>0</v>
      </c>
      <c r="T74" s="133" t="s">
        <v>32</v>
      </c>
      <c r="U74" s="133"/>
      <c r="V74" s="134" t="s">
        <v>266</v>
      </c>
      <c r="W74" s="17">
        <v>2</v>
      </c>
      <c r="X74" s="17">
        <v>0</v>
      </c>
      <c r="Y74" s="127" t="s">
        <v>54</v>
      </c>
      <c r="Z74" s="135" t="s">
        <v>55</v>
      </c>
    </row>
    <row r="75" spans="2:26" ht="409.6" thickBot="1" x14ac:dyDescent="0.35">
      <c r="B75" s="127" t="s">
        <v>267</v>
      </c>
      <c r="C75" s="128" t="s">
        <v>268</v>
      </c>
      <c r="D75" s="128" t="s">
        <v>269</v>
      </c>
      <c r="E75" s="136" t="s">
        <v>270</v>
      </c>
      <c r="F75" s="10" t="s">
        <v>271</v>
      </c>
      <c r="G75" s="10" t="s">
        <v>272</v>
      </c>
      <c r="H75" s="10" t="s">
        <v>273</v>
      </c>
      <c r="I75" s="10" t="s">
        <v>274</v>
      </c>
      <c r="J75" s="13">
        <v>1</v>
      </c>
      <c r="K75" s="137">
        <v>45534</v>
      </c>
      <c r="L75" s="137">
        <v>46022</v>
      </c>
      <c r="M75" s="138">
        <f>(L75-K75)/7</f>
        <v>69.714285714285708</v>
      </c>
      <c r="N75" s="136" t="s">
        <v>275</v>
      </c>
      <c r="O75" s="139">
        <v>0.6</v>
      </c>
      <c r="P75" s="131">
        <v>0.6</v>
      </c>
      <c r="Q75" s="132">
        <f>M75*P75</f>
        <v>41.828571428571422</v>
      </c>
      <c r="R75" s="127">
        <v>0</v>
      </c>
      <c r="S75" s="127">
        <v>0</v>
      </c>
      <c r="T75" s="133"/>
      <c r="U75" s="133" t="s">
        <v>32</v>
      </c>
      <c r="V75" s="134" t="s">
        <v>276</v>
      </c>
      <c r="W75" s="17"/>
      <c r="X75" s="17">
        <v>1</v>
      </c>
      <c r="Y75" s="127" t="s">
        <v>118</v>
      </c>
      <c r="Z75" s="135" t="s">
        <v>64</v>
      </c>
    </row>
    <row r="76" spans="2:26" ht="409.6" thickBot="1" x14ac:dyDescent="0.35">
      <c r="B76" s="140" t="s">
        <v>277</v>
      </c>
      <c r="C76" s="141" t="s">
        <v>278</v>
      </c>
      <c r="D76" s="141" t="s">
        <v>279</v>
      </c>
      <c r="E76" s="141" t="s">
        <v>280</v>
      </c>
      <c r="F76" s="142" t="s">
        <v>281</v>
      </c>
      <c r="G76" s="142" t="s">
        <v>282</v>
      </c>
      <c r="H76" s="142" t="s">
        <v>283</v>
      </c>
      <c r="I76" s="143" t="s">
        <v>51</v>
      </c>
      <c r="J76" s="143">
        <v>2</v>
      </c>
      <c r="K76" s="104">
        <v>45534</v>
      </c>
      <c r="L76" s="144">
        <v>46022</v>
      </c>
      <c r="M76" s="145">
        <v>24</v>
      </c>
      <c r="N76" s="146" t="s">
        <v>284</v>
      </c>
      <c r="O76" s="147">
        <v>1</v>
      </c>
      <c r="P76" s="148">
        <f>IF(O76/J76&gt;1,1,+O76/J76)</f>
        <v>0.5</v>
      </c>
      <c r="Q76" s="149">
        <f>+M76*P76</f>
        <v>12</v>
      </c>
      <c r="R76" s="150">
        <f>IF(L76&lt;=$S$7,Q76,0)</f>
        <v>0</v>
      </c>
      <c r="S76" s="150">
        <f>IF($S$7&gt;=L76,M76,0)</f>
        <v>0</v>
      </c>
      <c r="T76" s="151"/>
      <c r="U76" s="151" t="s">
        <v>32</v>
      </c>
      <c r="V76" s="152" t="s">
        <v>285</v>
      </c>
      <c r="W76" s="17"/>
      <c r="X76" s="17"/>
      <c r="Y76" s="102" t="s">
        <v>118</v>
      </c>
      <c r="Z76" s="103" t="s">
        <v>64</v>
      </c>
    </row>
    <row r="77" spans="2:26" ht="409.6" x14ac:dyDescent="0.3">
      <c r="B77" s="153"/>
      <c r="C77" s="154"/>
      <c r="D77" s="154"/>
      <c r="E77" s="154"/>
      <c r="F77" s="142" t="s">
        <v>286</v>
      </c>
      <c r="G77" s="142" t="s">
        <v>282</v>
      </c>
      <c r="H77" s="142" t="s">
        <v>287</v>
      </c>
      <c r="I77" s="143" t="s">
        <v>51</v>
      </c>
      <c r="J77" s="143">
        <v>7</v>
      </c>
      <c r="K77" s="115"/>
      <c r="L77" s="155"/>
      <c r="M77" s="156"/>
      <c r="N77" s="146" t="s">
        <v>284</v>
      </c>
      <c r="O77" s="147">
        <v>4</v>
      </c>
      <c r="P77" s="148">
        <f>IF(O77/J77&gt;1,1,+O77/J77)</f>
        <v>0.5714285714285714</v>
      </c>
      <c r="Q77" s="149">
        <f>+M77*P77</f>
        <v>0</v>
      </c>
      <c r="R77" s="120"/>
      <c r="S77" s="120"/>
      <c r="T77" s="121"/>
      <c r="U77" s="121"/>
      <c r="V77" s="152" t="s">
        <v>288</v>
      </c>
      <c r="W77" s="17"/>
      <c r="X77" s="17"/>
      <c r="Y77" s="122"/>
      <c r="Z77" s="123"/>
    </row>
    <row r="78" spans="2:26" ht="388.8" x14ac:dyDescent="0.3">
      <c r="B78" s="157" t="s">
        <v>289</v>
      </c>
      <c r="C78" s="142" t="s">
        <v>290</v>
      </c>
      <c r="D78" s="142" t="s">
        <v>291</v>
      </c>
      <c r="E78" s="142" t="s">
        <v>292</v>
      </c>
      <c r="F78" s="142" t="s">
        <v>293</v>
      </c>
      <c r="G78" s="158" t="s">
        <v>294</v>
      </c>
      <c r="H78" s="159" t="s">
        <v>295</v>
      </c>
      <c r="I78" s="160" t="s">
        <v>274</v>
      </c>
      <c r="J78" s="161">
        <v>1</v>
      </c>
      <c r="K78" s="162">
        <v>45534</v>
      </c>
      <c r="L78" s="163">
        <v>46022</v>
      </c>
      <c r="M78" s="164">
        <v>69.714285714285708</v>
      </c>
      <c r="N78" s="146" t="s">
        <v>296</v>
      </c>
      <c r="O78" s="165">
        <v>0</v>
      </c>
      <c r="P78" s="165">
        <v>0</v>
      </c>
      <c r="Q78" s="164">
        <v>0</v>
      </c>
      <c r="R78" s="164">
        <v>0</v>
      </c>
      <c r="S78" s="164">
        <v>0</v>
      </c>
      <c r="T78" s="159"/>
      <c r="U78" s="159" t="s">
        <v>32</v>
      </c>
      <c r="V78" s="166" t="s">
        <v>297</v>
      </c>
      <c r="W78" s="17"/>
      <c r="X78" s="17"/>
      <c r="Y78" s="17" t="s">
        <v>118</v>
      </c>
      <c r="Z78" s="167" t="s">
        <v>64</v>
      </c>
    </row>
    <row r="79" spans="2:26" ht="280.8" x14ac:dyDescent="0.3">
      <c r="B79" s="102" t="s">
        <v>298</v>
      </c>
      <c r="C79" s="102" t="s">
        <v>299</v>
      </c>
      <c r="D79" s="102" t="s">
        <v>300</v>
      </c>
      <c r="E79" s="102" t="s">
        <v>301</v>
      </c>
      <c r="F79" s="22" t="s">
        <v>302</v>
      </c>
      <c r="G79" s="22" t="s">
        <v>303</v>
      </c>
      <c r="H79" s="22" t="s">
        <v>304</v>
      </c>
      <c r="I79" s="22" t="s">
        <v>305</v>
      </c>
      <c r="J79" s="10">
        <v>1</v>
      </c>
      <c r="K79" s="168">
        <v>45534</v>
      </c>
      <c r="L79" s="169">
        <v>46022</v>
      </c>
      <c r="M79" s="170">
        <f>(L79-K79)/7</f>
        <v>69.714285714285708</v>
      </c>
      <c r="N79" s="171" t="s">
        <v>72</v>
      </c>
      <c r="O79" s="172">
        <v>0.5</v>
      </c>
      <c r="P79" s="173">
        <v>0.5</v>
      </c>
      <c r="Q79" s="174">
        <f>+M79*P79</f>
        <v>34.857142857142854</v>
      </c>
      <c r="R79" s="102">
        <v>0</v>
      </c>
      <c r="S79" s="102">
        <v>0</v>
      </c>
      <c r="T79" s="175"/>
      <c r="U79" s="175" t="s">
        <v>32</v>
      </c>
      <c r="V79" s="175" t="s">
        <v>306</v>
      </c>
      <c r="W79" s="17"/>
      <c r="X79" s="17"/>
      <c r="Y79" s="102" t="s">
        <v>118</v>
      </c>
      <c r="Z79" s="103" t="s">
        <v>64</v>
      </c>
    </row>
    <row r="80" spans="2:26" ht="109.2" x14ac:dyDescent="0.3">
      <c r="B80" s="111"/>
      <c r="C80" s="111"/>
      <c r="D80" s="111"/>
      <c r="E80" s="111"/>
      <c r="F80" s="22" t="s">
        <v>307</v>
      </c>
      <c r="G80" s="22" t="s">
        <v>308</v>
      </c>
      <c r="H80" s="22" t="s">
        <v>309</v>
      </c>
      <c r="I80" s="22" t="s">
        <v>310</v>
      </c>
      <c r="J80" s="10">
        <v>1</v>
      </c>
      <c r="K80" s="176"/>
      <c r="L80" s="177"/>
      <c r="M80" s="178"/>
      <c r="N80" s="179"/>
      <c r="O80" s="180"/>
      <c r="P80" s="181"/>
      <c r="Q80" s="182"/>
      <c r="R80" s="111"/>
      <c r="S80" s="111"/>
      <c r="T80" s="183"/>
      <c r="U80" s="183"/>
      <c r="V80" s="183"/>
      <c r="W80" s="17"/>
      <c r="X80" s="17"/>
      <c r="Y80" s="111"/>
      <c r="Z80" s="112"/>
    </row>
    <row r="81" spans="2:26" ht="327.60000000000002" x14ac:dyDescent="0.3">
      <c r="B81" s="111"/>
      <c r="C81" s="111"/>
      <c r="D81" s="111"/>
      <c r="E81" s="111"/>
      <c r="F81" s="22" t="s">
        <v>311</v>
      </c>
      <c r="G81" s="22" t="s">
        <v>308</v>
      </c>
      <c r="H81" s="22" t="s">
        <v>312</v>
      </c>
      <c r="I81" s="22" t="s">
        <v>313</v>
      </c>
      <c r="J81" s="10">
        <v>1</v>
      </c>
      <c r="K81" s="176"/>
      <c r="L81" s="177"/>
      <c r="M81" s="178"/>
      <c r="N81" s="179"/>
      <c r="O81" s="180"/>
      <c r="P81" s="181"/>
      <c r="Q81" s="182"/>
      <c r="R81" s="111"/>
      <c r="S81" s="111"/>
      <c r="T81" s="183"/>
      <c r="U81" s="183"/>
      <c r="V81" s="183"/>
      <c r="W81" s="17"/>
      <c r="X81" s="17"/>
      <c r="Y81" s="111"/>
      <c r="Z81" s="112"/>
    </row>
    <row r="82" spans="2:26" ht="265.2" x14ac:dyDescent="0.3">
      <c r="B82" s="122"/>
      <c r="C82" s="122"/>
      <c r="D82" s="122"/>
      <c r="E82" s="122"/>
      <c r="F82" s="22" t="s">
        <v>314</v>
      </c>
      <c r="G82" s="22" t="s">
        <v>308</v>
      </c>
      <c r="H82" s="22" t="s">
        <v>315</v>
      </c>
      <c r="I82" s="22" t="s">
        <v>316</v>
      </c>
      <c r="J82" s="10">
        <v>1</v>
      </c>
      <c r="K82" s="184"/>
      <c r="L82" s="185"/>
      <c r="M82" s="186"/>
      <c r="N82" s="187"/>
      <c r="O82" s="188"/>
      <c r="P82" s="189"/>
      <c r="Q82" s="190"/>
      <c r="R82" s="122"/>
      <c r="S82" s="122"/>
      <c r="T82" s="191"/>
      <c r="U82" s="191"/>
      <c r="V82" s="191"/>
      <c r="W82" s="17"/>
      <c r="X82" s="17"/>
      <c r="Y82" s="122"/>
      <c r="Z82" s="123"/>
    </row>
    <row r="83" spans="2:26" ht="120" x14ac:dyDescent="0.25">
      <c r="B83" s="160" t="s">
        <v>317</v>
      </c>
      <c r="C83" s="159" t="s">
        <v>318</v>
      </c>
      <c r="D83" s="159" t="s">
        <v>319</v>
      </c>
      <c r="E83" s="159" t="s">
        <v>320</v>
      </c>
      <c r="F83" s="159" t="s">
        <v>321</v>
      </c>
      <c r="G83" s="159" t="s">
        <v>322</v>
      </c>
      <c r="H83" s="159" t="s">
        <v>323</v>
      </c>
      <c r="I83" s="160" t="s">
        <v>305</v>
      </c>
      <c r="J83" s="160">
        <v>2</v>
      </c>
      <c r="K83" s="192">
        <v>45565</v>
      </c>
      <c r="L83" s="192">
        <v>46022</v>
      </c>
      <c r="M83" s="164">
        <f>(+L83-K83)/7</f>
        <v>65.285714285714292</v>
      </c>
      <c r="N83" s="114" t="s">
        <v>324</v>
      </c>
      <c r="O83" s="193">
        <v>1</v>
      </c>
      <c r="P83" s="194">
        <f>IF(O83/J83&gt;1,1,+O83/J83)</f>
        <v>0.5</v>
      </c>
      <c r="Q83" s="193"/>
      <c r="R83" s="193"/>
      <c r="S83" s="193"/>
      <c r="T83" s="193"/>
      <c r="U83" s="193" t="s">
        <v>32</v>
      </c>
      <c r="V83" s="195" t="s">
        <v>325</v>
      </c>
      <c r="W83" s="17"/>
      <c r="X83" s="17"/>
      <c r="Y83" s="17" t="s">
        <v>118</v>
      </c>
      <c r="Z83" s="167" t="s">
        <v>64</v>
      </c>
    </row>
    <row r="84" spans="2:26" ht="409.6" x14ac:dyDescent="0.25">
      <c r="B84" s="160" t="s">
        <v>326</v>
      </c>
      <c r="C84" s="159" t="s">
        <v>327</v>
      </c>
      <c r="D84" s="159" t="s">
        <v>328</v>
      </c>
      <c r="E84" s="159" t="s">
        <v>329</v>
      </c>
      <c r="F84" s="159" t="s">
        <v>330</v>
      </c>
      <c r="G84" s="159" t="s">
        <v>331</v>
      </c>
      <c r="H84" s="159" t="s">
        <v>332</v>
      </c>
      <c r="I84" s="160" t="s">
        <v>333</v>
      </c>
      <c r="J84" s="160" t="s">
        <v>334</v>
      </c>
      <c r="K84" s="163">
        <v>45534</v>
      </c>
      <c r="L84" s="163">
        <v>45870</v>
      </c>
      <c r="M84" s="164">
        <f>(+L84-K84)/7</f>
        <v>48</v>
      </c>
      <c r="N84" s="114" t="s">
        <v>186</v>
      </c>
      <c r="O84" s="165">
        <v>1</v>
      </c>
      <c r="P84" s="165">
        <v>1</v>
      </c>
      <c r="Q84" s="164">
        <f>+M84*P84</f>
        <v>48</v>
      </c>
      <c r="R84" s="164">
        <f>IF(L84&lt;=$C$8,Q84,0)</f>
        <v>0</v>
      </c>
      <c r="S84" s="164">
        <f>IF($C$8&gt;=L84,M84,0)</f>
        <v>0</v>
      </c>
      <c r="T84" s="159" t="s">
        <v>30</v>
      </c>
      <c r="U84" s="159" t="s">
        <v>31</v>
      </c>
      <c r="V84" s="152" t="s">
        <v>335</v>
      </c>
      <c r="W84" s="193"/>
      <c r="X84" s="193">
        <v>1</v>
      </c>
      <c r="Y84" s="196" t="s">
        <v>54</v>
      </c>
      <c r="Z84" s="167" t="s">
        <v>55</v>
      </c>
    </row>
    <row r="85" spans="2:26" ht="409.6" x14ac:dyDescent="0.25">
      <c r="B85" s="160" t="s">
        <v>336</v>
      </c>
      <c r="C85" s="159" t="s">
        <v>337</v>
      </c>
      <c r="D85" s="159" t="s">
        <v>338</v>
      </c>
      <c r="E85" s="159" t="s">
        <v>339</v>
      </c>
      <c r="F85" s="159" t="s">
        <v>340</v>
      </c>
      <c r="G85" s="159" t="s">
        <v>341</v>
      </c>
      <c r="H85" s="159" t="s">
        <v>342</v>
      </c>
      <c r="I85" s="160" t="s">
        <v>343</v>
      </c>
      <c r="J85" s="160" t="s">
        <v>344</v>
      </c>
      <c r="K85" s="163">
        <v>45534</v>
      </c>
      <c r="L85" s="163">
        <v>45777</v>
      </c>
      <c r="M85" s="164">
        <f>(+L85-K85)/7</f>
        <v>34.714285714285715</v>
      </c>
      <c r="N85" s="114" t="s">
        <v>186</v>
      </c>
      <c r="O85" s="165">
        <v>1</v>
      </c>
      <c r="P85" s="165">
        <v>1</v>
      </c>
      <c r="Q85" s="164">
        <v>100</v>
      </c>
      <c r="R85" s="164">
        <f>IF(L85&lt;=$C$8,Q85,0)</f>
        <v>0</v>
      </c>
      <c r="S85" s="164">
        <f>IF($C$8&gt;=L85,M85,0)</f>
        <v>0</v>
      </c>
      <c r="T85" s="159" t="s">
        <v>30</v>
      </c>
      <c r="U85" s="159"/>
      <c r="V85" s="152" t="s">
        <v>345</v>
      </c>
      <c r="W85" s="193">
        <v>2</v>
      </c>
      <c r="X85" s="193">
        <v>0</v>
      </c>
      <c r="Y85" s="196" t="str">
        <f>IF(W85+X85&gt;1,"CUMPLIDA",IF(X85=1,"EN TERMINO","VENCIDA"))</f>
        <v>CUMPLIDA</v>
      </c>
      <c r="Z85" s="167" t="s">
        <v>55</v>
      </c>
    </row>
    <row r="86" spans="2:26" ht="138" customHeight="1" x14ac:dyDescent="0.3">
      <c r="B86" s="102" t="s">
        <v>346</v>
      </c>
      <c r="C86" s="102" t="s">
        <v>347</v>
      </c>
      <c r="D86" s="102" t="s">
        <v>348</v>
      </c>
      <c r="E86" s="102" t="s">
        <v>349</v>
      </c>
      <c r="F86" s="22" t="s">
        <v>350</v>
      </c>
      <c r="G86" s="22" t="s">
        <v>351</v>
      </c>
      <c r="H86" s="22" t="s">
        <v>352</v>
      </c>
      <c r="I86" s="22" t="s">
        <v>353</v>
      </c>
      <c r="J86" s="10">
        <v>1</v>
      </c>
      <c r="K86" s="169">
        <v>45838</v>
      </c>
      <c r="L86" s="169">
        <v>46022</v>
      </c>
      <c r="M86" s="170">
        <v>69.714285714285708</v>
      </c>
      <c r="N86" s="171" t="s">
        <v>72</v>
      </c>
      <c r="O86" s="172">
        <v>0.7</v>
      </c>
      <c r="P86" s="173">
        <v>0.7</v>
      </c>
      <c r="Q86" s="174">
        <f>+M86*P86</f>
        <v>48.79999999999999</v>
      </c>
      <c r="R86" s="102">
        <v>0</v>
      </c>
      <c r="S86" s="102">
        <v>0</v>
      </c>
      <c r="T86" s="175"/>
      <c r="U86" s="175" t="s">
        <v>32</v>
      </c>
      <c r="V86" s="175" t="s">
        <v>354</v>
      </c>
      <c r="W86" s="17"/>
      <c r="X86" s="17"/>
      <c r="Y86" s="102" t="s">
        <v>118</v>
      </c>
      <c r="Z86" s="103" t="s">
        <v>64</v>
      </c>
    </row>
    <row r="87" spans="2:26" ht="187.2" x14ac:dyDescent="0.3">
      <c r="B87" s="111"/>
      <c r="C87" s="111"/>
      <c r="D87" s="111"/>
      <c r="E87" s="111"/>
      <c r="F87" s="22" t="s">
        <v>355</v>
      </c>
      <c r="G87" s="22" t="s">
        <v>356</v>
      </c>
      <c r="H87" s="22" t="s">
        <v>357</v>
      </c>
      <c r="I87" s="22" t="s">
        <v>358</v>
      </c>
      <c r="J87" s="10">
        <v>1</v>
      </c>
      <c r="K87" s="177"/>
      <c r="L87" s="177"/>
      <c r="M87" s="178"/>
      <c r="N87" s="179"/>
      <c r="O87" s="180"/>
      <c r="P87" s="181"/>
      <c r="Q87" s="182"/>
      <c r="R87" s="111"/>
      <c r="S87" s="111"/>
      <c r="T87" s="183"/>
      <c r="U87" s="183"/>
      <c r="V87" s="183"/>
      <c r="W87" s="17"/>
      <c r="X87" s="17"/>
      <c r="Y87" s="111"/>
      <c r="Z87" s="112"/>
    </row>
    <row r="88" spans="2:26" ht="249.6" x14ac:dyDescent="0.3">
      <c r="B88" s="122"/>
      <c r="C88" s="122"/>
      <c r="D88" s="122"/>
      <c r="E88" s="122"/>
      <c r="F88" s="22" t="s">
        <v>359</v>
      </c>
      <c r="G88" s="22" t="s">
        <v>356</v>
      </c>
      <c r="H88" s="22" t="s">
        <v>360</v>
      </c>
      <c r="I88" s="22" t="s">
        <v>361</v>
      </c>
      <c r="J88" s="10">
        <v>1</v>
      </c>
      <c r="K88" s="185"/>
      <c r="L88" s="185"/>
      <c r="M88" s="186"/>
      <c r="N88" s="187"/>
      <c r="O88" s="188"/>
      <c r="P88" s="189"/>
      <c r="Q88" s="190"/>
      <c r="R88" s="122"/>
      <c r="S88" s="122"/>
      <c r="T88" s="191"/>
      <c r="U88" s="191"/>
      <c r="V88" s="191"/>
      <c r="W88" s="17"/>
      <c r="X88" s="17"/>
      <c r="Y88" s="122"/>
      <c r="Z88" s="123"/>
    </row>
    <row r="89" spans="2:26" ht="156" x14ac:dyDescent="0.3">
      <c r="B89" s="17" t="s">
        <v>362</v>
      </c>
      <c r="C89" s="22" t="s">
        <v>363</v>
      </c>
      <c r="D89" s="22" t="s">
        <v>364</v>
      </c>
      <c r="E89" s="22" t="s">
        <v>365</v>
      </c>
      <c r="F89" s="22" t="s">
        <v>366</v>
      </c>
      <c r="G89" s="22" t="s">
        <v>367</v>
      </c>
      <c r="H89" s="22" t="s">
        <v>368</v>
      </c>
      <c r="I89" s="22" t="s">
        <v>369</v>
      </c>
      <c r="J89" s="10">
        <v>1</v>
      </c>
      <c r="K89" s="11">
        <v>45534</v>
      </c>
      <c r="L89" s="11">
        <v>45838</v>
      </c>
      <c r="M89" s="21">
        <f>(L89-K89)/7</f>
        <v>43.428571428571431</v>
      </c>
      <c r="N89" s="23" t="s">
        <v>370</v>
      </c>
      <c r="O89" s="14">
        <v>1</v>
      </c>
      <c r="P89" s="15">
        <f t="shared" si="6"/>
        <v>1</v>
      </c>
      <c r="Q89" s="16">
        <f>+M89*P89</f>
        <v>43.428571428571431</v>
      </c>
      <c r="R89" s="17">
        <v>0</v>
      </c>
      <c r="S89" s="17">
        <v>0</v>
      </c>
      <c r="T89" s="18" t="s">
        <v>32</v>
      </c>
      <c r="U89" s="18"/>
      <c r="V89" s="19" t="s">
        <v>371</v>
      </c>
      <c r="W89" s="17"/>
      <c r="X89" s="17">
        <v>1</v>
      </c>
      <c r="Y89" s="17" t="s">
        <v>54</v>
      </c>
      <c r="Z89" s="20" t="s">
        <v>55</v>
      </c>
    </row>
    <row r="90" spans="2:26" ht="265.2" x14ac:dyDescent="0.3">
      <c r="B90" s="17" t="s">
        <v>372</v>
      </c>
      <c r="C90" s="22" t="s">
        <v>373</v>
      </c>
      <c r="D90" s="22" t="s">
        <v>374</v>
      </c>
      <c r="E90" s="22" t="s">
        <v>375</v>
      </c>
      <c r="F90" s="22" t="s">
        <v>376</v>
      </c>
      <c r="G90" s="22" t="s">
        <v>377</v>
      </c>
      <c r="H90" s="22" t="s">
        <v>378</v>
      </c>
      <c r="I90" s="22" t="s">
        <v>379</v>
      </c>
      <c r="J90" s="10">
        <v>1</v>
      </c>
      <c r="K90" s="11">
        <v>45534</v>
      </c>
      <c r="L90" s="11">
        <v>45838</v>
      </c>
      <c r="M90" s="21">
        <f>(L90-K90)/7</f>
        <v>43.428571428571431</v>
      </c>
      <c r="N90" s="23" t="s">
        <v>186</v>
      </c>
      <c r="O90" s="14">
        <v>1</v>
      </c>
      <c r="P90" s="15">
        <f t="shared" si="6"/>
        <v>1</v>
      </c>
      <c r="Q90" s="16">
        <f>+M90*P90</f>
        <v>43.428571428571431</v>
      </c>
      <c r="R90" s="17">
        <v>0</v>
      </c>
      <c r="S90" s="17">
        <v>0</v>
      </c>
      <c r="T90" s="18" t="s">
        <v>32</v>
      </c>
      <c r="U90" s="18"/>
      <c r="V90" s="19" t="s">
        <v>380</v>
      </c>
      <c r="W90" s="17"/>
      <c r="X90" s="17">
        <v>1</v>
      </c>
      <c r="Y90" s="17" t="s">
        <v>54</v>
      </c>
      <c r="Z90" s="20" t="s">
        <v>55</v>
      </c>
    </row>
    <row r="91" spans="2:26" ht="409.6" x14ac:dyDescent="0.3">
      <c r="B91" s="91" t="s">
        <v>381</v>
      </c>
      <c r="C91" s="91" t="s">
        <v>382</v>
      </c>
      <c r="D91" s="91" t="s">
        <v>383</v>
      </c>
      <c r="E91" s="91" t="s">
        <v>384</v>
      </c>
      <c r="F91" s="197" t="s">
        <v>385</v>
      </c>
      <c r="G91" s="197" t="s">
        <v>386</v>
      </c>
      <c r="H91" s="197" t="s">
        <v>387</v>
      </c>
      <c r="I91" s="161" t="s">
        <v>388</v>
      </c>
      <c r="J91" s="160">
        <v>1</v>
      </c>
      <c r="K91" s="94">
        <v>45534</v>
      </c>
      <c r="L91" s="198">
        <v>45716</v>
      </c>
      <c r="M91" s="170">
        <f t="shared" si="4"/>
        <v>26</v>
      </c>
      <c r="N91" s="171" t="s">
        <v>72</v>
      </c>
      <c r="O91" s="172">
        <v>1</v>
      </c>
      <c r="P91" s="173">
        <v>1</v>
      </c>
      <c r="Q91" s="174">
        <f>+M91*P91</f>
        <v>26</v>
      </c>
      <c r="R91" s="102">
        <v>0</v>
      </c>
      <c r="S91" s="102">
        <f t="shared" si="1"/>
        <v>0</v>
      </c>
      <c r="T91" s="175" t="s">
        <v>32</v>
      </c>
      <c r="U91" s="175"/>
      <c r="V91" s="175" t="s">
        <v>389</v>
      </c>
      <c r="W91" s="17"/>
      <c r="X91" s="17"/>
      <c r="Y91" s="102" t="s">
        <v>54</v>
      </c>
      <c r="Z91" s="103" t="s">
        <v>55</v>
      </c>
    </row>
    <row r="92" spans="2:26" ht="220.8" x14ac:dyDescent="0.3">
      <c r="B92" s="91"/>
      <c r="C92" s="199"/>
      <c r="D92" s="199"/>
      <c r="E92" s="91"/>
      <c r="F92" s="197" t="s">
        <v>390</v>
      </c>
      <c r="G92" s="197" t="s">
        <v>356</v>
      </c>
      <c r="H92" s="200" t="s">
        <v>391</v>
      </c>
      <c r="I92" s="161" t="s">
        <v>392</v>
      </c>
      <c r="J92" s="160">
        <v>1</v>
      </c>
      <c r="K92" s="104"/>
      <c r="L92" s="201"/>
      <c r="M92" s="178"/>
      <c r="N92" s="179"/>
      <c r="O92" s="180"/>
      <c r="P92" s="181"/>
      <c r="Q92" s="182"/>
      <c r="R92" s="111"/>
      <c r="S92" s="111"/>
      <c r="T92" s="183"/>
      <c r="U92" s="183"/>
      <c r="V92" s="183"/>
      <c r="W92" s="17"/>
      <c r="X92" s="17"/>
      <c r="Y92" s="111"/>
      <c r="Z92" s="112"/>
    </row>
    <row r="93" spans="2:26" ht="276" x14ac:dyDescent="0.3">
      <c r="B93" s="91"/>
      <c r="C93" s="199"/>
      <c r="D93" s="199"/>
      <c r="E93" s="91"/>
      <c r="F93" s="197" t="s">
        <v>393</v>
      </c>
      <c r="G93" s="197" t="s">
        <v>356</v>
      </c>
      <c r="H93" s="197" t="s">
        <v>394</v>
      </c>
      <c r="I93" s="161" t="s">
        <v>388</v>
      </c>
      <c r="J93" s="160">
        <v>1</v>
      </c>
      <c r="K93" s="104"/>
      <c r="L93" s="201"/>
      <c r="M93" s="178"/>
      <c r="N93" s="179"/>
      <c r="O93" s="180"/>
      <c r="P93" s="181"/>
      <c r="Q93" s="182"/>
      <c r="R93" s="111"/>
      <c r="S93" s="111"/>
      <c r="T93" s="183"/>
      <c r="U93" s="183"/>
      <c r="V93" s="183"/>
      <c r="W93" s="17"/>
      <c r="X93" s="17"/>
      <c r="Y93" s="111"/>
      <c r="Z93" s="112"/>
    </row>
    <row r="94" spans="2:26" ht="179.4" x14ac:dyDescent="0.3">
      <c r="B94" s="91"/>
      <c r="C94" s="199"/>
      <c r="D94" s="199"/>
      <c r="E94" s="91"/>
      <c r="F94" s="197" t="s">
        <v>395</v>
      </c>
      <c r="G94" s="197" t="s">
        <v>356</v>
      </c>
      <c r="H94" s="197" t="s">
        <v>396</v>
      </c>
      <c r="I94" s="161" t="s">
        <v>397</v>
      </c>
      <c r="J94" s="160">
        <v>1</v>
      </c>
      <c r="K94" s="115"/>
      <c r="L94" s="202"/>
      <c r="M94" s="186"/>
      <c r="N94" s="187"/>
      <c r="O94" s="188"/>
      <c r="P94" s="189"/>
      <c r="Q94" s="190"/>
      <c r="R94" s="122"/>
      <c r="S94" s="122"/>
      <c r="T94" s="191"/>
      <c r="U94" s="191"/>
      <c r="V94" s="191"/>
      <c r="W94" s="17"/>
      <c r="X94" s="17"/>
      <c r="Y94" s="122"/>
      <c r="Z94" s="123"/>
    </row>
    <row r="95" spans="2:26" ht="171.6" x14ac:dyDescent="0.3">
      <c r="B95" s="17" t="s">
        <v>398</v>
      </c>
      <c r="C95" s="22" t="s">
        <v>399</v>
      </c>
      <c r="D95" s="22" t="s">
        <v>400</v>
      </c>
      <c r="E95" s="22" t="s">
        <v>401</v>
      </c>
      <c r="F95" s="22" t="s">
        <v>402</v>
      </c>
      <c r="G95" s="22" t="s">
        <v>403</v>
      </c>
      <c r="H95" s="22" t="s">
        <v>404</v>
      </c>
      <c r="I95" s="22" t="s">
        <v>405</v>
      </c>
      <c r="J95" s="10">
        <v>1</v>
      </c>
      <c r="K95" s="11">
        <v>45537</v>
      </c>
      <c r="L95" s="11">
        <v>45834</v>
      </c>
      <c r="M95" s="21">
        <v>42.428571428571431</v>
      </c>
      <c r="N95" s="23" t="s">
        <v>72</v>
      </c>
      <c r="O95" s="14">
        <v>1</v>
      </c>
      <c r="P95" s="15">
        <v>1</v>
      </c>
      <c r="Q95" s="16">
        <f>+M95*P95</f>
        <v>42.428571428571431</v>
      </c>
      <c r="R95" s="17">
        <f t="shared" si="5"/>
        <v>0</v>
      </c>
      <c r="S95" s="17">
        <f t="shared" si="1"/>
        <v>0</v>
      </c>
      <c r="T95" s="18" t="s">
        <v>32</v>
      </c>
      <c r="U95" s="18"/>
      <c r="V95" s="19" t="s">
        <v>406</v>
      </c>
      <c r="W95" s="17"/>
      <c r="X95" s="17"/>
      <c r="Y95" s="17" t="s">
        <v>54</v>
      </c>
      <c r="Z95" s="20" t="s">
        <v>55</v>
      </c>
    </row>
    <row r="96" spans="2:26" ht="409.6" x14ac:dyDescent="0.25">
      <c r="B96" s="160" t="s">
        <v>407</v>
      </c>
      <c r="C96" s="159" t="s">
        <v>408</v>
      </c>
      <c r="D96" s="159" t="s">
        <v>409</v>
      </c>
      <c r="E96" s="159" t="s">
        <v>410</v>
      </c>
      <c r="F96" s="159" t="s">
        <v>411</v>
      </c>
      <c r="G96" s="159" t="s">
        <v>412</v>
      </c>
      <c r="H96" s="159" t="s">
        <v>413</v>
      </c>
      <c r="I96" s="160" t="s">
        <v>414</v>
      </c>
      <c r="J96" s="160" t="s">
        <v>415</v>
      </c>
      <c r="K96" s="163">
        <v>45534</v>
      </c>
      <c r="L96" s="163">
        <v>46022</v>
      </c>
      <c r="M96" s="164">
        <f>(+L96-K96)/7</f>
        <v>69.714285714285708</v>
      </c>
      <c r="N96" s="114" t="s">
        <v>186</v>
      </c>
      <c r="O96" s="165">
        <v>0.25</v>
      </c>
      <c r="P96" s="165">
        <v>0.25</v>
      </c>
      <c r="Q96" s="164">
        <f>+M96*P96</f>
        <v>17.428571428571427</v>
      </c>
      <c r="R96" s="164">
        <f>IF(L96&lt;=$C$8,Q96,0)</f>
        <v>0</v>
      </c>
      <c r="S96" s="164">
        <f>IF($C$8&gt;=L96,M96,0)</f>
        <v>0</v>
      </c>
      <c r="T96" s="159" t="s">
        <v>32</v>
      </c>
      <c r="U96" s="159"/>
      <c r="V96" s="152" t="s">
        <v>416</v>
      </c>
      <c r="W96" s="193"/>
      <c r="X96" s="193">
        <v>1</v>
      </c>
      <c r="Y96" s="196" t="str">
        <f>IF(W96+X96&gt;1,"CUMPLIDA",IF(X96=1,"EN TERMINO","VENCIDA"))</f>
        <v>EN TERMINO</v>
      </c>
      <c r="Z96" s="20" t="s">
        <v>64</v>
      </c>
    </row>
    <row r="97" spans="2:26" ht="138" customHeight="1" x14ac:dyDescent="0.3">
      <c r="B97" s="91" t="s">
        <v>417</v>
      </c>
      <c r="C97" s="91" t="s">
        <v>418</v>
      </c>
      <c r="D97" s="91" t="s">
        <v>419</v>
      </c>
      <c r="E97" s="91" t="s">
        <v>420</v>
      </c>
      <c r="F97" s="197" t="s">
        <v>421</v>
      </c>
      <c r="G97" s="197" t="s">
        <v>422</v>
      </c>
      <c r="H97" s="197" t="s">
        <v>423</v>
      </c>
      <c r="I97" s="160" t="s">
        <v>353</v>
      </c>
      <c r="J97" s="160">
        <v>1</v>
      </c>
      <c r="K97" s="169">
        <v>45534</v>
      </c>
      <c r="L97" s="169">
        <v>45838</v>
      </c>
      <c r="M97" s="170">
        <f t="shared" si="4"/>
        <v>43.428571428571431</v>
      </c>
      <c r="N97" s="171" t="s">
        <v>72</v>
      </c>
      <c r="O97" s="172">
        <v>1</v>
      </c>
      <c r="P97" s="173">
        <f>IF(O97/J98&gt;1,1,+O97/J98)</f>
        <v>1</v>
      </c>
      <c r="Q97" s="174">
        <f>+M97*P97</f>
        <v>43.428571428571431</v>
      </c>
      <c r="R97" s="102">
        <v>0</v>
      </c>
      <c r="S97" s="102">
        <f t="shared" si="1"/>
        <v>0</v>
      </c>
      <c r="T97" s="175" t="s">
        <v>32</v>
      </c>
      <c r="U97" s="175"/>
      <c r="V97" s="175" t="s">
        <v>424</v>
      </c>
      <c r="W97" s="17"/>
      <c r="X97" s="17"/>
      <c r="Y97" s="102" t="s">
        <v>54</v>
      </c>
      <c r="Z97" s="103" t="s">
        <v>55</v>
      </c>
    </row>
    <row r="98" spans="2:26" ht="110.4" x14ac:dyDescent="0.3">
      <c r="B98" s="91"/>
      <c r="C98" s="199"/>
      <c r="D98" s="199"/>
      <c r="E98" s="91"/>
      <c r="F98" s="197" t="s">
        <v>425</v>
      </c>
      <c r="G98" s="197" t="s">
        <v>356</v>
      </c>
      <c r="H98" s="197" t="s">
        <v>426</v>
      </c>
      <c r="I98" s="160" t="s">
        <v>353</v>
      </c>
      <c r="J98" s="160">
        <v>1</v>
      </c>
      <c r="K98" s="177"/>
      <c r="L98" s="177"/>
      <c r="M98" s="178"/>
      <c r="N98" s="179"/>
      <c r="O98" s="180"/>
      <c r="P98" s="181"/>
      <c r="Q98" s="182"/>
      <c r="R98" s="111"/>
      <c r="S98" s="111"/>
      <c r="T98" s="183"/>
      <c r="U98" s="183"/>
      <c r="V98" s="183"/>
      <c r="W98" s="17"/>
      <c r="X98" s="17"/>
      <c r="Y98" s="111"/>
      <c r="Z98" s="112"/>
    </row>
    <row r="99" spans="2:26" ht="96.6" x14ac:dyDescent="0.3">
      <c r="B99" s="91"/>
      <c r="C99" s="199"/>
      <c r="D99" s="199"/>
      <c r="E99" s="91"/>
      <c r="F99" s="197" t="s">
        <v>427</v>
      </c>
      <c r="G99" s="197" t="s">
        <v>356</v>
      </c>
      <c r="H99" s="197" t="s">
        <v>428</v>
      </c>
      <c r="I99" s="160" t="s">
        <v>429</v>
      </c>
      <c r="J99" s="160">
        <v>1</v>
      </c>
      <c r="K99" s="185"/>
      <c r="L99" s="185"/>
      <c r="M99" s="186"/>
      <c r="N99" s="187"/>
      <c r="O99" s="188"/>
      <c r="P99" s="189"/>
      <c r="Q99" s="190"/>
      <c r="R99" s="122"/>
      <c r="S99" s="122"/>
      <c r="T99" s="191"/>
      <c r="U99" s="191"/>
      <c r="V99" s="191"/>
      <c r="W99" s="17"/>
      <c r="X99" s="17"/>
      <c r="Y99" s="122"/>
      <c r="Z99" s="123"/>
    </row>
    <row r="100" spans="2:26" ht="317.39999999999998" x14ac:dyDescent="0.3">
      <c r="B100" s="91" t="s">
        <v>430</v>
      </c>
      <c r="C100" s="91" t="s">
        <v>431</v>
      </c>
      <c r="D100" s="91" t="s">
        <v>432</v>
      </c>
      <c r="E100" s="91" t="s">
        <v>433</v>
      </c>
      <c r="F100" s="197" t="s">
        <v>434</v>
      </c>
      <c r="G100" s="197" t="s">
        <v>435</v>
      </c>
      <c r="H100" s="197" t="s">
        <v>436</v>
      </c>
      <c r="I100" s="203" t="s">
        <v>353</v>
      </c>
      <c r="J100" s="160">
        <v>1</v>
      </c>
      <c r="K100" s="169">
        <v>45534</v>
      </c>
      <c r="L100" s="169">
        <v>46022</v>
      </c>
      <c r="M100" s="170">
        <f t="shared" si="4"/>
        <v>69.714285714285708</v>
      </c>
      <c r="N100" s="171" t="s">
        <v>72</v>
      </c>
      <c r="O100" s="172">
        <v>1</v>
      </c>
      <c r="P100" s="173">
        <f>IF(O100/J101&gt;1,1,+O100/J101)</f>
        <v>1</v>
      </c>
      <c r="Q100" s="174">
        <f>+M100*P100</f>
        <v>69.714285714285708</v>
      </c>
      <c r="R100" s="102">
        <v>0</v>
      </c>
      <c r="S100" s="102">
        <f>IF($S$7&gt;=L100,M100,0)</f>
        <v>0</v>
      </c>
      <c r="T100" s="175"/>
      <c r="U100" s="175" t="s">
        <v>32</v>
      </c>
      <c r="V100" s="175" t="s">
        <v>437</v>
      </c>
      <c r="W100" s="17"/>
      <c r="X100" s="17"/>
      <c r="Y100" s="102" t="s">
        <v>118</v>
      </c>
      <c r="Z100" s="103" t="s">
        <v>64</v>
      </c>
    </row>
    <row r="101" spans="2:26" ht="96.6" customHeight="1" x14ac:dyDescent="0.3">
      <c r="B101" s="91"/>
      <c r="C101" s="199"/>
      <c r="D101" s="199"/>
      <c r="E101" s="91"/>
      <c r="F101" s="197" t="s">
        <v>438</v>
      </c>
      <c r="G101" s="197" t="s">
        <v>356</v>
      </c>
      <c r="H101" s="197" t="s">
        <v>439</v>
      </c>
      <c r="I101" s="204" t="s">
        <v>440</v>
      </c>
      <c r="J101" s="160">
        <v>1</v>
      </c>
      <c r="K101" s="177"/>
      <c r="L101" s="177"/>
      <c r="M101" s="178"/>
      <c r="N101" s="179"/>
      <c r="O101" s="180"/>
      <c r="P101" s="181"/>
      <c r="Q101" s="182"/>
      <c r="R101" s="111"/>
      <c r="S101" s="111"/>
      <c r="T101" s="183"/>
      <c r="U101" s="183"/>
      <c r="V101" s="183"/>
      <c r="W101" s="17"/>
      <c r="X101" s="17"/>
      <c r="Y101" s="111"/>
      <c r="Z101" s="112"/>
    </row>
    <row r="102" spans="2:26" ht="97.2" customHeight="1" thickBot="1" x14ac:dyDescent="0.35">
      <c r="B102" s="91"/>
      <c r="C102" s="199"/>
      <c r="D102" s="199"/>
      <c r="E102" s="91"/>
      <c r="F102" s="197" t="s">
        <v>441</v>
      </c>
      <c r="G102" s="197" t="s">
        <v>356</v>
      </c>
      <c r="H102" s="197" t="s">
        <v>357</v>
      </c>
      <c r="I102" s="160" t="s">
        <v>442</v>
      </c>
      <c r="J102" s="160">
        <v>1</v>
      </c>
      <c r="K102" s="185"/>
      <c r="L102" s="185"/>
      <c r="M102" s="186"/>
      <c r="N102" s="187"/>
      <c r="O102" s="188"/>
      <c r="P102" s="189"/>
      <c r="Q102" s="190"/>
      <c r="R102" s="122"/>
      <c r="S102" s="122"/>
      <c r="T102" s="191"/>
      <c r="U102" s="191"/>
      <c r="V102" s="191"/>
      <c r="W102" s="17"/>
      <c r="X102" s="17"/>
      <c r="Y102" s="122"/>
      <c r="Z102" s="123"/>
    </row>
    <row r="103" spans="2:26" ht="360" x14ac:dyDescent="0.3">
      <c r="B103" s="140" t="s">
        <v>443</v>
      </c>
      <c r="C103" s="141" t="s">
        <v>444</v>
      </c>
      <c r="D103" s="141" t="s">
        <v>445</v>
      </c>
      <c r="E103" s="141" t="s">
        <v>446</v>
      </c>
      <c r="F103" s="142" t="s">
        <v>447</v>
      </c>
      <c r="G103" s="142" t="s">
        <v>448</v>
      </c>
      <c r="H103" s="142" t="s">
        <v>449</v>
      </c>
      <c r="I103" s="142" t="s">
        <v>274</v>
      </c>
      <c r="J103" s="205">
        <v>1</v>
      </c>
      <c r="K103" s="206">
        <v>45527</v>
      </c>
      <c r="L103" s="206">
        <v>45710</v>
      </c>
      <c r="M103" s="207">
        <v>26.142857142857142</v>
      </c>
      <c r="N103" s="208" t="s">
        <v>450</v>
      </c>
      <c r="O103" s="209">
        <v>100</v>
      </c>
      <c r="P103" s="210">
        <f>IF(O103/J103&gt;1,1,+O103/J103)</f>
        <v>1</v>
      </c>
      <c r="Q103" s="150">
        <f>+M103*P103</f>
        <v>26.142857142857142</v>
      </c>
      <c r="R103" s="150">
        <f>IF(L103&lt;=$S$7,Q103,0)</f>
        <v>0</v>
      </c>
      <c r="S103" s="150">
        <f>IF($S$7&gt;=L103,M103,0)</f>
        <v>0</v>
      </c>
      <c r="T103" s="151" t="s">
        <v>32</v>
      </c>
      <c r="U103" s="151"/>
      <c r="V103" s="166" t="s">
        <v>451</v>
      </c>
      <c r="W103" s="211"/>
      <c r="X103" s="211">
        <v>1</v>
      </c>
      <c r="Y103" s="212" t="s">
        <v>54</v>
      </c>
      <c r="Z103" s="213" t="s">
        <v>55</v>
      </c>
    </row>
    <row r="104" spans="2:26" ht="409.6" x14ac:dyDescent="0.3">
      <c r="B104" s="214"/>
      <c r="C104" s="215"/>
      <c r="D104" s="215"/>
      <c r="E104" s="215"/>
      <c r="F104" s="142" t="s">
        <v>452</v>
      </c>
      <c r="G104" s="142" t="s">
        <v>453</v>
      </c>
      <c r="H104" s="142" t="s">
        <v>454</v>
      </c>
      <c r="I104" s="142" t="s">
        <v>274</v>
      </c>
      <c r="J104" s="205">
        <v>1</v>
      </c>
      <c r="K104" s="144"/>
      <c r="L104" s="144"/>
      <c r="M104" s="145"/>
      <c r="N104" s="216"/>
      <c r="O104" s="217"/>
      <c r="P104" s="108"/>
      <c r="Q104" s="109"/>
      <c r="R104" s="109"/>
      <c r="S104" s="109"/>
      <c r="T104" s="110"/>
      <c r="U104" s="110"/>
      <c r="V104" s="166" t="s">
        <v>455</v>
      </c>
      <c r="W104" s="218"/>
      <c r="X104" s="218"/>
      <c r="Y104" s="219"/>
      <c r="Z104" s="220"/>
    </row>
    <row r="105" spans="2:26" ht="374.4" x14ac:dyDescent="0.3">
      <c r="B105" s="214"/>
      <c r="C105" s="215"/>
      <c r="D105" s="215"/>
      <c r="E105" s="215"/>
      <c r="F105" s="142" t="s">
        <v>456</v>
      </c>
      <c r="G105" s="142" t="s">
        <v>453</v>
      </c>
      <c r="H105" s="142" t="s">
        <v>457</v>
      </c>
      <c r="I105" s="142" t="s">
        <v>51</v>
      </c>
      <c r="J105" s="143">
        <v>1</v>
      </c>
      <c r="K105" s="144"/>
      <c r="L105" s="144"/>
      <c r="M105" s="145"/>
      <c r="N105" s="216"/>
      <c r="O105" s="217"/>
      <c r="P105" s="108"/>
      <c r="Q105" s="109"/>
      <c r="R105" s="109"/>
      <c r="S105" s="109"/>
      <c r="T105" s="110"/>
      <c r="U105" s="110"/>
      <c r="V105" s="166" t="s">
        <v>458</v>
      </c>
      <c r="W105" s="218"/>
      <c r="X105" s="218"/>
      <c r="Y105" s="219"/>
      <c r="Z105" s="220"/>
    </row>
    <row r="106" spans="2:26" ht="216" x14ac:dyDescent="0.3">
      <c r="B106" s="153"/>
      <c r="C106" s="154"/>
      <c r="D106" s="154"/>
      <c r="E106" s="154"/>
      <c r="F106" s="142" t="s">
        <v>459</v>
      </c>
      <c r="G106" s="142" t="s">
        <v>460</v>
      </c>
      <c r="H106" s="142" t="s">
        <v>461</v>
      </c>
      <c r="I106" s="142" t="s">
        <v>51</v>
      </c>
      <c r="J106" s="143">
        <v>12</v>
      </c>
      <c r="K106" s="155"/>
      <c r="L106" s="155"/>
      <c r="M106" s="156"/>
      <c r="N106" s="221"/>
      <c r="O106" s="222"/>
      <c r="P106" s="119"/>
      <c r="Q106" s="120"/>
      <c r="R106" s="120"/>
      <c r="S106" s="120"/>
      <c r="T106" s="121"/>
      <c r="U106" s="121"/>
      <c r="V106" s="166" t="s">
        <v>462</v>
      </c>
      <c r="W106" s="223"/>
      <c r="X106" s="223"/>
      <c r="Y106" s="224"/>
      <c r="Z106" s="225"/>
    </row>
    <row r="107" spans="2:26" ht="317.39999999999998" x14ac:dyDescent="0.3">
      <c r="B107" s="91" t="s">
        <v>463</v>
      </c>
      <c r="C107" s="91" t="s">
        <v>464</v>
      </c>
      <c r="D107" s="91" t="s">
        <v>465</v>
      </c>
      <c r="E107" s="91" t="s">
        <v>466</v>
      </c>
      <c r="F107" s="197" t="s">
        <v>467</v>
      </c>
      <c r="G107" s="197" t="s">
        <v>468</v>
      </c>
      <c r="H107" s="197" t="s">
        <v>469</v>
      </c>
      <c r="I107" s="160" t="s">
        <v>353</v>
      </c>
      <c r="J107" s="160">
        <v>1</v>
      </c>
      <c r="K107" s="94">
        <v>45534</v>
      </c>
      <c r="L107" s="206">
        <v>46022</v>
      </c>
      <c r="M107" s="207">
        <f>(L107-K107)/7</f>
        <v>69.714285714285708</v>
      </c>
      <c r="N107" s="226" t="s">
        <v>72</v>
      </c>
      <c r="O107" s="227">
        <v>0.7</v>
      </c>
      <c r="P107" s="98">
        <v>0.7</v>
      </c>
      <c r="Q107" s="99">
        <f>M107*P107</f>
        <v>48.79999999999999</v>
      </c>
      <c r="R107" s="99">
        <v>0</v>
      </c>
      <c r="S107" s="99">
        <v>0</v>
      </c>
      <c r="T107" s="100"/>
      <c r="U107" s="100" t="s">
        <v>32</v>
      </c>
      <c r="V107" s="228" t="s">
        <v>470</v>
      </c>
      <c r="W107" s="196"/>
      <c r="X107" s="196"/>
      <c r="Y107" s="102" t="s">
        <v>118</v>
      </c>
      <c r="Z107" s="103" t="s">
        <v>64</v>
      </c>
    </row>
    <row r="108" spans="2:26" ht="194.4" customHeight="1" x14ac:dyDescent="0.3">
      <c r="B108" s="91"/>
      <c r="C108" s="91"/>
      <c r="D108" s="91"/>
      <c r="E108" s="91"/>
      <c r="F108" s="197" t="s">
        <v>471</v>
      </c>
      <c r="G108" s="197" t="s">
        <v>472</v>
      </c>
      <c r="H108" s="197" t="s">
        <v>473</v>
      </c>
      <c r="I108" s="160" t="s">
        <v>440</v>
      </c>
      <c r="J108" s="160">
        <v>1</v>
      </c>
      <c r="K108" s="104"/>
      <c r="L108" s="144"/>
      <c r="M108" s="145"/>
      <c r="N108" s="229"/>
      <c r="O108" s="230"/>
      <c r="P108" s="108"/>
      <c r="Q108" s="109"/>
      <c r="R108" s="109"/>
      <c r="S108" s="109"/>
      <c r="T108" s="110"/>
      <c r="U108" s="110"/>
      <c r="V108" s="231"/>
      <c r="W108" s="196"/>
      <c r="X108" s="196"/>
      <c r="Y108" s="111"/>
      <c r="Z108" s="112"/>
    </row>
    <row r="109" spans="2:26" ht="125.4" customHeight="1" x14ac:dyDescent="0.3">
      <c r="B109" s="91"/>
      <c r="C109" s="91"/>
      <c r="D109" s="91"/>
      <c r="E109" s="91"/>
      <c r="F109" s="197" t="s">
        <v>474</v>
      </c>
      <c r="G109" s="197" t="s">
        <v>475</v>
      </c>
      <c r="H109" s="197" t="s">
        <v>476</v>
      </c>
      <c r="I109" s="160" t="s">
        <v>429</v>
      </c>
      <c r="J109" s="160">
        <v>1</v>
      </c>
      <c r="K109" s="115"/>
      <c r="L109" s="155"/>
      <c r="M109" s="156"/>
      <c r="N109" s="232"/>
      <c r="O109" s="233"/>
      <c r="P109" s="119"/>
      <c r="Q109" s="120"/>
      <c r="R109" s="120"/>
      <c r="S109" s="120"/>
      <c r="T109" s="121"/>
      <c r="U109" s="121"/>
      <c r="V109" s="234"/>
      <c r="W109" s="196"/>
      <c r="X109" s="196"/>
      <c r="Y109" s="122"/>
      <c r="Z109" s="123"/>
    </row>
    <row r="110" spans="2:26" ht="296.39999999999998" customHeight="1" x14ac:dyDescent="0.3">
      <c r="B110" s="91" t="s">
        <v>477</v>
      </c>
      <c r="C110" s="91" t="s">
        <v>478</v>
      </c>
      <c r="D110" s="91" t="s">
        <v>479</v>
      </c>
      <c r="E110" s="91" t="s">
        <v>480</v>
      </c>
      <c r="F110" s="197" t="s">
        <v>467</v>
      </c>
      <c r="G110" s="197" t="s">
        <v>468</v>
      </c>
      <c r="H110" s="197" t="s">
        <v>469</v>
      </c>
      <c r="I110" s="160" t="s">
        <v>353</v>
      </c>
      <c r="J110" s="160">
        <v>1</v>
      </c>
      <c r="K110" s="94">
        <v>45534</v>
      </c>
      <c r="L110" s="198">
        <v>46022</v>
      </c>
      <c r="M110" s="170">
        <f>(L110-K110)/7</f>
        <v>69.714285714285708</v>
      </c>
      <c r="N110" s="226" t="s">
        <v>72</v>
      </c>
      <c r="O110" s="172">
        <v>1E-3</v>
      </c>
      <c r="P110" s="173">
        <f>IF(O110/J112&gt;1,1,+O110/J112)</f>
        <v>1E-3</v>
      </c>
      <c r="Q110" s="174">
        <f>+M110*P110</f>
        <v>6.9714285714285715E-2</v>
      </c>
      <c r="R110" s="102">
        <v>0</v>
      </c>
      <c r="S110" s="102">
        <v>0</v>
      </c>
      <c r="T110" s="100"/>
      <c r="U110" s="100" t="s">
        <v>32</v>
      </c>
      <c r="V110" s="228" t="s">
        <v>481</v>
      </c>
      <c r="W110" s="196"/>
      <c r="X110" s="196"/>
      <c r="Y110" s="102" t="s">
        <v>118</v>
      </c>
      <c r="Z110" s="103" t="s">
        <v>64</v>
      </c>
    </row>
    <row r="111" spans="2:26" ht="197.4" customHeight="1" x14ac:dyDescent="0.3">
      <c r="B111" s="91"/>
      <c r="C111" s="91"/>
      <c r="D111" s="91"/>
      <c r="E111" s="91"/>
      <c r="F111" s="197" t="s">
        <v>471</v>
      </c>
      <c r="G111" s="197" t="s">
        <v>482</v>
      </c>
      <c r="H111" s="197" t="s">
        <v>483</v>
      </c>
      <c r="I111" s="160" t="s">
        <v>440</v>
      </c>
      <c r="J111" s="160">
        <v>1</v>
      </c>
      <c r="K111" s="104"/>
      <c r="L111" s="201"/>
      <c r="M111" s="178"/>
      <c r="N111" s="229"/>
      <c r="O111" s="180"/>
      <c r="P111" s="181"/>
      <c r="Q111" s="182"/>
      <c r="R111" s="111"/>
      <c r="S111" s="111"/>
      <c r="T111" s="110"/>
      <c r="U111" s="110"/>
      <c r="V111" s="231"/>
      <c r="W111" s="196"/>
      <c r="X111" s="196"/>
      <c r="Y111" s="111"/>
      <c r="Z111" s="112"/>
    </row>
    <row r="112" spans="2:26" ht="143.4" customHeight="1" x14ac:dyDescent="0.3">
      <c r="B112" s="91"/>
      <c r="C112" s="91"/>
      <c r="D112" s="91"/>
      <c r="E112" s="91"/>
      <c r="F112" s="197" t="s">
        <v>474</v>
      </c>
      <c r="G112" s="197" t="s">
        <v>475</v>
      </c>
      <c r="H112" s="197" t="s">
        <v>476</v>
      </c>
      <c r="I112" s="160" t="s">
        <v>353</v>
      </c>
      <c r="J112" s="160">
        <v>1</v>
      </c>
      <c r="K112" s="115"/>
      <c r="L112" s="202"/>
      <c r="M112" s="186"/>
      <c r="N112" s="232"/>
      <c r="O112" s="188"/>
      <c r="P112" s="189"/>
      <c r="Q112" s="190"/>
      <c r="R112" s="122"/>
      <c r="S112" s="122"/>
      <c r="T112" s="121"/>
      <c r="U112" s="121"/>
      <c r="V112" s="234"/>
      <c r="W112" s="17"/>
      <c r="X112" s="17"/>
      <c r="Y112" s="122"/>
      <c r="Z112" s="123"/>
    </row>
    <row r="113" spans="2:26" ht="143.4" customHeight="1" x14ac:dyDescent="0.3">
      <c r="B113" s="91" t="s">
        <v>484</v>
      </c>
      <c r="C113" s="199" t="s">
        <v>485</v>
      </c>
      <c r="D113" s="199" t="s">
        <v>486</v>
      </c>
      <c r="E113" s="91" t="s">
        <v>487</v>
      </c>
      <c r="F113" s="197" t="s">
        <v>467</v>
      </c>
      <c r="G113" s="197" t="s">
        <v>468</v>
      </c>
      <c r="H113" s="197" t="s">
        <v>469</v>
      </c>
      <c r="I113" s="160" t="s">
        <v>353</v>
      </c>
      <c r="J113" s="160">
        <v>1</v>
      </c>
      <c r="K113" s="235">
        <v>45534</v>
      </c>
      <c r="L113" s="236">
        <v>46022</v>
      </c>
      <c r="M113" s="164">
        <f t="shared" ref="M113:M118" si="8">(+L113-K113)/7</f>
        <v>69.714285714285708</v>
      </c>
      <c r="N113" s="226" t="s">
        <v>72</v>
      </c>
      <c r="O113" s="237">
        <v>1.4200000000000001E-2</v>
      </c>
      <c r="P113" s="194">
        <f>IF(O113/J113&gt;1,1,+O113/J113)</f>
        <v>1.4200000000000001E-2</v>
      </c>
      <c r="Q113" s="238">
        <f t="shared" ref="Q113:Q118" si="9">+M113*P113</f>
        <v>0.98994285714285712</v>
      </c>
      <c r="R113" s="100">
        <f>IF(L113&lt;=$S$7,Q113,0)</f>
        <v>0</v>
      </c>
      <c r="S113" s="100">
        <f>IF($S$7&gt;=L113,M113,0)</f>
        <v>0</v>
      </c>
      <c r="T113" s="100"/>
      <c r="U113" s="100" t="s">
        <v>32</v>
      </c>
      <c r="V113" s="100" t="s">
        <v>488</v>
      </c>
      <c r="W113" s="17"/>
      <c r="X113" s="17"/>
      <c r="Y113" s="102" t="s">
        <v>118</v>
      </c>
      <c r="Z113" s="103" t="s">
        <v>64</v>
      </c>
    </row>
    <row r="114" spans="2:26" ht="143.4" customHeight="1" x14ac:dyDescent="0.3">
      <c r="B114" s="91"/>
      <c r="C114" s="199"/>
      <c r="D114" s="199"/>
      <c r="E114" s="91"/>
      <c r="F114" s="197" t="s">
        <v>471</v>
      </c>
      <c r="G114" s="197" t="s">
        <v>472</v>
      </c>
      <c r="H114" s="197" t="s">
        <v>483</v>
      </c>
      <c r="I114" s="160" t="s">
        <v>440</v>
      </c>
      <c r="J114" s="160">
        <v>1</v>
      </c>
      <c r="K114" s="235">
        <v>45534</v>
      </c>
      <c r="L114" s="236">
        <v>46022</v>
      </c>
      <c r="M114" s="164">
        <f t="shared" si="8"/>
        <v>69.714285714285708</v>
      </c>
      <c r="N114" s="229"/>
      <c r="O114" s="237">
        <v>1.4200000000000001E-2</v>
      </c>
      <c r="P114" s="194">
        <f>IF(O114/J114&gt;1,1,+O114/J114)</f>
        <v>1.4200000000000001E-2</v>
      </c>
      <c r="Q114" s="238">
        <f t="shared" si="9"/>
        <v>0.98994285714285712</v>
      </c>
      <c r="R114" s="110"/>
      <c r="S114" s="110"/>
      <c r="T114" s="110"/>
      <c r="U114" s="110"/>
      <c r="V114" s="110"/>
      <c r="W114" s="17"/>
      <c r="X114" s="17"/>
      <c r="Y114" s="111"/>
      <c r="Z114" s="112"/>
    </row>
    <row r="115" spans="2:26" ht="143.4" customHeight="1" thickBot="1" x14ac:dyDescent="0.35">
      <c r="B115" s="91"/>
      <c r="C115" s="199"/>
      <c r="D115" s="199"/>
      <c r="E115" s="91"/>
      <c r="F115" s="197" t="s">
        <v>474</v>
      </c>
      <c r="G115" s="197" t="s">
        <v>475</v>
      </c>
      <c r="H115" s="197" t="s">
        <v>476</v>
      </c>
      <c r="I115" s="160" t="s">
        <v>353</v>
      </c>
      <c r="J115" s="160">
        <v>1</v>
      </c>
      <c r="K115" s="235">
        <v>45534</v>
      </c>
      <c r="L115" s="236">
        <v>46022</v>
      </c>
      <c r="M115" s="164">
        <f t="shared" si="8"/>
        <v>69.714285714285708</v>
      </c>
      <c r="N115" s="232"/>
      <c r="O115" s="237">
        <v>1.4200000000000001E-2</v>
      </c>
      <c r="P115" s="194">
        <f>IF(O115/J115&gt;1,1,+O115/J115)</f>
        <v>1.4200000000000001E-2</v>
      </c>
      <c r="Q115" s="238">
        <f t="shared" si="9"/>
        <v>0.98994285714285712</v>
      </c>
      <c r="R115" s="121"/>
      <c r="S115" s="121"/>
      <c r="T115" s="121"/>
      <c r="U115" s="121"/>
      <c r="V115" s="121"/>
      <c r="W115" s="17"/>
      <c r="X115" s="17"/>
      <c r="Y115" s="122"/>
      <c r="Z115" s="123"/>
    </row>
    <row r="116" spans="2:26" ht="143.4" customHeight="1" thickBot="1" x14ac:dyDescent="0.3">
      <c r="B116" s="91" t="s">
        <v>489</v>
      </c>
      <c r="C116" s="91" t="s">
        <v>490</v>
      </c>
      <c r="D116" s="91" t="s">
        <v>491</v>
      </c>
      <c r="E116" s="91" t="s">
        <v>492</v>
      </c>
      <c r="F116" s="159" t="s">
        <v>493</v>
      </c>
      <c r="G116" s="159" t="s">
        <v>494</v>
      </c>
      <c r="H116" s="159" t="s">
        <v>495</v>
      </c>
      <c r="I116" s="160" t="s">
        <v>496</v>
      </c>
      <c r="J116" s="160">
        <v>1</v>
      </c>
      <c r="K116" s="235">
        <v>45534</v>
      </c>
      <c r="L116" s="235">
        <v>46022</v>
      </c>
      <c r="M116" s="164">
        <f t="shared" si="8"/>
        <v>69.714285714285708</v>
      </c>
      <c r="N116" s="114" t="s">
        <v>497</v>
      </c>
      <c r="O116" s="193">
        <v>1</v>
      </c>
      <c r="P116" s="194">
        <f>IF(O116/J116&gt;1,1,+O116/J116)</f>
        <v>1</v>
      </c>
      <c r="Q116" s="149">
        <f t="shared" si="9"/>
        <v>69.714285714285708</v>
      </c>
      <c r="R116" s="239">
        <v>0</v>
      </c>
      <c r="S116" s="239"/>
      <c r="T116" s="239"/>
      <c r="U116" s="240" t="s">
        <v>32</v>
      </c>
      <c r="V116" s="241" t="s">
        <v>498</v>
      </c>
      <c r="W116" s="17"/>
      <c r="X116" s="17"/>
      <c r="Y116" s="102" t="s">
        <v>118</v>
      </c>
      <c r="Z116" s="103" t="s">
        <v>64</v>
      </c>
    </row>
    <row r="117" spans="2:26" ht="120" x14ac:dyDescent="0.25">
      <c r="B117" s="91"/>
      <c r="C117" s="91"/>
      <c r="D117" s="91" t="s">
        <v>499</v>
      </c>
      <c r="E117" s="91"/>
      <c r="F117" s="159" t="s">
        <v>500</v>
      </c>
      <c r="G117" s="159" t="s">
        <v>501</v>
      </c>
      <c r="H117" s="159" t="s">
        <v>502</v>
      </c>
      <c r="I117" s="160" t="s">
        <v>496</v>
      </c>
      <c r="J117" s="160">
        <v>1</v>
      </c>
      <c r="K117" s="235">
        <v>45534</v>
      </c>
      <c r="L117" s="235">
        <v>46022</v>
      </c>
      <c r="M117" s="164">
        <f t="shared" si="8"/>
        <v>69.714285714285708</v>
      </c>
      <c r="N117" s="114" t="s">
        <v>503</v>
      </c>
      <c r="O117" s="193">
        <v>60</v>
      </c>
      <c r="P117" s="194">
        <v>0.6</v>
      </c>
      <c r="Q117" s="149">
        <f t="shared" si="9"/>
        <v>41.828571428571422</v>
      </c>
      <c r="R117" s="242"/>
      <c r="S117" s="242"/>
      <c r="T117" s="242"/>
      <c r="U117" s="243"/>
      <c r="V117" s="243"/>
      <c r="W117" s="17"/>
      <c r="X117" s="17"/>
      <c r="Y117" s="111"/>
      <c r="Z117" s="123"/>
    </row>
    <row r="118" spans="2:26" ht="108" customHeight="1" x14ac:dyDescent="0.3">
      <c r="B118" s="140" t="s">
        <v>504</v>
      </c>
      <c r="C118" s="141" t="s">
        <v>505</v>
      </c>
      <c r="D118" s="141" t="s">
        <v>506</v>
      </c>
      <c r="E118" s="141" t="s">
        <v>507</v>
      </c>
      <c r="F118" s="142" t="s">
        <v>508</v>
      </c>
      <c r="G118" s="142" t="s">
        <v>509</v>
      </c>
      <c r="H118" s="142" t="s">
        <v>495</v>
      </c>
      <c r="I118" s="143" t="s">
        <v>496</v>
      </c>
      <c r="J118" s="143">
        <v>1</v>
      </c>
      <c r="K118" s="94">
        <v>45534</v>
      </c>
      <c r="L118" s="94">
        <v>46022</v>
      </c>
      <c r="M118" s="207">
        <f t="shared" si="8"/>
        <v>69.714285714285708</v>
      </c>
      <c r="N118" s="146" t="s">
        <v>510</v>
      </c>
      <c r="O118" s="244">
        <v>0.7</v>
      </c>
      <c r="P118" s="245">
        <f>IF(O118/J118&gt;1,1,+O118/J118)</f>
        <v>0.7</v>
      </c>
      <c r="Q118" s="207">
        <f t="shared" si="9"/>
        <v>48.79999999999999</v>
      </c>
      <c r="R118" s="207">
        <f>IF(L118&lt;=$C$8,Q118,0)</f>
        <v>0</v>
      </c>
      <c r="S118" s="207">
        <f>IF($C$8&gt;=L118,M118,0)</f>
        <v>0</v>
      </c>
      <c r="T118" s="141"/>
      <c r="U118" s="141" t="s">
        <v>511</v>
      </c>
      <c r="V118" s="241" t="s">
        <v>498</v>
      </c>
      <c r="W118" s="17"/>
      <c r="X118" s="17"/>
      <c r="Y118" s="102" t="s">
        <v>118</v>
      </c>
      <c r="Z118" s="103" t="s">
        <v>64</v>
      </c>
    </row>
    <row r="119" spans="2:26" ht="72" customHeight="1" x14ac:dyDescent="0.3">
      <c r="B119" s="214"/>
      <c r="C119" s="215"/>
      <c r="D119" s="215" t="s">
        <v>512</v>
      </c>
      <c r="E119" s="215"/>
      <c r="F119" s="142" t="s">
        <v>513</v>
      </c>
      <c r="G119" s="142" t="s">
        <v>514</v>
      </c>
      <c r="H119" s="142" t="s">
        <v>502</v>
      </c>
      <c r="I119" s="143" t="s">
        <v>496</v>
      </c>
      <c r="J119" s="143">
        <v>1</v>
      </c>
      <c r="K119" s="115"/>
      <c r="L119" s="115"/>
      <c r="M119" s="156"/>
      <c r="N119" s="146" t="s">
        <v>515</v>
      </c>
      <c r="O119" s="246"/>
      <c r="P119" s="247"/>
      <c r="Q119" s="156"/>
      <c r="R119" s="156"/>
      <c r="S119" s="156"/>
      <c r="T119" s="154"/>
      <c r="U119" s="154"/>
      <c r="V119" s="243"/>
      <c r="W119" s="17"/>
      <c r="X119" s="17"/>
      <c r="Y119" s="111"/>
      <c r="Z119" s="123"/>
    </row>
    <row r="120" spans="2:26" ht="396" x14ac:dyDescent="0.25">
      <c r="B120" s="160" t="s">
        <v>516</v>
      </c>
      <c r="C120" s="160" t="s">
        <v>517</v>
      </c>
      <c r="D120" s="160" t="s">
        <v>518</v>
      </c>
      <c r="E120" s="160" t="s">
        <v>519</v>
      </c>
      <c r="F120" s="159" t="s">
        <v>520</v>
      </c>
      <c r="G120" s="159" t="s">
        <v>521</v>
      </c>
      <c r="H120" s="159" t="s">
        <v>521</v>
      </c>
      <c r="I120" s="160" t="s">
        <v>522</v>
      </c>
      <c r="J120" s="160">
        <v>1</v>
      </c>
      <c r="K120" s="235">
        <v>45537</v>
      </c>
      <c r="L120" s="235" t="s">
        <v>523</v>
      </c>
      <c r="M120" s="164">
        <v>70</v>
      </c>
      <c r="N120" s="114" t="s">
        <v>72</v>
      </c>
      <c r="O120" s="14">
        <v>0.01</v>
      </c>
      <c r="P120" s="194">
        <v>0.01</v>
      </c>
      <c r="Q120" s="16">
        <f>+M120*P120</f>
        <v>0.70000000000000007</v>
      </c>
      <c r="R120" s="248">
        <v>0</v>
      </c>
      <c r="S120" s="248">
        <v>0</v>
      </c>
      <c r="T120" s="249"/>
      <c r="U120" s="248" t="s">
        <v>32</v>
      </c>
      <c r="V120" s="250" t="s">
        <v>524</v>
      </c>
      <c r="W120" s="17"/>
      <c r="X120" s="17"/>
      <c r="Y120" s="17" t="s">
        <v>118</v>
      </c>
      <c r="Z120" s="251" t="s">
        <v>64</v>
      </c>
    </row>
    <row r="121" spans="2:26" ht="165.6" x14ac:dyDescent="0.3">
      <c r="B121" s="91" t="s">
        <v>525</v>
      </c>
      <c r="C121" s="91" t="s">
        <v>526</v>
      </c>
      <c r="D121" s="91" t="s">
        <v>527</v>
      </c>
      <c r="E121" s="91" t="s">
        <v>528</v>
      </c>
      <c r="F121" s="197" t="s">
        <v>529</v>
      </c>
      <c r="G121" s="197" t="s">
        <v>530</v>
      </c>
      <c r="H121" s="197" t="s">
        <v>531</v>
      </c>
      <c r="I121" s="160" t="s">
        <v>353</v>
      </c>
      <c r="J121" s="160">
        <v>1</v>
      </c>
      <c r="K121" s="94">
        <v>45534</v>
      </c>
      <c r="L121" s="198">
        <v>46022</v>
      </c>
      <c r="M121" s="207">
        <f>(L121-K121)/7</f>
        <v>69.714285714285708</v>
      </c>
      <c r="N121" s="226" t="s">
        <v>72</v>
      </c>
      <c r="O121" s="172">
        <v>0.01</v>
      </c>
      <c r="P121" s="98">
        <v>0.01</v>
      </c>
      <c r="Q121" s="174">
        <v>0.70000000000000007</v>
      </c>
      <c r="R121" s="240">
        <v>0</v>
      </c>
      <c r="S121" s="240">
        <v>0</v>
      </c>
      <c r="T121" s="239"/>
      <c r="U121" s="240" t="s">
        <v>532</v>
      </c>
      <c r="V121" s="252" t="s">
        <v>533</v>
      </c>
      <c r="W121" s="17"/>
      <c r="X121" s="17"/>
      <c r="Y121" s="102" t="s">
        <v>118</v>
      </c>
      <c r="Z121" s="103" t="s">
        <v>64</v>
      </c>
    </row>
    <row r="122" spans="2:26" ht="124.2" x14ac:dyDescent="0.3">
      <c r="B122" s="91"/>
      <c r="C122" s="91"/>
      <c r="D122" s="91"/>
      <c r="E122" s="91"/>
      <c r="F122" s="197" t="s">
        <v>534</v>
      </c>
      <c r="G122" s="197" t="s">
        <v>356</v>
      </c>
      <c r="H122" s="197" t="s">
        <v>535</v>
      </c>
      <c r="I122" s="160" t="s">
        <v>353</v>
      </c>
      <c r="J122" s="160">
        <v>1</v>
      </c>
      <c r="K122" s="104"/>
      <c r="L122" s="201"/>
      <c r="M122" s="145"/>
      <c r="N122" s="229"/>
      <c r="O122" s="180"/>
      <c r="P122" s="108"/>
      <c r="Q122" s="182"/>
      <c r="R122" s="253"/>
      <c r="S122" s="253"/>
      <c r="T122" s="254"/>
      <c r="U122" s="253"/>
      <c r="V122" s="252"/>
      <c r="W122" s="17"/>
      <c r="X122" s="17"/>
      <c r="Y122" s="111"/>
      <c r="Z122" s="112"/>
    </row>
    <row r="123" spans="2:26" ht="151.80000000000001" x14ac:dyDescent="0.3">
      <c r="B123" s="91"/>
      <c r="C123" s="91"/>
      <c r="D123" s="91"/>
      <c r="E123" s="91"/>
      <c r="F123" s="197" t="s">
        <v>536</v>
      </c>
      <c r="G123" s="197" t="s">
        <v>356</v>
      </c>
      <c r="H123" s="197" t="s">
        <v>537</v>
      </c>
      <c r="I123" s="160" t="s">
        <v>353</v>
      </c>
      <c r="J123" s="160">
        <v>1</v>
      </c>
      <c r="K123" s="115"/>
      <c r="L123" s="202"/>
      <c r="M123" s="156"/>
      <c r="N123" s="232"/>
      <c r="O123" s="188"/>
      <c r="P123" s="119"/>
      <c r="Q123" s="190"/>
      <c r="R123" s="243"/>
      <c r="S123" s="243"/>
      <c r="T123" s="242"/>
      <c r="U123" s="243"/>
      <c r="V123" s="252"/>
      <c r="W123" s="17"/>
      <c r="X123" s="17"/>
      <c r="Y123" s="122"/>
      <c r="Z123" s="123"/>
    </row>
    <row r="124" spans="2:26" ht="69" x14ac:dyDescent="0.3">
      <c r="B124" s="91" t="s">
        <v>538</v>
      </c>
      <c r="C124" s="91" t="s">
        <v>539</v>
      </c>
      <c r="D124" s="91" t="s">
        <v>540</v>
      </c>
      <c r="E124" s="91" t="s">
        <v>541</v>
      </c>
      <c r="F124" s="197" t="s">
        <v>542</v>
      </c>
      <c r="G124" s="197" t="s">
        <v>543</v>
      </c>
      <c r="H124" s="197" t="s">
        <v>544</v>
      </c>
      <c r="I124" s="160" t="s">
        <v>545</v>
      </c>
      <c r="J124" s="160">
        <v>1</v>
      </c>
      <c r="K124" s="94">
        <v>45534</v>
      </c>
      <c r="L124" s="198">
        <v>46022</v>
      </c>
      <c r="M124" s="207">
        <f>(+L124-K124)/7</f>
        <v>69.714285714285708</v>
      </c>
      <c r="N124" s="226" t="s">
        <v>72</v>
      </c>
      <c r="O124" s="255">
        <v>1.4200000000000001E-2</v>
      </c>
      <c r="P124" s="98">
        <f>IF(O124/J124&gt;1,1,+O124/J124)</f>
        <v>1.4200000000000001E-2</v>
      </c>
      <c r="Q124" s="99">
        <f>+M124*P124</f>
        <v>0.98994285714285712</v>
      </c>
      <c r="R124" s="100">
        <f>IF(L124&lt;=$S$7,Q124,0)</f>
        <v>0</v>
      </c>
      <c r="S124" s="100">
        <f>IF($S$7&gt;=L124,M124,0)</f>
        <v>0</v>
      </c>
      <c r="T124" s="100"/>
      <c r="U124" s="100" t="s">
        <v>32</v>
      </c>
      <c r="V124" s="100" t="s">
        <v>546</v>
      </c>
      <c r="W124" s="196">
        <f>IF(P124=100%,2,0)</f>
        <v>0</v>
      </c>
      <c r="X124" s="196">
        <f>IF(L124&lt;$Y$2,0,1)</f>
        <v>1</v>
      </c>
      <c r="Y124" s="102" t="s">
        <v>118</v>
      </c>
      <c r="Z124" s="103" t="s">
        <v>64</v>
      </c>
    </row>
    <row r="125" spans="2:26" ht="96.6" x14ac:dyDescent="0.3">
      <c r="B125" s="91"/>
      <c r="C125" s="91"/>
      <c r="D125" s="91"/>
      <c r="E125" s="91"/>
      <c r="F125" s="197" t="s">
        <v>547</v>
      </c>
      <c r="G125" s="197" t="s">
        <v>356</v>
      </c>
      <c r="H125" s="197" t="s">
        <v>544</v>
      </c>
      <c r="I125" s="160" t="s">
        <v>51</v>
      </c>
      <c r="J125" s="160">
        <v>1</v>
      </c>
      <c r="K125" s="104"/>
      <c r="L125" s="201"/>
      <c r="M125" s="145"/>
      <c r="N125" s="229"/>
      <c r="O125" s="256"/>
      <c r="P125" s="108"/>
      <c r="Q125" s="109"/>
      <c r="R125" s="110"/>
      <c r="S125" s="110"/>
      <c r="T125" s="110"/>
      <c r="U125" s="110"/>
      <c r="V125" s="110"/>
      <c r="W125" s="196">
        <f>IF(P125=100%,2,0)</f>
        <v>0</v>
      </c>
      <c r="X125" s="196">
        <f>IF(L125&lt;$Y$2,0,1)</f>
        <v>1</v>
      </c>
      <c r="Y125" s="111"/>
      <c r="Z125" s="112"/>
    </row>
    <row r="126" spans="2:26" ht="96.6" x14ac:dyDescent="0.3">
      <c r="B126" s="91"/>
      <c r="C126" s="91"/>
      <c r="D126" s="91"/>
      <c r="E126" s="91"/>
      <c r="F126" s="197" t="s">
        <v>548</v>
      </c>
      <c r="G126" s="197" t="s">
        <v>356</v>
      </c>
      <c r="H126" s="197" t="s">
        <v>549</v>
      </c>
      <c r="I126" s="160" t="s">
        <v>51</v>
      </c>
      <c r="J126" s="160">
        <v>1</v>
      </c>
      <c r="K126" s="115"/>
      <c r="L126" s="202"/>
      <c r="M126" s="156"/>
      <c r="N126" s="232"/>
      <c r="O126" s="257"/>
      <c r="P126" s="119"/>
      <c r="Q126" s="120"/>
      <c r="R126" s="121"/>
      <c r="S126" s="121"/>
      <c r="T126" s="121"/>
      <c r="U126" s="121"/>
      <c r="V126" s="121"/>
      <c r="W126" s="196">
        <f>IF(P126=100%,2,0)</f>
        <v>0</v>
      </c>
      <c r="X126" s="196">
        <f>IF(L126&lt;$Y$2,0,1)</f>
        <v>1</v>
      </c>
      <c r="Y126" s="122"/>
      <c r="Z126" s="123"/>
    </row>
    <row r="127" spans="2:26" ht="409.6" x14ac:dyDescent="0.3">
      <c r="B127" s="91" t="s">
        <v>550</v>
      </c>
      <c r="C127" s="91" t="s">
        <v>551</v>
      </c>
      <c r="D127" s="91" t="s">
        <v>552</v>
      </c>
      <c r="E127" s="91" t="s">
        <v>553</v>
      </c>
      <c r="F127" s="197" t="s">
        <v>554</v>
      </c>
      <c r="G127" s="197" t="s">
        <v>555</v>
      </c>
      <c r="H127" s="197" t="s">
        <v>556</v>
      </c>
      <c r="I127" s="161" t="s">
        <v>388</v>
      </c>
      <c r="J127" s="160">
        <v>1</v>
      </c>
      <c r="K127" s="94">
        <v>45534</v>
      </c>
      <c r="L127" s="198">
        <v>45716</v>
      </c>
      <c r="M127" s="207">
        <f>(+L127-K127)/7</f>
        <v>26</v>
      </c>
      <c r="N127" s="226" t="s">
        <v>72</v>
      </c>
      <c r="O127" s="255">
        <v>1</v>
      </c>
      <c r="P127" s="98">
        <f>IF(O127/J127&gt;1,1,+O127/J127)</f>
        <v>1</v>
      </c>
      <c r="Q127" s="99">
        <f>+M127*P127</f>
        <v>26</v>
      </c>
      <c r="R127" s="100">
        <f>IF(L127&lt;=$S$7,Q127,0)</f>
        <v>0</v>
      </c>
      <c r="S127" s="100">
        <f>IF($S$7&gt;=L127,M127,0)</f>
        <v>0</v>
      </c>
      <c r="T127" s="100" t="s">
        <v>32</v>
      </c>
      <c r="U127" s="100"/>
      <c r="V127" s="100" t="s">
        <v>557</v>
      </c>
      <c r="W127" s="196">
        <v>1</v>
      </c>
      <c r="X127" s="196">
        <v>1</v>
      </c>
      <c r="Y127" s="258" t="s">
        <v>54</v>
      </c>
      <c r="Z127" s="103" t="s">
        <v>55</v>
      </c>
    </row>
    <row r="128" spans="2:26" ht="220.8" x14ac:dyDescent="0.3">
      <c r="B128" s="91"/>
      <c r="C128" s="91"/>
      <c r="D128" s="91"/>
      <c r="E128" s="91"/>
      <c r="F128" s="197" t="s">
        <v>558</v>
      </c>
      <c r="G128" s="259" t="s">
        <v>356</v>
      </c>
      <c r="H128" s="197" t="s">
        <v>559</v>
      </c>
      <c r="I128" s="160" t="s">
        <v>358</v>
      </c>
      <c r="J128" s="160">
        <v>1</v>
      </c>
      <c r="K128" s="104"/>
      <c r="L128" s="201"/>
      <c r="M128" s="145"/>
      <c r="N128" s="229"/>
      <c r="O128" s="256"/>
      <c r="P128" s="108"/>
      <c r="Q128" s="109"/>
      <c r="R128" s="110"/>
      <c r="S128" s="110"/>
      <c r="T128" s="110"/>
      <c r="U128" s="110"/>
      <c r="V128" s="110"/>
      <c r="W128" s="196">
        <v>1</v>
      </c>
      <c r="X128" s="196">
        <v>1</v>
      </c>
      <c r="Y128" s="218"/>
      <c r="Z128" s="112"/>
    </row>
    <row r="129" spans="2:26" ht="262.2" x14ac:dyDescent="0.3">
      <c r="B129" s="91"/>
      <c r="C129" s="91"/>
      <c r="D129" s="91"/>
      <c r="E129" s="91"/>
      <c r="F129" s="197" t="s">
        <v>560</v>
      </c>
      <c r="G129" s="259"/>
      <c r="H129" s="197" t="s">
        <v>561</v>
      </c>
      <c r="I129" s="160" t="s">
        <v>353</v>
      </c>
      <c r="J129" s="160">
        <v>1</v>
      </c>
      <c r="K129" s="115"/>
      <c r="L129" s="202"/>
      <c r="M129" s="156"/>
      <c r="N129" s="232"/>
      <c r="O129" s="257"/>
      <c r="P129" s="119"/>
      <c r="Q129" s="120"/>
      <c r="R129" s="121"/>
      <c r="S129" s="121"/>
      <c r="T129" s="121"/>
      <c r="U129" s="121"/>
      <c r="V129" s="121"/>
      <c r="W129" s="196">
        <f>IF(P129=100%,2,0)</f>
        <v>0</v>
      </c>
      <c r="X129" s="196">
        <f>IF(L129&lt;$Y$2,0,1)</f>
        <v>1</v>
      </c>
      <c r="Y129" s="223"/>
      <c r="Z129" s="123"/>
    </row>
    <row r="130" spans="2:26" ht="197.4" customHeight="1" x14ac:dyDescent="0.3">
      <c r="B130" s="91" t="s">
        <v>562</v>
      </c>
      <c r="C130" s="91" t="s">
        <v>563</v>
      </c>
      <c r="D130" s="91" t="s">
        <v>552</v>
      </c>
      <c r="E130" s="91" t="s">
        <v>553</v>
      </c>
      <c r="F130" s="197" t="s">
        <v>554</v>
      </c>
      <c r="G130" s="197" t="s">
        <v>555</v>
      </c>
      <c r="H130" s="197" t="s">
        <v>556</v>
      </c>
      <c r="I130" s="160" t="s">
        <v>353</v>
      </c>
      <c r="J130" s="160">
        <v>1</v>
      </c>
      <c r="K130" s="235">
        <v>45534</v>
      </c>
      <c r="L130" s="236">
        <v>45716</v>
      </c>
      <c r="M130" s="164">
        <f>(+L130-K130)/7</f>
        <v>26</v>
      </c>
      <c r="N130" s="226" t="s">
        <v>72</v>
      </c>
      <c r="O130" s="237">
        <v>1</v>
      </c>
      <c r="P130" s="194">
        <f>IF(O130/J130&gt;1,1,+O130/J130)</f>
        <v>1</v>
      </c>
      <c r="Q130" s="99">
        <f>+M130*P130</f>
        <v>26</v>
      </c>
      <c r="R130" s="100">
        <f>IF(L130&lt;=$S$7,Q130,0)</f>
        <v>0</v>
      </c>
      <c r="S130" s="100">
        <f>IF($S$7&gt;=L130,M130,0)</f>
        <v>0</v>
      </c>
      <c r="T130" s="100" t="s">
        <v>32</v>
      </c>
      <c r="U130" s="100"/>
      <c r="V130" s="100" t="s">
        <v>564</v>
      </c>
      <c r="W130" s="196">
        <v>1</v>
      </c>
      <c r="X130" s="196">
        <v>1</v>
      </c>
      <c r="Y130" s="102" t="s">
        <v>54</v>
      </c>
      <c r="Z130" s="103" t="s">
        <v>55</v>
      </c>
    </row>
    <row r="131" spans="2:26" ht="163.19999999999999" customHeight="1" x14ac:dyDescent="0.3">
      <c r="B131" s="91"/>
      <c r="C131" s="91"/>
      <c r="D131" s="91"/>
      <c r="E131" s="91"/>
      <c r="F131" s="197" t="s">
        <v>558</v>
      </c>
      <c r="G131" s="259" t="s">
        <v>356</v>
      </c>
      <c r="H131" s="197" t="s">
        <v>559</v>
      </c>
      <c r="I131" s="160" t="s">
        <v>358</v>
      </c>
      <c r="J131" s="160">
        <v>1</v>
      </c>
      <c r="K131" s="236">
        <v>45537</v>
      </c>
      <c r="L131" s="236">
        <v>45716</v>
      </c>
      <c r="M131" s="164">
        <f>(+L131-K131)/7</f>
        <v>25.571428571428573</v>
      </c>
      <c r="N131" s="229"/>
      <c r="O131" s="237">
        <v>1</v>
      </c>
      <c r="P131" s="194">
        <f>IF(O131/J131&gt;1,1,+O131/J131)</f>
        <v>1</v>
      </c>
      <c r="Q131" s="109"/>
      <c r="R131" s="110"/>
      <c r="S131" s="110"/>
      <c r="T131" s="110"/>
      <c r="U131" s="110"/>
      <c r="V131" s="110"/>
      <c r="W131" s="196">
        <v>1</v>
      </c>
      <c r="X131" s="196">
        <v>1</v>
      </c>
      <c r="Y131" s="111"/>
      <c r="Z131" s="112"/>
    </row>
    <row r="132" spans="2:26" ht="262.2" x14ac:dyDescent="0.3">
      <c r="B132" s="91"/>
      <c r="C132" s="91"/>
      <c r="D132" s="91"/>
      <c r="E132" s="91"/>
      <c r="F132" s="197" t="s">
        <v>560</v>
      </c>
      <c r="G132" s="259"/>
      <c r="H132" s="197" t="s">
        <v>561</v>
      </c>
      <c r="I132" s="160" t="s">
        <v>353</v>
      </c>
      <c r="J132" s="160">
        <v>1</v>
      </c>
      <c r="K132" s="235">
        <v>45534</v>
      </c>
      <c r="L132" s="236">
        <v>45716</v>
      </c>
      <c r="M132" s="164">
        <f>(+L132-K132)/7</f>
        <v>26</v>
      </c>
      <c r="N132" s="232"/>
      <c r="O132" s="237">
        <v>1</v>
      </c>
      <c r="P132" s="194">
        <f>IF(O132/J132&gt;1,1,+O132/J132)</f>
        <v>1</v>
      </c>
      <c r="Q132" s="120"/>
      <c r="R132" s="121"/>
      <c r="S132" s="121"/>
      <c r="T132" s="121"/>
      <c r="U132" s="121"/>
      <c r="V132" s="121"/>
      <c r="W132" s="196">
        <f>IF(P132=100%,2,0)</f>
        <v>2</v>
      </c>
      <c r="X132" s="196">
        <f>IF(L132&lt;$Y$2,0,1)</f>
        <v>1</v>
      </c>
      <c r="Y132" s="122"/>
      <c r="Z132" s="123"/>
    </row>
    <row r="133" spans="2:26" ht="316.8" customHeight="1" x14ac:dyDescent="0.3">
      <c r="B133" s="157" t="s">
        <v>565</v>
      </c>
      <c r="C133" s="159" t="s">
        <v>566</v>
      </c>
      <c r="D133" s="159" t="s">
        <v>567</v>
      </c>
      <c r="E133" s="159" t="s">
        <v>568</v>
      </c>
      <c r="F133" s="159" t="s">
        <v>569</v>
      </c>
      <c r="G133" s="159" t="s">
        <v>570</v>
      </c>
      <c r="H133" s="159" t="s">
        <v>571</v>
      </c>
      <c r="I133" s="142" t="s">
        <v>185</v>
      </c>
      <c r="J133" s="260">
        <v>1</v>
      </c>
      <c r="K133" s="163">
        <v>45519</v>
      </c>
      <c r="L133" s="163">
        <v>46022</v>
      </c>
      <c r="M133" s="164">
        <f>(+L133-K133)/7</f>
        <v>71.857142857142861</v>
      </c>
      <c r="N133" s="146" t="s">
        <v>186</v>
      </c>
      <c r="O133" s="165">
        <v>0.66</v>
      </c>
      <c r="P133" s="165">
        <f>IF(O133/J133&gt;1,1,+O133/J133)</f>
        <v>0.66</v>
      </c>
      <c r="Q133" s="164">
        <f t="shared" ref="Q133:Q134" si="10">+M133*P133</f>
        <v>47.425714285714292</v>
      </c>
      <c r="R133" s="164">
        <f>IF(L133&lt;=$C$8,Q133,0)</f>
        <v>0</v>
      </c>
      <c r="S133" s="164">
        <f>IF($C$8&gt;=L133,M133,0)</f>
        <v>0</v>
      </c>
      <c r="T133" s="159"/>
      <c r="U133" s="159" t="s">
        <v>32</v>
      </c>
      <c r="V133" s="152" t="s">
        <v>572</v>
      </c>
      <c r="W133" s="196"/>
      <c r="X133" s="196"/>
      <c r="Y133" s="17" t="s">
        <v>118</v>
      </c>
      <c r="Z133" s="251" t="s">
        <v>64</v>
      </c>
    </row>
    <row r="134" spans="2:26" ht="316.8" customHeight="1" x14ac:dyDescent="0.3">
      <c r="B134" s="91" t="s">
        <v>573</v>
      </c>
      <c r="C134" s="91" t="s">
        <v>574</v>
      </c>
      <c r="D134" s="91" t="s">
        <v>575</v>
      </c>
      <c r="E134" s="91" t="s">
        <v>576</v>
      </c>
      <c r="F134" s="142" t="s">
        <v>577</v>
      </c>
      <c r="G134" s="142" t="s">
        <v>578</v>
      </c>
      <c r="H134" s="142" t="s">
        <v>579</v>
      </c>
      <c r="I134" s="142" t="s">
        <v>274</v>
      </c>
      <c r="J134" s="142">
        <v>100</v>
      </c>
      <c r="K134" s="206">
        <v>45519</v>
      </c>
      <c r="L134" s="206">
        <v>45702</v>
      </c>
      <c r="M134" s="207">
        <f>(+L134-K134)/7</f>
        <v>26.142857142857142</v>
      </c>
      <c r="N134" s="146" t="s">
        <v>580</v>
      </c>
      <c r="O134" s="261">
        <v>1</v>
      </c>
      <c r="P134" s="245">
        <f>IF(O134/J134&gt;1,1,+O134/J134)</f>
        <v>0.01</v>
      </c>
      <c r="Q134" s="207">
        <f t="shared" si="10"/>
        <v>0.26142857142857145</v>
      </c>
      <c r="R134" s="207">
        <f>IF(L134&lt;=$C$8,Q134,0)</f>
        <v>0</v>
      </c>
      <c r="S134" s="207">
        <f>IF($C$8&gt;=L134,M134,0)</f>
        <v>0</v>
      </c>
      <c r="T134" s="141" t="s">
        <v>32</v>
      </c>
      <c r="U134" s="100"/>
      <c r="V134" s="262" t="s">
        <v>581</v>
      </c>
      <c r="W134" s="196"/>
      <c r="X134" s="196"/>
      <c r="Y134" s="102" t="s">
        <v>54</v>
      </c>
      <c r="Z134" s="103" t="s">
        <v>55</v>
      </c>
    </row>
    <row r="135" spans="2:26" ht="316.8" customHeight="1" x14ac:dyDescent="0.3">
      <c r="B135" s="91"/>
      <c r="C135" s="91"/>
      <c r="D135" s="91"/>
      <c r="E135" s="91"/>
      <c r="F135" s="142" t="s">
        <v>582</v>
      </c>
      <c r="G135" s="142" t="s">
        <v>578</v>
      </c>
      <c r="H135" s="142" t="s">
        <v>583</v>
      </c>
      <c r="I135" s="142" t="s">
        <v>584</v>
      </c>
      <c r="J135" s="142">
        <v>1</v>
      </c>
      <c r="K135" s="144"/>
      <c r="L135" s="144"/>
      <c r="M135" s="145"/>
      <c r="N135" s="146" t="s">
        <v>580</v>
      </c>
      <c r="O135" s="263"/>
      <c r="P135" s="264"/>
      <c r="Q135" s="145"/>
      <c r="R135" s="145"/>
      <c r="S135" s="145"/>
      <c r="T135" s="215"/>
      <c r="U135" s="110"/>
      <c r="V135" s="265"/>
      <c r="W135" s="196"/>
      <c r="X135" s="196"/>
      <c r="Y135" s="111"/>
      <c r="Z135" s="112"/>
    </row>
    <row r="136" spans="2:26" ht="316.8" customHeight="1" x14ac:dyDescent="0.3">
      <c r="B136" s="91"/>
      <c r="C136" s="91"/>
      <c r="D136" s="91"/>
      <c r="E136" s="91"/>
      <c r="F136" s="159" t="s">
        <v>585</v>
      </c>
      <c r="G136" s="159" t="s">
        <v>586</v>
      </c>
      <c r="H136" s="159" t="s">
        <v>587</v>
      </c>
      <c r="I136" s="88" t="s">
        <v>274</v>
      </c>
      <c r="J136" s="165">
        <f>3/7</f>
        <v>0.42857142857142855</v>
      </c>
      <c r="K136" s="144"/>
      <c r="L136" s="144"/>
      <c r="M136" s="145"/>
      <c r="N136" s="114" t="s">
        <v>588</v>
      </c>
      <c r="O136" s="263"/>
      <c r="P136" s="264"/>
      <c r="Q136" s="145"/>
      <c r="R136" s="145"/>
      <c r="S136" s="145"/>
      <c r="T136" s="215"/>
      <c r="U136" s="110"/>
      <c r="V136" s="265"/>
      <c r="W136" s="196"/>
      <c r="X136" s="196"/>
      <c r="Y136" s="111"/>
      <c r="Z136" s="112"/>
    </row>
    <row r="137" spans="2:26" ht="48" customHeight="1" x14ac:dyDescent="0.3">
      <c r="B137" s="91"/>
      <c r="C137" s="91"/>
      <c r="D137" s="91"/>
      <c r="E137" s="91"/>
      <c r="F137" s="91" t="s">
        <v>589</v>
      </c>
      <c r="G137" s="91" t="s">
        <v>590</v>
      </c>
      <c r="H137" s="159" t="s">
        <v>591</v>
      </c>
      <c r="I137" s="160" t="s">
        <v>51</v>
      </c>
      <c r="J137" s="160">
        <v>1</v>
      </c>
      <c r="K137" s="144"/>
      <c r="L137" s="144"/>
      <c r="M137" s="145"/>
      <c r="N137" s="266" t="s">
        <v>186</v>
      </c>
      <c r="O137" s="263"/>
      <c r="P137" s="264"/>
      <c r="Q137" s="145"/>
      <c r="R137" s="145"/>
      <c r="S137" s="145"/>
      <c r="T137" s="215"/>
      <c r="U137" s="110"/>
      <c r="V137" s="265"/>
      <c r="W137" s="196"/>
      <c r="X137" s="196"/>
      <c r="Y137" s="111"/>
      <c r="Z137" s="112"/>
    </row>
    <row r="138" spans="2:26" ht="72" x14ac:dyDescent="0.3">
      <c r="B138" s="91"/>
      <c r="C138" s="91"/>
      <c r="D138" s="91"/>
      <c r="E138" s="91"/>
      <c r="F138" s="91"/>
      <c r="G138" s="91"/>
      <c r="H138" s="159" t="s">
        <v>592</v>
      </c>
      <c r="I138" s="160" t="s">
        <v>51</v>
      </c>
      <c r="J138" s="160">
        <v>1</v>
      </c>
      <c r="K138" s="144"/>
      <c r="L138" s="144"/>
      <c r="M138" s="145"/>
      <c r="N138" s="267"/>
      <c r="O138" s="263"/>
      <c r="P138" s="264"/>
      <c r="Q138" s="145"/>
      <c r="R138" s="145"/>
      <c r="S138" s="145"/>
      <c r="T138" s="215"/>
      <c r="U138" s="110"/>
      <c r="V138" s="265"/>
      <c r="W138" s="196"/>
      <c r="X138" s="196"/>
      <c r="Y138" s="111"/>
      <c r="Z138" s="112"/>
    </row>
    <row r="139" spans="2:26" ht="72" x14ac:dyDescent="0.3">
      <c r="B139" s="91"/>
      <c r="C139" s="91"/>
      <c r="D139" s="91"/>
      <c r="E139" s="91"/>
      <c r="F139" s="91"/>
      <c r="G139" s="91"/>
      <c r="H139" s="159" t="s">
        <v>593</v>
      </c>
      <c r="I139" s="160" t="s">
        <v>51</v>
      </c>
      <c r="J139" s="160">
        <v>1</v>
      </c>
      <c r="K139" s="144"/>
      <c r="L139" s="144"/>
      <c r="M139" s="145"/>
      <c r="N139" s="267"/>
      <c r="O139" s="263"/>
      <c r="P139" s="264"/>
      <c r="Q139" s="145"/>
      <c r="R139" s="145"/>
      <c r="S139" s="145"/>
      <c r="T139" s="215"/>
      <c r="U139" s="110"/>
      <c r="V139" s="265"/>
      <c r="W139" s="196"/>
      <c r="X139" s="196"/>
      <c r="Y139" s="111"/>
      <c r="Z139" s="112"/>
    </row>
    <row r="140" spans="2:26" ht="36" customHeight="1" x14ac:dyDescent="0.3">
      <c r="B140" s="91"/>
      <c r="C140" s="91"/>
      <c r="D140" s="91"/>
      <c r="E140" s="91"/>
      <c r="F140" s="91"/>
      <c r="G140" s="91"/>
      <c r="H140" s="159" t="s">
        <v>594</v>
      </c>
      <c r="I140" s="160" t="s">
        <v>51</v>
      </c>
      <c r="J140" s="160">
        <v>1</v>
      </c>
      <c r="K140" s="155"/>
      <c r="L140" s="155"/>
      <c r="M140" s="156"/>
      <c r="N140" s="268"/>
      <c r="O140" s="269"/>
      <c r="P140" s="247"/>
      <c r="Q140" s="156"/>
      <c r="R140" s="156"/>
      <c r="S140" s="156"/>
      <c r="T140" s="154"/>
      <c r="U140" s="121"/>
      <c r="V140" s="270"/>
      <c r="W140" s="196"/>
      <c r="X140" s="196"/>
      <c r="Y140" s="122"/>
      <c r="Z140" s="123"/>
    </row>
    <row r="141" spans="2:26" s="32" customFormat="1" ht="18" x14ac:dyDescent="0.3">
      <c r="B141" s="24" t="s">
        <v>33</v>
      </c>
      <c r="C141" s="25"/>
      <c r="D141" s="25"/>
      <c r="E141" s="25"/>
      <c r="F141" s="25"/>
      <c r="G141" s="25"/>
      <c r="H141" s="25"/>
      <c r="I141" s="25"/>
      <c r="J141" s="25"/>
      <c r="K141" s="25"/>
      <c r="L141" s="25"/>
      <c r="M141" s="25"/>
      <c r="N141" s="25"/>
      <c r="O141" s="26"/>
      <c r="P141" s="27" t="e">
        <f>SUM(#REF!)</f>
        <v>#REF!</v>
      </c>
      <c r="Q141" s="28" t="e">
        <f>SUM(#REF!)</f>
        <v>#REF!</v>
      </c>
      <c r="R141" s="28" t="e">
        <f>SUM(#REF!)</f>
        <v>#REF!</v>
      </c>
      <c r="S141" s="28" t="e">
        <f>SUM(#REF!)</f>
        <v>#REF!</v>
      </c>
      <c r="T141" s="24"/>
      <c r="U141" s="29"/>
      <c r="V141" s="30"/>
      <c r="W141" s="31"/>
      <c r="X141" s="31"/>
      <c r="Y141" s="31"/>
      <c r="Z141" s="29"/>
    </row>
    <row r="142" spans="2:26" ht="15" customHeight="1" x14ac:dyDescent="0.3">
      <c r="B142" s="33"/>
      <c r="C142" s="34"/>
      <c r="D142" s="34"/>
      <c r="E142" s="34"/>
      <c r="F142" s="34"/>
      <c r="G142" s="35"/>
      <c r="H142" s="34"/>
      <c r="I142" s="34"/>
      <c r="J142" s="34"/>
      <c r="K142" s="34"/>
      <c r="L142" s="34"/>
      <c r="M142" s="35"/>
      <c r="N142" s="35"/>
    </row>
    <row r="143" spans="2:26" ht="14.25" customHeight="1" x14ac:dyDescent="0.3">
      <c r="B143" s="33"/>
      <c r="C143" s="34"/>
      <c r="D143" s="34"/>
      <c r="E143" s="34"/>
      <c r="F143" s="34"/>
      <c r="G143" s="35"/>
      <c r="H143" s="34"/>
      <c r="I143" s="34"/>
      <c r="J143" s="34"/>
      <c r="K143" s="34"/>
      <c r="L143" s="34"/>
      <c r="M143" s="35"/>
      <c r="N143" s="35"/>
    </row>
    <row r="144" spans="2:26" ht="14.25" customHeight="1" x14ac:dyDescent="0.3">
      <c r="B144" s="33"/>
      <c r="C144" s="34"/>
      <c r="D144" s="34"/>
      <c r="E144" s="34"/>
      <c r="F144" s="34"/>
      <c r="G144" s="35"/>
      <c r="H144" s="34"/>
      <c r="I144" s="34"/>
      <c r="J144" s="34"/>
      <c r="K144" s="34"/>
      <c r="L144" s="34"/>
      <c r="M144" s="35"/>
      <c r="N144" s="35"/>
    </row>
    <row r="145" spans="2:14" x14ac:dyDescent="0.3">
      <c r="B145" s="33"/>
      <c r="C145" s="34"/>
      <c r="D145" s="34"/>
      <c r="E145" s="34"/>
      <c r="F145" s="34"/>
      <c r="G145" s="35"/>
      <c r="H145" s="34"/>
      <c r="I145" s="34"/>
      <c r="J145" s="34"/>
      <c r="K145" s="34"/>
      <c r="L145" s="34"/>
      <c r="M145" s="35"/>
      <c r="N145" s="35"/>
    </row>
    <row r="146" spans="2:14" ht="30" customHeight="1" x14ac:dyDescent="0.3">
      <c r="B146" s="61" t="s">
        <v>34</v>
      </c>
      <c r="C146" s="62"/>
      <c r="D146" s="61" t="s">
        <v>35</v>
      </c>
      <c r="E146" s="62"/>
      <c r="F146" s="36"/>
      <c r="G146" s="37"/>
      <c r="H146" s="37"/>
      <c r="I146" s="38"/>
      <c r="J146" s="38"/>
      <c r="K146" s="63"/>
      <c r="L146" s="63"/>
      <c r="M146" s="35"/>
      <c r="N146" s="35"/>
    </row>
    <row r="147" spans="2:14" x14ac:dyDescent="0.3">
      <c r="B147" s="38"/>
      <c r="C147" s="38"/>
      <c r="D147" s="38"/>
      <c r="E147" s="38"/>
      <c r="F147" s="38"/>
      <c r="G147" s="37"/>
      <c r="H147" s="37"/>
      <c r="I147" s="38"/>
      <c r="J147" s="38"/>
      <c r="K147" s="37"/>
      <c r="L147" s="37"/>
      <c r="M147" s="35"/>
      <c r="N147" s="35"/>
    </row>
    <row r="148" spans="2:14" x14ac:dyDescent="0.3">
      <c r="B148" s="38"/>
      <c r="C148" s="38"/>
      <c r="D148" s="38"/>
      <c r="E148" s="38"/>
      <c r="F148" s="38"/>
      <c r="G148" s="37"/>
      <c r="H148" s="37"/>
      <c r="I148" s="38"/>
      <c r="J148" s="38"/>
      <c r="K148" s="37"/>
      <c r="L148" s="37"/>
      <c r="M148" s="35"/>
      <c r="N148" s="35"/>
    </row>
    <row r="149" spans="2:14" ht="20.25" customHeight="1" x14ac:dyDescent="0.3">
      <c r="B149" s="50" t="s">
        <v>36</v>
      </c>
      <c r="C149" s="51"/>
      <c r="D149" s="39"/>
      <c r="E149" s="39"/>
      <c r="F149" s="34"/>
      <c r="G149" s="35"/>
      <c r="H149" s="35"/>
      <c r="I149" s="35"/>
      <c r="J149" s="35"/>
      <c r="K149" s="35"/>
      <c r="L149" s="35"/>
      <c r="M149" s="35"/>
      <c r="N149" s="35"/>
    </row>
    <row r="150" spans="2:14" ht="4.5" customHeight="1" x14ac:dyDescent="0.3">
      <c r="B150" s="52"/>
      <c r="C150" s="53"/>
      <c r="D150" s="39"/>
      <c r="E150" s="39"/>
      <c r="F150" s="34"/>
      <c r="G150" s="35"/>
      <c r="H150" s="35"/>
      <c r="I150" s="35"/>
      <c r="J150" s="35"/>
      <c r="K150" s="35"/>
      <c r="L150" s="35"/>
      <c r="M150" s="35"/>
      <c r="N150" s="35"/>
    </row>
    <row r="151" spans="2:14" ht="32.25" customHeight="1" x14ac:dyDescent="0.3">
      <c r="B151" s="40"/>
      <c r="C151" s="41" t="s">
        <v>37</v>
      </c>
      <c r="D151" s="39"/>
      <c r="E151" s="39"/>
      <c r="F151" s="34"/>
      <c r="G151" s="35"/>
      <c r="H151" s="35"/>
      <c r="I151" s="35"/>
      <c r="J151" s="35"/>
      <c r="K151" s="35"/>
      <c r="L151" s="35"/>
      <c r="M151" s="35"/>
      <c r="N151" s="35"/>
    </row>
    <row r="152" spans="2:14" ht="30" customHeight="1" x14ac:dyDescent="0.3">
      <c r="B152" s="42"/>
      <c r="C152" s="43" t="s">
        <v>38</v>
      </c>
      <c r="D152" s="39"/>
      <c r="E152" s="39"/>
      <c r="F152" s="34"/>
      <c r="G152" s="35"/>
      <c r="H152" s="35"/>
      <c r="I152" s="35"/>
      <c r="J152" s="35"/>
      <c r="K152" s="35"/>
      <c r="L152" s="35"/>
      <c r="M152" s="35"/>
      <c r="N152" s="35"/>
    </row>
    <row r="153" spans="2:14" ht="42" customHeight="1" x14ac:dyDescent="0.3">
      <c r="B153" s="44"/>
      <c r="C153" s="43" t="s">
        <v>39</v>
      </c>
      <c r="D153" s="39"/>
      <c r="E153" s="39"/>
      <c r="F153" s="34"/>
      <c r="G153" s="35"/>
      <c r="H153" s="35"/>
      <c r="I153" s="35"/>
      <c r="J153" s="35"/>
      <c r="K153" s="35"/>
      <c r="L153" s="35"/>
      <c r="M153" s="35"/>
      <c r="N153" s="35"/>
    </row>
    <row r="154" spans="2:14" ht="36" customHeight="1" x14ac:dyDescent="0.3">
      <c r="B154" s="45"/>
      <c r="C154" s="41" t="s">
        <v>40</v>
      </c>
      <c r="D154" s="39"/>
      <c r="E154" s="39"/>
      <c r="F154" s="34"/>
      <c r="G154" s="35"/>
      <c r="H154" s="35"/>
      <c r="I154" s="35"/>
      <c r="J154" s="35"/>
      <c r="K154" s="35"/>
      <c r="L154" s="35"/>
      <c r="M154" s="35"/>
      <c r="N154" s="35"/>
    </row>
    <row r="155" spans="2:14" ht="36.75" customHeight="1" x14ac:dyDescent="0.3">
      <c r="B155" s="46"/>
      <c r="C155" s="41" t="s">
        <v>41</v>
      </c>
      <c r="D155" s="47"/>
      <c r="E155" s="47"/>
      <c r="F155" s="34"/>
      <c r="G155" s="35"/>
      <c r="H155" s="35"/>
      <c r="I155" s="35"/>
      <c r="J155" s="35"/>
      <c r="K155" s="35"/>
      <c r="L155" s="35"/>
      <c r="M155" s="35"/>
      <c r="N155" s="35"/>
    </row>
    <row r="156" spans="2:14" ht="36" customHeight="1" x14ac:dyDescent="0.3">
      <c r="B156" s="48"/>
      <c r="C156" s="41" t="s">
        <v>42</v>
      </c>
      <c r="D156" s="47"/>
      <c r="E156" s="47"/>
      <c r="F156" s="34"/>
      <c r="G156" s="35"/>
      <c r="H156" s="35"/>
      <c r="I156" s="35"/>
      <c r="J156" s="35"/>
      <c r="K156" s="35"/>
      <c r="L156" s="35"/>
      <c r="M156" s="35"/>
      <c r="N156" s="35"/>
    </row>
    <row r="157" spans="2:14" ht="33.75" customHeight="1" x14ac:dyDescent="0.3">
      <c r="B157" s="54" t="s">
        <v>43</v>
      </c>
      <c r="C157" s="54"/>
      <c r="D157" s="35"/>
      <c r="E157" s="35"/>
      <c r="F157" s="35"/>
      <c r="G157" s="35"/>
      <c r="H157" s="35"/>
      <c r="I157" s="35"/>
      <c r="J157" s="35"/>
      <c r="K157" s="35"/>
      <c r="L157" s="35"/>
      <c r="M157" s="35"/>
      <c r="N157" s="35"/>
    </row>
    <row r="158" spans="2:14" x14ac:dyDescent="0.3">
      <c r="B158" s="47"/>
      <c r="C158" s="35"/>
      <c r="D158" s="35"/>
      <c r="E158" s="35"/>
      <c r="F158" s="35"/>
      <c r="G158" s="35"/>
      <c r="H158" s="35"/>
      <c r="I158" s="35"/>
      <c r="J158" s="35"/>
      <c r="K158" s="35"/>
      <c r="L158" s="35"/>
      <c r="M158" s="35"/>
      <c r="N158" s="35"/>
    </row>
    <row r="159" spans="2:14" x14ac:dyDescent="0.3">
      <c r="B159" s="47"/>
      <c r="C159" s="35"/>
      <c r="D159" s="35"/>
      <c r="E159" s="35"/>
      <c r="F159" s="35"/>
      <c r="G159" s="35"/>
      <c r="H159" s="35"/>
      <c r="I159" s="35"/>
      <c r="J159" s="35"/>
      <c r="K159" s="35"/>
      <c r="L159" s="35"/>
      <c r="M159" s="35"/>
      <c r="N159" s="35"/>
    </row>
    <row r="160" spans="2:14" x14ac:dyDescent="0.3">
      <c r="B160" s="47"/>
      <c r="C160" s="35"/>
      <c r="D160" s="35"/>
      <c r="E160" s="35"/>
      <c r="F160" s="35"/>
      <c r="G160" s="35"/>
      <c r="H160" s="35"/>
      <c r="I160" s="35"/>
      <c r="J160" s="35"/>
      <c r="K160" s="35"/>
      <c r="L160" s="35"/>
      <c r="M160" s="35"/>
      <c r="N160" s="35"/>
    </row>
    <row r="161" spans="2:14" x14ac:dyDescent="0.3">
      <c r="B161" s="47"/>
      <c r="C161" s="35"/>
      <c r="D161" s="35"/>
      <c r="E161" s="35"/>
      <c r="F161" s="35"/>
      <c r="G161" s="35"/>
      <c r="H161" s="35"/>
      <c r="I161" s="35"/>
      <c r="J161" s="35"/>
      <c r="K161" s="35"/>
      <c r="L161" s="35"/>
      <c r="M161" s="35"/>
      <c r="N161" s="35"/>
    </row>
    <row r="162" spans="2:14" x14ac:dyDescent="0.3">
      <c r="B162" s="47"/>
      <c r="C162" s="35"/>
      <c r="D162" s="35"/>
      <c r="E162" s="35"/>
      <c r="F162" s="35"/>
      <c r="G162" s="35"/>
      <c r="H162" s="35"/>
      <c r="I162" s="35"/>
      <c r="J162" s="35"/>
      <c r="K162" s="35"/>
      <c r="L162" s="35"/>
      <c r="M162" s="35"/>
      <c r="N162" s="35"/>
    </row>
    <row r="163" spans="2:14" x14ac:dyDescent="0.3">
      <c r="B163" s="47"/>
      <c r="C163" s="35"/>
      <c r="D163" s="35"/>
      <c r="E163" s="35"/>
      <c r="F163" s="35"/>
      <c r="G163" s="35"/>
      <c r="H163" s="35"/>
      <c r="I163" s="35"/>
      <c r="J163" s="35"/>
      <c r="K163" s="35"/>
      <c r="L163" s="35"/>
      <c r="M163" s="35"/>
      <c r="N163" s="35"/>
    </row>
  </sheetData>
  <sheetProtection insertColumns="0" deleteColumns="0"/>
  <mergeCells count="342">
    <mergeCell ref="V134:V140"/>
    <mergeCell ref="Y134:Y140"/>
    <mergeCell ref="Z134:Z140"/>
    <mergeCell ref="F137:F140"/>
    <mergeCell ref="G137:G140"/>
    <mergeCell ref="N137:N140"/>
    <mergeCell ref="Z130:Z132"/>
    <mergeCell ref="G131:G132"/>
    <mergeCell ref="B134:B140"/>
    <mergeCell ref="C134:C140"/>
    <mergeCell ref="D134:D140"/>
    <mergeCell ref="E134:E140"/>
    <mergeCell ref="K134:K140"/>
    <mergeCell ref="L134:L140"/>
    <mergeCell ref="M134:M140"/>
    <mergeCell ref="O134:O140"/>
    <mergeCell ref="P134:P140"/>
    <mergeCell ref="Q134:Q140"/>
    <mergeCell ref="R134:R140"/>
    <mergeCell ref="S134:S140"/>
    <mergeCell ref="T134:T140"/>
    <mergeCell ref="U134:U140"/>
    <mergeCell ref="V127:V129"/>
    <mergeCell ref="Y127:Y129"/>
    <mergeCell ref="Z127:Z129"/>
    <mergeCell ref="G128:G129"/>
    <mergeCell ref="B130:B132"/>
    <mergeCell ref="C130:C132"/>
    <mergeCell ref="D130:D132"/>
    <mergeCell ref="E130:E132"/>
    <mergeCell ref="N130:N132"/>
    <mergeCell ref="Q130:Q132"/>
    <mergeCell ref="R130:R132"/>
    <mergeCell ref="S130:S132"/>
    <mergeCell ref="T130:T132"/>
    <mergeCell ref="U130:U132"/>
    <mergeCell ref="V130:V132"/>
    <mergeCell ref="Y130:Y132"/>
    <mergeCell ref="Z124:Z126"/>
    <mergeCell ref="B127:B129"/>
    <mergeCell ref="C127:C129"/>
    <mergeCell ref="D127:D129"/>
    <mergeCell ref="E127:E129"/>
    <mergeCell ref="K127:K129"/>
    <mergeCell ref="L127:L129"/>
    <mergeCell ref="M127:M129"/>
    <mergeCell ref="N127:N129"/>
    <mergeCell ref="O127:O129"/>
    <mergeCell ref="P127:P129"/>
    <mergeCell ref="Q127:Q129"/>
    <mergeCell ref="R127:R129"/>
    <mergeCell ref="S127:S129"/>
    <mergeCell ref="T127:T129"/>
    <mergeCell ref="U127:U129"/>
    <mergeCell ref="S124:S126"/>
    <mergeCell ref="T124:T126"/>
    <mergeCell ref="U124:U126"/>
    <mergeCell ref="V124:V126"/>
    <mergeCell ref="Y124:Y126"/>
    <mergeCell ref="U121:U123"/>
    <mergeCell ref="V121:V123"/>
    <mergeCell ref="Y121:Y123"/>
    <mergeCell ref="Z121:Z123"/>
    <mergeCell ref="B124:B126"/>
    <mergeCell ref="C124:C126"/>
    <mergeCell ref="D124:D126"/>
    <mergeCell ref="E124:E126"/>
    <mergeCell ref="K124:K126"/>
    <mergeCell ref="L124:L126"/>
    <mergeCell ref="M124:M126"/>
    <mergeCell ref="N124:N126"/>
    <mergeCell ref="O124:O126"/>
    <mergeCell ref="P124:P126"/>
    <mergeCell ref="Q124:Q126"/>
    <mergeCell ref="R124:R126"/>
    <mergeCell ref="Y118:Y119"/>
    <mergeCell ref="Z118:Z119"/>
    <mergeCell ref="B121:B123"/>
    <mergeCell ref="C121:C123"/>
    <mergeCell ref="D121:D123"/>
    <mergeCell ref="E121:E123"/>
    <mergeCell ref="K121:K123"/>
    <mergeCell ref="L121:L123"/>
    <mergeCell ref="M121:M123"/>
    <mergeCell ref="N121:N123"/>
    <mergeCell ref="O121:O123"/>
    <mergeCell ref="P121:P123"/>
    <mergeCell ref="Q121:Q123"/>
    <mergeCell ref="R121:R123"/>
    <mergeCell ref="S121:S123"/>
    <mergeCell ref="T121:T123"/>
    <mergeCell ref="R118:R119"/>
    <mergeCell ref="S118:S119"/>
    <mergeCell ref="T118:T119"/>
    <mergeCell ref="U118:U119"/>
    <mergeCell ref="V118:V119"/>
    <mergeCell ref="L118:L119"/>
    <mergeCell ref="M118:M119"/>
    <mergeCell ref="O118:O119"/>
    <mergeCell ref="P118:P119"/>
    <mergeCell ref="Q118:Q119"/>
    <mergeCell ref="B118:B119"/>
    <mergeCell ref="C118:C119"/>
    <mergeCell ref="D118:D119"/>
    <mergeCell ref="E118:E119"/>
    <mergeCell ref="K118:K119"/>
    <mergeCell ref="Y113:Y115"/>
    <mergeCell ref="Z113:Z115"/>
    <mergeCell ref="B116:B117"/>
    <mergeCell ref="C116:C117"/>
    <mergeCell ref="D116:D117"/>
    <mergeCell ref="E116:E117"/>
    <mergeCell ref="R116:R117"/>
    <mergeCell ref="S116:S117"/>
    <mergeCell ref="T116:T117"/>
    <mergeCell ref="U116:U117"/>
    <mergeCell ref="V116:V117"/>
    <mergeCell ref="Y116:Y117"/>
    <mergeCell ref="Z116:Z117"/>
    <mergeCell ref="R113:R115"/>
    <mergeCell ref="S113:S115"/>
    <mergeCell ref="T113:T115"/>
    <mergeCell ref="U113:U115"/>
    <mergeCell ref="V113:V115"/>
    <mergeCell ref="B113:B115"/>
    <mergeCell ref="C113:C115"/>
    <mergeCell ref="D113:D115"/>
    <mergeCell ref="E113:E115"/>
    <mergeCell ref="N113:N115"/>
    <mergeCell ref="T110:T112"/>
    <mergeCell ref="U110:U112"/>
    <mergeCell ref="V110:V112"/>
    <mergeCell ref="Y110:Y112"/>
    <mergeCell ref="Z110:Z112"/>
    <mergeCell ref="V107:V109"/>
    <mergeCell ref="Y107:Y109"/>
    <mergeCell ref="Z107:Z109"/>
    <mergeCell ref="B110:B112"/>
    <mergeCell ref="C110:C112"/>
    <mergeCell ref="D110:D112"/>
    <mergeCell ref="E110:E112"/>
    <mergeCell ref="K110:K112"/>
    <mergeCell ref="L110:L112"/>
    <mergeCell ref="M110:M112"/>
    <mergeCell ref="N110:N112"/>
    <mergeCell ref="O110:O112"/>
    <mergeCell ref="P110:P112"/>
    <mergeCell ref="Q110:Q112"/>
    <mergeCell ref="R110:R112"/>
    <mergeCell ref="S110:S112"/>
    <mergeCell ref="Z103:Z106"/>
    <mergeCell ref="B107:B109"/>
    <mergeCell ref="C107:C109"/>
    <mergeCell ref="D107:D109"/>
    <mergeCell ref="E107:E109"/>
    <mergeCell ref="K107:K109"/>
    <mergeCell ref="L107:L109"/>
    <mergeCell ref="M107:M109"/>
    <mergeCell ref="N107:N109"/>
    <mergeCell ref="O107:O109"/>
    <mergeCell ref="P107:P109"/>
    <mergeCell ref="Q107:Q109"/>
    <mergeCell ref="R107:R109"/>
    <mergeCell ref="S107:S109"/>
    <mergeCell ref="T107:T109"/>
    <mergeCell ref="U107:U109"/>
    <mergeCell ref="T103:T106"/>
    <mergeCell ref="U103:U106"/>
    <mergeCell ref="W103:W106"/>
    <mergeCell ref="X103:X106"/>
    <mergeCell ref="Y103:Y106"/>
    <mergeCell ref="V100:V102"/>
    <mergeCell ref="Y100:Y102"/>
    <mergeCell ref="Z100:Z102"/>
    <mergeCell ref="B103:B106"/>
    <mergeCell ref="C103:C106"/>
    <mergeCell ref="D103:D106"/>
    <mergeCell ref="E103:E106"/>
    <mergeCell ref="K103:K106"/>
    <mergeCell ref="L103:L106"/>
    <mergeCell ref="M103:M106"/>
    <mergeCell ref="N103:N106"/>
    <mergeCell ref="O103:O106"/>
    <mergeCell ref="P103:P106"/>
    <mergeCell ref="Q103:Q106"/>
    <mergeCell ref="R103:R106"/>
    <mergeCell ref="S103:S106"/>
    <mergeCell ref="Q100:Q102"/>
    <mergeCell ref="R100:R102"/>
    <mergeCell ref="S100:S102"/>
    <mergeCell ref="T100:T102"/>
    <mergeCell ref="U100:U102"/>
    <mergeCell ref="L100:L102"/>
    <mergeCell ref="M100:M102"/>
    <mergeCell ref="N100:N102"/>
    <mergeCell ref="O100:O102"/>
    <mergeCell ref="P100:P102"/>
    <mergeCell ref="B100:B102"/>
    <mergeCell ref="C100:C102"/>
    <mergeCell ref="D100:D102"/>
    <mergeCell ref="E100:E102"/>
    <mergeCell ref="K100:K102"/>
    <mergeCell ref="T97:T99"/>
    <mergeCell ref="U97:U99"/>
    <mergeCell ref="V97:V99"/>
    <mergeCell ref="Y97:Y99"/>
    <mergeCell ref="Z97:Z99"/>
    <mergeCell ref="V91:V94"/>
    <mergeCell ref="Y91:Y94"/>
    <mergeCell ref="Z91:Z94"/>
    <mergeCell ref="B97:B99"/>
    <mergeCell ref="C97:C99"/>
    <mergeCell ref="D97:D99"/>
    <mergeCell ref="E97:E99"/>
    <mergeCell ref="K97:K99"/>
    <mergeCell ref="L97:L99"/>
    <mergeCell ref="M97:M99"/>
    <mergeCell ref="N97:N99"/>
    <mergeCell ref="O97:O99"/>
    <mergeCell ref="P97:P99"/>
    <mergeCell ref="Q97:Q99"/>
    <mergeCell ref="R97:R99"/>
    <mergeCell ref="S97:S99"/>
    <mergeCell ref="Q91:Q94"/>
    <mergeCell ref="R91:R94"/>
    <mergeCell ref="S91:S94"/>
    <mergeCell ref="T91:T94"/>
    <mergeCell ref="U91:U94"/>
    <mergeCell ref="L91:L94"/>
    <mergeCell ref="M91:M94"/>
    <mergeCell ref="N91:N94"/>
    <mergeCell ref="O91:O94"/>
    <mergeCell ref="P91:P94"/>
    <mergeCell ref="B91:B94"/>
    <mergeCell ref="C91:C94"/>
    <mergeCell ref="D91:D94"/>
    <mergeCell ref="E91:E94"/>
    <mergeCell ref="K91:K94"/>
    <mergeCell ref="T86:T88"/>
    <mergeCell ref="U86:U88"/>
    <mergeCell ref="V86:V88"/>
    <mergeCell ref="Y86:Y88"/>
    <mergeCell ref="Z86:Z88"/>
    <mergeCell ref="V79:V82"/>
    <mergeCell ref="Y79:Y82"/>
    <mergeCell ref="Z79:Z82"/>
    <mergeCell ref="B86:B88"/>
    <mergeCell ref="C86:C88"/>
    <mergeCell ref="D86:D88"/>
    <mergeCell ref="E86:E88"/>
    <mergeCell ref="K86:K88"/>
    <mergeCell ref="L86:L88"/>
    <mergeCell ref="M86:M88"/>
    <mergeCell ref="N86:N88"/>
    <mergeCell ref="O86:O88"/>
    <mergeCell ref="P86:P88"/>
    <mergeCell ref="Q86:Q88"/>
    <mergeCell ref="R86:R88"/>
    <mergeCell ref="S86:S88"/>
    <mergeCell ref="Q79:Q82"/>
    <mergeCell ref="R79:R82"/>
    <mergeCell ref="S79:S82"/>
    <mergeCell ref="T79:T82"/>
    <mergeCell ref="U79:U82"/>
    <mergeCell ref="L79:L82"/>
    <mergeCell ref="M79:M82"/>
    <mergeCell ref="N79:N82"/>
    <mergeCell ref="O79:O82"/>
    <mergeCell ref="P79:P82"/>
    <mergeCell ref="B79:B82"/>
    <mergeCell ref="C79:C82"/>
    <mergeCell ref="D79:D82"/>
    <mergeCell ref="E79:E82"/>
    <mergeCell ref="K79:K82"/>
    <mergeCell ref="V35:V37"/>
    <mergeCell ref="Y35:Y37"/>
    <mergeCell ref="Z35:Z37"/>
    <mergeCell ref="B76:B77"/>
    <mergeCell ref="C76:C77"/>
    <mergeCell ref="D76:D77"/>
    <mergeCell ref="E76:E77"/>
    <mergeCell ref="K76:K77"/>
    <mergeCell ref="L76:L77"/>
    <mergeCell ref="M76:M77"/>
    <mergeCell ref="R76:R77"/>
    <mergeCell ref="S76:S77"/>
    <mergeCell ref="T76:T77"/>
    <mergeCell ref="U76:U77"/>
    <mergeCell ref="Y76:Y77"/>
    <mergeCell ref="Z76:Z77"/>
    <mergeCell ref="C13:F13"/>
    <mergeCell ref="B35:B37"/>
    <mergeCell ref="C35:C37"/>
    <mergeCell ref="D35:D37"/>
    <mergeCell ref="E35:E37"/>
    <mergeCell ref="B8:M8"/>
    <mergeCell ref="C9:F9"/>
    <mergeCell ref="C10:F10"/>
    <mergeCell ref="C11:F11"/>
    <mergeCell ref="C12:F12"/>
    <mergeCell ref="C14:F14"/>
    <mergeCell ref="B16:N16"/>
    <mergeCell ref="O16:Y16"/>
    <mergeCell ref="B17:B18"/>
    <mergeCell ref="C17:C18"/>
    <mergeCell ref="D17:D18"/>
    <mergeCell ref="E17:E18"/>
    <mergeCell ref="F17:F18"/>
    <mergeCell ref="G17:G18"/>
    <mergeCell ref="H17:H18"/>
    <mergeCell ref="Z17:Z18"/>
    <mergeCell ref="B146:C146"/>
    <mergeCell ref="D146:E146"/>
    <mergeCell ref="K146:L146"/>
    <mergeCell ref="O17:O18"/>
    <mergeCell ref="P17:P18"/>
    <mergeCell ref="Q17:Q18"/>
    <mergeCell ref="R17:R18"/>
    <mergeCell ref="S17:S18"/>
    <mergeCell ref="T17:U17"/>
    <mergeCell ref="I17:I18"/>
    <mergeCell ref="J17:J18"/>
    <mergeCell ref="K17:K18"/>
    <mergeCell ref="L17:L18"/>
    <mergeCell ref="M17:M18"/>
    <mergeCell ref="N17:N18"/>
    <mergeCell ref="B149:C149"/>
    <mergeCell ref="B150:C150"/>
    <mergeCell ref="B157:C157"/>
    <mergeCell ref="V17:V18"/>
    <mergeCell ref="Y17:Y18"/>
    <mergeCell ref="K35:K37"/>
    <mergeCell ref="L35:L37"/>
    <mergeCell ref="M35:M37"/>
    <mergeCell ref="N35:N36"/>
    <mergeCell ref="O35:O37"/>
    <mergeCell ref="P35:P37"/>
    <mergeCell ref="Q35:Q37"/>
    <mergeCell ref="R35:R37"/>
    <mergeCell ref="S35:S37"/>
    <mergeCell ref="T35:T37"/>
    <mergeCell ref="U35:U37"/>
  </mergeCells>
  <conditionalFormatting sqref="Y78">
    <cfRule type="cellIs" dxfId="41" priority="31" operator="equal">
      <formula>"EN TERMINO"</formula>
    </cfRule>
    <cfRule type="cellIs" dxfId="40" priority="32" operator="equal">
      <formula>"CUMPLIDA"</formula>
    </cfRule>
    <cfRule type="cellIs" dxfId="39" priority="33" operator="equal">
      <formula>"VENCIDA"</formula>
    </cfRule>
  </conditionalFormatting>
  <conditionalFormatting sqref="Y83:Y85">
    <cfRule type="cellIs" dxfId="38" priority="28" operator="equal">
      <formula>"EN TERMINO"</formula>
    </cfRule>
    <cfRule type="cellIs" dxfId="37" priority="29" operator="equal">
      <formula>"CUMPLIDA"</formula>
    </cfRule>
    <cfRule type="cellIs" dxfId="36" priority="30" operator="equal">
      <formula>"VENCIDA"</formula>
    </cfRule>
  </conditionalFormatting>
  <conditionalFormatting sqref="Y107">
    <cfRule type="cellIs" dxfId="35" priority="25" operator="equal">
      <formula>"EN TERMINO"</formula>
    </cfRule>
    <cfRule type="cellIs" dxfId="34" priority="26" operator="equal">
      <formula>"CUMPLIDA"</formula>
    </cfRule>
    <cfRule type="cellIs" dxfId="33" priority="27" operator="equal">
      <formula>"VENCIDA"</formula>
    </cfRule>
  </conditionalFormatting>
  <conditionalFormatting sqref="Y110">
    <cfRule type="cellIs" dxfId="32" priority="22" operator="equal">
      <formula>"EN TERMINO"</formula>
    </cfRule>
    <cfRule type="cellIs" dxfId="31" priority="23" operator="equal">
      <formula>"CUMPLIDA"</formula>
    </cfRule>
    <cfRule type="cellIs" dxfId="30" priority="24" operator="equal">
      <formula>"VENCIDA"</formula>
    </cfRule>
  </conditionalFormatting>
  <conditionalFormatting sqref="Y113">
    <cfRule type="cellIs" dxfId="29" priority="19" operator="equal">
      <formula>"EN TERMINO"</formula>
    </cfRule>
    <cfRule type="cellIs" dxfId="28" priority="20" operator="equal">
      <formula>"CUMPLIDA"</formula>
    </cfRule>
    <cfRule type="cellIs" dxfId="27" priority="21" operator="equal">
      <formula>"VENCIDA"</formula>
    </cfRule>
  </conditionalFormatting>
  <conditionalFormatting sqref="Y116">
    <cfRule type="cellIs" dxfId="26" priority="16" operator="equal">
      <formula>"EN TERMINO"</formula>
    </cfRule>
    <cfRule type="cellIs" dxfId="25" priority="17" operator="equal">
      <formula>"CUMPLIDA"</formula>
    </cfRule>
    <cfRule type="cellIs" dxfId="24" priority="18" operator="equal">
      <formula>"VENCIDA"</formula>
    </cfRule>
  </conditionalFormatting>
  <conditionalFormatting sqref="Y118">
    <cfRule type="cellIs" dxfId="23" priority="13" operator="equal">
      <formula>"EN TERMINO"</formula>
    </cfRule>
    <cfRule type="cellIs" dxfId="22" priority="14" operator="equal">
      <formula>"CUMPLIDA"</formula>
    </cfRule>
    <cfRule type="cellIs" dxfId="21" priority="15" operator="equal">
      <formula>"VENCIDA"</formula>
    </cfRule>
  </conditionalFormatting>
  <conditionalFormatting sqref="Y120:Y121">
    <cfRule type="cellIs" dxfId="20" priority="10" operator="equal">
      <formula>"EN TERMINO"</formula>
    </cfRule>
    <cfRule type="cellIs" dxfId="19" priority="11" operator="equal">
      <formula>"CUMPLIDA"</formula>
    </cfRule>
    <cfRule type="cellIs" dxfId="18" priority="12" operator="equal">
      <formula>"VENCIDA"</formula>
    </cfRule>
  </conditionalFormatting>
  <conditionalFormatting sqref="Y124">
    <cfRule type="cellIs" dxfId="17" priority="7" operator="equal">
      <formula>"EN TERMINO"</formula>
    </cfRule>
    <cfRule type="cellIs" dxfId="16" priority="8" operator="equal">
      <formula>"CUMPLIDA"</formula>
    </cfRule>
    <cfRule type="cellIs" dxfId="15" priority="9" operator="equal">
      <formula>"VENCIDA"</formula>
    </cfRule>
  </conditionalFormatting>
  <conditionalFormatting sqref="Y127">
    <cfRule type="cellIs" dxfId="14" priority="4" operator="equal">
      <formula>"EN TERMINO"</formula>
    </cfRule>
    <cfRule type="cellIs" dxfId="13" priority="5" operator="equal">
      <formula>"CUMPLIDA"</formula>
    </cfRule>
    <cfRule type="cellIs" dxfId="12" priority="6" operator="equal">
      <formula>"VENCIDA"</formula>
    </cfRule>
  </conditionalFormatting>
  <conditionalFormatting sqref="Y133:Y134">
    <cfRule type="cellIs" dxfId="11" priority="1" operator="equal">
      <formula>"EN TERMINO"</formula>
    </cfRule>
    <cfRule type="cellIs" dxfId="10" priority="2" operator="equal">
      <formula>"CUMPLIDA"</formula>
    </cfRule>
    <cfRule type="cellIs" dxfId="9" priority="3" operator="equal">
      <formula>"VENCIDA"</formula>
    </cfRule>
  </conditionalFormatting>
  <conditionalFormatting sqref="Y19:Z35 Y38:Z76 Y79:Z79 Y86:Z86 Y89:Z91 Y100:Z100 Y130:Z130">
    <cfRule type="cellIs" dxfId="8" priority="40" operator="equal">
      <formula>"EN TERMINO"</formula>
    </cfRule>
    <cfRule type="cellIs" dxfId="7" priority="41" operator="equal">
      <formula>"CUMPLIDA"</formula>
    </cfRule>
    <cfRule type="cellIs" dxfId="6" priority="42" operator="equal">
      <formula>"VENCIDA"</formula>
    </cfRule>
  </conditionalFormatting>
  <conditionalFormatting sqref="Y95:Z97">
    <cfRule type="cellIs" dxfId="5" priority="37" operator="equal">
      <formula>"EN TERMINO"</formula>
    </cfRule>
    <cfRule type="cellIs" dxfId="4" priority="38" operator="equal">
      <formula>"CUMPLIDA"</formula>
    </cfRule>
    <cfRule type="cellIs" dxfId="3" priority="39" operator="equal">
      <formula>"VENCIDA"</formula>
    </cfRule>
  </conditionalFormatting>
  <conditionalFormatting sqref="Y103:Z103">
    <cfRule type="cellIs" dxfId="2" priority="34" operator="equal">
      <formula>"EN TERMINO"</formula>
    </cfRule>
    <cfRule type="cellIs" dxfId="1" priority="35" operator="equal">
      <formula>"CUMPLIDA"</formula>
    </cfRule>
    <cfRule type="cellIs" dxfId="0" priority="36" operator="equal">
      <formula>"VENCIDA"</formula>
    </cfRule>
  </conditionalFormatting>
  <dataValidations count="1">
    <dataValidation type="decimal" operator="greaterThan" allowBlank="1" showInputMessage="1" showErrorMessage="1" sqref="O17" xr:uid="{A023C23A-5A6E-4BB0-8051-EF193B7A21BC}">
      <formula1>0</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FT111_02_SAPMC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CATAÑO AVENDAÑO</dc:creator>
  <cp:lastModifiedBy>YURANI PAOLA GALEANO GIRALDO</cp:lastModifiedBy>
  <dcterms:created xsi:type="dcterms:W3CDTF">2025-05-27T16:08:08Z</dcterms:created>
  <dcterms:modified xsi:type="dcterms:W3CDTF">2025-07-07T20:07:33Z</dcterms:modified>
</cp:coreProperties>
</file>