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GGARRIDOH\Desktop\2025 CG de A\CGA\2do Semestre 2025\"/>
    </mc:Choice>
  </mc:AlternateContent>
  <bookViews>
    <workbookView xWindow="-105" yWindow="-105" windowWidth="23250" windowHeight="12450"/>
  </bookViews>
  <sheets>
    <sheet name="FT111_02_SAPMC" sheetId="1" r:id="rId1"/>
  </sheets>
  <definedNames>
    <definedName name="_xlnm._FilterDatabase" localSheetId="0" hidden="1">FT111_02_SAPMC!$N$1:$N$241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5" i="1" l="1"/>
  <c r="R165" i="1"/>
  <c r="S165" i="1"/>
  <c r="S166" i="1"/>
  <c r="S167" i="1"/>
  <c r="R166" i="1"/>
  <c r="R167" i="1"/>
  <c r="P166" i="1"/>
  <c r="M167" i="1"/>
  <c r="M166" i="1"/>
  <c r="S174" i="1" l="1"/>
  <c r="S175" i="1"/>
  <c r="R174" i="1"/>
  <c r="R175" i="1"/>
  <c r="P180" i="1"/>
  <c r="Q180" i="1" s="1"/>
  <c r="M180" i="1"/>
  <c r="P162" i="1"/>
  <c r="Q162" i="1" s="1"/>
  <c r="M162" i="1"/>
  <c r="Q161" i="1"/>
  <c r="Q160" i="1"/>
  <c r="P159" i="1"/>
  <c r="Q159" i="1" s="1"/>
  <c r="Q158" i="1"/>
  <c r="P158" i="1"/>
  <c r="P151" i="1"/>
  <c r="M151" i="1"/>
  <c r="Q151" i="1" s="1"/>
  <c r="P131" i="1"/>
  <c r="M131" i="1"/>
  <c r="Q131" i="1" s="1"/>
  <c r="X218" i="1" l="1"/>
  <c r="W218" i="1"/>
  <c r="S218" i="1"/>
  <c r="R218" i="1"/>
  <c r="Q218" i="1"/>
  <c r="Y218" i="1" l="1"/>
  <c r="X217" i="1"/>
  <c r="S217" i="1"/>
  <c r="R217" i="1"/>
  <c r="P217" i="1"/>
  <c r="Q217" i="1" s="1"/>
  <c r="X216" i="1"/>
  <c r="S216" i="1"/>
  <c r="R216" i="1"/>
  <c r="P216" i="1"/>
  <c r="Q216" i="1" s="1"/>
  <c r="X215" i="1"/>
  <c r="S215" i="1"/>
  <c r="R215" i="1"/>
  <c r="P215" i="1"/>
  <c r="Q215" i="1" s="1"/>
  <c r="X214" i="1"/>
  <c r="S214" i="1"/>
  <c r="R214" i="1"/>
  <c r="P214" i="1"/>
  <c r="Q214" i="1" s="1"/>
  <c r="X213" i="1"/>
  <c r="S213" i="1"/>
  <c r="R213" i="1"/>
  <c r="P213" i="1"/>
  <c r="W213" i="1" s="1"/>
  <c r="M213" i="1"/>
  <c r="X206" i="1"/>
  <c r="P206" i="1"/>
  <c r="M206" i="1"/>
  <c r="S206" i="1" s="1"/>
  <c r="X205" i="1"/>
  <c r="P205" i="1"/>
  <c r="W205" i="1" s="1"/>
  <c r="M205" i="1"/>
  <c r="S205" i="1" s="1"/>
  <c r="X204" i="1"/>
  <c r="P204" i="1"/>
  <c r="W204" i="1" s="1"/>
  <c r="M204" i="1"/>
  <c r="S204" i="1" s="1"/>
  <c r="X203" i="1"/>
  <c r="S203" i="1"/>
  <c r="R203" i="1"/>
  <c r="P203" i="1"/>
  <c r="W203" i="1" s="1"/>
  <c r="M203" i="1"/>
  <c r="M207" i="1"/>
  <c r="Y207" i="1"/>
  <c r="M208" i="1"/>
  <c r="W208" i="1"/>
  <c r="X208" i="1"/>
  <c r="X173" i="1"/>
  <c r="S173" i="1"/>
  <c r="R173" i="1"/>
  <c r="P173" i="1"/>
  <c r="W173" i="1" s="1"/>
  <c r="M173" i="1"/>
  <c r="X172" i="1"/>
  <c r="S172" i="1"/>
  <c r="R172" i="1"/>
  <c r="P172" i="1"/>
  <c r="W172" i="1" s="1"/>
  <c r="M172" i="1"/>
  <c r="X171" i="1"/>
  <c r="S171" i="1"/>
  <c r="R171" i="1"/>
  <c r="P171" i="1"/>
  <c r="W171" i="1" s="1"/>
  <c r="M171" i="1"/>
  <c r="X170" i="1"/>
  <c r="S170" i="1"/>
  <c r="R170" i="1"/>
  <c r="P170" i="1"/>
  <c r="W170" i="1" s="1"/>
  <c r="M170" i="1"/>
  <c r="X169" i="1"/>
  <c r="S169" i="1"/>
  <c r="R169" i="1"/>
  <c r="P169" i="1"/>
  <c r="W169" i="1" s="1"/>
  <c r="M169" i="1"/>
  <c r="X168" i="1"/>
  <c r="S168" i="1"/>
  <c r="R168" i="1"/>
  <c r="P168" i="1"/>
  <c r="W168" i="1" s="1"/>
  <c r="M168" i="1"/>
  <c r="X79" i="1"/>
  <c r="S79" i="1"/>
  <c r="R79" i="1"/>
  <c r="P79" i="1"/>
  <c r="W79" i="1" s="1"/>
  <c r="M79" i="1"/>
  <c r="Q171" i="1" l="1"/>
  <c r="Q213" i="1"/>
  <c r="Q204" i="1"/>
  <c r="R204" i="1" s="1"/>
  <c r="Q173" i="1"/>
  <c r="Y169" i="1"/>
  <c r="Y172" i="1"/>
  <c r="Q206" i="1"/>
  <c r="R206" i="1" s="1"/>
  <c r="Q168" i="1"/>
  <c r="Y171" i="1"/>
  <c r="W215" i="1"/>
  <c r="Y215" i="1" s="1"/>
  <c r="Q172" i="1"/>
  <c r="W217" i="1"/>
  <c r="Y217" i="1" s="1"/>
  <c r="Q170" i="1"/>
  <c r="Y213" i="1"/>
  <c r="W216" i="1"/>
  <c r="Q169" i="1"/>
  <c r="Y173" i="1"/>
  <c r="Q203" i="1"/>
  <c r="W214" i="1"/>
  <c r="Y214" i="1" s="1"/>
  <c r="W206" i="1"/>
  <c r="Q205" i="1"/>
  <c r="R205" i="1" s="1"/>
  <c r="Q79" i="1"/>
  <c r="Y79" i="1"/>
  <c r="Y202" i="1" l="1"/>
  <c r="M202" i="1"/>
  <c r="Y201" i="1"/>
  <c r="M201" i="1"/>
  <c r="Y200" i="1"/>
  <c r="M200" i="1"/>
  <c r="Y199" i="1"/>
  <c r="M199" i="1"/>
  <c r="Y198" i="1"/>
  <c r="M198" i="1"/>
  <c r="X197" i="1"/>
  <c r="W197" i="1"/>
  <c r="M197" i="1"/>
  <c r="X196" i="1"/>
  <c r="W196" i="1"/>
  <c r="M196" i="1"/>
  <c r="Y191" i="1"/>
  <c r="X182" i="1"/>
  <c r="Y182" i="1" s="1"/>
  <c r="M182" i="1"/>
  <c r="X181" i="1"/>
  <c r="Y181" i="1" s="1"/>
  <c r="M181" i="1"/>
  <c r="Y196" i="1" l="1"/>
  <c r="Y197" i="1"/>
  <c r="M175" i="1"/>
  <c r="M174" i="1"/>
  <c r="M165" i="1"/>
  <c r="M164" i="1"/>
  <c r="M163" i="1"/>
  <c r="M157" i="1"/>
  <c r="M156" i="1"/>
  <c r="M155" i="1"/>
  <c r="M154" i="1"/>
  <c r="M153" i="1"/>
  <c r="M152" i="1"/>
  <c r="X195" i="1" l="1"/>
  <c r="S195" i="1"/>
  <c r="P195" i="1"/>
  <c r="W195" i="1" s="1"/>
  <c r="X194" i="1"/>
  <c r="S194" i="1"/>
  <c r="R194" i="1"/>
  <c r="P194" i="1"/>
  <c r="W194" i="1" s="1"/>
  <c r="M194" i="1"/>
  <c r="X193" i="1"/>
  <c r="W193" i="1"/>
  <c r="S193" i="1"/>
  <c r="Q193" i="1"/>
  <c r="R193" i="1" s="1"/>
  <c r="X192" i="1"/>
  <c r="S192" i="1"/>
  <c r="R192" i="1"/>
  <c r="P192" i="1"/>
  <c r="W192" i="1" s="1"/>
  <c r="M192" i="1"/>
  <c r="X179" i="1"/>
  <c r="S179" i="1"/>
  <c r="P179" i="1"/>
  <c r="Q179" i="1" s="1"/>
  <c r="R179" i="1" s="1"/>
  <c r="X178" i="1"/>
  <c r="S178" i="1"/>
  <c r="R178" i="1"/>
  <c r="P178" i="1"/>
  <c r="W178" i="1" s="1"/>
  <c r="M178" i="1"/>
  <c r="Y178" i="1" l="1"/>
  <c r="Y192" i="1"/>
  <c r="Y194" i="1"/>
  <c r="Q178" i="1"/>
  <c r="Q192" i="1"/>
  <c r="Y193" i="1"/>
  <c r="W179" i="1"/>
  <c r="Y179" i="1" s="1"/>
  <c r="Q194" i="1"/>
  <c r="Q195" i="1"/>
  <c r="R195" i="1" s="1"/>
  <c r="X212" i="1" l="1"/>
  <c r="S212" i="1"/>
  <c r="R212" i="1"/>
  <c r="P212" i="1"/>
  <c r="W212" i="1" s="1"/>
  <c r="M212" i="1"/>
  <c r="X211" i="1"/>
  <c r="S211" i="1"/>
  <c r="R211" i="1"/>
  <c r="P211" i="1"/>
  <c r="W211" i="1" s="1"/>
  <c r="X210" i="1"/>
  <c r="S210" i="1"/>
  <c r="R210" i="1"/>
  <c r="P210" i="1"/>
  <c r="W210" i="1" s="1"/>
  <c r="M210" i="1"/>
  <c r="X209" i="1"/>
  <c r="S209" i="1"/>
  <c r="R209" i="1"/>
  <c r="P209" i="1"/>
  <c r="W209" i="1" s="1"/>
  <c r="M209" i="1"/>
  <c r="Q209" i="1" l="1"/>
  <c r="Q210" i="1"/>
  <c r="Q212" i="1"/>
  <c r="Y211" i="1"/>
  <c r="Y209" i="1"/>
  <c r="Y210" i="1"/>
  <c r="Y212" i="1"/>
  <c r="Q211" i="1"/>
  <c r="X21" i="1" l="1"/>
  <c r="S21" i="1"/>
  <c r="R21" i="1"/>
  <c r="O21" i="1"/>
  <c r="P21" i="1" s="1"/>
  <c r="W21" i="1" s="1"/>
  <c r="M21" i="1"/>
  <c r="X20" i="1"/>
  <c r="S20" i="1"/>
  <c r="R20" i="1"/>
  <c r="P20" i="1"/>
  <c r="W20" i="1" s="1"/>
  <c r="M20" i="1"/>
  <c r="X19" i="1"/>
  <c r="S19" i="1"/>
  <c r="R19" i="1"/>
  <c r="P19" i="1"/>
  <c r="W19" i="1" s="1"/>
  <c r="M19" i="1"/>
  <c r="Y130" i="1"/>
  <c r="S130" i="1"/>
  <c r="R130" i="1"/>
  <c r="P130" i="1"/>
  <c r="M130" i="1"/>
  <c r="Y129" i="1"/>
  <c r="S129" i="1"/>
  <c r="R129" i="1"/>
  <c r="P129" i="1"/>
  <c r="M129" i="1"/>
  <c r="Y128" i="1"/>
  <c r="S128" i="1"/>
  <c r="R128" i="1"/>
  <c r="P128" i="1"/>
  <c r="M128" i="1"/>
  <c r="Y127" i="1"/>
  <c r="S127" i="1"/>
  <c r="R127" i="1"/>
  <c r="P127" i="1"/>
  <c r="M127" i="1"/>
  <c r="Y126" i="1"/>
  <c r="R126" i="1"/>
  <c r="P126" i="1"/>
  <c r="M126" i="1"/>
  <c r="Y125" i="1"/>
  <c r="S125" i="1"/>
  <c r="R125" i="1"/>
  <c r="P125" i="1"/>
  <c r="M125" i="1"/>
  <c r="Y124" i="1"/>
  <c r="S124" i="1"/>
  <c r="R124" i="1"/>
  <c r="P124" i="1"/>
  <c r="M124" i="1"/>
  <c r="Y123" i="1"/>
  <c r="S123" i="1"/>
  <c r="R123" i="1"/>
  <c r="P123" i="1"/>
  <c r="M123" i="1"/>
  <c r="Y122" i="1"/>
  <c r="P122" i="1"/>
  <c r="M122" i="1"/>
  <c r="Y121" i="1"/>
  <c r="S121" i="1"/>
  <c r="R121" i="1"/>
  <c r="P121" i="1"/>
  <c r="M121" i="1"/>
  <c r="Y120" i="1"/>
  <c r="S120" i="1"/>
  <c r="R120" i="1"/>
  <c r="P120" i="1"/>
  <c r="Q120" i="1" s="1"/>
  <c r="Y119" i="1"/>
  <c r="S119" i="1"/>
  <c r="R119" i="1"/>
  <c r="P119" i="1"/>
  <c r="M119" i="1"/>
  <c r="Y118" i="1"/>
  <c r="S118" i="1"/>
  <c r="R118" i="1"/>
  <c r="P118" i="1"/>
  <c r="M118" i="1"/>
  <c r="Y117" i="1"/>
  <c r="S117" i="1"/>
  <c r="R117" i="1"/>
  <c r="P117" i="1"/>
  <c r="M117" i="1"/>
  <c r="Y116" i="1"/>
  <c r="S116" i="1"/>
  <c r="R116" i="1"/>
  <c r="P116" i="1"/>
  <c r="M116" i="1"/>
  <c r="Y115" i="1"/>
  <c r="S115" i="1"/>
  <c r="R115" i="1"/>
  <c r="P115" i="1"/>
  <c r="M115" i="1"/>
  <c r="Y114" i="1"/>
  <c r="S114" i="1"/>
  <c r="R114" i="1"/>
  <c r="P114" i="1"/>
  <c r="M114" i="1"/>
  <c r="X109" i="1"/>
  <c r="S109" i="1"/>
  <c r="R109" i="1"/>
  <c r="P109" i="1"/>
  <c r="W109" i="1" s="1"/>
  <c r="M109" i="1"/>
  <c r="X108" i="1"/>
  <c r="S108" i="1"/>
  <c r="R108" i="1"/>
  <c r="P108" i="1"/>
  <c r="W108" i="1" s="1"/>
  <c r="M108" i="1"/>
  <c r="Y105" i="1"/>
  <c r="S105" i="1"/>
  <c r="R105" i="1"/>
  <c r="P105" i="1"/>
  <c r="M105" i="1"/>
  <c r="X104" i="1"/>
  <c r="Y104" i="1" s="1"/>
  <c r="S104" i="1"/>
  <c r="R104" i="1"/>
  <c r="P104" i="1"/>
  <c r="M104" i="1"/>
  <c r="X103" i="1"/>
  <c r="S103" i="1"/>
  <c r="R103" i="1"/>
  <c r="P103" i="1"/>
  <c r="W103" i="1" s="1"/>
  <c r="M103" i="1"/>
  <c r="X102" i="1"/>
  <c r="S102" i="1"/>
  <c r="R102" i="1"/>
  <c r="P102" i="1"/>
  <c r="W102" i="1" s="1"/>
  <c r="M102" i="1"/>
  <c r="Y101" i="1"/>
  <c r="S101" i="1"/>
  <c r="R101" i="1"/>
  <c r="P101" i="1"/>
  <c r="M101" i="1"/>
  <c r="Y98" i="1"/>
  <c r="S98" i="1"/>
  <c r="R98" i="1"/>
  <c r="P98" i="1"/>
  <c r="M98" i="1"/>
  <c r="Y95" i="1"/>
  <c r="S95" i="1"/>
  <c r="R95" i="1"/>
  <c r="P95" i="1"/>
  <c r="M95" i="1"/>
  <c r="X94" i="1"/>
  <c r="S94" i="1"/>
  <c r="R94" i="1"/>
  <c r="P94" i="1"/>
  <c r="W94" i="1" s="1"/>
  <c r="M94" i="1"/>
  <c r="Y93" i="1"/>
  <c r="S93" i="1"/>
  <c r="R93" i="1"/>
  <c r="P93" i="1"/>
  <c r="M93" i="1"/>
  <c r="Y92" i="1"/>
  <c r="S92" i="1"/>
  <c r="R92" i="1"/>
  <c r="P92" i="1"/>
  <c r="M92" i="1"/>
  <c r="X91" i="1"/>
  <c r="Y91" i="1" s="1"/>
  <c r="S91" i="1"/>
  <c r="R91" i="1"/>
  <c r="P91" i="1"/>
  <c r="M91" i="1"/>
  <c r="Y90" i="1"/>
  <c r="S90" i="1"/>
  <c r="R90" i="1"/>
  <c r="P90" i="1"/>
  <c r="M90" i="1"/>
  <c r="Y89" i="1"/>
  <c r="S89" i="1"/>
  <c r="R89" i="1"/>
  <c r="P89" i="1"/>
  <c r="M89" i="1"/>
  <c r="Y88" i="1"/>
  <c r="S88" i="1"/>
  <c r="R88" i="1"/>
  <c r="P88" i="1"/>
  <c r="M88" i="1"/>
  <c r="Y87" i="1"/>
  <c r="S87" i="1"/>
  <c r="R87" i="1"/>
  <c r="P87" i="1"/>
  <c r="M87" i="1"/>
  <c r="X86" i="1"/>
  <c r="S86" i="1"/>
  <c r="R86" i="1"/>
  <c r="P86" i="1"/>
  <c r="W86" i="1" s="1"/>
  <c r="M86" i="1"/>
  <c r="Y85" i="1"/>
  <c r="S85" i="1"/>
  <c r="R85" i="1"/>
  <c r="P85" i="1"/>
  <c r="M85" i="1"/>
  <c r="Y84" i="1"/>
  <c r="S84" i="1"/>
  <c r="R84" i="1"/>
  <c r="P84" i="1"/>
  <c r="M84" i="1"/>
  <c r="Y83" i="1"/>
  <c r="S83" i="1"/>
  <c r="R83" i="1"/>
  <c r="P83" i="1"/>
  <c r="M83" i="1"/>
  <c r="Y82" i="1"/>
  <c r="S82" i="1"/>
  <c r="R82" i="1"/>
  <c r="P82" i="1"/>
  <c r="M82" i="1"/>
  <c r="Y81" i="1"/>
  <c r="S81" i="1"/>
  <c r="R81" i="1"/>
  <c r="P81" i="1"/>
  <c r="M81" i="1"/>
  <c r="Y80" i="1"/>
  <c r="S80" i="1"/>
  <c r="R80" i="1"/>
  <c r="P80" i="1"/>
  <c r="M80" i="1"/>
  <c r="Y74" i="1"/>
  <c r="S74" i="1"/>
  <c r="R74" i="1"/>
  <c r="P74" i="1"/>
  <c r="M74" i="1"/>
  <c r="Y73" i="1"/>
  <c r="S73" i="1"/>
  <c r="R73" i="1"/>
  <c r="P73" i="1"/>
  <c r="M73" i="1"/>
  <c r="Y72" i="1"/>
  <c r="S72" i="1"/>
  <c r="R72" i="1"/>
  <c r="P72" i="1"/>
  <c r="M72" i="1"/>
  <c r="Y71" i="1"/>
  <c r="S71" i="1"/>
  <c r="R71" i="1"/>
  <c r="P71" i="1"/>
  <c r="M71" i="1"/>
  <c r="Y70" i="1"/>
  <c r="S70" i="1"/>
  <c r="R70" i="1"/>
  <c r="P70" i="1"/>
  <c r="M70" i="1"/>
  <c r="Y69" i="1"/>
  <c r="S69" i="1"/>
  <c r="R69" i="1"/>
  <c r="P69" i="1"/>
  <c r="M69" i="1"/>
  <c r="X68" i="1"/>
  <c r="Y68" i="1" s="1"/>
  <c r="S68" i="1"/>
  <c r="R68" i="1"/>
  <c r="P68" i="1"/>
  <c r="M68" i="1"/>
  <c r="Y67" i="1"/>
  <c r="S67" i="1"/>
  <c r="R67" i="1"/>
  <c r="P67" i="1"/>
  <c r="M67" i="1"/>
  <c r="X66" i="1"/>
  <c r="Y66" i="1" s="1"/>
  <c r="S66" i="1"/>
  <c r="R66" i="1"/>
  <c r="P66" i="1"/>
  <c r="M66" i="1"/>
  <c r="Y65" i="1"/>
  <c r="S65" i="1"/>
  <c r="R65" i="1"/>
  <c r="P65" i="1"/>
  <c r="M65" i="1"/>
  <c r="X64" i="1"/>
  <c r="Y64" i="1" s="1"/>
  <c r="S64" i="1"/>
  <c r="R64" i="1"/>
  <c r="P64" i="1"/>
  <c r="M64" i="1"/>
  <c r="Y63" i="1"/>
  <c r="S63" i="1"/>
  <c r="R63" i="1"/>
  <c r="P63" i="1"/>
  <c r="M63" i="1"/>
  <c r="X62" i="1"/>
  <c r="Y62" i="1" s="1"/>
  <c r="S62" i="1"/>
  <c r="R62" i="1"/>
  <c r="P62" i="1"/>
  <c r="M62" i="1"/>
  <c r="Y61" i="1"/>
  <c r="S61" i="1"/>
  <c r="R61" i="1"/>
  <c r="P61" i="1"/>
  <c r="M61" i="1"/>
  <c r="X60" i="1"/>
  <c r="Y60" i="1" s="1"/>
  <c r="S60" i="1"/>
  <c r="R60" i="1"/>
  <c r="P60" i="1"/>
  <c r="M60" i="1"/>
  <c r="Y59" i="1"/>
  <c r="S59" i="1"/>
  <c r="R59" i="1"/>
  <c r="P59" i="1"/>
  <c r="M59" i="1"/>
  <c r="Y58" i="1"/>
  <c r="S58" i="1"/>
  <c r="R58" i="1"/>
  <c r="P58" i="1"/>
  <c r="M58" i="1"/>
  <c r="Y57" i="1"/>
  <c r="S57" i="1"/>
  <c r="R57" i="1"/>
  <c r="P57" i="1"/>
  <c r="M57" i="1"/>
  <c r="X56" i="1"/>
  <c r="Y56" i="1" s="1"/>
  <c r="S56" i="1"/>
  <c r="R56" i="1"/>
  <c r="P56" i="1"/>
  <c r="M56" i="1"/>
  <c r="Y55" i="1"/>
  <c r="S55" i="1"/>
  <c r="R55" i="1"/>
  <c r="P55" i="1"/>
  <c r="M55" i="1"/>
  <c r="X54" i="1"/>
  <c r="Y54" i="1" s="1"/>
  <c r="S54" i="1"/>
  <c r="R54" i="1"/>
  <c r="P54" i="1"/>
  <c r="M54" i="1"/>
  <c r="Y53" i="1"/>
  <c r="S53" i="1"/>
  <c r="R53" i="1"/>
  <c r="P53" i="1"/>
  <c r="M53" i="1"/>
  <c r="X52" i="1"/>
  <c r="Y52" i="1" s="1"/>
  <c r="S52" i="1"/>
  <c r="R52" i="1"/>
  <c r="P52" i="1"/>
  <c r="M52" i="1"/>
  <c r="Y51" i="1"/>
  <c r="S51" i="1"/>
  <c r="R51" i="1"/>
  <c r="P51" i="1"/>
  <c r="M51" i="1"/>
  <c r="X50" i="1"/>
  <c r="Y50" i="1" s="1"/>
  <c r="S50" i="1"/>
  <c r="R50" i="1"/>
  <c r="P50" i="1"/>
  <c r="M50" i="1"/>
  <c r="Y49" i="1"/>
  <c r="S49" i="1"/>
  <c r="R49" i="1"/>
  <c r="P49" i="1"/>
  <c r="M49" i="1"/>
  <c r="X48" i="1"/>
  <c r="Y48" i="1" s="1"/>
  <c r="S48" i="1"/>
  <c r="R48" i="1"/>
  <c r="P48" i="1"/>
  <c r="M48" i="1"/>
  <c r="Y47" i="1"/>
  <c r="S47" i="1"/>
  <c r="R47" i="1"/>
  <c r="P47" i="1"/>
  <c r="M47" i="1"/>
  <c r="Y46" i="1"/>
  <c r="S46" i="1"/>
  <c r="R46" i="1"/>
  <c r="P46" i="1"/>
  <c r="M46" i="1"/>
  <c r="Y45" i="1"/>
  <c r="S45" i="1"/>
  <c r="R45" i="1"/>
  <c r="P45" i="1"/>
  <c r="M45" i="1"/>
  <c r="X44" i="1"/>
  <c r="Y44" i="1" s="1"/>
  <c r="S44" i="1"/>
  <c r="R44" i="1"/>
  <c r="P44" i="1"/>
  <c r="M44" i="1"/>
  <c r="X43" i="1"/>
  <c r="Y43" i="1" s="1"/>
  <c r="S43" i="1"/>
  <c r="R43" i="1"/>
  <c r="P43" i="1"/>
  <c r="M43" i="1"/>
  <c r="Y42" i="1"/>
  <c r="S42" i="1"/>
  <c r="R42" i="1"/>
  <c r="P42" i="1"/>
  <c r="M42" i="1"/>
  <c r="Y41" i="1"/>
  <c r="S41" i="1"/>
  <c r="R41" i="1"/>
  <c r="P41" i="1"/>
  <c r="M41" i="1"/>
  <c r="Y40" i="1"/>
  <c r="S40" i="1"/>
  <c r="R40" i="1"/>
  <c r="P40" i="1"/>
  <c r="M40" i="1"/>
  <c r="Y39" i="1"/>
  <c r="S39" i="1"/>
  <c r="R39" i="1"/>
  <c r="P39" i="1"/>
  <c r="M39" i="1"/>
  <c r="X35" i="1"/>
  <c r="S35" i="1"/>
  <c r="R35" i="1"/>
  <c r="P35" i="1"/>
  <c r="W35" i="1" s="1"/>
  <c r="M35" i="1"/>
  <c r="X34" i="1"/>
  <c r="S34" i="1"/>
  <c r="R34" i="1"/>
  <c r="P34" i="1"/>
  <c r="W34" i="1" s="1"/>
  <c r="M34" i="1"/>
  <c r="X33" i="1"/>
  <c r="S33" i="1"/>
  <c r="R33" i="1"/>
  <c r="P33" i="1"/>
  <c r="W33" i="1" s="1"/>
  <c r="M33" i="1"/>
  <c r="Y32" i="1"/>
  <c r="S32" i="1"/>
  <c r="R32" i="1"/>
  <c r="P32" i="1"/>
  <c r="M32" i="1"/>
  <c r="X31" i="1"/>
  <c r="S31" i="1"/>
  <c r="R31" i="1"/>
  <c r="P31" i="1"/>
  <c r="W31" i="1" s="1"/>
  <c r="M31" i="1"/>
  <c r="X30" i="1"/>
  <c r="P30" i="1"/>
  <c r="W30" i="1" s="1"/>
  <c r="M30" i="1"/>
  <c r="Y29" i="1"/>
  <c r="M29" i="1"/>
  <c r="Q29" i="1" s="1"/>
  <c r="X28" i="1"/>
  <c r="P28" i="1"/>
  <c r="W28" i="1" s="1"/>
  <c r="M28" i="1"/>
  <c r="Y27" i="1"/>
  <c r="S27" i="1"/>
  <c r="R27" i="1"/>
  <c r="M27" i="1"/>
  <c r="Q27" i="1" s="1"/>
  <c r="Y26" i="1"/>
  <c r="S26" i="1"/>
  <c r="R26" i="1"/>
  <c r="M26" i="1"/>
  <c r="Q26" i="1" s="1"/>
  <c r="Y25" i="1"/>
  <c r="S25" i="1"/>
  <c r="R25" i="1"/>
  <c r="P25" i="1"/>
  <c r="M25" i="1"/>
  <c r="Y24" i="1"/>
  <c r="S24" i="1"/>
  <c r="R24" i="1"/>
  <c r="M24" i="1"/>
  <c r="Q24" i="1" s="1"/>
  <c r="X23" i="1"/>
  <c r="S23" i="1"/>
  <c r="R23" i="1"/>
  <c r="P23" i="1"/>
  <c r="W23" i="1" s="1"/>
  <c r="M23" i="1"/>
  <c r="X22" i="1"/>
  <c r="Y22" i="1" s="1"/>
  <c r="S22" i="1"/>
  <c r="R22" i="1"/>
  <c r="P22" i="1"/>
  <c r="M22" i="1"/>
  <c r="Y21" i="1" l="1"/>
  <c r="Q20" i="1"/>
  <c r="Q21" i="1"/>
  <c r="Y20" i="1"/>
  <c r="Q19" i="1"/>
  <c r="Q125" i="1"/>
  <c r="Q128" i="1"/>
  <c r="Q126" i="1"/>
  <c r="Q123" i="1"/>
  <c r="Q130" i="1"/>
  <c r="Q122" i="1"/>
  <c r="Q121" i="1"/>
  <c r="Q127" i="1"/>
  <c r="Q124" i="1"/>
  <c r="Q129" i="1"/>
  <c r="Y109" i="1"/>
  <c r="Q108" i="1"/>
  <c r="Q114" i="1"/>
  <c r="Q119" i="1"/>
  <c r="Y108" i="1"/>
  <c r="Q117" i="1"/>
  <c r="Q109" i="1"/>
  <c r="Q116" i="1"/>
  <c r="Q115" i="1"/>
  <c r="Q118" i="1"/>
  <c r="Q95" i="1"/>
  <c r="Q98" i="1"/>
  <c r="Q103" i="1"/>
  <c r="Q92" i="1"/>
  <c r="Q102" i="1"/>
  <c r="Y102" i="1"/>
  <c r="Q101" i="1"/>
  <c r="Q104" i="1"/>
  <c r="Q105" i="1"/>
  <c r="Y103" i="1"/>
  <c r="Y94" i="1"/>
  <c r="Q93" i="1"/>
  <c r="Q94" i="1"/>
  <c r="Q51" i="1"/>
  <c r="Q46" i="1"/>
  <c r="Q88" i="1"/>
  <c r="Q60" i="1"/>
  <c r="Q81" i="1"/>
  <c r="Y35" i="1"/>
  <c r="Q43" i="1"/>
  <c r="Q50" i="1"/>
  <c r="Q86" i="1"/>
  <c r="Q83" i="1"/>
  <c r="Q58" i="1"/>
  <c r="Q74" i="1"/>
  <c r="Y86" i="1"/>
  <c r="Q90" i="1"/>
  <c r="Q41" i="1"/>
  <c r="Q84" i="1"/>
  <c r="Q87" i="1"/>
  <c r="Q40" i="1"/>
  <c r="Q89" i="1"/>
  <c r="Q80" i="1"/>
  <c r="Q45" i="1"/>
  <c r="Q85" i="1"/>
  <c r="Q91" i="1"/>
  <c r="Y31" i="1"/>
  <c r="Q39" i="1"/>
  <c r="Q82" i="1"/>
  <c r="Q61" i="1"/>
  <c r="Q72" i="1"/>
  <c r="Q66" i="1"/>
  <c r="Q49" i="1"/>
  <c r="Q22" i="1"/>
  <c r="Q30" i="1"/>
  <c r="Q47" i="1"/>
  <c r="Q55" i="1"/>
  <c r="Q32" i="1"/>
  <c r="Q69" i="1"/>
  <c r="Q34" i="1"/>
  <c r="Q65" i="1"/>
  <c r="Q68" i="1"/>
  <c r="Q71" i="1"/>
  <c r="Y28" i="1"/>
  <c r="Q31" i="1"/>
  <c r="Q48" i="1"/>
  <c r="Y23" i="1"/>
  <c r="Q53" i="1"/>
  <c r="Q56" i="1"/>
  <c r="Q64" i="1"/>
  <c r="Q67" i="1"/>
  <c r="Q70" i="1"/>
  <c r="Y30" i="1"/>
  <c r="Y33" i="1"/>
  <c r="Q63" i="1"/>
  <c r="Q35" i="1"/>
  <c r="Q44" i="1"/>
  <c r="Q59" i="1"/>
  <c r="Q25" i="1"/>
  <c r="Q62" i="1"/>
  <c r="Y34" i="1"/>
  <c r="Q52" i="1"/>
  <c r="Q33" i="1"/>
  <c r="Q42" i="1"/>
  <c r="Q54" i="1"/>
  <c r="Q57" i="1"/>
  <c r="Q73" i="1"/>
  <c r="Q23" i="1"/>
  <c r="Q28" i="1"/>
  <c r="X190" i="1" l="1"/>
  <c r="W190" i="1"/>
  <c r="S190" i="1"/>
  <c r="R190" i="1"/>
  <c r="Q190" i="1"/>
  <c r="X189" i="1"/>
  <c r="W189" i="1"/>
  <c r="S189" i="1"/>
  <c r="R189" i="1"/>
  <c r="Q189" i="1"/>
  <c r="X188" i="1"/>
  <c r="W188" i="1"/>
  <c r="S188" i="1"/>
  <c r="R188" i="1"/>
  <c r="Q188" i="1"/>
  <c r="Y188" i="1" l="1"/>
  <c r="Y190" i="1"/>
  <c r="Y189" i="1"/>
  <c r="M187" i="1"/>
  <c r="M186" i="1"/>
  <c r="M185" i="1"/>
  <c r="M184" i="1"/>
  <c r="M183" i="1"/>
  <c r="M176" i="1"/>
  <c r="J146" i="1" l="1"/>
  <c r="S144" i="1"/>
  <c r="R144" i="1"/>
  <c r="P144" i="1"/>
  <c r="M144" i="1"/>
  <c r="S143" i="1"/>
  <c r="R143" i="1"/>
  <c r="P143" i="1"/>
  <c r="M143" i="1"/>
  <c r="S141" i="1"/>
  <c r="R141" i="1"/>
  <c r="P141" i="1"/>
  <c r="M141" i="1"/>
  <c r="M140" i="1"/>
  <c r="Q140" i="1" s="1"/>
  <c r="P139" i="1"/>
  <c r="M139" i="1"/>
  <c r="S137" i="1"/>
  <c r="R137" i="1"/>
  <c r="P137" i="1"/>
  <c r="Q137" i="1" s="1"/>
  <c r="Y136" i="1"/>
  <c r="S136" i="1"/>
  <c r="R136" i="1"/>
  <c r="M136" i="1"/>
  <c r="Q136" i="1" s="1"/>
  <c r="P135" i="1"/>
  <c r="M135" i="1"/>
  <c r="P134" i="1"/>
  <c r="M134" i="1"/>
  <c r="Y133" i="1"/>
  <c r="S133" i="1"/>
  <c r="R133" i="1"/>
  <c r="M133" i="1"/>
  <c r="S132" i="1"/>
  <c r="R132" i="1"/>
  <c r="M132" i="1"/>
  <c r="Q132" i="1" s="1"/>
  <c r="P78" i="1"/>
  <c r="Q78" i="1" s="1"/>
  <c r="S77" i="1"/>
  <c r="R77" i="1"/>
  <c r="P77" i="1"/>
  <c r="Q77" i="1" s="1"/>
  <c r="M76" i="1"/>
  <c r="Q76" i="1" s="1"/>
  <c r="S36" i="1"/>
  <c r="R36" i="1"/>
  <c r="M36" i="1"/>
  <c r="Q36" i="1" s="1"/>
  <c r="Q141" i="1" l="1"/>
  <c r="Q135" i="1"/>
  <c r="Q143" i="1"/>
  <c r="Q139" i="1"/>
  <c r="Q144" i="1"/>
  <c r="Q134" i="1"/>
</calcChain>
</file>

<file path=xl/comments1.xml><?xml version="1.0" encoding="utf-8"?>
<comments xmlns="http://schemas.openxmlformats.org/spreadsheetml/2006/main">
  <authors>
    <author>YEISSIN RODOLFO CACERES PRADILLA</author>
    <author>laquijano</author>
    <author>CDV</author>
    <author>jmzambrano</author>
    <author>BLANCA ROCIO ZULETA GAVIRIA</author>
  </authors>
  <commentList>
    <comment ref="B13" authorId="0" shapeId="0">
      <text>
        <r>
          <rPr>
            <sz val="9"/>
            <color indexed="81"/>
            <rFont val="Tahoma"/>
            <family val="2"/>
          </rPr>
          <t xml:space="preserve">
</t>
        </r>
        <r>
          <rPr>
            <sz val="10"/>
            <color indexed="81"/>
            <rFont val="Calibri"/>
            <family val="2"/>
            <scheme val="minor"/>
          </rPr>
          <t>Si corresponde a la Suscripción, diligenciar la fecha de suscripción formal en la entidad.</t>
        </r>
      </text>
    </comment>
    <comment ref="B17" authorId="1"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F17" authorId="1"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7" authorId="1"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7" authorId="1" shapeId="0">
      <text>
        <r>
          <rPr>
            <b/>
            <sz val="8"/>
            <color indexed="81"/>
            <rFont val="Tahoma"/>
            <family val="2"/>
          </rPr>
          <t>Pasos cuantificables que permitan medir el avance y cumplimiento de la acción de mejoramiento.
Se pueden incluir tantas filas como metas sean necesarios.</t>
        </r>
      </text>
    </comment>
    <comment ref="I17" authorId="1" shapeId="0">
      <text>
        <r>
          <rPr>
            <b/>
            <sz val="8"/>
            <color indexed="81"/>
            <rFont val="Tahoma"/>
            <family val="2"/>
          </rPr>
          <t xml:space="preserve">Nombre de la unidad de medida que se  utiliza para medir el grado de avance de la meta (unidades o porcentaje) y definición de la actividad a realizar   
</t>
        </r>
      </text>
    </comment>
    <comment ref="J17" authorId="1" shapeId="0">
      <text>
        <r>
          <rPr>
            <b/>
            <sz val="8"/>
            <color indexed="81"/>
            <rFont val="Tahoma"/>
            <family val="2"/>
          </rPr>
          <t xml:space="preserve">Volumen o tamaño de la meta, establecido en unidades o porcentajes. 
</t>
        </r>
      </text>
    </comment>
    <comment ref="K17" authorId="2" shapeId="0">
      <text>
        <r>
          <rPr>
            <b/>
            <sz val="9"/>
            <color indexed="81"/>
            <rFont val="Tahoma"/>
            <family val="2"/>
          </rPr>
          <t>CDV:</t>
        </r>
        <r>
          <rPr>
            <sz val="9"/>
            <color indexed="81"/>
            <rFont val="Tahoma"/>
            <family val="2"/>
          </rPr>
          <t xml:space="preserve">
La fecha de iniciación de las metas, corresponde a la misma fecha de suscripción del Plan de Mejoramiento </t>
        </r>
      </text>
    </comment>
    <comment ref="L17" authorId="1" shapeId="0">
      <text>
        <r>
          <rPr>
            <b/>
            <sz val="8"/>
            <color indexed="81"/>
            <rFont val="Tahoma"/>
            <family val="2"/>
          </rPr>
          <t xml:space="preserve">Fecha programada para la terminación de cada meta </t>
        </r>
      </text>
    </comment>
    <comment ref="M17" authorId="1" shapeId="0">
      <text>
        <r>
          <rPr>
            <b/>
            <sz val="8"/>
            <color indexed="81"/>
            <rFont val="Tahoma"/>
            <family val="2"/>
          </rPr>
          <t xml:space="preserve">La hoja calcula automáticamente el plazo de duración de la acción de mejoramiento teniendo en cuenta las fechas de inicio y terminación de la meta.
</t>
        </r>
      </text>
    </comment>
    <comment ref="N17" authorId="3" shapeId="0">
      <text>
        <r>
          <rPr>
            <b/>
            <sz val="8"/>
            <color indexed="81"/>
            <rFont val="Tahoma"/>
            <family val="2"/>
          </rPr>
          <t xml:space="preserve">Nombre de la Dependencia (s) responsable por el cumplimiento de la meta
</t>
        </r>
      </text>
    </comment>
    <comment ref="O17" authorId="1" shapeId="0">
      <text>
        <r>
          <rPr>
            <b/>
            <sz val="8"/>
            <color indexed="81"/>
            <rFont val="Tahoma"/>
            <family val="2"/>
          </rPr>
          <t xml:space="preserve">Se consigna el numero de unidades ejecutadas por cada una de las metas 
</t>
        </r>
      </text>
    </comment>
    <comment ref="P17" authorId="1"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7" authorId="1"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Z17" authorId="1"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L20" authorId="4" shapeId="0">
      <text>
        <r>
          <rPr>
            <b/>
            <sz val="9"/>
            <color indexed="81"/>
            <rFont val="Tahoma"/>
            <charset val="1"/>
          </rPr>
          <t>BLANCA ROCIO ZULETA GAVIRIA:</t>
        </r>
        <r>
          <rPr>
            <sz val="9"/>
            <color indexed="81"/>
            <rFont val="Tahoma"/>
            <charset val="1"/>
          </rPr>
          <t xml:space="preserve">
Se solicta prorroga en la ejecución de la acción de mejora</t>
        </r>
      </text>
    </comment>
  </commentList>
</comments>
</file>

<file path=xl/sharedStrings.xml><?xml version="1.0" encoding="utf-8"?>
<sst xmlns="http://schemas.openxmlformats.org/spreadsheetml/2006/main" count="2178" uniqueCount="1106">
  <si>
    <t>Nombre entidad</t>
  </si>
  <si>
    <t>Gobernación de Antioquia</t>
  </si>
  <si>
    <t>Representante legal</t>
  </si>
  <si>
    <t>Andres Julian Rendón</t>
  </si>
  <si>
    <t>Modalidad auditoria</t>
  </si>
  <si>
    <t>De gestión y Resultados, especial</t>
  </si>
  <si>
    <t>Periodo fiscal que cubre</t>
  </si>
  <si>
    <t>2021, 2022, 2023, 2024</t>
  </si>
  <si>
    <t xml:space="preserve">Fecha de Suscripción </t>
  </si>
  <si>
    <t>2022, 2023, 2024, 2025</t>
  </si>
  <si>
    <t>Fecha presentación avance</t>
  </si>
  <si>
    <t>AVANCE PLAN DE MEJORAMIENTO</t>
  </si>
  <si>
    <t xml:space="preserve">AVANCE Y EJECUCIÓN </t>
  </si>
  <si>
    <t xml:space="preserve">No Hallazgo </t>
  </si>
  <si>
    <t xml:space="preserve">Descripción hallazgo (No mas de 50 palabras) </t>
  </si>
  <si>
    <t>Causa del Hallazgo</t>
  </si>
  <si>
    <t>Efecto del Hallazgo</t>
  </si>
  <si>
    <t>Acción de mejoramiento</t>
  </si>
  <si>
    <t xml:space="preserve">Objetivo </t>
  </si>
  <si>
    <t>Descripción de las Metas</t>
  </si>
  <si>
    <t>Denominación de la Unidad de medida de la Meta</t>
  </si>
  <si>
    <t>Unidad de Medida de la Meta</t>
  </si>
  <si>
    <t xml:space="preserve">Plazo en semanas de las Meta </t>
  </si>
  <si>
    <t>Área Responsable</t>
  </si>
  <si>
    <t xml:space="preserve">Avance físico de ejecución de las metas  </t>
  </si>
  <si>
    <t>Puntaje  Logrado  por las metas   (Poi)</t>
  </si>
  <si>
    <t xml:space="preserve">Puntaje Logrado por las metas  Vencidas (POMVi)  </t>
  </si>
  <si>
    <t>Puntaje atribuido metas vencidas</t>
  </si>
  <si>
    <t>Efectividad de la acción</t>
  </si>
  <si>
    <t>OBSERVACION</t>
  </si>
  <si>
    <t>Estado de la meta del hallazgo</t>
  </si>
  <si>
    <t>Estado de la acción de mejora (meta) (ABIERTA / CERRADA)</t>
  </si>
  <si>
    <t xml:space="preserve">SI </t>
  </si>
  <si>
    <t>NO</t>
  </si>
  <si>
    <t>39 01 2022</t>
  </si>
  <si>
    <t>Principio de Planeación y determinación del AU. La propuesta ecónomica del contratista en la determinación de los gastos de administración (A) incluyó el Ítem 13. GASTOS ANTICIPOS. Gastos relacionados con la constitución de fiducia para el manejo de anticipo, por valor de $5.000.000</t>
  </si>
  <si>
    <t>Según el Artículo 91 de la Ley 1474 de 2011, este valor (Gastos relacionados con la constitución de fiducia para el manejo de anticipo) se encuentra a cargo del contratista.</t>
  </si>
  <si>
    <t>Posible detrimento patrimonial por valor de $5.000.000, de conformidad con el Artículo 6 de la Ley 610 de 2000.</t>
  </si>
  <si>
    <t xml:space="preserve">Requerir a evaluadores de proyectos, integrantes del CAE, supervisores e interventores de contratos, que se verifique que la determinación de Gastos de Administración (A), no incorpore valores relacionados con la constitución de fiducia para el manejo de anticipo, requiriendo los ajustes, descuentos o devoluciones a que haya lugar. </t>
  </si>
  <si>
    <t>Minimizar el riesgo de detrimento patrimonial por reconocimiento y pago de gastos a cargo del contratista.</t>
  </si>
  <si>
    <t>Emitir circular dirigida a  los evaluadores de proyectos, integrantes del CAE, supervisores e  interventores de contratos.</t>
  </si>
  <si>
    <t>Unidad</t>
  </si>
  <si>
    <t>Secretaría de Ambiente</t>
  </si>
  <si>
    <t>X</t>
  </si>
  <si>
    <t>CUMPLIDA</t>
  </si>
  <si>
    <t>CERRADA</t>
  </si>
  <si>
    <t>20 01 2023</t>
  </si>
  <si>
    <t>Proyecto con actividadles extras. Demora en el trámite de los recursos por parte de los actores. Falta de comunicación y coordinación del municipio y la Gerencia de Servicios Públicos.</t>
  </si>
  <si>
    <t>Riesgo de sobrecostos. Riesgo de proyecto con obras inconclusas. Riesgo de pérdida un monto de $8.795.885.954 y la calidad del bien objeto de servicio público y sus disposición final para asegurar la calidad de vida de los usuarios.</t>
  </si>
  <si>
    <t xml:space="preserve">Adelantar, en coordinación con el municipio de Venecia, las actuaciones administrativas que sean requeridas para que se culminen las obras en condiciones de funcionalidad. Así mismo se encuentra en proceso de Liquidacion del contrato, lo que significa que se haran las compensaciones a que haya lugar en caso de existir merito para ello. </t>
  </si>
  <si>
    <t>Reducir el riesgo de sobrecostos, generación de obras inconclusas o pérdida de recursos por no funcionalidad del proyecto.</t>
  </si>
  <si>
    <t>Desarrollar, en articulación con el municipio de Venecia, las actuaciones administrativas tendientes a la culminación de los contratos actuales, la reformulación del proyecto y los nuevos procesos de contratación para la ejecución de las obras adicionales requeridas.</t>
  </si>
  <si>
    <t>Secretaria de Ambiente (antes Gerencia de Servicios Públicos)</t>
  </si>
  <si>
    <t>ABIERTA</t>
  </si>
  <si>
    <t>H10 V2024</t>
  </si>
  <si>
    <t>Inadecuado seguimiento y control, respecto de los recursos entregados en administración.</t>
  </si>
  <si>
    <t>Inoportunidad para la liquidación de los contratos.</t>
  </si>
  <si>
    <t>Implementar plan de trabajo de contingencia jurídica para el levantamiento de los actos administrativos de cierre  financiero y devolución de recursos asociados a contratos o convenios derivados del convenio 10000198 de 2006 celebrado con el IDEA (Fondo del Agua).</t>
  </si>
  <si>
    <t>Realizar el reintegro de recursos, derivados de convenios o contratos terminados, según haya lugar conforme a los cierres administrativos realizados</t>
  </si>
  <si>
    <t xml:space="preserve">Actos administrativos de cierre de cada convenio y/o contrato por municipio </t>
  </si>
  <si>
    <t>Secretaria de Ambiente</t>
  </si>
  <si>
    <t xml:space="preserve">3. 2020 </t>
  </si>
  <si>
    <t>Convenio 4600009917 de 2019 Fallas constructivas en desarrollo de obras de pavimento rígido en el municipio de Dabeiba - Con presunta incidencia Disciplinaria. (D)</t>
  </si>
  <si>
    <t xml:space="preserve">
El pavimento rígido en toda su tiene un desgaste prematuro y progresivo de la superficie del mismo, así como fisuras en algunas placas</t>
  </si>
  <si>
    <t>Las deficiencias constructivas se presentan en todo el tramo llamado LA ARENERA, denotando una presunta falta de supervisión a las obras ejecutadas en el proyecto, inobservando lo establecido en los numerales 4, 5 del artículo 4 de la ley 80, los artículos 83, 84, 85 de la ley 1474 de 2011.
Por anterior se presume una gestión fiscal antieconómica, cuantificada en un valor de $331.928.423, de acuerdo a lo dispuesto en el artículo 126 de la Decreto 403 de 2020</t>
  </si>
  <si>
    <t xml:space="preserve">1. Adelantar el Acta de Liquidación bilateral del convenio, en la cual se solicite el reintegro de los recursos aportados por el Departamento, ya que la información técnica presentada por el municipio no cumple con las especificaciones técnicas iniciales y no se puede garantizar la estabilidad de la obra. 
2. En caso de no  lograse la liquidación bilateral, se dará inicio al trámite de liquidación unilateral con el correspondiente inicio de proceso de cobro coactivo. 
3. Lograr el reintegro de los recursos a favor del Departamento.
</t>
  </si>
  <si>
    <t xml:space="preserve">Se reintegren los recursos aportados por el Departamento </t>
  </si>
  <si>
    <t xml:space="preserve">Expedición de un (1) Acta de Liquidación del convenio. 
Un (1) oficio de reintegro de los recursos por parte del municipio. 
Un (1) soporte de consignación de recursos a favor del departamento. </t>
  </si>
  <si>
    <t>Unidades</t>
  </si>
  <si>
    <t xml:space="preserve">Dirección de Proyectos Especiales </t>
  </si>
  <si>
    <t>Pese a que se realizaron los procedimientos de liquidación, se han realizó el cobro persuasivo, y se dio el traslado para el cobro coactivo a la secretaria de hacienda, hasta la fecha no se ha logrado el reintegro de los recursos, en tal sentido no se ha cumplido con la mejora planteada. 
Por tal razón se modifica la fecha de cumplimiento</t>
  </si>
  <si>
    <t>4. 2020</t>
  </si>
  <si>
    <t>Convenio 4600009917 de 2019 Fallas constructivas en desarrollo de obras de
pavimento rígido en el municipio de Dabeiba - Administrativa con presunta
incidencia Disciplinaria. (D)</t>
  </si>
  <si>
    <t xml:space="preserve">
El pavimento rígido en toda su tiene un desgaste prematuro y progresivo de
la superficie del mismo, así como fisuras en algunas placas</t>
  </si>
  <si>
    <t>Las deficiencias constructivas se presentan en todo el tramo llamado Alfonso López, denotando una presunta falta de supervisión a las obras ejecutadas en el proyecto, inobservando lo establecido en los numerales 4, 5 del artículo 4 de la ley 80, los artículos 83, 84, 85 de la ley 1474.
Por anterior se presume una gestión fiscal antieconómica, cuantificada en un valor de $575.958.026, de acuerdo a lo dispuesto en el artículo 126 de la Decreto 403 de 2020.</t>
  </si>
  <si>
    <t xml:space="preserve">1. Adelantar el Acta de Liquidación bilateral del convenio, en la cual se solicite el reintegro de los recursos aportados por el Departamento, ya que la información técnica presentada por el municipio no cumple con las especificaciones técnicas iniciales y no se puede garantizar la estabilidad de la obra. 
2. En caso de no  lograse la liquidación bilateral, se dará inicio al trámite de liquidación unilateral con el correspondiente inicio de proceso de cobro coactivo. 
</t>
  </si>
  <si>
    <t xml:space="preserve">Expedición de un (1) Acta de Liquidación del convenio. Un (1) oficio sobre la recomendación al municipio para que tome las acciones jurídicas para la terminación de la obra y la recuperación de los respectivos recursos </t>
  </si>
  <si>
    <t xml:space="preserve">Pese a que se realizaron los procedimientos de liquidación, se han realizó el cobro persuasivo, y se dio el traslado para el cobro coactivo a la secretaria de hacienda, hasta la fecha no se ha logrado el reintegro de los recursos, en tal sentido no se ha cumplido con la mejora planteada. 
Por tal razón se modifica la fecha de cumplimiento
</t>
  </si>
  <si>
    <t xml:space="preserve">16. 2020 </t>
  </si>
  <si>
    <t>Convenio 4600011504 de 2020 Municipio de Betania. (A)</t>
  </si>
  <si>
    <t xml:space="preserve"> Se incluye un valor de imprevistos, equivalente a la suma de $6.192.494, el cual en caso de no presentarse debe ser devuelto a la entidad contratante</t>
  </si>
  <si>
    <t>Si no se presentan imprevistos y no se devuelve el dinero destinado para esto se considerara  un presunto detrimento patrimonial por el valor de 6.192.494, inobservando el Artículo 126 del Decreto Ley 403 de 20</t>
  </si>
  <si>
    <t xml:space="preserve">1. Realizar al seguimiento y control de los gastos de imprevistos relacionados en la propuesta ganadora, y que deberán ser soportados, por lo cual no se autorizará el pago por concepto de imprevistos, que no estén debidamente soportados. </t>
  </si>
  <si>
    <t xml:space="preserve">Que se pague o en su defecto se recupere financieramente lo debido dentro de la ejecución del contrato </t>
  </si>
  <si>
    <t xml:space="preserve">Un (1) informe de cada desembolso, indicando lo de imprevistos. 
Un (1)informe final </t>
  </si>
  <si>
    <t>SI</t>
  </si>
  <si>
    <t>*El departamento participo en el convenio como aportante de dineros, el convenio interadministrativo se liquidado de conformidad al mandato legal.
*Los imprevistos fueron justificados y autorizados por el interventor y pagados por el municipio quien ejecuto las actividades constructivas 
*Se anexa el respectivo informe de justificación de imprevistos.
* Se anexa el acta de liquidación.</t>
  </si>
  <si>
    <t xml:space="preserve">22 . 2020 </t>
  </si>
  <si>
    <t>Convenio 4600011452 de 2020 RETEICA. (A)</t>
  </si>
  <si>
    <t>Se evidenció en la propuesta de este último, dentro del cálculo del AU, que se incluye el costo referente a la retención de industria y comercio-RETEICA, cuyo valor es deducible el 100%, lo que podría generar un posible detrimento patrimonial por $13.810.564</t>
  </si>
  <si>
    <t xml:space="preserve">Se incluyo dentro del AU el consto referente a la retención de industria y comercio-RETEICA, cuyo valor es deducible el 100%, lo que podría generar un posible detrimento patrimonial por $13.810.564. Lo anterior inobserva los artículos 115, 373 y 374 del decreto ley 624 de 1989, “Estatuto Tributario Nacional”, artículo 3, literales a) y d) y vulnera el principio de economía, según lo establecido en el artículo 3 y 126 del decreto 403 de 2020 </t>
  </si>
  <si>
    <t>1. El Departamento no pagará en los convenios los porcentajes que se deriven de la contratación directa, correspondiente al RETEICA, lo cual será efectivamente descontado. 
2. Este descuento se visualizará en la lista de chequeo de cada autorización de desembolso y en la respectiva liquidación.</t>
  </si>
  <si>
    <t xml:space="preserve">Un (1) acta de liquidación                                   Una (1)  lista de chequeo de pago </t>
  </si>
  <si>
    <t xml:space="preserve">25 . 2020 </t>
  </si>
  <si>
    <t>Convenio interadministrativo 4600011456 de 2020 Vía de Sonsón. (A)</t>
  </si>
  <si>
    <t xml:space="preserve">Dentro del convenio interadministrativo 4600011456, se presenta una adjudicación del contrato interadministrativo CI-004-2021 donde se incluyen los  recursos y obligaciones para la contratación de la interventoría externa a la ejecución de las obras, lo cual vulnera las buenas prácticas, independencia, objetividad, neutralidad y autonomía que debe tener todo proceso de interventoría, y además también se presenta un sobrecosto por el alquiler de un vehículo siendo así el total del  sobrecosto  72.929.257 de pesos </t>
  </si>
  <si>
    <t>En el convenio interadministrativo 4600011456, se presenta  un  detrimento patrimonial por un valor de $72.929.257 de acuerdo a lo establecido en el artículo 126 de la Decreto 403 de 2020, que esta relacionado con los sobrecostos de la adjudicación del contrato interadministrativo y por transporte.</t>
  </si>
  <si>
    <t>1. En la liquidación del convenio se verificará que este valor no sea reconocido, lo cual, quedará como un saldo a favor del departamento.</t>
  </si>
  <si>
    <t xml:space="preserve">Reintegro de los recursos que se generaron en la contratación que adelantó el municipio </t>
  </si>
  <si>
    <t xml:space="preserve">Una (1) acta de liquidación </t>
  </si>
  <si>
    <t>* En el convenio interadministrativo 4600011456, el departamento participo como aportante de dineros y el municipio como ejecutor de la obra .
* Con la resolución 2024060020915 del 17 de abril de 2024, se ordenó la liquidación unilateral del convenio.
* Con la resolución 2024060425413 del 08 de noviembre de 2024, se resolvió recurso de reposición</t>
  </si>
  <si>
    <t>CGA 2021: 13</t>
  </si>
  <si>
    <t>Pago de imprevistos sin justificación contrato 4600012737 de 2021-(A). Mantenimiento Oriente</t>
  </si>
  <si>
    <t>Pago de los imprevistos sin los debidos soportes de su causarsión durante la ejecución del contrato.</t>
  </si>
  <si>
    <t>Se configuró un presunto detrimento patrimonial por un valor de $36.365.847 calculado con corte hasta esta acta, de acuerdo a lo establecido en el artículo 6 de la ley 610 de 2000</t>
  </si>
  <si>
    <t>Al momento de la liquidación del contrato, realizar la verificacion de los imprevistos efectivamente causados de acuerdo a los soportes presentados por el contratistra, con el objetivo de reintegrar los recursos de ser el caso.</t>
  </si>
  <si>
    <t xml:space="preserve">Lograr la justificación o el reintegro de los recursos pagados no justificados por concepto de Imprevistos
</t>
  </si>
  <si>
    <t xml:space="preserve">Un (1) Informe del Interventor del Contrato, con los soportes y el analisis, de la causación real de imprevistos en el desarrollo del Contrato.
Un (1) Acta de Liquidación en la cual, se evidencie el descuento de los Imprevistos no causados en desarrollo del Contrato
</t>
  </si>
  <si>
    <t>Desarrollo Fisico - Andres R.</t>
  </si>
  <si>
    <t xml:space="preserve">* Con oficio calendado el 10 de septiembre de 2022, la interventoría del contrato, informa que ha revisado los documentos con los que se justifican los imprevistos 
* Con el acta de liquidación firmada 13 de junio de 2024, se liquida por mandato legal, y se declaran a paz y salvo los intervinientes.  </t>
  </si>
  <si>
    <t xml:space="preserve">CGA 2021: 16 </t>
  </si>
  <si>
    <t>Convenio Interadministrativo N° 4600012318 de 2021 Tercerización, (A) SAN ROQUE</t>
  </si>
  <si>
    <t>La formula del AU del contrato, estableció un rubro de las pólizas por un monto de $7,082,786, no obsante el valor pagado corresonde a $1,530,650</t>
  </si>
  <si>
    <t xml:space="preserve">Configuración de un presunto detrimento patrimonial por un valor de $ 5,552,136 en el pago de la póliza, de los cuales a la Gobernación corresponde $ 2,760,068 de acuerdo al porcentaje de participación en el Convenio </t>
  </si>
  <si>
    <t xml:space="preserve">Verificacar la causación de saldos a favor del Departamento, determinando los  efectivamente causados, con el objetivo de lograr el reintegro. En contrataciones tener en cuenta los criterior adecuados de AU para la proyección de las pólizas </t>
  </si>
  <si>
    <t xml:space="preserve">
Lograr el pago de los saldos a favor del Departamento relacionados con los recursos aportados para la ejecución del convenio.
</t>
  </si>
  <si>
    <t>(1) Oficio al Municipio de San Roque, por medio del cual se solicita la revisión de los valores de las pólizas y se informa que se descontarán en el último desembolso al municipio.     
(1) Acta de Liquidación en la cual, se evidencie el reitentegro de la totalidad de recursos dispuestos y no utilizados, para el pago de las pólizas por parte de la Gobernación de Antiquia. 
(1) Reunión con la Dirección de estructuración para establecer la causa de la diferencia entre lo proyectado en el AU y el costo efectivo de la póliza, en aras de evitar que la situación se presente en futuros procesos de contratación.( 18 agosto 2022)</t>
  </si>
  <si>
    <t>Proyectos Especiales- Alberto C.</t>
  </si>
  <si>
    <t xml:space="preserve">La Secretaria de Infraestructura Física solicita cambiar la fecha de cumplimiento de la acción de mejora total, en consideración a que se ha procedido con el acta de terminación  y se inicia el término legal para la liquidación del convenio </t>
  </si>
  <si>
    <t>CGA 2021: 21</t>
  </si>
  <si>
    <t>Sanción a Contrato de obra pública No. 4600009770 de 2019 Sonsón- La Quiebra – Nariño y La Quiebra – Argelia</t>
  </si>
  <si>
    <t>No se ha llevado a cabo la compensación o efectiva afectación a la póliza de la Sanción, ni la posible Transacción.</t>
  </si>
  <si>
    <t>No hacer efectiva la sanción pecunaria, ni poder terminar las obras  incumplidas.</t>
  </si>
  <si>
    <t xml:space="preserve">Al momento de la liquidación del contrato se llevara a cabo la compensación o efectiva afectación a la póliza, por el valor de la sanción emitida a través de la Resolución S2021060007620 del 08 de abril de 2021 </t>
  </si>
  <si>
    <t xml:space="preserve">Lograr el pago de la sanción impuesta a través de Resolución S2021060007620 del 08 de abril de 2021 por el incumplimiento parcial y definitivo de la obra, cuyo valor corresponde al 100% de la clausula penal pactada equivalente a $432,200,000 </t>
  </si>
  <si>
    <t>Un (1) Acta de Liquidación en la cual, se evidencie el descuento equivalente a $432,200,000 como consecuencia de la imposición de la sanción correspondiente a la clausula penal pactada.</t>
  </si>
  <si>
    <t>Asuntos Legales Dr. Oliver</t>
  </si>
  <si>
    <t>La Secretaria de Infraestructura cumple con la acción de mejora propuesta, se anexaron copia del acta de liquidación y de cumplimiento por parte del contratista</t>
  </si>
  <si>
    <t>CGA 2021: 22</t>
  </si>
  <si>
    <t>Deficiencias en el cálculo del AU Contrato de obra pública 4600010161 de 2019 - (A) Puro Cuero – Puente Chapineros</t>
  </si>
  <si>
    <t>Pago de los imprevistos sin los debidos soportes de su causarsión durante la ejecución del contrato y error al incluir gastos de fiducia en A del Contrato.</t>
  </si>
  <si>
    <t>Un presunto detrimento patrimonial de $87.703.451, por pago de imprevistos cobrados sin justificación, gasto de fiducia inobservando lo establecido en el artículo 91 de la ley 1474 de 2011</t>
  </si>
  <si>
    <t>Realizar la verificacion de causación de los imprevistos, determinando los  efectivamente causados, con el objetivo de lograr el reintegro de ser el caso.</t>
  </si>
  <si>
    <t xml:space="preserve">Un (1) Oficio de la Entidad al Interventor, solicitando la justificación de la causación de imprevistos. 
Un (1) Informe del Interventor del Contrato, con los soportes y el analisis, de la causación real de imprevistos en el desarrollo del Contrato.
Un (1) Acta de Liquidación en la cual, se evidencie el descuento de los Imprevistos no causados en desarrollo del Contrato
</t>
  </si>
  <si>
    <t>Desarrollo Fisico - Jose B.</t>
  </si>
  <si>
    <t>Pese a que se realizaron los procedimientos, de liquidación y se han realizado los procedimientos de cobro persuasivo, y se dio el traslado para el cobro coactivo, hasta la fecha no se ha logrado el reintegro de los recursos, en tal sentido no se ha cumplido con la mejora. Por cuanto las tareas que se deben cumplir no están dentro de las competencias de la secretaria.</t>
  </si>
  <si>
    <t>CGA 2021: 25</t>
  </si>
  <si>
    <t>Deficiencias estructuración del Contrato de obra pública No. 4600010113 de 2019, Desarrollo Vial Carabanchel – La María en el Municipio de El Retiro. (A)</t>
  </si>
  <si>
    <t>Pago de los imprevistos sin Justificación.</t>
  </si>
  <si>
    <t>Se presume como detrimento patrimonial, es decir, el valor de $4.263.765</t>
  </si>
  <si>
    <t>Desarrollo Fisico - Augusto R.</t>
  </si>
  <si>
    <t>El contrato que dio origen al hallazgo, fue objeto de proceso sancionatorio, en el que se generaron obligaciones a cargo del contratista, las que no se han cumplido, se esta esperando propuesta de pago por parte del contratista, en tal sentido no se ha cumplido con la mejora. Por cuanto las tareas que se deben cumplir no están dentro de las competencias de la secretaria.</t>
  </si>
  <si>
    <t>CGA 2021: 38</t>
  </si>
  <si>
    <t>Convenio Interadministrativo N° 230-0906084-2021.  BETANIA 
Gobernación 4600011504</t>
  </si>
  <si>
    <t>En el cálculo del presupuesto se incluye el valor de los imprevistos</t>
  </si>
  <si>
    <t>Presunto detrimento patrimonial $6.192.949 en caso de no incluirse en la liquidación</t>
  </si>
  <si>
    <t>Realizar la verificacion de causación de los imprevistos, determinando los  efectivamente causados; razón por la cual no se autorizará el pago de los imprevistos que no esten efectivamente causados</t>
  </si>
  <si>
    <t xml:space="preserve">Pagar unicamente los imprevistos que se encuentren debidamente soportados
</t>
  </si>
  <si>
    <t xml:space="preserve">Un (1) Oficio de la Entidad al Interventor, solicitando la justificación de la causación de imprevistos. 
Un (1) Informe del Interventor del Contrato, con los soportes y el analisis, de la causación real de imprevistos en el desarrollo del Contrato.
Un (1) Acta de Liquidación en la cual, se evidencie que no fueron pagados los Imprevistos no causados en desarrollo del Contrato
</t>
  </si>
  <si>
    <t>Proyectos Especiales- Dalis.</t>
  </si>
  <si>
    <t>29  2022</t>
  </si>
  <si>
    <t>Hallazgo Administrativo N° 29 - Vía Santiago – Berrio – Mulas - Cruces-entrada a La Sierra - La Sierra - (A)</t>
  </si>
  <si>
    <t>Dentro de la propuesta en el cálculo del AU se considera un valor superior por concepto de pólizas y se hace reconocimiento por gasto de fiducia inobservando lo establecido en el artículo 91 de la ley 1474 de 2011</t>
  </si>
  <si>
    <t>Presunto detrimento patrimonial y como una gestión fiscal antieconómica según lo dispuesto en el artículo 6 de la Ley 610 de 2000, por $136.145.748</t>
  </si>
  <si>
    <t xml:space="preserve">1. La Dirección de Asuntos Legales remitirá comunicación con la directriz sobre reintegro de valores contemplados en la “Administración” del AIU de los proyectos de obra objeto de este hallazgo.
2. Se remitirá a la Interventoría comunicación de la Dirección de Asuntos Legales, para que las interventorías procedan con lo pertinente conforme a la recomendación.  
3. De no descontar la Interventoría, la Dirección de Asuntos Legales, proyectará y gestionará el Acto Administrativo y/o Modificación Contractual para hacer efectivo el descuento de los recursos pagados objeto del hallazgo. </t>
  </si>
  <si>
    <t>Que se pague lo efectivamente causado o en su defecto se recupere financieramente lo pagado,   logrando el descuento, o la recuperación de los recursos objeto del hallazgo, lo anterior acorde con la ejecución del contrato.</t>
  </si>
  <si>
    <t>Un (1) oficio con la directriz de Dirección de Asuntos Legales de la auditoria.                                                             
Un (1) oficio a cada interventoría con las recomendaciones. 
Un (1) Acto Administrativo y/o modificación contractual, para modificar la A del Contrato y hacer efectivo el descuento</t>
  </si>
  <si>
    <t>Infraestructura - Dirección de Desarrollo Físico/Dirección de Asuntos Legales</t>
  </si>
  <si>
    <t>Se solicita cambiar la fecha de cumplimiento de la acción de mejora total, en consideración a que el contrato objeto del hallazgo es causa del proceso judicial con radicado 05001 23 33 000 2024 0048000, bajo el medio de control controversial contractuales, circunstancia que imposibilita cualquier actuación desde la Secretaria de Infraestructura, por la pérdida de competencia</t>
  </si>
  <si>
    <t>30  2022</t>
  </si>
  <si>
    <t xml:space="preserve">Hallazgo Administrativo N° 30 - Vía Santiago-Berrio-Mulas Cruces-Puerto Nare - (A) </t>
  </si>
  <si>
    <t>Dentro de la propuesta en el cálculo del AU se hace reconocimiento por gasto de fiducia inobservando lo establecido en el artículo 91 de la ley 1474 de 2011</t>
  </si>
  <si>
    <t>Presunto detrimento patrimonial y como una gestión fiscal antieconómica según lo dispuesto en el artículo 6 de la Ley 610 de 2000, por $31.000.000</t>
  </si>
  <si>
    <t xml:space="preserve">1. La Dirección de Asuntos Legales remitirá comunicación con las directriz sobre reintegro de valores contemplados en la “Administración” del AIU de los proyectos de obra objeto de este hallazgo.
2. Se remitirá a la Interventoría comunicación de la Dirección de Asuntos Legales, para que las interventorías procedan con lo pertinente conforme a la recomendación.  
3. De no descontar la Interventoría, la Dirección de Asuntos Legales, proyectará y gestionará el Acto Administrativo y/o Modificación Contractual para hacer efectivo el descuento de los recursos pagados objeto del hallazgo. </t>
  </si>
  <si>
    <t>35  2022</t>
  </si>
  <si>
    <t xml:space="preserve"> Se considera un valor superior por concepto de pólizas y se hace reconocimiento por gasto de fiducia inobservando lo establecido en el artículo 91 de la ley 1474 de 2011. No instalación de  Planta de asfalto considerada en la propuesta.</t>
  </si>
  <si>
    <t>Presunto detrimento patrimonial por un valor $2.907.352.744,15</t>
  </si>
  <si>
    <t>1. La Dirección de Asuntos Legales remitirá comunicación con la directriz sobre reintegro de valores contemplados en la “Administración” del AIU de los proyectos de obra objeto de este hallazgo.
Se remitirá a la Interventoría comunicación de la Dirección de Asuntos Legales, para que las interventorías procedan con lo pertinente conforme a la recomendación.  
Remitir oficio a la interventoría informando sobre el hallazgo y el respectivo descuento y acciones a tomar. 
Se elaborará un informe por parte de la Interventoría en el cual, se evidencie y se justifique los descuentos efectuados al contratista de obra de los hallazgos de la CGA.</t>
  </si>
  <si>
    <t xml:space="preserve">Que se pague lo efectivamente causado o en su defecto se recupere financieramente lo pagado, logrando el descuento, o la recuperación de los recursos objeto del hallazgo, lo anterior acorde con la ejecución del contrato. </t>
  </si>
  <si>
    <t>Un (1) oficio con la directriz de Dirección de Asuntos Legales de la auditoria.                                                                  
Un (1) oficio a la interventoría con las recomendaciones de la Dirección de Asuntos Legales.                                            
Un (1) oficio a la interventoría 
Un (1) Informe de la Interventoría</t>
  </si>
  <si>
    <t xml:space="preserve">Infraestructura - Dirección de Asuntos Legales/ Proyectos especiales </t>
  </si>
  <si>
    <t>La Secretaria de Infraestructura Física solicita cambiar la fecha de cumplimiento de la acción de mejora total, en consideración a que se ha procedido con el acta de terminación  y se inicial el término legal para la liquidación del convenio</t>
  </si>
  <si>
    <t>H1-V2023</t>
  </si>
  <si>
    <t>Hallazgo Administrativo No. 1 – Incapacidades - con presunta incidencia Disciplinaria y Fiscal (A) (D) (F)</t>
  </si>
  <si>
    <t xml:space="preserve">Se pudo observar que las Incapacidades a cargo de las empresas prestadoras de los servicios de salud E.P.S y la Administradora de Riesgos Profesionales ARP, no se reportan de manera adecuada para su registro y afectación financiera (Presupuesto y Contabilidad), además de que algunas incapacidades fueron canceladas al funcionario sin el debido cumplimiento de la norma.
</t>
  </si>
  <si>
    <t>Motivo por el cual los Estados Contables de la Entidad no revelan en forma adecuado los Saldos de las cuentas por cobrar, presentando una incorrección por subestimación de $602,135,554., en la subcuenta 1384260011. Situación que afecta la razonabilidad de los estados contables, debido a que no se lleva a cabo una adecuada causación contable de este derecho, afectando el saldo de cartera y del estado de resultados, lo cual no permite hacer seguimiento al proceso de conciliación, además de un posible detrimento patrimonial por valor de $37.182.675, de los cuales $23.534.054 son del Nivel Central y $13.648.621 son del Área de Salud – Secretaria Seccional de Antioquia.</t>
  </si>
  <si>
    <t>Actualizar el reporte de incapacidades del Nivel Central, enviado por la Dirección Compensación y Sistema Pensional a la Dirección de Contabilidad.</t>
  </si>
  <si>
    <t>Contribuir a  la adecuada causación contable de las cuentas por cobrar por concepto  de las incapacidades del Nivel central</t>
  </si>
  <si>
    <t>Depuración de la base datos, mediante la cual se lleva el registro de las incapacidades del Nivel Central, reportadas a la Dirección Compensación y Sistema Pensional</t>
  </si>
  <si>
    <t xml:space="preserve">Unidades </t>
  </si>
  <si>
    <t>Talento Humano y Servicios Administrativos (Incapacidades Nivel Central)</t>
  </si>
  <si>
    <t xml:space="preserve">Se Anexan evidencias de cumplimiento y se envía para cierre por parte de la Secretaría de Talento Humano y Servicios Administrativos. En la Secretaría de Salud, a la fecha se están realizando los registros contables teniendo como soporte las certificación fimamdas por la Directora Administrativa y Financiera, se anexa, con el cobro que se hacen a cada una de las Entidades Responsable de Pago. </t>
  </si>
  <si>
    <t>Iniciar y/o continuar con los trámites administrativos tendientes a obtener el reconocimiento económico por parte de las EPS y/o ARL de las incapacidades del Nivel Central, o en su defecto,  al servidor público, si a ello hubiere lugar.</t>
  </si>
  <si>
    <t xml:space="preserve">Recuperar recursos por concepto de incapaciades del Nivel Central, que fueron reconocidos a los servidores públicos y que están a cargo de las EPS y/o ARL. </t>
  </si>
  <si>
    <t>1. Solicitar  la transcripción de incapacidades del Nivel Central y/o  iniciar el cobro , a la EPS o al servidor o ex servidor público,  si a ello hubiera lugar.
2.Iniciar y/o continuar con el cobro ante las EPS y/o ARL,de las incapacidades rechazadas u objetadas.</t>
  </si>
  <si>
    <t xml:space="preserve">Pesos Colombianos </t>
  </si>
  <si>
    <t>$23,534,054</t>
  </si>
  <si>
    <t xml:space="preserve">Registrar contablemente la incapacidad en el momento en que se cobra a la EPS o ARL.  </t>
  </si>
  <si>
    <t xml:space="preserve">1.1. Reflejar los Estados Financieros ajusados a la realidad de los cobros de incapacidades. </t>
  </si>
  <si>
    <t xml:space="preserve">1.1 Información contable, presupuestal y de nomina conciliada. </t>
  </si>
  <si>
    <t xml:space="preserve">Porcentaje </t>
  </si>
  <si>
    <t>Secretaría de Salud e Inclusión Social</t>
  </si>
  <si>
    <t>06-V2023 00</t>
  </si>
  <si>
    <t xml:space="preserve">Pago Reparación Directa- Patricia Carvajal Tabares y Otrosl </t>
  </si>
  <si>
    <t>Falla en el servicio por la omisión de realizar la remoción de derrumbes de manera oportuna y de señalizar los mismos de manera preventiva
Inadecuada interventoría del contrato celebrado para el mantenimiento y conservación de la vía.</t>
  </si>
  <si>
    <t>(A) (D) (F)</t>
  </si>
  <si>
    <t>*Plan de capacitación a supervisores del proceso en materia de supervisión de obras, de acuerdo a la Ley 1474 de 2011, artículos 82, 83 y 84.</t>
  </si>
  <si>
    <t>*Mantener las condiciones de transitabilidad con el ánimo de minimizar eventualidades, incidentes y accidentes en la red vial a cargo del Departamento de Antioquia.
*Evitar pérdida de recursos por la inadecuada recepción y pago de bienes sin el cumplimiento de las especificaciones técnicas.</t>
  </si>
  <si>
    <t>Listado de participantes de la capacitación</t>
  </si>
  <si>
    <t xml:space="preserve">listado </t>
  </si>
  <si>
    <t>Secretaría de Infraestructura Física.</t>
  </si>
  <si>
    <t>La Secretaria de Infraestructura cumple con la acción de mejora propuesta, se ofrecieron tres capacitaciones a los supervisores, en los temas relacionados con el manual de supervisión y seguridad vial.</t>
  </si>
  <si>
    <t>06-V2023 01</t>
  </si>
  <si>
    <t>*Mantener la revisión constante a contratos de obra e interventoría a través de las reuniones de inicio y seguimientos de comités de obra.</t>
  </si>
  <si>
    <t>*Actas de reunión previa al inicio de obra y actas de comité.</t>
  </si>
  <si>
    <t>acta</t>
  </si>
  <si>
    <t>La Secretaria de Infraestructura cumple con la acción de mejora propuesta, en consideración a que los supervisores han cumplido con la gestión y comunicación de las respectivas actas, y en cumplimiento de las circulares referente a las publicaciones de documentos en la plataforma SECOP II</t>
  </si>
  <si>
    <t>06-V2023 02</t>
  </si>
  <si>
    <t>*Plan de capacitaciones en materia de señalización vial, en concordancia con el manual de Señalización vial 2015 de INVIAS</t>
  </si>
  <si>
    <t>06-V2023 03</t>
  </si>
  <si>
    <t>*Verificar por parte del supervisor de forma aleatoria o por importancia las obras recibidas por el interventor para asegurar el cumplimiento en cantidad y calidad.</t>
  </si>
  <si>
    <t>*Verificar aleatoriamente o por importancia por parte de la supervisón en terreno los ítem recibidos por la interventoría en el momento de autorizar pagos.</t>
  </si>
  <si>
    <t xml:space="preserve">informe de supervisión </t>
  </si>
  <si>
    <t>La Secretaria de Infraestructura cumple con la acción de mejora propuesta, en consideración a que los supervisores han cumplido con la gestión y comunicación de las respectivos informes, y en cumplimiento de las circulares referente a las publicaciones de documentos en la plataforma SECOP II</t>
  </si>
  <si>
    <t>06-V2023 04</t>
  </si>
  <si>
    <t>* Gestionar Matriz de Priorización de Necesidades en el procedimiento de Mantenimiento de la Red Vial a Cargo del Departamento y del procedimiento de Atención de Emergencias en la Red Vial a Cargo del Departamento.</t>
  </si>
  <si>
    <t>*Matriz de Priorización de Necesidades.</t>
  </si>
  <si>
    <t xml:space="preserve">La Secretaria de Infraestructura cumple con la acción de mejora propuesta, al firmar el contrato 4600017794 del 2024, que tiene por objetivo CONTRATO INTERADMINISTRATIVO DE MANDATO SIN REPRESENTACIÓN PARA LA ADMINISTRACIÓN DELEGADA DE LOS RECURSOS DESTINADOS A LLEVAR A CABO ACTIVIDADES DE CONSERVACIÓN, MANTENIMIENTO Y REHABILITACIÓN DE LAS VÍAS A CARGO DEL DEPARTAMENTO DE ANTIOQUIA EN CUMPLIMIENTO DEL PLAN DE DESARROLLO DEPARTAMENTAL POR ANTIOQUIA FIRME, se estableció como fuente de información la matriz de priorización para la ejecución de las actividades de mantenimiento </t>
  </si>
  <si>
    <t>06-V2023 05</t>
  </si>
  <si>
    <t>* Gestionar Vigencias Futuras para dar continuidad a los contratos de mantenimiento y atención de emergencias en la red vial a cargo del Departamento en cada vigencia fiscal aprobada en el actual periodo de gobierno.</t>
  </si>
  <si>
    <t>*Ordenanza de Vigencias Futuras.</t>
  </si>
  <si>
    <t xml:space="preserve">La Secretaria de Infraestructura cumple con la acción de mejora propuesta, con la ordenanza 026 del 28 agosto de  2024, en al que se ordenan la vigencias futura para el garantizar el mantenimiento vial </t>
  </si>
  <si>
    <t>07-V2023 00</t>
  </si>
  <si>
    <t xml:space="preserve">Pago Reparación Directa- Efraín Panesso Ospina y Otros </t>
  </si>
  <si>
    <t>Falla en el servicio por la omisión de realizar la remoción de derrumbes de manera oportuna y de señalizar los mismos de manera preventiva 
Inadecuada interventoría del contrato celebrado para el mantenimiento y conservación de la vía.</t>
  </si>
  <si>
    <t xml:space="preserve"> (A) (D) (F)</t>
  </si>
  <si>
    <t>07-V2023 01</t>
  </si>
  <si>
    <t>07-V2023 02</t>
  </si>
  <si>
    <t>07-V2023 03</t>
  </si>
  <si>
    <t>La Secretaria de Infraestructura cumple con la acción de mejora propuesta, en consideración a que los supervisores han cumplido con la gestión y comunicación de los respectivos informes y demasdocumentos en la plataforma SECOP II</t>
  </si>
  <si>
    <t>07-V2023 05</t>
  </si>
  <si>
    <t>08-V2023 00</t>
  </si>
  <si>
    <t xml:space="preserve">Pago Reparación Directa- Socorro Mesa Jiménez y Otros </t>
  </si>
  <si>
    <t>08-V2023 01</t>
  </si>
  <si>
    <t>08-V2023 02</t>
  </si>
  <si>
    <t>08-V2023 03</t>
  </si>
  <si>
    <t>La Secretaria de Infraestructura cumple con la acción de mejora propuesta, en consideración a que los supervisores han cumplido con la gestión y comunicación de los respectivos informes, y en cumplimiento de las circulares referente a las publicaciones de documentos en la plataforma SECOP II</t>
  </si>
  <si>
    <t>08-V2023 04</t>
  </si>
  <si>
    <t>08-V2023 05</t>
  </si>
  <si>
    <t>09-V2023 00</t>
  </si>
  <si>
    <t xml:space="preserve">Pago Reparación Directa- Adiela Montoya Zapata y Otros </t>
  </si>
  <si>
    <t>09-V2023 01</t>
  </si>
  <si>
    <t>09-V2023 02</t>
  </si>
  <si>
    <t>09-V2023 03</t>
  </si>
  <si>
    <t>09-V2023 04</t>
  </si>
  <si>
    <t>09-V2023 05</t>
  </si>
  <si>
    <t>10V-2023 00</t>
  </si>
  <si>
    <t xml:space="preserve">Pago Reparación Directa- Lina María Vélez Gallego y Otros </t>
  </si>
  <si>
    <t>10V-2023 01</t>
  </si>
  <si>
    <t>10V-2023 02</t>
  </si>
  <si>
    <t>10V-2023 03</t>
  </si>
  <si>
    <t>10V-2023 04</t>
  </si>
  <si>
    <t>10V-2023 05</t>
  </si>
  <si>
    <t>11V-2023 00</t>
  </si>
  <si>
    <t xml:space="preserve">Pago Reparación Directa- Luz Marina Ortega y Otros </t>
  </si>
  <si>
    <t>Falla en el servicio por la omisión de realizar la remoción de derrumbes de manera oportuna y de señalizar los mismos de manera preventiva.
Inadecuada interventoría del contrato celebrado para el mantenimiento y conservación de la vía.</t>
  </si>
  <si>
    <t>11V-2023 01</t>
  </si>
  <si>
    <t>11V-2023 02</t>
  </si>
  <si>
    <t>11V-2023 03</t>
  </si>
  <si>
    <t>La Secretaria de Infraestructura cumple con la acción de mejora propuesta, en consideración a que los supervisores han cumplido con la gestión y comunicación de los respectivos infomres , y en cumplimiento de las circulares referente a las publicaciones de documentos en la plataforma SECOP II</t>
  </si>
  <si>
    <t>11V-2023 04</t>
  </si>
  <si>
    <t>11V-2023 05</t>
  </si>
  <si>
    <t>28/085/2024</t>
  </si>
  <si>
    <t>H13-V2023</t>
  </si>
  <si>
    <t>CHEQUES NO COBRADOS O POR RECLAMAR SUBCUENTA 249030</t>
  </si>
  <si>
    <t xml:space="preserve">Inadecuado cierre del proceso contable y deficiencias en la conciliación con las
áreas que generan los insumos. </t>
  </si>
  <si>
    <t>Incorrección por sobrestimación en el saldo de la cuenta 249030 Cheques
no cobrados o por reclamar por $10.409.958.
• Revelación inadecuada.</t>
  </si>
  <si>
    <t>RECLASIFICACIÓN DE LA CUENTA 249030</t>
  </si>
  <si>
    <t>REGISTRO DEL INGRESO</t>
  </si>
  <si>
    <t>SANEAMIENTO  DE LA CUENTA 249030</t>
  </si>
  <si>
    <t>PORCENTAJE</t>
  </si>
  <si>
    <t>Dirección Financiera</t>
  </si>
  <si>
    <t xml:space="preserve">Se aportaron documentos en donde se evidencia: adicion de los recursos al presupuesto y su reclasificacion contable </t>
  </si>
  <si>
    <t>H14-V2023</t>
  </si>
  <si>
    <t xml:space="preserve"> Evaluada la cuenta contable 2512 Beneficio a los empleados a largo plazo, con saldo al cierre de la vigencia 2023 por $34.835.080.545 y producto del seguimiento realizado a las acciones de mejora implementadas por la entidad, relacionadas con la cobertura para el cubrimiento de dicha acreencia, registrada en la cuenta contable 1902 Plan de Activos para Beneficios a los empleados a largo plazo con saldo al cierre de vigencia 2023 por $17.399.874.606, se observó una cobertura que alcanzó el 49,95%, evidenciando la desfinanciación de dicha acreencia y una disminución en la cobertura entre las vigencias 2022 y 2023 del 5.61%, como se detalla a continuación, aspecto que fue advertido en la Auditoría Financiera y de Gestión vigencia 2022 realizada por este Ente de Control.</t>
  </si>
  <si>
    <t>Incompleta apropiación de recursos para el cubrimiento del pasivo por concepto de cesantías del régimen de retroactividad.</t>
  </si>
  <si>
    <t>Desfinanciación para el pago por concepto de cesantías retroactivas.</t>
  </si>
  <si>
    <t>Disponibilidad de los recursos para cubrir las cesantías retroactivas en el momento que se requieran, teniendo en cuenta que dicho presupuesto  es responsabilidad de la Secretaria de Talento Humano y Desarrollo Organizacional, asi mismo dar continuidad al seguimiento mensual de la supervisión del contrato</t>
  </si>
  <si>
    <t xml:space="preserve">Garantizar el pago oportuno de las liquidaciones de cesantías retroactivas a traves del administrador Colfondos,  propendiendo por la oportuna ejecución presupuestal, asi como, el traslado de los recursos desde la subsecretraia de tesoreria, una vez se  tramiten por parte  del ordenador del gasto. </t>
  </si>
  <si>
    <t>Pagar oportunamente todas las liquidaciones de cesantías retroactivas, impulsando el nuevo reglamento, las politicas, procedimientos,  asi como, el seguimiento y vigilancia por parte de la supervision, con la finalidad que el administrador Colfondos realice los pagos de forma oportuna.</t>
  </si>
  <si>
    <t>Porcentaje</t>
  </si>
  <si>
    <t>Secretaría de Talento Humano y Desarrollo Organizacional -Direccion Compensación y Sistema Pensional y Secretaría de Hacienda- Subsecretaría de Tesorería-Sdubsecretaria Financiera</t>
  </si>
  <si>
    <t>SE AMPLÍA EL PLAZO DE LA ACCIÓN DE MEJORA. Como seguimiento de la acción se adjuntan evidencias y justificación para dar tratamiento al hallazgo H14-V2023 de la Contraloría General de Antioquia, referente a la apropiación de recursos para el cubrimiento del pasivo por concepto de cesantías del régimen de retroactividad.
Como evidencia de lo anterior, se encuentra el extracto de COLFONDOS con corte al 31 de mayo de 2025, en el que se reportan 423 retroactivos discriminados así:
Subcuenta Asamblea: 2
Subcuenta Educación: 111
Subcuenta Nivel Central: 310, de los cuales 82 corresponden a la FLA (actualmente fuera de la estructura del Departamento de Antioquia desde el 01 de enero de 2021), y 228 al Nivel Central.
Adicionalmente, informamos que:
La Secretaría de Educación ha adelantado las gestiones pertinentes ante el SGP para adicionar $3.000 millones a la subcuenta de Educación.
Para el Nivel Central, dentro del presupuesto de la vigencia 2025 se cuenta con una apropiación de $10.000 millones adicionales, que se incorporarán al portafolio en el momento en que las condiciones del mercado bursátil lo permitan.
Desde la supervisión del contrato, se continúa con el seguimiento mensual, elaborando los informes correspondientes y monitoreando el portafolio de inversión de las tres subcuentas, así como el comportamiento de los retiros de cesantías. Hasta la fecha, no se ha presentado ningún caso en el que el fondo no haya contado con los recursos suficientes para atender los pagos requeridos por los funcionarios con cesantías retroactivas.
Así mismo, se anexa el correo emitido por la Asamblea Departamental de Antioquia, donde se presenta un análisis detallado del comportamiento estimado de los recursos de cesantías del funcionario Alberto Escobar y la señora Blanca Cecilia Henao. En dicho análisis se muestra que, con los abonos presupuestados y los retiros programados, el fondo cuenta con suficiencia para cumplir con las obligaciones proyectadas. La señora Blanca Cecilia ha manifestado que, por ahora, no tiene previsto retirarse de la Corporación.
Reiteramos nuestro compromiso con el cumplimiento de la acción de mejora y quedamos atentos a cualquier observación adicional.</t>
  </si>
  <si>
    <t>EN TERMINO</t>
  </si>
  <si>
    <t>H17-V2023</t>
  </si>
  <si>
    <t>Hallazgo Administrativo No. 17- Propiedades, Planta y Equipo – Bienes No Explotados (Cuenta 1637) (A)</t>
  </si>
  <si>
    <t>Debilidades en el control de bienes automotores no explotados a cargo de la Secretaría Seccional de Salud.
Falta de acciones administrativas para evitar un mayor deterioro de estos bienes.
Falta de actualización y depuración de los vehículos automotores con los documentos que acreditan su propiedad.
El Comité de Sostenibilidad Contable, no ha ejercido las funciones pertinentes para su saneamiento y titularización.
Dificultades en los procesos de saneamiento de los vehículos donados por organismos internacionales al Departamento de Antioquia y en la realización del traspaso de los vehículos entregados por la Secretaría de Salud en calidad de  donación a otras entidades (Municipios u Hospitales)</t>
  </si>
  <si>
    <t>Información financiera que no cuenta con las características de verificabilidad, al no existir certeza de la titularidad de los automotores detallados en el cuadro anexo; las operaciones contables realizadas sobre el activo fijo generan incertidumbre.
Incorreción de la cuenta 163711 Propiedades planta y equipo no explotados - Equipos de transporte, tracción y elevación, sobrestimada por $5.397.876, con impacto en el patrimonio.</t>
  </si>
  <si>
    <t xml:space="preserve">Actualizar la información contable en SAP para los vehículos sobre los cuales se ha identificado que ya no son propiedad del Departamento de Antioquia – Secretaría de Salud (0LJ905 y OMH481). </t>
  </si>
  <si>
    <t>Contar con información contable actualizada y veraz sobre los vehículos propiedad del Departamento de Antioquia – Secretaría de Salud.</t>
  </si>
  <si>
    <t>Inforrmación contable en SAP actualizada sobre los vehículos 0LJ905 y OMH481, que ya no son propiedad del Departamento de Antioquia</t>
  </si>
  <si>
    <t>Secretaría de Salud y Protección Social - Dirección Administrativa y Financiera</t>
  </si>
  <si>
    <t>0LJ905:  No se encuentra en los archivos de la Secretaría de Salud e Inclusión Social el Contrato de Donación al Municipio de Sabaneta; en el Historial el vehículo se encuentra registrado a persona indeterminada, vende el Departamento a persona indeterminada el 25/09/2017; no se ha bajado de SAP toda vez que de la Dirección de Bienes requieren el Contrato de Donación, por tanto no se lleva a saneamiento contable.  se hizo trámite ante el Comité de Saneamiento Contable y no se refleja el trámite en SAP. (Se pide concepto a la dirección de bienes)
ANEXO 1: Historial, Acta Entrega de Vehículo.    
OMH481:  En el Histórico de propietarios aparece que fue entregado al Municipio de Remedios quien a su vez lo vendió. No se encuentra registrado en SAP.
ANEXO. 2. Historial, Contrato de donación, reporte de la Dirección de Bienes  del 17 de junio de 2025 donde no aparece registro. ES NECESARIO AMPLIAR EL PLAZO DE EJECUCIÓN DE LAS ACCIONES PARA SEGUIR ADELANTE CON LOS TRÁMITES</t>
  </si>
  <si>
    <t xml:space="preserve">Realizar el traspaso a persona indeterminada para los vehículos con placas  OLB020, OMG011, 0MG020, OMG031 y YT1373,  y solicitar ante el Comité de Sostenibilidad Financiera y Contable la autorización de la baja de estos bienes en la contabilidad del Departamento de Antioquia. 
Frente a los vehículos YT0962 y YT0854 ambos importados y donados por las Naciones Unidas los cuales no tienen registro de titularidad de la Secretaría de Salud, se realizarán las gestione a las que haya lugar para realizar el trámite de tránsito necesario para excluirlo del inventario y por ende de los estados contables. </t>
  </si>
  <si>
    <t xml:space="preserve">Traspaso de vehículo a persona indeterminada realizados y/o chatarrizacion para darle de baja a los bienes y ponerla a consideración del comité de saneamiento contable del Departamento de Antioquia </t>
  </si>
  <si>
    <t>1. Se ha venido realizando el trámite (INDIVIDUALES) ante las respectivas Secretarías de Tránsito donde están matriculados los automotores para registrar a persona indeterminada los siguientes vehiculos: ( OLB020 -Este vhiculo ya no se encuentra en el sistema SAP), OMG011, 0MG020, OMG031; trámites devueltos dado que la competencia la tenía la Secretaría de Suministros y Servicios y con la reestructuración se modifico, por tal razón se hizo necesario emitir el Decreto 2025070002654 del 16 de junio de 2025 para delegar la competencia al Subsecretario de Servicios Administrativos de la
Secretaría de Talento Humano y Servicios Administrativos, la función de "Adelantar
los procedimientos y trámites asociados al Registro Nacional Automotor ante los
Organismos de Tránsito correspondientes, con relación al parque automotor, que se empezo a a delantar.
propiedad del departamento de Antioquia"  
2. Ambulancia YT1373, se encuentra en el municipio de Yolombo en custodia del Hospital, estamos en proceso de que la Dirección de Bienes nos indique donde se ubicará. 
                                                                                                                 3.  Vehiculos donados por Naciones Unidas, sólo se cuenta con Acta de importación, no tienen registro de titularidad de la Secretaría de Salud ni de la Gobernacion de Antiquia; se hizo trámite ante el Comité de Saneamiento Contable y no se refleja el trámite en SAP. ( Se hacen consultas respectivas a la Dirección de Bienes sobre trámites). ES NECESARIO AMPLIAR EL PLAZO DE EJECUCIÓN DE LAS ACCIONES PARA SEGUIR ADELANTE CON LOS TRÁMITES</t>
  </si>
  <si>
    <t>H18-V2023</t>
  </si>
  <si>
    <t>Hallazgo Administrativo No. 18 - Propiedades, Planta y Equipo – Bienes No Explotados (Cuenta 1637) (A)</t>
  </si>
  <si>
    <t>Falta de acciones oportunas y seguimiento por parte de las administraciones de turno, para evitar el deterioro de los activos que se encuentran en las instalaciones del antiguo Ingenio Vegachí Limitada.</t>
  </si>
  <si>
    <t>Incumplimiento de las acciones de mejora en pro de la destinación final de los inventarios de muebles y equipos deteriorados, inservibles y obsoletos que se encuentran ubicados en las instalaciones del antiguo Ingenio Vegachí Limitada. Ingenio Vegachí Limitada</t>
  </si>
  <si>
    <t>Llevar a cabo la contratación de un intermediario comercial que adelante los procesos de subasta para la enajenación de los bienes muebles ubicados en las instalaciones del Ingenio Vegachí Ltda.</t>
  </si>
  <si>
    <t xml:space="preserve">Comercialización de los bienes muebles propiedad del Departamento ubicados en las instalaciones del antiguo Ingenio Vegachí. </t>
  </si>
  <si>
    <t xml:space="preserve">Realizar el desmonte,entrega y baja de los bienes muebles adjudicados en subasta, percibiendo los ingresos de su comercialización. </t>
  </si>
  <si>
    <t>Se realizó el avalúo para efectos contables de los bienes muebles (maquinaria del ingenio Vegachí) para su desmonte y enajenación por medio del intermediario comercial seleccionado para tal fin.
Se adelantó el proceso para contratar al Banco Popular para la enajenación de los bienes a través del martillo, a la fecha el proceso ya se encuentra aprobado por el COS y se envió la minuta para revisión y firma por parte del Banco.
30/11/2025: Se firmó y dió inicio al contrato N° 25SS173H2241 del 10/10/2025 con el Martillo del Banco Popular, y se entregó toda la información para que se prepare la subasta de los elementos del inventario del Antiguo Ingenio Vegachí La fecha de terminación inicial era el 31/12/2025. Se solicita ampliación del plazo hasta el 30/06/2026</t>
  </si>
  <si>
    <t>19-V2023 00</t>
  </si>
  <si>
    <t xml:space="preserve">Propiedades, Planta y Equipo – Bienes No Explotados (Cuenta 1637) </t>
  </si>
  <si>
    <t>Inadvertencia del problema por deficiencias en la planificación de las acciones a seguir para la recuperación de los sistemas de transporte de cables aéreos del departamento.</t>
  </si>
  <si>
    <t xml:space="preserve"> (A)</t>
  </si>
  <si>
    <t>Realizar informe detallado del contrato 4600015549 de 2023 en el cual se especifiquen los retos y desafíos que se presentaron en el desarrollo del mismo.</t>
  </si>
  <si>
    <t>Establecer los criterios en los que se pudieron presentar fallas en los procesos contractuales para la intervención de los cables aéreos, priorizados en el actual Plan de Desarrollo Departamental “Por Antioquia Firme 2024-2027”.</t>
  </si>
  <si>
    <t>Informe para consolidar la información del proceso contractual y los puntos que no permitieron el cumplimiento del objetivo del contrato, estableciendo un punto de mejora para el desarrollo de un nuevo proceso.</t>
  </si>
  <si>
    <t>Informe</t>
  </si>
  <si>
    <t xml:space="preserve">Dirección de Proyectos Especiales. </t>
  </si>
  <si>
    <t>Se anexa informe actualizado a diciembre de 2025</t>
  </si>
  <si>
    <t>19-V2023 01</t>
  </si>
  <si>
    <t>Realizar el proceso de liquidación del contrato 4600015549 de 2023.</t>
  </si>
  <si>
    <t>Evitar pérdida de recursos, al establecer de forma precisa, los item pagados y minimizar las reclamaciones.</t>
  </si>
  <si>
    <t>Reintegro de los dineros que no se han ejecutado.</t>
  </si>
  <si>
    <t xml:space="preserve">Acta de liquidacion </t>
  </si>
  <si>
    <t>La Secretaria de Infraestructura cumple con la acción de mejora parcial propuesta, se realizó, se realizó la liquidación del contrato de mandato 4600012192 de 2021</t>
  </si>
  <si>
    <t>19-V2023 02</t>
  </si>
  <si>
    <t>Presentar certificado del plan de desarrollo 2024-2027 donde se evidencia que se contempla la reactivación y puesta en funcionamiento de los cables.</t>
  </si>
  <si>
    <t>Certificación de inclusión del proyecto de cables en el plan de desarrollo, evidencia el interés de la gobernación de Antioquia para adelantar los procesos que permitan un beneficio a la comunidad de las regiones en las que se presta este servicio.</t>
  </si>
  <si>
    <t xml:space="preserve">Certificado </t>
  </si>
  <si>
    <t xml:space="preserve">Se expide certifcado </t>
  </si>
  <si>
    <t>19-V2023 03</t>
  </si>
  <si>
    <t>Informe técnico con las etapas para llevar a cabo la reactivación de los cables y los plazos aproximados necesarios para cada una de estas etapas, esto con el fin de planear adecuadamente la ejecución del proyecto en su totalidad.</t>
  </si>
  <si>
    <t>El informe servirá como insumo de mejora en la estructuración del nuevo proceso en el que se cumpla el objetivo referente a los cables que sirven a la comunidad de los municipios de jardín y Jericó</t>
  </si>
  <si>
    <t xml:space="preserve">informe </t>
  </si>
  <si>
    <t>26-V2023 00</t>
  </si>
  <si>
    <t xml:space="preserve">Calidad en los bienes y/o servicios contratados </t>
  </si>
  <si>
    <t>a) Deficiencias en el proceso de planeación al no identificar factores de riesgo que afectarían la durabilidad de la inversión como la circulación de tráfico que excede la capacidad estructural de la vía, la ausencia de obras captación, conducción y disposición final de aguas de escorrentía superficial y la inexistencia de drenajes para el manejo de aguas de escorrentía interna
b) Deficiencias en el proceso de supervisión e interventoría en la obligación de realizar el seguimiento, vigilancia y control de la correcta inversión de los recursos públicos</t>
  </si>
  <si>
    <t>(A)</t>
  </si>
  <si>
    <t>Oficiar al contratista solicitando realizar las reparaciones que se observaron en el proceso de auditoría, en cada uno de los puntos observados</t>
  </si>
  <si>
    <t>Evitar el deterioro de la vía y de sus obras, estableciendo el cumplimento de las obligaciones contractuales y la adecuada funcionalidad de la obra en beneficio de las comunidades.</t>
  </si>
  <si>
    <t>Oficio exigiendo al contratista realizar las reparaciones y/o buscar activar las garantías propias del contrato y evitar el deterioro prematuro de la obra.</t>
  </si>
  <si>
    <t>oficio</t>
  </si>
  <si>
    <t>Dirección Desarrollo Físico.</t>
  </si>
  <si>
    <t xml:space="preserve">se realizo el requerimiento para que se realizarn las reparaciones </t>
  </si>
  <si>
    <t>26-V2023 01</t>
  </si>
  <si>
    <t>Realizar vista de verificación y presentar informe técnico referente a las reparaciones de las fisuras encontradas en la auditoria.</t>
  </si>
  <si>
    <t>Evitar pérdida de recursos por la inadecuada recepción y pago de bienes sin el cumplimiento de las especificaciones técnicas</t>
  </si>
  <si>
    <t>La visita por parte del supervisor permite preparar informe técnico que permita verificar la reparación de los puntos observados.</t>
  </si>
  <si>
    <t xml:space="preserve">acta de visita </t>
  </si>
  <si>
    <t>se realizo la visita y se verifico las reparaciones realizadas</t>
  </si>
  <si>
    <t>26-V2023 02</t>
  </si>
  <si>
    <t>Considerar el informe de reparación como un insumo al momento de realizar el acta de pago final del contrato, para establecer si aplica el respectivo descuento.</t>
  </si>
  <si>
    <t>Realizar el acta para pago final del contrato, teniendo en cuenta lo plasmado en el informe frente a las reparaciones exigidas al contratista y determinar si se aplica el respectivo descuento.</t>
  </si>
  <si>
    <t>Acta de liquidación</t>
  </si>
  <si>
    <t>Se solicita cambiar la fecha de cumplimiento de la acción de mejora total, en consideración a que en el contrato se firma acta de terminación en la que se dejó la constancia frente al hallazgo, el proceso de liquidación se efectuara dentro del término legal ( SE ANEXA ACTA DE RECIBO FINAL 15/03/2024)</t>
  </si>
  <si>
    <t>29- V2023 00</t>
  </si>
  <si>
    <t xml:space="preserve">Fallas de calidad de la obra, pago de Ítems no ejecutados </t>
  </si>
  <si>
    <t>Deficiente realización de los presupuestos de obra, deficiente labores de Interventoría</t>
  </si>
  <si>
    <t>(A) (D) (P)(F)</t>
  </si>
  <si>
    <t xml:space="preserve">*Requerir al municipio, para que reintegre, a proporcionalidad, los recursos de obra no ejecutados, reconocimiento de imprevistos y arreglos de fisuras.
</t>
  </si>
  <si>
    <t>Con el planteamiento de las acciones de mejora de orden correctivo, se pretende establecer el cumplimiento de las obligaciones pactadas dentro del convenio, y aclarar y corregir las actuaciones que no se han surtido de forma adecuada, para de esta forma realizar adecuadamente el proceso de liquidación del convenio interadministrativo, se podrá determinar los valores ejecutados y sustentados por el municipio, estableciendo el cumplimento de las obligaciones contractuales y la adecuada funcionalidad de la obra en beneficio de las comunidades.</t>
  </si>
  <si>
    <t xml:space="preserve">Oficio requiriendo información que busca establecer la correcta realización de las obligaciones contractuales del municipio asociado, para realizar un análisis detallado de las posibles falencias en que se pudo incurrir, para que sean consideradas, y dar viabilidad a la siguiente etapa.
</t>
  </si>
  <si>
    <t>Oficio</t>
  </si>
  <si>
    <t xml:space="preserve">ser remitio el oficio </t>
  </si>
  <si>
    <t>29- V2023 01</t>
  </si>
  <si>
    <t>Realizar vista de verificación y presentar informe técnico referente a las reparaciones de las fisuras encontradas en la auditoria, una vez se reciba informe por parte del municipio.</t>
  </si>
  <si>
    <t xml:space="preserve">Evaluación de verificación sobre la información recibida, y visita por parte del supervisor para preparar informe técnico que permita verificar el cumplimiento de las obligaciones contractuales por parte del municipio. 
</t>
  </si>
  <si>
    <t>Acta de visita</t>
  </si>
  <si>
    <t xml:space="preserve">Se ralizo la visita </t>
  </si>
  <si>
    <t>29- V2023 02</t>
  </si>
  <si>
    <t>Solicitud de documentos e Invitación a dar inicio al proceso de liquidación bilateralmente del convenio, en el mes septiembre, con la salvedad referente a la falta de ejecución de ítems cobrados y cobro de  no justificados, y en consideración a las reparaciones atendidas adecuadamente.</t>
  </si>
  <si>
    <t xml:space="preserve">Las actividades anteriores, ubican la realidad de ejecución del contrato, junto con el respaldo documental, con el cual se establece las actividades faltantes que son obligatorias para cumplir a cabalidad la etapa contractual de liquidación.
</t>
  </si>
  <si>
    <t xml:space="preserve">se remitio el ofcio </t>
  </si>
  <si>
    <t>29- V2023 03</t>
  </si>
  <si>
    <t>Realizar el proceso de liquidación de convenio en mes de diciembre.</t>
  </si>
  <si>
    <t>En el proceso de liquidación se corrigen los posibles  errores de orden económico que se presentaron dentro del desarrollo del convenio. Creando las obligaciones a que haya lugar.</t>
  </si>
  <si>
    <t xml:space="preserve">Acta o resolución de liquidación </t>
  </si>
  <si>
    <t>Se liquido el convenio interadministrativo</t>
  </si>
  <si>
    <t>30-V2023 00</t>
  </si>
  <si>
    <t>Falta de mantenimiento en carreteras de la red secundaria del departamento</t>
  </si>
  <si>
    <t>Falta de mantenimiento de las obras construidas.</t>
  </si>
  <si>
    <t>Realizar el mantenimiento en la vía de los sectores en mención a través del contrato de mantenimiento de la subregión y plasmarlo en el respectivo informe técnico.</t>
  </si>
  <si>
    <t>Evitar el deterioro de la vía y de sus obras, realizando actividades de mantenimiento, tales como: Rocería, limpieza de cunetas y de obras transversales.</t>
  </si>
  <si>
    <t>Priorizar la atención en el contrato de mantenimiento.</t>
  </si>
  <si>
    <t>oficio, informe</t>
  </si>
  <si>
    <t>La Secretaria de Infraestructura cumple con la acción de mejora propuesta, se anexa el informe de cumplimiento</t>
  </si>
  <si>
    <t>32-V2023 00</t>
  </si>
  <si>
    <t>Eficacia de la señalización vial</t>
  </si>
  <si>
    <t>Estado del pavimento (grietas, agregado abierto, etc.), humedad relativa del ambiente que exceda el 65%, lluvia, superficie sucia o arenosa, deficiencias durante el proceso de instalación, dar al servicio la vía sin que transcurra el tiempo suficiente desde la instalación y velocidad de frenado de los vehículos etc. Adicional a las anteriores causas técnicas se tienen falencias en la fase pre contractual. Posible desconocimiento o inaplicabilidad de los principios de interés general, de planeación, de legalidad y de los criterios orientadores de la actuación contractual (transparencia, economía y responsabilidad).</t>
  </si>
  <si>
    <t>Oficiar a la Interventoría, solicitando realice las evaluaciones requeridas, coordinar con el Contratista las reparaciones necesarias.</t>
  </si>
  <si>
    <t xml:space="preserve">Tener requerimientos técnicos del interventor y acciones o respuesta del Contratista de Obra con los hechos relacionados en el hallazgo del Ente de Control. </t>
  </si>
  <si>
    <t xml:space="preserve">El oficio de la Entidad al Interventor, para buscar una explicación de carácter técnico sobre las condiciones que se conocieron en el informe de la auditoria. </t>
  </si>
  <si>
    <t xml:space="preserve">se remitio oficio </t>
  </si>
  <si>
    <t>32-V2023 01</t>
  </si>
  <si>
    <t>Remitir oficio por parte del Interventor al Contratista de Obra, requiriendo las acciones pertinentes para atención al requerimiento de la Contraloría.</t>
  </si>
  <si>
    <t>Comunicación del Interventor al Contratista de Obra, para buscar una explicación de carácter técnico.</t>
  </si>
  <si>
    <t>se recibio oficio de la interventoria</t>
  </si>
  <si>
    <t>32-V2023 02</t>
  </si>
  <si>
    <t>Estructurar los nuevos contratos de señalización teniendo en cuenta las especificaciones requeridas.</t>
  </si>
  <si>
    <t>Especificaciones técnicas del proceso de selección.</t>
  </si>
  <si>
    <t xml:space="preserve">oficio </t>
  </si>
  <si>
    <t>La Secretaria de Infraestructura cumple con la acción de mejora propuesta, al firmar el contrato  4600017586 de 2024 con objeto CONTRATO INTERADMINISTRATIVO DE MANDATO SIN REPRESENTACIÓN PARA REALIZAR LOS TRABAJOS DE SEÑALIZACIÓN VERTICAL Y HORIZONTAL EN LA INFRAESTRUCTURA VIAL EN EL DEPARTAMENTO DE ANTIOQUIA, en el que se estableció las especificaciones técnicas establecida por la autoridad nacional referente a la señalización. Se anexa el contrato para evidenciar</t>
  </si>
  <si>
    <t>33-V2023 00</t>
  </si>
  <si>
    <t xml:space="preserve">Deficiencias en la calidad de obra entregada </t>
  </si>
  <si>
    <t>Defectos en la instalación de la carpeta de rodadura
Defectos en la instalación de las tachas, tales como:
-Mala aplicación del adherente epóxico,
-Pavimento sucio o irregular,
-Proporciones inadecuadas en el adherente,
-Falta de uniformidad del adherente,
-Exposición de las tachas al rodamiento demasiado rápido
Defectos en el diseño de la estructura de soporte de la defensa</t>
  </si>
  <si>
    <t>(A)(D)(F)</t>
  </si>
  <si>
    <t xml:space="preserve">Oficiar al contratista (copia a Interventoría y Aseguradora) solicitando reparar los aspectos que fueron observados por parte de la contraloría, defectos en la instalación de la carpeta de rodadura, y la instalación de las tachas, correcta aplicación del adherente epóxico, en proporciones adecuadas y de manera uniforme, se le sugerirá señalizar el tramo para evitar la circulación sobre estos elementos, para dar el tiempo suficiente de adherencia. </t>
  </si>
  <si>
    <t>Evitar el deterioro de la vía y de sus obras, y verificar que se realice el mantenimiento del sector afectado por la temporada climática.</t>
  </si>
  <si>
    <t>El oficio requiriendo las reparaciones de los aspectos observados en la auditoria , busca satisfacer las obligaciones contractuales, el cumplimiento del objeto del contrato, y que la vía cumpla preste sus servicios a la comunidad del sector.</t>
  </si>
  <si>
    <t xml:space="preserve">Se remitio el oficio a los intevinientes en el contrato </t>
  </si>
  <si>
    <t>33-V2023 01</t>
  </si>
  <si>
    <t>Realizar visita técnica al proyecto para verificación de las reparaciones que se realizaron sobre los aspectos que fueron observados por parte de la contraloría, elaborando informe.</t>
  </si>
  <si>
    <t>La visita por parte del supervisor para verificación de las reparaciones dará lugar al cumplimiento de las obligaciones contractuales, o posibles requerimientos ante la aseguradora.</t>
  </si>
  <si>
    <t>informe</t>
  </si>
  <si>
    <t>Se modifica la fecha terminación de la acción de Mejora</t>
  </si>
  <si>
    <t>33-V2023 02</t>
  </si>
  <si>
    <t>Incluir en la matriz de mantenimiento, el manteamiento de las vías de la subregión para que se prioricen en el próximo contrato de mantenimiento.</t>
  </si>
  <si>
    <t>matriz</t>
  </si>
  <si>
    <t>La Secretaria de Infraestructura cumple hasta la fecha con la acción de mejora propuesta, se presenta el informe de seguimiento a la las reparaciones  y modifican fecha para culminar en su totalidad la acción</t>
  </si>
  <si>
    <t>35-V2023 00</t>
  </si>
  <si>
    <t>Estructuración de Costos -</t>
  </si>
  <si>
    <t>Deficiencias en el proceso de planeación contractual, deficiencias en las labores de interventoría externa, así como en funciones del supervisor del proceso contractual.</t>
  </si>
  <si>
    <t>Oficiar a la interventoría para que haga cumplir la minuta del contrato, en su CLAUSULA 8. FORMA DE PAGO y su CLAUSULA 10. OBLIGACIONES ESPECIFICAS DEL CONTRATISTA (Numeral 12). Y presente un informe detallado de los ítems que fueron objeto de la auditoria.</t>
  </si>
  <si>
    <t>Con el planteamiento de las acciones de mejora de orden correctivo, se pretende que las partes contractuales cumplan sus obligaciones, y de ser necesario en el proceso de liquidación se pague lo efectivamente causado o en su defecto se recupere financieramente lo pagado, logrando el descuento, o la recuperación de los recursos objeto del hallazgo, lo anterior acorde con la ejecución del contrato.</t>
  </si>
  <si>
    <t>El oficio requiriendo las reparaciones de los aspectos observados en la auditoria, busca satisfacer las obligaciones contractuales, el cumplimiento del objeto del contrato, y que la vía cumpla preste sus servicios a la comunidad del sector.</t>
  </si>
  <si>
    <t>La Secretaria de Infraestructura cumple con la acción de mejora propuesta, se realizó el requerimiento, con el oficio 2024030256550 del 11 de julio de 2024</t>
  </si>
  <si>
    <t>35-V2023 01</t>
  </si>
  <si>
    <t>Realizar evaluación de verificación sobre la información recibida por parte de la interventoría, para oficiar a las partes contractuales para que al momento de realizar el proceso de liquidación se considere la información y se de proceda en la liquidación en debida forma acorde a las obligaciones</t>
  </si>
  <si>
    <t xml:space="preserve">Con las acciones de mejora se establecerá que en los próximos procesos contractuales se ajusten los pliegos de condiciones y la minuta del contrato, para blindar al contrato de este tipo de hallazgos  </t>
  </si>
  <si>
    <t>Una vez analizada la información se deberá, solicitar a las partes que se considere al momento de realizar el proceso de liquidación</t>
  </si>
  <si>
    <t xml:space="preserve">Se solicita cambiar la fecha de cumplimiento de la acción de mejora total, en consideración a que se ha procedido con el acta de recibo final y se inicial el término legal para la liquidación del contrato </t>
  </si>
  <si>
    <t>35-V2023 02</t>
  </si>
  <si>
    <t>Tener en cuenta en la Minuta del Contrato de la CLAUSULA 8. FORMA DE PAGO y su CLAUSULA 10. OBLIGACIONES ESPECIFICAS DEL CONTRATISTA (Numeral 12), la forma de pago del imprevisto siempre y cuando se materialice.</t>
  </si>
  <si>
    <t>Evitar el incumplimiento de las normas de contratación en todos sus aspectos</t>
  </si>
  <si>
    <t>Las acciones buscan prevenir que se presenten nuevamente este tipo de hallazgos, en los contratos que se realicen por la secretaria</t>
  </si>
  <si>
    <t>36-V2023</t>
  </si>
  <si>
    <t xml:space="preserve">Estructuración de Costos </t>
  </si>
  <si>
    <t>No hacer efectivas las deducciones de los imprevistos no soportados en cada acta de pago como lo estipulan los pliegos de condiciones y las obligaciones contractuales.</t>
  </si>
  <si>
    <t>La Secretaria de Infraestructura cumple con la acción de mejora propuesta, se realizó el requerimiento, con el oficio 202403053183 del 25 de octubre de 2024</t>
  </si>
  <si>
    <t>36-V2023 01</t>
  </si>
  <si>
    <t>Con las acciones de mejora se establecerá que en los próximos procesos contractuales se ajusten los pliegos de condiciones y la minuta del contrato, para blindar al contrato de este tipo de hallazgos</t>
  </si>
  <si>
    <t xml:space="preserve">Una vez analizada la información se deberá, solicitar a las partes que se considere al momento de realizar el proceso de liquidación </t>
  </si>
  <si>
    <t>Se solicita cambiar la fecha de cumplimiento de la acción de mejora total, en consideración a que interventoría de las obras PROYECTISTAS ASOCIADOS S.A.S, se encuentra subsanando algunas observaciones presentadas por la supervisión conforme a la revisión realizada al Acta de Pago Final del Cto. 4600015399 de 2023. </t>
  </si>
  <si>
    <t>36-V2023 02</t>
  </si>
  <si>
    <t>37-V2023</t>
  </si>
  <si>
    <t xml:space="preserve">Mayores Costos </t>
  </si>
  <si>
    <t>Las razones de esta irregularidad se pueden atribuir a defectos en la instalación de la carpeta de rodadura y falencias en el diseño del pavimento.
Falta de una planeación efectiva al desarrollar el presupuesto del contrato, porque en los ítems de transporte, reunieron las cantidades de materiales de diferente procedencia (excavaciones resultantes de explanaciones, canales, materiales de préstamo en el ítem 13.2 y también afirmado, base granular, sub-base granular y asfalto en el item13.1), generando confusión y dificultades a la hora de los cálculos de las cantidades de obra, tanto para la interventoría y la supervisión y además entorpeciendo las labores de los entes de control.</t>
  </si>
  <si>
    <t xml:space="preserve">El oficio requiriendo las reparaciones de los aspectos observados en la auditoria, busca satisfacer las obligaciones contractuales, el cumplimiento del objeto del contrato, y que la vía cumpla preste sus servicios a la comunidad del sector. </t>
  </si>
  <si>
    <t>Se solicita cambiar la fecha de cumplimiento de la acción de mejora total, en consideración a que el contrato 4600014495 de 2023 se ha procedido con el acta de recibo final y se inicial el término legal para la liquidación del contrato</t>
  </si>
  <si>
    <t>37-V2023 01</t>
  </si>
  <si>
    <t>Se presentaron evidencias en seguimiento de junio</t>
  </si>
  <si>
    <t>37-V2023 02</t>
  </si>
  <si>
    <t>41-V2023</t>
  </si>
  <si>
    <t xml:space="preserve">Ampliación, rectificación, pavimentación y construcción de obras complementarias en la vía Santiago – Berrio – Mulas – Cruces – Puerto Nare, sector Santiago – Berrio – Mulas </t>
  </si>
  <si>
    <t>Incumplimiento de obligaciones propias de la ejecución de un contrato de obra estatal, a saber: Inobservancia en la presentación, en los tiempos requeridos, de la programación de obra ajustada a rendimientos y procesos constructivos, inobservancia en la puntual presentación del plan de contingencia a fin de superar atrasos, incumplimiento en la aplicación del Manual de seguridad y salud en el trabajo de la Gobernación de Antioquia, incumplimiento de especificaciones técnicas asociadas al proyecto en ejecución (Generales de construcción de carreteras de Invias 2013, técnicas de construcción 9447 de la Gobernación de Antioquia, técnicas de calidad de materiales (NTC), incumplimiento de las obligaciones del apéndice de gestión y adquisición predial, incumplimiento del plan de calidad y de los procesos constructivos.</t>
  </si>
  <si>
    <t>La causa del hallazgo demuestra que el contratista incumplió en el contrato, en este sentido la secretaria de infraestructura, estudio la posibilidad de dar inicio al proceso administrativo sancionatorio, proceso que no se pudo ejecutar por que el contratista tomo la determinación de incoar acción judicial en contra del departamento, circunstancia que impiden acciones relacionadas con los incumplimientos observados</t>
  </si>
  <si>
    <t>El contrato se encuentra con demanda judicial ante el contencioso administrativo, por lo tanto, la entidad no puede llevar a cabo ninguna acción contractual, hasta que no haya una decisión judicial.</t>
  </si>
  <si>
    <t>notificación</t>
  </si>
  <si>
    <t>Se solicita cambiar la fecha de cumplimiento de la acción de mejora total, en consideración a que el contrato se encuentra en un proceso judicial, circunstancia que imposibilita cualquier actuación desde la Secretaria de Infraestructura, por la pérdida de competencia, es necesario aclarar que el llamamiento en garantía vinculo al interventor</t>
  </si>
  <si>
    <t>42-V2023 00</t>
  </si>
  <si>
    <t xml:space="preserve">Sobrevaloración de la fórmula del AU </t>
  </si>
  <si>
    <t>Deficiencias en la estructuración de la fórmula del AU</t>
  </si>
  <si>
    <t>La Dirección de Asuntos Legales remitirá comunicación con la directriz sobre reintegro de valores contemplados en la “Administración” del AU de los proyectos de obra objeto de este hallazgo.</t>
  </si>
  <si>
    <t>Que se pague lo efectivamente causado o en su defecto se recupere financieramente lo pagado, logrando el descuento, o la recuperación de los recursos objeto del hallazgo, lo anterior acorde con la ejecución del contrato</t>
  </si>
  <si>
    <t>oficio con la directriz de Dirección de Asuntos Legales de la auditoria.</t>
  </si>
  <si>
    <t>Se solicita cambiar la fecha de cumplimiento de la acción de mejora total, en consideración a que el el contratista del contrato objeto del hallazgo, fue llamado en garantía en el proceso judicial con radicado 05001233300020240048000, bajo el medio de control controversial contractuales, circunstancia que imposibilita cualquier actuación desde la Secretaria de Infraestructura</t>
  </si>
  <si>
    <t>42-V2023 01</t>
  </si>
  <si>
    <t xml:space="preserve">Se remitirá a la Interventoría comunicación de la Dirección de Asuntos Legales, para que las interventorías procedan con lo pertinente conforme a la recomendación.  </t>
  </si>
  <si>
    <t>oficio a cada interventoría con las recomendaciones</t>
  </si>
  <si>
    <t>42-V2023 02</t>
  </si>
  <si>
    <t>De no descontar la Interventoría, la Dirección de Asuntos Legales, proyectará y gestionará el Acto Administrativo y/o Modificación Contractual para hacer efectivo el descuento de los recursos pagados objeto del hallazgo.</t>
  </si>
  <si>
    <t>Acto Administrativo y/o modificación contractual, para modificar la A del Contrato y hacer efectivo el descuento</t>
  </si>
  <si>
    <t>43V-2023 00</t>
  </si>
  <si>
    <t>Puntos críticos en el corredor vial El Tres- San Pedro entre el K14+500 al K21+137 .</t>
  </si>
  <si>
    <t>La presencia de fallas geológicas y geotécnicas en el sector, así como el registro de precipitaciones en la zona, alteran las condiciones naturales del terreno, afectando la estructura del pavimento y la probabilidad de ocurrencia de los eventos naturales La presencia de fallas geológicas y geotécnicas en el sector, así como el registro de precipitaciones en la zona, alteran las condiciones naturales del terreno, afectando la estructura del pavimento y la probabilidad de ocurrencia de los eventos naturales</t>
  </si>
  <si>
    <t>Adelantar proceso de contratación para la atención e intervención de estos puntos mencionados.</t>
  </si>
  <si>
    <t xml:space="preserve">Evitar la pérdida de la banca de la vía y garantizar la transitabilidad en la vía </t>
  </si>
  <si>
    <t>Intervención de 2 puntos críticos</t>
  </si>
  <si>
    <t>Diseño</t>
  </si>
  <si>
    <t>Se debe cambiar la fecha de cumplimiento de la acción de mejora total sin embargo, la Secretaria de Infraestructura cumple con la acción de mejora propuesta, al incluir la vía en la que se presentaron los hallazgos en el contrato 4600017794 (RENTAN ADMON RECURSOS MTTO. VIAL), de mantenimiento vial, que está en proceso de ejecución.</t>
  </si>
  <si>
    <t>43V-2023 01</t>
  </si>
  <si>
    <t xml:space="preserve">Construcción de muros de contención. </t>
  </si>
  <si>
    <t>UNIDA</t>
  </si>
  <si>
    <t>43V-2023 02</t>
  </si>
  <si>
    <t>Realizar mantenimiento rutinario de la vía de la vía</t>
  </si>
  <si>
    <t xml:space="preserve">Matriz de mantenimoento </t>
  </si>
  <si>
    <t>44-V2023 00</t>
  </si>
  <si>
    <t xml:space="preserve">Patologías prematuras en concreto </t>
  </si>
  <si>
    <t>Multiplicidad de posibles causas, deficiencia en los procesos de construcción, falta calidad de los materiales, deficiente curado del concreto, falta de rigurosidad en las labores de Interventoría entre otras.</t>
  </si>
  <si>
    <t>Requerir, previo al inicio del proceso de liquidación al municipio, informe detallado sobre las reparaciones que realizó en las patologías prematuras en el concreto, que fueron observadas por parte de la contraloría.</t>
  </si>
  <si>
    <t>Con el planteamiento de las acciones de mejora de orden correctivo, se pretende establecer el cumplimiento de las obligaciones pactadas dentro del convenio, y aclarar y corregir las actuaciones que no se han surtido de forma adecuada, para que de esta forma, realizar adecuadamente el proceso de liquidación del convenio interadministrativo. Se podrá determinar la atención de las reparaciones de las fallas en la ejecución de la obra, estableciendo el cumplimento de las obligaciones contractuales y la adecuada funcionalidad de la obra en beneficio de las comunidades.</t>
  </si>
  <si>
    <t>Con la información suministrada por el municipio, como ejecutor de las actividades de obra, se verifica la atención a las reparaciones necesarias y se podrá determinar los valores ejecutados por el municipio, estableciendo el cumplimento de las obligaciones contractuales y la adecuada funcionalidad de la obra.</t>
  </si>
  <si>
    <t xml:space="preserve">Se remitio al oficio al municipio </t>
  </si>
  <si>
    <t>44-V2023 01</t>
  </si>
  <si>
    <t>Visita técnica al proyecto para verificación de arreglo sobre las reparaciones que realizó en las patologías prematuras en el concreto, que fueron observadas por parte de la contraloría.</t>
  </si>
  <si>
    <t>Evaluación de verificación sobre la información recibida, y visita por parte del supervisor para preparar informe técnico que permita verificar el cumplimiento de las obligaciones contráctuales por parte del municipio.</t>
  </si>
  <si>
    <t>Se presenta el respecivo informe</t>
  </si>
  <si>
    <t>44-V2023 02</t>
  </si>
  <si>
    <t>Solicitud de documentos e Invitación a dar inicio al proceso de liquidación bilateralmente del convenio, en el mes septiembre, proceso en el que se debe considerar, los resultados referentes a las reparaciones.</t>
  </si>
  <si>
    <t xml:space="preserve">Las actividades anteriores, ubican la realidad de ejecución del contrato, junto con el respaldo documental, con el cual se establece las actividades faltantes que son obligatorias para cumplir a cabalidad la etapa contractual de liquidación.
</t>
  </si>
  <si>
    <t>La Secretaria de Infraestructura cumple con la acción de mejora propuesta, se realizó el requerimiento, con el oficio 2025030087801 del 21 de febrero de 2025</t>
  </si>
  <si>
    <t>45-V2023 00</t>
  </si>
  <si>
    <t>Patologías prematuras en concreto</t>
  </si>
  <si>
    <t>La Secretaria de Infraestructura cumple con la acción de mejora propuesta, se realizó el requerimiento, y se recibió respuesta por parte del municipio.</t>
  </si>
  <si>
    <t>45-V2023 01</t>
  </si>
  <si>
    <t>La Secretaria de Infraestructura cumple con la acción de mejora propuesta, se realizó la visita y se anexo el informe.</t>
  </si>
  <si>
    <t>45-V2023 02</t>
  </si>
  <si>
    <t>Se cumple con la acción de mejora propuesta, se anexa el oficio que se planteó, y con el fin de garantizar la plena ejecución de las actividades correspondientes a la Secretaria de Infraestructura Física, se realiza la liquidación del convenio interadministrativo No. 4600014906 de 2022</t>
  </si>
  <si>
    <t>22 V2024</t>
  </si>
  <si>
    <t xml:space="preserve">Actuacion anti econocmica en contrato interadministravivos de mandato </t>
  </si>
  <si>
    <t xml:space="preserve">La entidad no aplicó una metodología completa de análisis de costos, ni exigió desglose técnico-financiero suficiente para diferenciar entre los valores cubiertos por los honorarios porcentuales y los gastos operativos adicionales (están en la propuesta). Asimismo, se identificó la ausencia de estudios previos que sustentaran la necesidad y razonabilidad del doble reconocimiento económico al mandatario, al pactar un  porcentaje amplio de honorarios del 8 más IVA del 19%  además de los gastos operativos </t>
  </si>
  <si>
    <t>A</t>
  </si>
  <si>
    <t xml:space="preserve">Desde la secretaria de infraestructura se reafirmará, mediante la circular informativa, dirigida a cada uno de los equipos que hacen parte de las etapas del proceso contractual y a los supervisores, el uso y aplicación de la una matriz de carácter técnico-financiero, en la que se incluya el desglose detallado de los componentes que tienen relación directa con los honorarios que se reconocen en los contratos de mandato sin representación, evitando que se presente doble reconocimiento, y en consecuencia doble pago </t>
  </si>
  <si>
    <t>Fortalecer el trabajo de los grupos de la secretaria de Infraestructura</t>
  </si>
  <si>
    <t>Fortalecer el trabajo de los grupos de la secretaria de Infraestructura para el cumplimiento de las mestas del plan de desarrollo, evitando que se incurra en un posible doble pago por honorarios, demostrando que cada pago tiene su destinación específica</t>
  </si>
  <si>
    <t>Circular</t>
  </si>
  <si>
    <t>Se cumplio con la meta de mejora: Se anexa Circular 2025090000210 del 08/10/2025, ORIENTACIONES JURÍDICAS Y OPERATIVAS SOBRE CONTRATOS DE MANDATO CON O SIN REPRESENTACIÓN</t>
  </si>
  <si>
    <t>23 V2024 00</t>
  </si>
  <si>
    <t xml:space="preserve">Defectos de instalación </t>
  </si>
  <si>
    <t>Defectos en la instalación de los estoperoles y exposición de los mismos al rodamiento demasiado rápido, así como debilidades en las labores de control a la ejecución de actividades</t>
  </si>
  <si>
    <t>Se solicitará informe detallado al contratista sobre las condiciones y calidades de los estoperoles instalados, y su respectiva ficha ficha técnica, en el que se ocupará de dar la respectiva explicación del deterioro prematuro. En el mismo informa las actividades de remplazo de aquellos que se han deteriorado o que ya no s en cuentan.</t>
  </si>
  <si>
    <t>Velara por el correcto cumplimiento de las actividades propias de la interventoría y la supervisión, evitando la posible pérdida de recursos por la inadecuada recepción y pago de bienes sin el cumplimiento de las especificaciones técnicas</t>
  </si>
  <si>
    <t>El oficio requiriendo el informe detallados de los aspectos observados en la auditoria, busca satisfacer las obligaciones contractuales, el cumplimiento del objeto del contrato, y que la vía cumpla preste sus servicios a la comunidad del sector.</t>
  </si>
  <si>
    <t xml:space="preserve">Oficio </t>
  </si>
  <si>
    <t xml:space="preserve">Se cumple con la meta de mejora, SE ANEXA OFICIO </t>
  </si>
  <si>
    <t>23 V2024 01</t>
  </si>
  <si>
    <t>Una vez recibida la respectiva respuesta por parte del contratista, se programará la respectiva visita técnica de verificación de la ejecución de la garantía referente a los estoperoles reemplazados.</t>
  </si>
  <si>
    <t>La visita por parte del supervisor, permitirá la verificación de las reparaciones requeridas según la auditoria y las que surjan dentro del proceso de verificación, se convertiría en un insumo para determinar el cumplimiento de las obligaciones contractuales, o posibles requerimientos al contratista.</t>
  </si>
  <si>
    <t xml:space="preserve">Informe de visita </t>
  </si>
  <si>
    <t>Se cumple con la meta de mejora, seanexa informe de reparación</t>
  </si>
  <si>
    <t>23 V2024 02</t>
  </si>
  <si>
    <t>Mesa de trabajo entre supervisor e interventor, con el fin de evaluar la ejecución de las actividades de supervisión correspondientes, en especial las condiciones de recibo de obras ejecutadas.</t>
  </si>
  <si>
    <t>La laborar conjunta de las dos actividades, establecerá el mejor criterio para la validación y aprobación de las obras ejecutadas por el contratista, y el cumplimiento del objeto contractual</t>
  </si>
  <si>
    <t xml:space="preserve">Acta de la mesa de trabajo </t>
  </si>
  <si>
    <t>Se mofdifica la fecha de ación de mejora ( no ha sido posible realizar la mesa de trabajo)</t>
  </si>
  <si>
    <t>28 V2024</t>
  </si>
  <si>
    <t>Estructuración de Costos</t>
  </si>
  <si>
    <t>Probables deficiencias en la estructuracion del presupuesto de obra de acuerdo con las condiciones de tiempo modo y lugar, deficiencias en las labores de supervision por parte RENTING DE ANTIOQUIA S.A.S. y de la Gobernacion del proceso de su ejecución contractual</t>
  </si>
  <si>
    <t xml:space="preserve">A - D </t>
  </si>
  <si>
    <t>Se realizará mesas técnicas de trabajo con el contratista RENTIG, en las que se analizará y verificara cada uno de los item del presupuesto con el fin de optimizar los recursos  y que sean ejecutados adecuadamente</t>
  </si>
  <si>
    <t>Verificar la adecuada asignación de los recursos frente a cada item del presupuesto, evitando que se presente posibles pérdidas de recursos.</t>
  </si>
  <si>
    <t>Con la realización de las mesas técnicas se pretende ejecutar  control y  vigilancia frente a la ejecución del presupuesto, además de la verificación del pago adecuado frente al personal administrativo  del contrato</t>
  </si>
  <si>
    <t xml:space="preserve">se cumple con la meta de mejora </t>
  </si>
  <si>
    <t>28 V2024 01</t>
  </si>
  <si>
    <t xml:space="preserve">Socialización de los hallazgos con el contratista, el interventor y supervisor, requiriendo un mayor detalle de los informes, y el ajuste necesario frene al ejercicio de las actividades de vigilancia, control y supervisión del contrato </t>
  </si>
  <si>
    <t>Fortalecer el trabajo de los servidores que cumplen la función de supervisores de la secretaria de Infraestructura, buscando el cumplimiento de las mestas del plan de desarrollo, evitando que se incurra en un posible errores en la vigilancia del presupuesto.</t>
  </si>
  <si>
    <t xml:space="preserve">Oficio de socilaizacion </t>
  </si>
  <si>
    <t xml:space="preserve">Se mofifica la fecha de acion de mejora, en consideracion a que no expedido la comunicación </t>
  </si>
  <si>
    <t>29 V2024</t>
  </si>
  <si>
    <t>Eventuales deficiencias En la estructuración del presupuesto de obra de acuerdo con las condiciones de tiempo modo y lugar, deficiencias en las labores de supervisión por parte del Municipio. y de la Gobernación del proceso de ejecución contractual.</t>
  </si>
  <si>
    <t>Socialización de los hallazgos con el Municipio de Concepción, solicitando el ajuste necesario en el presupuesto frente a los aspectos que fueron objeto del hallazgo. los recurso económicos de cada aspecto motivo del hallazgo deberán ser reintegrados al momento en que se proceda a realizar la liquidación</t>
  </si>
  <si>
    <t>Verificar la correcta Destinación de los recursos aportados por el departamento, evitando que se realicen pagos que no estén contemplados  en la norma del convenio</t>
  </si>
  <si>
    <t>El oficio dirigido al municipio, se dejara la respectiva constancia sobre la prohibición de realizar el reconocimiento de los pagos de los ítems objeto de los hallazgos, solicitando que los verles destinados deberán ser reintegrados en proporcionalidad al momento de liquidar el convenio.</t>
  </si>
  <si>
    <t xml:space="preserve">Se cumple con la acion de mejora y se remite correo  de invitación al Municpio de Concepcción </t>
  </si>
  <si>
    <t>29 V2024 01</t>
  </si>
  <si>
    <t>Socialización de los hallazgos con el supervisor, requiriendo un mayor detalle de los informes,  y el ajuste necesario frene al ejercicio de las actividades de vigilancia, control del convenio.</t>
  </si>
  <si>
    <t>29 V2024 02</t>
  </si>
  <si>
    <t xml:space="preserve">El acta de liquidación deberá contener la respectiva constancia de la devolución de los recursos  económicos de cada aspecto motivo del hallazgo, respetando la proporcionalidad de los aportes de cada participante </t>
  </si>
  <si>
    <t>El acta de liquidación se convierte en insumo para demostrar el reintegro de los dineros que se presupuestaron en los ítems objeto de los hallazgos, verificando que no se presento detrimento del patrimonio del departamento.</t>
  </si>
  <si>
    <t xml:space="preserve">Acta de liquidación </t>
  </si>
  <si>
    <t>Se mofifica la fecha de acion de mejora, en consideracion a que no se ha iniciado el proceso de liquidación</t>
  </si>
  <si>
    <t>30 V2024</t>
  </si>
  <si>
    <t>El contratista no cuenta con experiencia para el desarrollo de este tipo de contratos</t>
  </si>
  <si>
    <t>Factibles deficiencias en el proceso de planeacion contractual y estructuracion de los estudios previos relacionado de la entidad contratista, ya que e RENTING DE ANTIOQUIA S.A.S no relacionan contratos con el objeto ha de desarrollar como es
el diseno de proyectos viales.</t>
  </si>
  <si>
    <t>A - D</t>
  </si>
  <si>
    <t>31 V2024</t>
  </si>
  <si>
    <t>Eventuales deficiencias en el proceso de planeación contractual y estructuración
de los estudios previos relacionado de la entidad contratista, ya que e RENTING
DE ANTIOQ U IA S.A.S no relacionan contratos con el objeto ha de desarrollar
como es el diseño de proyectos viales.</t>
  </si>
  <si>
    <t>H20-V2023</t>
  </si>
  <si>
    <t>Estampilla adulto mayor sobreestimado en su apropiación final y recaudo – (A). En la revisión de la Estampilla Adulto Mayor y al ser comparado con CUIPO y cierre fiscal del presupuesto de gastos se identificó que la apropiación final se presenta una incorreción materializada por sobreestimación por $1.013.226.197, asimismo en el recaudo por un valor de $2.859.352.</t>
  </si>
  <si>
    <t>Descuido por parte de la Secretaria de Hacienda al no confrontar la información cargada en las plataformas de uso público o en el cierre fiscal que no cumpla con los estipulado por las normas</t>
  </si>
  <si>
    <t>Se está presentado el presupuesto de ingresos inadecuadamente afectado la credibilidad institucional de la Gobernación de Antioquia.</t>
  </si>
  <si>
    <t>Verificar que el presupuesto y recaudo de la estampilla proadulto mayor cumpla con la normatividad vigente tanto en ingreso como en gasto</t>
  </si>
  <si>
    <t>Garantizar que la distribución de lo presupuestado y recaudado por esta estampilla esté acorde a la normatividad vigente</t>
  </si>
  <si>
    <t>Distribuir tanto lo presupuestado como lo recaudado acorde a la normatividad vigente.</t>
  </si>
  <si>
    <t>Dirección de Presupuesto/Secretaría de Hacienda</t>
  </si>
  <si>
    <t>La Secretaría d Hacienda está realizando seguimiento  continuo a estampilla. Se amplía plazo hasta tanto se certifique por Hacienda cumplimiento efectivo de la acción</t>
  </si>
  <si>
    <t>H24-V2023</t>
  </si>
  <si>
    <t>Hallazgo Administrativo No. 24 – Riesgo de incumplimiento fines de la contratación- con presunta incidencia administrativa. (A)</t>
  </si>
  <si>
    <t>a) Incapacidad técnica, operativa y administrativa de la gerencia de la ESE Hospital Nuestra Señora del Carmen del municipio de El Bagre para dar cumplimiento a las obligaciones contraídas con la transferencia de los recursos de la Resolución 2019060450463 de 2019/12/27
b) La no terminación y puesta en operación de la infraestructura en los términos previstos, hace que esta sea proclive a las afectaciones de los agentes climáticos y el deterioro prematuro por desuso, además de las deficiencias imputables a los procesos constructivos y/o calidad de los materiales utilizados.
c) Deficiencias en el proceso de planeación en la identificación de los riesgos; uno, asociados a la modalidad del negocio jurídico empleado para la transferencia de los recursos; dos, a la capacidad técnica y administrativa del ejecutor para la aplicación del eficiente y efectiva del recurso; y tres, en el diseño del control y seguimiento al cumplimiento de las obligaciones en los plazos según el cronograma establecido.</t>
  </si>
  <si>
    <t>a) En primera instancia, se genera un riesgo de daño patrimonial para el departamento por $13.750.000.000 si no se pone en operación la infraestructura hospitalaria, lo que la podría convertir en un una obra civil
inconclusa (elefante blanco); en segunda, en tanto no se cumplan los objetivos buscados con la contratación, se genera un incumplimiento en las metas del Plan de Desarrollo Departamental , proyecto ”Modernización de la red prestadora de servicios de salud” lo que se traduce en ineficiencia e ineficacia en la gestión administrativa; y en tercera, la no puesta en servicio en los tiempos proyectados de la infraestructura, redunda en la suspensión, entorpecimiento o retraso en la prestación del servicio de la red pública de salud, la subsanación de las necesidades que se pretendían satisfacer y la imposibilidad de la entidad de cumplir sus fines y obligaciones constitucionales.
b) Deterioro prematuro de la infraestructura física construida, lo que eventualmente podría convertirla en no apta para la prestación de los servicios de salud, que es para lo cual fue diseñada, incumpliendo el propósito de la inversión.
c) Siniestro del proyecto, retraso o incumplimiento en la terminación, entrega y puesta en operación de las instalaciones hospitalarias</t>
  </si>
  <si>
    <t>Implementar un plan de intervención y acompañamiento urgente en el que se apoyo la capacidad técnica, operativa y administrativa de la ESE Hospital Nuestra Señora del Carmen,  mediante el seguimiento riguroso del personal de la direccion de calidad y redes de servicios s en gestión de proyectos de infraestructura hospitalaria y un equipo de supervisión técnica especializada. Además, de solicitar de manera urgente la terminacion en los términos contractuales actuales con la Asociación de Municipios del Occidente Antioqueño para garantizar la culminación de los procesos constructivos inconclusos dentro del nuevo plazo estipulado. Se reforzará el seguimiento y control de la calidad de los materiales y procesos constructivos para mitigar los riesgos asociados al deterioro prematuro de la infraestructura.</t>
  </si>
  <si>
    <t>Asegurar la culminación exitosa de la construcción de la segunda etapa del Hospital Nuestra Señora del Carmen, garantizando que la infraestructura sea operativa y apta para la prestación de servicios de salud en condiciones óptimas. Este objetivo busca evitar la materialización de riesgos financieros para el departamento, así como el incumplimiento de las metas del Plan de Desarrollo Departamental y la afectación de la prestación de servicios de salud a la comunidad.</t>
  </si>
  <si>
    <t>*Acompañar con un arquitecto de la direccion de calidad y redes de servicios de salud experto en formulacion de proyectos e infraestructura hospitalaria para que antes de que termine el mes de agosto se presente, se gestione y se suministren los recursos necesarios para la terminacion de las obras.
*Adelantar las acciones necesarias para que la Asociación de Municipios del Occidente Antioqueño entregue las obras y se reciban las mismas en un plazo de 1 meses.
*Completar los procesos constructivos inconclusos (eléctricos, acabados, cubiertas, urbanismo, etc.) en un plazo de 12 meses.
*Realizar seguimiento binestral para asegurar la calidad de los materiales y procesos constructivos durante el periodo de ejecución restante.</t>
  </si>
  <si>
    <t>*Numero de reuniones, asistencias tecnicas y asesorias para avanzar con la terminacion del contrato actual y formular la terminacion de las obras para poner en funcionamiento el hospital *Plazos final de recibo de las obras contratadas.
*Fecha de presentacion de proyecto para viabilizacion de obras de terminacion 
*Número de visitas a obras realizadas.</t>
  </si>
  <si>
    <t>*3 Asesorias * 30 de agosto * 30 de agosto * 6 anuales</t>
  </si>
  <si>
    <t>Se relacionan las siguientes evidencias:
1.	Un (1) Acta de liquidación final de contrato de obra, un (1) informe final de interventoría, un (1) Acta de recibo final de obra del proyecto realizado en el Puesto de Salud del corregimiento Puerto Claver, un (1) acta de recibo final de obra del proyecto realizado en el Puesto de Salud del corregimiento Puerto Lopez, un (1) Acta de recibo final de la interventoría.
En las actas adjuntas suscritas, las partes certifican el cumplimiento del objetivo y alcance establecido en el contrato, dando cuenta del cumplimiento de las especificaciones de cada una de las actividades contratadas. Entendiéndose que no fue necesaria la activación de pólizas de cumplimiento en virtud de las actas de recibo anexas.
Ver anexos:
ACTA DE RECIBO FINAL DE INTERVENTORIACENTROS DE SALUD JULIO DE 2023 de 3 folios
ACTA DE RECIBO FINAL DE OBRA CLAVER 10 DE JULIO DE 2023 de 3 folios
ACTA DE RECIBO FINAL DE OBRA LOPEZ 10 DE JULIO DE 2023 de 3 folios
INFORME FINAL DE INTERVENTORÍA de 202 folios
LIQUIDACION FINAL C.I 007 OBRA E.S.E. NUESTRA SEÑORA DEL CARMEN DE EL BAGRE de 7 folios
Las visitas de inspección no se han podido realizar en razón de la sitaución de orden público que vive la zona. Ya que cuando se ha estado en territorio no se nos ha recomendado acceder a dichos puestos de salud ya que el gerente de la E.S.E. ha advertido al equipo técnico de la Dirección la presencia de grupos armados y enfrentamientos constantes en la zona. Por lo tanto para cumplir con esta meta allegamos registro fotográfico que obra en los informes de interventoría los cuales se allegan.
Ver anexos:
INFORME FINAL DE INTERVENTORÍA de 202 folios</t>
  </si>
  <si>
    <t>Cerrada</t>
  </si>
  <si>
    <t>H25-V2023</t>
  </si>
  <si>
    <t>Hallazgo Administrativo No. 25 – Riesgo de incumplimiento fines de la
contratación (A)</t>
  </si>
  <si>
    <t>a) En primera instancia, se genera un riesgo de daño patrimonial para el departamento por $6.400.000.000 si no se pone en operación la infraestructura hospitalaria en las condiciones establecidas en la formulación y viabilidad del proyecto, lo que podría convertir los centros de salud en un una obras civiles inconclusas (elefantes blancos); en segunda, en tanto no se cumplan los objetivos buscados con la contratación, se genera un incumplimiento en las metas del Plan de Desarrollo Departamental , proyecto ”Modernización de la red prestadora de servicios de salud” lo que se traduce en ineficiencia e ineficacia en la gestión administrativa; y en tercera, la no puesta en servicio en los tiempos proyectados de la infraestructura, redunda en la suspensión, entorpecimiento o retraso en la prestación del servicio de la red pública de salud, la subsanación de las necesidades que se pretendían satisfacer con la contratación y la imposibilidad de la entidad de cumplir sus fines y obligaciones constitucionales.
b) Siniestro del proyecto, retraso o incumplimiento en la terminación, entrega y puesta en operación de las instalaciones hospitalarias
Incapacidad técnica, operativa y administrativa de la gerencia de la ESE Hospital Nuestra Señora del Carmen del municipio de El Bagre para dar cumplimiento a las obligaciones contraídas con la transferencia de los recursos de la Resolución 2019060450448 de 2019/12/27</t>
  </si>
  <si>
    <t>a) En primera instancia, se genera un riesgo de daño patrimonial para el departamento por $6.400.000.000 si no se pone en operación la infraestructura hospitalaria en las condiciones establecidas en la formulación y viabilidad del proyecto, lo que podría convertir los centros de salud en un una obras civiles inconclusas (elefantes blancos); en segunda, en tanto no se cumplan los objetivos buscados con la contratación, se genera un incumplimiento en las metas del Plan de Desarrollo Departamental , proyecto ”Modernización de la red prestadora de servicios de salud” lo que se traduce en ineficiencia e ineficacia en la gestión administrativa; y en tercera, la no puesta en servicio en los tiempos proyectados de la infraestructura, redunda en la suspensión, entorpecimiento o retraso en la prestación del servicio de la red pública de salud, la subsanación de las necesidades que se pretendían satisfacer con la contratación y la imposibilidad de la entidad de cumplir sus fines y obligaciones constitucionales.
b) Siniestro del proyecto, retraso o incumplimiento en la terminación, entrega y puesta en operación de las instalaciones hospitalarias</t>
  </si>
  <si>
    <t>Implementar un cronograma de intervención inmediata que incluya la exigencia del cumplimiento de las garantías de estabilidad y calidad de las obras mediante la ejecución de la póliza № 39238 “Cumplimiento en favor de entidades estatales” expedida por Berkley International Seguros Colombia S.A. Se deberá requerir a los contratistas la corrección de todos los defectos constructivos identificados en las actas de interventoría y en las visitas realizadas por el contratante para asegurar que las instalaciones de los puestos de salud cumplan con los estándares de calidad necesarios para su operación. Además, fortalecer la supervisión y control durante el periodo restante de las garantías, involucrando a todas las partes responsables (interventor, supervisor de la ESE Hospital y  la Secretaría de Salud departamental).</t>
  </si>
  <si>
    <t>Garantizar que las remodelaciones y adiciones en los puestos de salud de los corregimientos de Puerto López y Puerto Claver cumplan con los requisitos de calidad necesarios para su operación, asegurando que la inversión realizada por el departamento cumpla con los fines de la contratación. Evitar cualquier riesgo de daño patrimonial para el departamento y asegurar que las metas del Plan de Desarrollo Departamental se cumplan en los tiempos establecidos.</t>
  </si>
  <si>
    <t>*Ejecutar la póliza № 39238 para corregir los defectos constructivos en un plazo de 3 meses.
*Realizar las reparaciones necesarias en las instalaciones de los puestos de salud dentro de un plazo de 6 meses.
*Realizar inspecciones mensuales para verificar la calidad de las reparaciones y la operatividad de las instalaciones.
*Lograr la aceptación final de las obras por parte de la interventoría y los supervisores en un plazo de 8 meses.</t>
  </si>
  <si>
    <t>*Número de pólizas ejecutadas.
*Porcentaje de reparaciones completadas.
*Número de inspecciones realizadas.
*Actas de aceptación final firmadas.</t>
  </si>
  <si>
    <t>*1 póliza ejecutada.
*100% de las reparaciones completadas.
*6 inspecciones realizadas.
*2 actas de aceptación final firmadas.</t>
  </si>
  <si>
    <t>Se relacionan las siguientes evidencias:
1.	Un (1) Acta de liquidación final de contrato de obra, un (1) informe final de interventoría, un (1) Acta de recibo final de obra del proyecto realizado en el Puesto de Salud del corregimiento Puerto Claver, un (1) acta de recibo final de obra del proyecto realizado en el Puesto de Salud del corregimiento Puerto Lopez, un (1) Acta de recibo final de la interventoría.
En las actas adjuntas suscritas, las partes certifican el cumplimiento del objetivo y alcance establecido en el contrato, dando cuenta del cumplimiento de las especificaciones de cada una de las actividades contratadas. Entendiéndose que no fue necesaria la activación de pólizas de cumplimiento en virtud de las actas de recibo anexas.
Ver anexos:
ACTA DE RECIBO FINAL DE INTERVENTORIACENTROS DE SALUD JULIO DE 2023 de 3 folios
ACTA DE RECIBO FINAL DE OBRA CLAVER 10 DE JULIO DE 2023 de 3 folios
ACTA DE RECIBO FINAL DE OBRA LOPEZ 10 DE JULIO DE 2023 de 3 folios
INFORME FINAL DE INTERVENTORÍA de 202 folios
LIQUIDACION FINAL C.I 007 OBRA E.S.E. NUESTRA SEÑORA DEL CARMEN DE EL BAGRE de 7 folios
Las visitas de inspección no se han podido realizar en razón de la sitaución de orden público que vive la zona. Ya que cuadno se ha estado en territorio no se nos ha recomendado acceder a dichos puestos de salud ya que el gerente de la E.S.E. ha advertido al equipo técnico de la Dirección la presencia de grupos armados y enfrentamientos constantes en la zona. Por lo tanto para cumplir con esta meta allegamos registro fotográfico que obra en los informes de interventoría los cuales se allegan.
Ver anexos:
INFORME FINAL DE INTERVENTORÍA de 202 folios</t>
  </si>
  <si>
    <t>H27-V2023</t>
  </si>
  <si>
    <t>Mayor aporte a la construcción Centro Vida / 
Día del adulto mayor del Municipio de Bello con presunta incidencia 
Disciplinaria (A) (D)</t>
  </si>
  <si>
    <t>Desconocimiento de la normatividad vigente que regula la entrega de recursos a 
otras Entidades.</t>
  </si>
  <si>
    <t>Proyecto sin una adecuada estimación y verificación del presupuesto inicial de la 
obra.</t>
  </si>
  <si>
    <t>Se implementará en el procedimiento formato de Viabilización tanto para los proyectos nuevos como para recursos complementarios.</t>
  </si>
  <si>
    <t>Identificar de manera expedita la necesidad de la trasferencia de recursos.</t>
  </si>
  <si>
    <t>Diseñar formato de viabilización</t>
  </si>
  <si>
    <t>formato de viabilizacion</t>
  </si>
  <si>
    <t>Secretaría Salud e Inclusión Social</t>
  </si>
  <si>
    <t xml:space="preserve">Se crea el 	FO-M2-P13-029 Viabilidad Tecnica Juridica y Financiera de Proyectos de Infraestructura v1.
09/12/2024 Se encuentra en el SIG, procedimiento PR-M2-P13-011 </t>
  </si>
  <si>
    <t>H28-V2023</t>
  </si>
  <si>
    <t>Fallas de calidad de la obra</t>
  </si>
  <si>
    <t>Deficiente estructuración del proyecto, deficiente aprobación de la licencia de  construcción deficiente realización de diseños y deficiente supervisión de la construcción</t>
  </si>
  <si>
    <t>Pérdida de recursos, generando un presunto detrimento por la suma de $181.632.507 (Ciento ochenta y un millones seiscientos treinta dos mil 
quinientos siete pesos M/L)</t>
  </si>
  <si>
    <t>Aplicación de las acciones necesarias para realizar el informe final de ejecución del proyecto.</t>
  </si>
  <si>
    <t>Generar las acciones necesarias para el cumplimiento de todas las condiciones iniciales y expedir el informe final de ejecución.</t>
  </si>
  <si>
    <t>Cumplimiento a cabalidad del procedimiento hasta dar cierrre al mismo mediante informe final de ejecución.</t>
  </si>
  <si>
    <t>Formato de informe final de ejecución</t>
  </si>
  <si>
    <t xml:space="preserve">Se crea formato para informe final de ejecución. 	FO-M2-P13-025 Informe final a la ejecución de Proyectos de infraestructura Cofinanciados por la Secretaría de Inclusión Social y Familia – Gerencia Personas Mayores.Se encuentra en el SIG, procedimiento PR-M2-P13-011 </t>
  </si>
  <si>
    <t>H31-V2023</t>
  </si>
  <si>
    <t>Hallazgo Administrativo No. 31 – Ejecución, estructuración de presupuesto y cobertura de garantías (A)</t>
  </si>
  <si>
    <t>1.
Desconocimiento o inaplicabilidad de los principios de interés general, de planeación y de los criterios orientadores de la actuación contractual. Cambio de administraciones y de personal directivo tanto en la Gobernación de Antioquia como en la E. S. E. Hospital la Misericordia del Municipio de Nechí, que pudo generar atrasos en la fase de selección de los contratistas de obra y de interventoría, agotando plazo previsto para ejecución de obra. Falencias durante el proceso de planeación en la etapa pre – contractual realizada por el ejecutor.
2.
Desconocimiento del clausulado de la minuta contractual No 4600016754, específicamente de la Cláusula Octava “Compromisos técnicos de la E. S. E. Hospital La Misericordia del Municipio de Nechí”, numeral 6”.
3.
Omisiones durante la revisión, validación y aprobación de las garantías asociadas al contrato SP 003 – 2024. Inaplicación de la guía de garantías en procesos de contratación de Colombia Compra Eficiente y de la normativa relacionada con garantías y suficiencia de las mismas. 4.
Omisiones en la revisión de los componentes del AU desde la etapa de planeación cuando se estructura la propuesta económica, sus componente y aplicabilidad y en las etapas posteriores de evaluación, aprobación e incorporación a las condiciones de la minuta contractual.
5.
Falencias en la supervisión por parte del conveniente ejecutor E. S. E. Hospital La Misericordia del municipio de Nechí y por consiguiente del seguimiento que debe realizar el conveniente aportante Seccional Secretaría Seccional de Salud y Protección Social de Antioquia – Dirección Calidad y Redes.</t>
  </si>
  <si>
    <t>1. Imposibilidad de ejecutar el proyecto en el plazo contractual pactado; generación de trámites administrativos como prórrogas, adiciones, modificaciones a garantías, costos administrativos asociados a dichas actuaciones, activaciones de pólizas etc. y por ende retrasos en la puesta en servicio y atención a la comunidad del municipio de Nechí y zonas aledañas.
2. y 3. Desprotección de los aportes de los convenientes aportante y administrador frente a los riesgos a los que se exponen con la ejecución del contrato interadministrativo No 4600016754. Autorización de entrega de recursos (anticipo) sin el cumplimiento riguroso de los términos y contenidos de las garantías asociadas al contrato OP 003 – 2024. Vinculación a procesos jurídicos, demandas y responsabilidad solidaria ante la materialización de riesgos inherentes al contrato.
4. Generación de un presunto detrimento patrimonial por la suma de $98.330.161, al no ser utilizado este recurso en el fortalecimiento de la red pública prestadora de servicios de salud del departamento de Antioquia a través de la ejecución de la Reposición de la infraestructura física de la E. S. E. Hospital La Misericordia- Etapa II del Municipio de Nechí.
5. Atrasos en la programación de obra y del flujo de inversión de recursos para lograr avance material del proyecto, inducción a errores por no contar con la totalidad del personal de dirección, administración y seguridad industrialdurante los once (11) meses de ejecución del contrato, factor asociado
directamente al porcentaje de AIU con el cual se calculan los valores de las actas de ejecución de obra.</t>
  </si>
  <si>
    <t>Revisar y solicitar al contratante corregir las deficiencias identificadas en la estructuración del contrato y la cobertura de garantías mediante la implementación de un plan de ajuste inmediato. Este plan debe incluir la rectificación de las garantías emitidas para que incluyan a todos los asegurados beneficiarios, especialmente el Departamento de Antioquia y el Instituto para el Desarrollo de Antioquia (IDEA). Además, se debe realizar una revisión exhaustiva del AIU para eliminar costos no atribuibles a la entidad contratante, como el gravamen de industria y comercio. Solicitar al contratante Fortalecer la supervisión técnica y administrativa mediante la asignación de personal especializado que garantice la correcta ejecución del contrato dentro de los plazos establecidos y la adecuada cobertura de los riesgos asociados al proyecto.</t>
  </si>
  <si>
    <t>Asegurar la correcta ejecución del proyecto de reposición de la infraestructura física del Hospital La Misericordia, etapa II, en el municipio de Nechí, dentro del plazo contractual establecido, garantizando la protección patrimonial de los recursos invertidos por el departamento y otras entidades. Este objetivo busca evitar atrasos innecesarios, corregir posibles detrimentos patrimoniales y garantizar que las garantías emitidas cubran adecuadamente los riesgos inherentes al contrato.</t>
  </si>
  <si>
    <t>*Realizar la rectificación de las garantías emitidas para incluir a todos los asegurados beneficiarios en un plazo de 1 mes.
*Corregir la estructura del AIU eliminando costos no atribuibles a la entidad contratante en un plazo de 2 meses.
*Solicitar a la entidad contratante Asignar personal especializado para la supervisión técnica y administrativa del proyecto en un plazo de 1 mes.
Garantizar la ejecución del 100% del cronograma de obra dentro de los 11 meses restantes.</t>
  </si>
  <si>
    <t>*Número de garantías rectificadas.
*Porcentaje de corrección en la estructura del AIU.
*Número de especialistas asignados por parte del contratante.
*Porcentaje de avance del cronograma de obra.</t>
  </si>
  <si>
    <t>*2 garantías rectificadas.
*100% de corrección en la estructura del AIU.
*1 funcionario especializado asignado por parte del contratante.
*100% del cronograma de obra ejecutado.</t>
  </si>
  <si>
    <t>H34-V2023</t>
  </si>
  <si>
    <t>Hallazgo Administrativo No. 34 – Deficiencias en la calidad de la obra entregada (A)</t>
  </si>
  <si>
    <t>Defectos en control y seguimiento por parte de la interventoría</t>
  </si>
  <si>
    <t>Perdidas en la credibilidad institucional</t>
  </si>
  <si>
    <t>Requerir al contratista de la obra de la pérgola para atender las deficiencias evidenciadas por parte de la Contraloría General de Antioquia.</t>
  </si>
  <si>
    <t>Garantizar el cumplimiento de las especificaciones técnicas y de calidad establecidas en el contrato 4600016485</t>
  </si>
  <si>
    <t xml:space="preserve">Corrección del encharcamiento de las escalinatas, instalación de la persiana faltante y corrección del pandeo existente en las persionas de la pérgola. </t>
  </si>
  <si>
    <t>Secretaría de Talento Humano y Servicios Administrativos</t>
  </si>
  <si>
    <t xml:space="preserve">Se realizaron las los debidos requerimientos al contratistra e interventoría.
Se implementó documento de revisión "bitácora de Inspecciones"  para llevar seguimiento a las novedades de la obra de la Pérgola.
Esto ha permitido tener un respaldo frente a los requerimientos al contratista y hacer seguimiento de las observaciones atendidas ante la Aseguradora.
Se solicita evaluación de la eficacia  para cierre. </t>
  </si>
  <si>
    <t>Equilibrar la asignación de roles técnicos en los comités asesores y evaluadores, así como las supervisiones de los contratos a cargo de la Dirección de Servicios Generales</t>
  </si>
  <si>
    <t>Disminuir el riesgo de errores u omisiones en la supervisión de los contratos por  sobrecarga laboral en la Dirección de Servicios Generales</t>
  </si>
  <si>
    <t>Contratos de la Dirección de Servicios Generales reasignados según su nivel de complejidad</t>
  </si>
  <si>
    <t xml:space="preserve">Se ha fortalecido el equipo de trabajo con el apoyo de profesionales en  arquitectura e ingeniería, adicionalmente se solicitó en la propuesta de  reestructuración de la entidad,  la asignación de otros perfiles a la Dirección de Servicios Generales.
Con la asignación del personal mencionado anteriormente y con la contratación de dos nuevos profesionales de apoyo a la gestión   de la dirección, se redistribuyeron las supervisiones y se asignaron roles técnicos a los CAES proporcionalmente a la demanda.
Se solicita evaluación de la eficacia  para cierre. </t>
  </si>
  <si>
    <t>H38-V2023</t>
  </si>
  <si>
    <t>Hallazgo Administrativo No. 38 – Insuficiencia en la Rendición de la contratación en Gestión Transparente con presunto Proceso Administrativo Sancionatorio Fiscal (A) (PASF)</t>
  </si>
  <si>
    <t>1 Descuido y falta de capacitación de los funcionarios encargados de reportar la contratación y su verificación con la ejecución presupuestal para la adquisición de bienes y servicios tanto en el gasto de inversión como de funcionamiento por parte de los ordenadores del gasto.</t>
  </si>
  <si>
    <t>Pérdida de credibilidad institucional al no reportar con calidad y de forma la contratación en plataformas de uso de auditoria</t>
  </si>
  <si>
    <t>38.1 Llevar a cabo procesos de formacion y capacitacion al personal de los diferentes organismos de la Gobernacion de Antioquia encargados de realizar la rendicion de la información contractual en el aplicativo de Gestión Transparente.</t>
  </si>
  <si>
    <t>Fortalecer los conocimientos y  competencias del personal de los diferentes organismos de la Gobernacion de Antioquia, encargados de la rendición de la información contractual en el aplicativo Gestión Transparente.</t>
  </si>
  <si>
    <t>Numero de capacitaciones realizadas</t>
  </si>
  <si>
    <t>unidad</t>
  </si>
  <si>
    <t xml:space="preserve">Departamento Administrativo de Planeación
</t>
  </si>
  <si>
    <t xml:space="preserve">
2 Ineficacia de los controles establecidos en la entidad para la verificación de la calidad de la información contractual que se debe rendir en el aplicativo Gestión transparente.
.
</t>
  </si>
  <si>
    <t>38.2 Actualizar los controles existentes para realizar la rendicion de la informacion contractual en Gestion Transparente.</t>
  </si>
  <si>
    <t>Contar con una bateria de controles que aserguren la calidad de la información en la  rendicion de la información contractual en el aplicativo Gestión transparente .</t>
  </si>
  <si>
    <t>Bateria de controles actualizada</t>
  </si>
  <si>
    <t>Departamento Administrativo de Planeación</t>
  </si>
  <si>
    <t>H39-V2023</t>
  </si>
  <si>
    <t>Hallazgo Administrativo No. 39 – Insuficiencia en la Rendición de cuenta Anual
(A)</t>
  </si>
  <si>
    <t xml:space="preserve">1. Descuido por parte de los funcionarios delegados para la rendición de la cuenta, al no verificar la oportunidad, suficiencia y calidad de la información al ser rendida.
</t>
  </si>
  <si>
    <t>Pérdida de credibilidad institucional al presentar la rendición de la cuenta con falencias, generando inefectividad en el trabajo de la gestión fiscal.</t>
  </si>
  <si>
    <t>Llevar a cabo procesos de formacion y capacitacion al personal de los diferentes organismos de la Gobernacion de Antioquia encargados de realizar la rendicion de la información requerida en la resolucion vigente de la Contraloria General de Antioquia a traves del aplicativo Gestión Transparente.</t>
  </si>
  <si>
    <t>Fortalecer los conocimientos y  competencias del personal de los diferentes organismos de la Gobernacion de Antioquia, encargados de la rendición de la información requerida en la resolucion vigente de la Contraloria General de Antioquia a traves del aplicativo Gestión Transparente.</t>
  </si>
  <si>
    <t xml:space="preserve">Departamento Administrativo de Planeación o el organismo que delegue el Gobernador de Antioquia. </t>
  </si>
  <si>
    <t>X|</t>
  </si>
  <si>
    <t xml:space="preserve">2 Ineficacia de los controles establecidos en la entidad para  la coordinación general de la información a reportar por parte de la Gobernación de Antioquia y administración para la presentación, verificación, validación, rendición y certificación de la información, conforme lo establece la Resolución No.
2023500001887
</t>
  </si>
  <si>
    <t>Actualizar los controles existentes para realizar la rendicion de la informacion de la información requerida en la resolucion vigente de la Contraloria General de Antioquia a traves del aplicativo Gestión Transparente.</t>
  </si>
  <si>
    <t>Contar con una bateria de controles que aserguren la calidad de la información  requerida en la resolucion vigente de la Contraloria General de Antioquia a traves del aplicativo Gestión Transparente.</t>
  </si>
  <si>
    <t>Departamento Administrativo de Planeación o el organismo que delegue el Gobernador de Antioquia.</t>
  </si>
  <si>
    <t>No. 46</t>
  </si>
  <si>
    <t>Producto de la Auditoria de Actuación Especial de Fiscalización practicada a la Secretaria Seccional de Antioquia en la vigencia 2023 y de la Auditoría Financiera y de Gestión realizada al Departamento en la vigencia 2023, se identificó un Insumo correspondiente a las incapacidades de origen común y de origen laboral correspondientes al Funcionario Juan David Escobar Ramírez, desde el 20 de febrero de 2017, situación que ha generado inconvenientes para el reconocimiento de la pensión ya sea por parte de la ARL o del Fondo de Pensiones, a pesar de que estas incapacidades allegadas por el funcionario son registradas en la página web de la ARL o EPS y objetadas por ellos por falta de claridad en el tipo de cobro que se realiza, los diagnósticos, documentos anexos, datos imprecisos y otras justificaciones que en su momento debieron ser informadas al empleado para que realizara los respectivos ajustes y posibilitar el pagos de estas prestaciones.</t>
  </si>
  <si>
    <t>Realizar pagos al funcionario Juan David Escobar Ramírez a pesar de estar incapacitado por más de 180 días, situación contraria a lo estipulado en la norma, además se evidencian deficiencias en los controles establecidos para el reconocimiento y pago de las personas con incapacidad y falta de conciliación entre las áreas que intervienen en el proceso.</t>
  </si>
  <si>
    <t>Debido a los hechos manifestados se evidencia un presunto detrimento patrimonial por valor de $312.445.864</t>
  </si>
  <si>
    <t xml:space="preserve">46.1 Revisar los valores pagados al Señor Juan David Escobar Ranírez a fin de determnar la cifra real y gestionar ante las autoridades competentes la devolución del recurso. </t>
  </si>
  <si>
    <t xml:space="preserve">46.1 Recuperar los recursos pagados de más.
46.2 Establecer controles en el software conforme a las disposiciones normativas vigente.
46.3 Crear una tabla de datos con semaforos que permita identificar los días como lo dispone la normativa. </t>
  </si>
  <si>
    <t xml:space="preserve">46.1 Determinar el valor cancelado. 
46.2 Parametrizar el software en el que se administra la nómina. 
46,3   Generar alertas de forma manual en caso de una contingencia del software de nomina y generar las posibles diferencias. </t>
  </si>
  <si>
    <t xml:space="preserve">46,1  Teniendo en cuenta que no se ha dirimido la controversia para determinar el origen de la enfermedad del empleado, se ha solicitado tanto a la ARL como a la Junta Nacional de calificación de invalidez,  el estado del dictamen definitivo (arl interpuso recurso de apelación el cual esta en proceso); con el definitivo se derminará la exigibilidad de pago de estas prestaciones. ARL100% y EPS 66,67%.  Ver Anexo 46.1.
46,2 Desde el 2023 se vienen haciendo mejoras al softwar XENCO en el modulo de incapacidades para establecer controles conforme al marco normativo, en febrero de 2025 se finiquitó la intervención la cual ha sido efectiva y generando los controles.  
Ver Anexo 46,2 
46,3 Desde Septiembre de 2024 se elaboró una matriz que permite genera controles a las novedades de incapacidad. 
Ver Anexo 46,3 </t>
  </si>
  <si>
    <t>H47-V2023</t>
  </si>
  <si>
    <t xml:space="preserve">Evaluada la cuenta contable 190801 Recursos entregados en administración, se evidencia  la existencia de contratos y convenios pendientes  por realizar el reintegro de recursos. Inadecuado cobro de la estampilla pro-deporte, al momento de realizar los desembolsos de los recursos. Contrato Interadministrativo Mandato 4600014361. </t>
  </si>
  <si>
    <t>Inadecuado cobro de la estampilla pro-deporte, al momento de realizar los desembolsos de los recursos.</t>
  </si>
  <si>
    <t>Recursos inactivos en poder de terceros</t>
  </si>
  <si>
    <t>Oficio de requerimiento a RIA S.A. solicitando la devoluciòn de los recursos no ejecutados y que resuelva su situacion con respecto a la estampilla con la Secretaria de Hacienda</t>
  </si>
  <si>
    <t>Reitegrar los recursos asignados a la ejecuciòn de este contrato que le  pertenecen a la Gobernaciòn de Antioquia</t>
  </si>
  <si>
    <t>Reintegro del 100% de los rescursos a administrar no ejecutados</t>
  </si>
  <si>
    <t>Con coret a Diciembre de 2024 estaban pendientes las liqudiaciones de Inclusión Social y de Comunicaciones. Para este seguimiento, se encuentran liquidados los contratos y se hicieron los ajustes presupuestales aplicables</t>
  </si>
  <si>
    <t xml:space="preserve">Verificar la consignaciòn del 100% de los recursos no ejecutados </t>
  </si>
  <si>
    <t>Certificado de reintegro de los recursos no ejecutados a la cuenta de la Gobernacion de Antioquia, expedido por la Secretaria de Hacienda</t>
  </si>
  <si>
    <t>Numero</t>
  </si>
  <si>
    <t>1. Se han realizado múltiples  mesas de trabajo y reuniones   con la Secretaría de Hacienda, la Seretaría General y el contratista para solucionar el cobro no debido de la estampilla prodeporte. Asímismo, conciliar dicha devolución del recurso y proceder con la  gestión de liquidación y   solicitud de    reintegro de los recursos no ejecutados y por concepto de  los rendimientos financieros, los cuales se enviarán  a la Secretaría de Hacienda del Departamento con  los debidos  soportes contables para su verificación.
2. Actualmente, se tiene proyecto de liquidación bilateral listo. Sin embargo , en caso de que  dicha situación no se defina a más tardar el 30 de octubre del presente año, se remitirá a la Dirección de Defensa Jurídica para iniciar la liquidación de manera bilateral .</t>
  </si>
  <si>
    <t xml:space="preserve">Liquidar  el  contrato dentro de los tiempos estipulados por la ley </t>
  </si>
  <si>
    <t>Liquidar en los términos de ley: 28 de febrero de 2025</t>
  </si>
  <si>
    <t>OFICINA DE COMUNICACIONES</t>
  </si>
  <si>
    <t>Aplicar procedimiento para determinar si las partes pueden declararse a paz y salvo mutuo o si existen obligaciones por cumplir y la forma en que deben ser cumplidas</t>
  </si>
  <si>
    <t>Liquidar el contrato 46000014136 suscrito entre la secretaria de inlcusión social y familia y la empresa de parques y eventos de Antioquia ACTIVA</t>
  </si>
  <si>
    <t>Revisión y análisis sobre el cumplimiento de las obligaciones contractuales</t>
  </si>
  <si>
    <t>Solicitar a la Dirección de Contabilidad un estado de cuenta del contrato</t>
  </si>
  <si>
    <t xml:space="preserve">Proyeccción del acta de liquidación del contrato
</t>
  </si>
  <si>
    <t xml:space="preserve">Suscripción del acta de liquidación - publicación - cierre </t>
  </si>
  <si>
    <t>H1 V2024</t>
  </si>
  <si>
    <t>Arqueo de Caja Menor</t>
  </si>
  <si>
    <t>Falencias en el cumplimiento del procedimiento de Gestión de Cajas Menores</t>
  </si>
  <si>
    <t>Riesgo de pérdida de recursos</t>
  </si>
  <si>
    <t>Cumplir el procedimiento PR-M8-P6-005 en la actividad número 10 "Realizar arqueos" de manera efectiva evitando acciones distintas a las contenidas en los lineamientos del procedimiento.</t>
  </si>
  <si>
    <t>Realizar el arqueo de cada una de las cajas menores aprobadas para la vigencia 2025, de conformidad al procedimiento PR-M8-P6-005</t>
  </si>
  <si>
    <t>Un informe</t>
  </si>
  <si>
    <t>x</t>
  </si>
  <si>
    <t>H2 V2024</t>
  </si>
  <si>
    <t>Las notas a los estados financieros presentan incoherencias frente a los saldos y movimientos reflejados en el Estado de Situación Financiera vigencia 2024, cuentas por cobrar impuesto vehicular, y en las cuentas de orden relacionadas con este impuesto, donde se evidenciaron movimientos durante la vigencia que no fueron debidamente revelados.</t>
  </si>
  <si>
    <t>Falta de conciliación entre los reportes contables y la elaboración de las notas generales, así como debilidades en el proceso de validación de la información revelada en los estados financieros.</t>
  </si>
  <si>
    <t>Lo anterior genera subestimación por incorrección en las cuentas de orden por valor de $29.555.108.280.
Presentación inadecuada de la información financiera, afectando la transparencia, integridad y confiabilidad de los estados financieros, así como el cumplimiento del principio de revelación suficiente.</t>
  </si>
  <si>
    <t xml:space="preserve">
Actualizar mensualmente las cuentas de orden acreedoras relacionadas con el 20% del impuesto vehicular, con base en el reporte emitido por la dependencia encargada de la gestión de cartera y revelar correctamente dicha información en las Notas a los estados financieros.</t>
  </si>
  <si>
    <t xml:space="preserve">Presentar adecuadamente la información financiera, asegurando transparencia, integridad y confiabilidad de los Estados Financieros y la revelación suficiente en sus notas. </t>
  </si>
  <si>
    <t>Realizar mesa de trabajo con la subsecretaria de Tesoreria, la subsecretaria financiera (Dirección de Contabilidad) y la Dirección de TIC para analizar el  saldo del 20% del impuesto vehicular, con el fin de no generar subestimaciones en las cuentas de orden y revelar adecuadamente la información en las notas a los Estados Financieros</t>
  </si>
  <si>
    <t>Subsecretaria de Tesoreria, Dirección de las TICs y Subsecretaria Financiera (Dirección de contabilidad).</t>
  </si>
  <si>
    <t>Adriana Serna (Hallazgo 2 y 3)</t>
  </si>
  <si>
    <t>En la mesa de trabajo no se citó a la Subsecretaría de Tesorería, porque se determinó que la Dirección de las TIC es la responsable de enviar el insumo para conciliar la información</t>
  </si>
  <si>
    <t>Realizar oficio a la Subsecretaria de Tesoreria solicitando la información del 20% de la cuenta de impuesto vehicular, con el fin de no generar subestimaciones en las cuentas de orden y revelar adecuadamente la información en las notas a los Estados Financieros</t>
  </si>
  <si>
    <t>Subsecretaria Financiera (Dirección de contabilidad).</t>
  </si>
  <si>
    <t>PENDIENTE</t>
  </si>
  <si>
    <t>Actualizar el saldo contable de la cuenta de orden acreedora correspondiente al 20% del impuesto vehicular, de acuerdo a la información recibida por la subsecretaria de Tesoreria,  con el fin de no generar subestimaciones en las cuentas de orden y revelar adecuadamente la información en las notas a los Estados Financieros</t>
  </si>
  <si>
    <t>Ajustar el contenido de la notas a los estados financieros de acuerdo a los saldos contables registrados en las cuentas de orden acreedoras correspondientes al 20% del impuesto vehicular, con el fin de no generar subestimaciones en las cuentas de orden y revelar adecuadamente la información en las notas a los Estados Financieros</t>
  </si>
  <si>
    <t>H3 V2024</t>
  </si>
  <si>
    <t>Las cuentas por cobrar del impuesto vehicular reconocidas en los estados financieros certificados, y reportados al Sistema Consolidador de Hacienda e Información Financiera Pública – CHIP vigencia 2024, totalizó $213.524.114.521, cifra que al ser confrontada con la conciliación de la cuenta mayor PSCD vs FI por $212.935.566.881, presenta diferencia por $588.547.640.</t>
  </si>
  <si>
    <t>Inconsistencias en el proceso de conciliación contable y/o la no inclusión oportuna de registros contables en el sistema de información financiera, de conformidad con los procedimientos e instructivos y doctrina contable del impuesto vehicular.</t>
  </si>
  <si>
    <t>Esta situación afecta la razonabilidad de la información financiera presentada, con incorrección por sobrestimación por $588.547.640, impide la claridad de los recursos públicos por impuesto vehicular, dada la falta de correspondencia entre los informes contables y los reportes oficiales exigidos por el CHIP, toda vez que se inaplica el adecuado reconocimiento del 20% del impuesto vehicular en cumplimiento a procedimientos dotados de fuerza vinculante, expedidos por la Contaduría General de la Nación, que como tales deberán ser acogidos por las entidades públicas.</t>
  </si>
  <si>
    <t>Depurar el saldo registrado en la subcuenta 1305330003 “Impuesto Vehículos 20% fiscalización no ejecutoriada”, eliminando de las cuentas por cobrar aquellos valores que, conforme al Concepto CGN No. 20221100069741, no deben ser reconocidos como derechos exigibles.</t>
  </si>
  <si>
    <t>Reflejar la razonabilidad del saldo de la cartera del impuesto vehicular, con el fin de incluir en las cuentas por cobrar solo aquellos valores que  correspondan a derechos exigibles de acuerdo con los procedimientos, instructivos y la doctrina contable aplicable al impuesto vehicular.</t>
  </si>
  <si>
    <t>Realizar mesas de trabajo entre la Subsecretaría de Ingresos, la Dirección de TIC y la Subsecretaria Financiera (Dirección de Contabilidad), con el fin de analizar y clarificar la diferencia de $588.547.640 entre los módulos PSCD y FI del sistema SAP, de las cuentas que componen el impuesto vehicular.</t>
  </si>
  <si>
    <t>Subsecretaria de Ingresos y Subsecretaria Financiera (Dirección de Contabilidad), Dirección de Tecnología e Información</t>
  </si>
  <si>
    <t>Actualizar el saldo de la cuenta por cobrar 1305330003 “Impuesto Vehículos 20% fiscalización no ejecutoriada”, para subsanar la diferencia de $588.547.640.</t>
  </si>
  <si>
    <t>Subsecretaria Financiera (Dirección de Contabilidad)</t>
  </si>
  <si>
    <t>H4 V2024</t>
  </si>
  <si>
    <t>Prescripciones Impuesto Vehicular</t>
  </si>
  <si>
    <t>Esta situación obedece a la falta de control y seguimiento oportuno por parte de la administración sobre los procesos de cobro coactivo, particularmente en lo relacionado con la gestión para evitar la prescripción de obligaciones. También se evidenciaron deficiencias en los sistemas de alertas tempranas, ausencia de planes de gestión de cobro priorizado por antigüedad, y una débil articulación entre las áreas para la depuración de cartera irrecuperable.</t>
  </si>
  <si>
    <t>La pérdida de cartera por prescripción y las acciones bajas de recuperación por cartera irrecuperable afecta directamente el ingreso efectivo de recursos para el Departamento, generando impactos fiscales y presupuestales que reducen la capacidad de inversión pública, y se compromete el principio de eficiencia en la gestión pública. La existencia de cartera próxima a prescribir agudiza este riesgo si no se adoptan medidas inmediatas, al igual que el mantenimiento de registros de cartera irrecuperable sin depurar afecta la veracidad de los Estados Financieros.</t>
  </si>
  <si>
    <t>Fortalecer el proceso de gestión de cobro coactivo del impuesto vehicular, mediante la implementación de alertas tempranas, depuración contable y priorización de cartera por antigüedad.</t>
  </si>
  <si>
    <t>Evitar la prescripción de obligaciones tributarias mediante una gestión eficiente, oportuna y articulada del cobro coactivo, garantizando la recuperación de cartera y la veracidad de los estados financieros.</t>
  </si>
  <si>
    <t>Implementar sistema de alertas tempranas, a través de un módulo en el sistema de información que identifique obligaciones próximas a prescribir.</t>
  </si>
  <si>
    <t>Subsecretaría de Tesorería</t>
  </si>
  <si>
    <t>Priorizar cartera por antigüedad. Clasificación periodica de cartera para focalizar esfuerzos de cobro en obligaciones corrientes. A través de Informe de Priorización.</t>
  </si>
  <si>
    <t>Dirección de Contabilidad</t>
  </si>
  <si>
    <t>Depurar cartera irrecuperable y/o de dificl cobro. Aplicación de criterios contables y legales para la baja de cartera. A través de resoluciones de depuración expedidas.</t>
  </si>
  <si>
    <t>Subsecretaría de Ingresos y Subsecretaría de Tesorería</t>
  </si>
  <si>
    <t>Fortalecer articulación interáreas. Reuniones periódicas entre las areas de interes para seguimiento de cartera. A través de actas de reunión y planes conjuntos.</t>
  </si>
  <si>
    <t xml:space="preserve"> Subsecretaría de Ingresos, Subsecretaría deTesorería, Contabilidad, Presupuesto y demás areas de interes.</t>
  </si>
  <si>
    <t>H5 V2024</t>
  </si>
  <si>
    <t>Incumplimiento Acuerdos de Pago</t>
  </si>
  <si>
    <t>La ausencia de controles automáticos o alertas dentro del sistema, sumado a faltas en la supervisión, seguimiento y control por parte de Subsecretaria de Tesorería, ha impedido la celeridad y eficiencia para iniciar el procedimiento coactivo correspondiente y la depuración de saldos de la cartera incobrable.</t>
  </si>
  <si>
    <t>Incorrección por Subestimación de las cuentas por cobrar por $5.279.928.421 e inadecuada revelación de la situación financiera de la entidad. La falta de activación oportuna del proceso coactivo frente a obligaciones vencidas genera una pérdida de oportunidad para la recuperación de recursos públicos aumenta el riesgo de prescripción de la cartera, afecta la eficiencia en la recaudación, y puede derivar en un detrimento patrimonial para el Departamento.
Además, se configura un incumplimiento en el deber de ejercer el cobro coactivo en los términos establecidos por el Estatuto Tributario y del procedimiento administrativo interno.</t>
  </si>
  <si>
    <t>Implementar de inmediato un proceso periódico de revisión y gestión de incumplimientos, con base en un calendario mensual, para activar oportunamente el procedimiento coactivo en todas las obligaciones vencidas.
En paralelo, crear una herramienta de seguimiento integrada con SAP que genere alertas automáticas sobre cuentas en mora, envíe notificaciones al equipo responsable y produzca reportes para control y supervisión de la Subsecretaría de Tesorería.</t>
  </si>
  <si>
    <t>Asegurar la detección temprana y la gestión oportuna de los incumplimientos en acuerdos de pago, con un proceso que agilice la activación del procedimiento coactivo, minimice el riesgo de prescripción y contribuya a la recuperación eficiente de los recursos públicos y a la adecuada revelación contable de la cartera.</t>
  </si>
  <si>
    <t>Generar las resoluciones mediente las cuales se dejan sin vigencia los acueros de pago incumplidos y que se encuentran penidentes.</t>
  </si>
  <si>
    <t>H6 V2024</t>
  </si>
  <si>
    <t>Los Estados Financieros con corte a diciembre 31 de 2024, revelan en la subcuenta 2407030037 Impuesto Vehículos, un saldo de $22.866.083.954, correspondientes al 20% del impuesto vehicular, que presentan saldos conciliados con extractos bancarios y conciliaciones mensuales; sin embargo, no se cuenta con el detalle de los terceros.</t>
  </si>
  <si>
    <t>La información registrada carece de desagregación a nivel de tercero, lo que obedece a debilidades en los procedimientos de registro, soportes y control de la información de obligaciones pendientes por pagar.</t>
  </si>
  <si>
    <t>Esta situación genera un riesgo de dispersión de recursos, limita la capacidad para realizar seguimiento, ejecutar pagos, depurar saldos a favor de terceros, poniendo en riesgo el cumplimiento de las obligaciones con los beneficiarios, como también el envejecimiento de las partidas contables, lo cual puede afectar la razonabilidad de los estados financieros y la transparencia en la gestión pública.</t>
  </si>
  <si>
    <t xml:space="preserve">Diseñar e implementar un tablero de análisis inteligente de datos que permita identificar el detalle de los terceros que conforman el 20% del recaudo del impuesto vehicular.
</t>
  </si>
  <si>
    <t xml:space="preserve">
Identificar por tercero el saldo correspondiente al  20% del recaudo del impuesto vehicular.</t>
  </si>
  <si>
    <t>Realizar mesas de trabajo entre la Subsecretaría Financiera (Dirección de Contabilidad), la Subsecretaría de Ingresos, la Subsecretaría de Tesorería y la Dirección de TICS con el fin de fortalecer la comunicación y coordinación de acciones relacionadas con el diseño e implementación del tablero de análisis inteligente de datos para la identificación de los terceros que conforman el 20% del recaudo del impuesto vehicular.</t>
  </si>
  <si>
    <t>Subsecretaría de Ingresos, Subsecretaría Financiera (Dirección de Contabilidad), Subsecretaría de Tesorería y Dirección de TICS</t>
  </si>
  <si>
    <t xml:space="preserve">Ana María-Saneamiento </t>
  </si>
  <si>
    <t>En las mesas de trabajo no se citó a la Subsecretaría de Ingresos ni a la Subsecretaría de Tesorería, porque se determinó que la Dirección de las TIC es la responsable de diseñar el tablero de análisis inteligente de datos</t>
  </si>
  <si>
    <t>Solicitar a las entidades financieras, la composición de los saldos por tercero pendientes de dispersar con fecha de corte a diciembre 31 de 2024, con el fin de tener el detalle de los terceros de las obligaciones pendientes por pagar.</t>
  </si>
  <si>
    <t>Subsecretaría Financiera (Dirección de Contabilidad) y Subsecretaría de Tesorería</t>
  </si>
  <si>
    <t>Solicitar a las entidades financieras recaudadoras del impuesto vehicular capacitación en los sistemas de información utilizados para la dispersión del impuesto vehicular del 20%, con el fin de tener el detalle de los terceros de las obligaciones pendientes por pagar.</t>
  </si>
  <si>
    <t>En las mesas de trabajo no se citó a la Subsecretaría de Ingresos, porque se determinó que la Dirección de las TIC es la responsable de enviar el insumo para conciliar la información.</t>
  </si>
  <si>
    <t>H7 V2024</t>
  </si>
  <si>
    <t>Analizando el procedimiento vigente para el registro del impuesto vehicular, identificado con el código PR-M8-P6-023 V1, presenta incongruencias respecto a la parametrización del 20% del impuesto vehicular y el reconocimiento en las cuentas de orden y acuerdos de pago; así como la desarticulación respecto a lo dispuesto en el manual de políticas contables, las disposiciones legales aplicables y las revelaciones contables en los estados financieros</t>
  </si>
  <si>
    <t>Falta de actualización y revisión técnica del procedimiento frente a los cambios normativos y contables, así como una débil articulación entre las áreas responsables de la contabilidad, la normatividad y el control documental de los procedimientos internos.</t>
  </si>
  <si>
    <t>Esta situación puede generar registros contables inconsistentes, errores en la preparación de los estados financieros y deficiencias en la trazabilidad de las operaciones contables del impuesto vehicular, afectando la confiabilidad de la información financiera.</t>
  </si>
  <si>
    <t>Actualizar el Procedimiento para el registro del impuesto de vehiculos, identificado con el código PR-M8-P6-023</t>
  </si>
  <si>
    <t>Articular el procedimiento de registro de impuesto de vehìculos entre la subsecretaria de Ingresos y la Subsecretarìa Financiera (Direcciòn de Contabilidad) de acuerdo a las disposiciones legales aplicables y al Manual de Polìticas Contables, asegurando la confiabilidad de la informaciòn financiera.</t>
  </si>
  <si>
    <t>Realizar mesas de trabajo entre la Subsecretaría Financiera (Dirección de Contabilidad) y subsecretaria de ingresos para revisar y actualizar el procedimiento del impuesto de vehiculos identificado con el código PR-M8-P6-023</t>
  </si>
  <si>
    <t>Subsecretaría Financiera (Dirección de Contabilidad) y subsecretaria de ingresos</t>
  </si>
  <si>
    <t>Publicar en Isolucion la versiòn 2 del procedimiento del impuesto de vehiculos identificado con el código PR-M8-P6-023</t>
  </si>
  <si>
    <t>H8 V2024</t>
  </si>
  <si>
    <t>Condición (hecho encontrado) #1
Al consultar en la dependencia de bienes y servicios por la toma física de inventario de la vigencia 2024, fue informado al equipo auditor que la última toma física completa de inventario, fue realizada en el año 2018.
Condición (hecho encontrado) #2
Realizada la visita a la bodega San Antonio de Prado, en donde se encuentran almacenados una gran cantidad de bienes en estado inservibles, malos y pendientes para realizar la disposición final, se evidenció el mal estado de las instalaciones, lo cual genera riesgo tanto para las personas, como para los elementos que se encuentran dispuestos en el lugar, además de un mayor deterioro</t>
  </si>
  <si>
    <t>Inadecuadas condiciones de almacenamiento de los bienes almacenados en la bodega San Antonio de Prado.</t>
  </si>
  <si>
    <t>Riesgo de deterioro o pérdida de bienes almacenados en bodega.</t>
  </si>
  <si>
    <t>Incluir dentro de la gestión 2025 y 2026 de la Dirección de Bienes y Seguros el levantamiento fisico de inventarios, con sus componentes técnicos, legales y contables.</t>
  </si>
  <si>
    <t>Mejorar la gestión de Bienes y seguros en el componente de bienes muebles, obteniendo una adecuada gestión en el uso y aprovechamiento de los inventarios destinados para el cumplimiento del Objeto Misional del Departamento, incluyendo su adecuado almacenaje y custodia.</t>
  </si>
  <si>
    <t xml:space="preserve">
1. Realizar el proceso de contratación para el levantamiento físico de inventarios.
</t>
  </si>
  <si>
    <t xml:space="preserve">Secretaría de Talento Humano y Servicios Administrativos - Dirección de Bienes y Seguros </t>
  </si>
  <si>
    <t>Se firmó el contrato N°  4600018628 con la UT IDEA-UDEA cuyo objeto es "REALIZAR EL SANEAMIENTO TECNICO, JURÍDICO Y CONTABLE DE LOS BIENES DEL DEPARTAMENTO DE ANTIOQUIA", con una vigencia hasta el 31 de diciembre de 2026, en el cual se incluyó el levantamiento físico de los inventarios de propiedad del Departamento, incluidas sus sedes externas.</t>
  </si>
  <si>
    <t>2. Realizar el levantamiento físico de los inventarios. (Esta acción requiere un plazo mayor, sin embargo, se deja a 6 meses siguiendo lo establecido en la Resolución vigente. Se aclara que será objeto de prórroga)</t>
  </si>
  <si>
    <t>Se inició el proceso con el análisis de la información y preparación de la misma para desarrollar el trabajo en campo en la vigencia 2026</t>
  </si>
  <si>
    <t>Evaluar el nivel de riesgo del terreno y la edificación donde funcionan las bodegas del Departamento de Antioquia en el corregimiento San Antonio de Prado, para la toma de decisiones respecto a su reubicación o reparación de la infraestructura existente.</t>
  </si>
  <si>
    <t>3. Evaluar por autoridad competente el nivel de riesgo que presentan el terreno y la edificación donde se almacenan los bienes del Departamento en el Corregimiento de San Antonio de Prado.</t>
  </si>
  <si>
    <t>Se solicitó al DAGRAN una evaluación del terreno e instalaciones ubicadas en el corregimiento de San Antonio de Prado en Medellín; el cual, visitó el predio e inmueble y expidió concepto que remitió bajo el radicado 2025020028163 del 15 de julio de 2025. Basado en las alternativas dadas por la evaluación del DAGRAN, se optó por reparar y repotenciar las instalaciones, esto ante la carencia de inmuebles para destinar a bodegas.</t>
  </si>
  <si>
    <t>4. Elaborar plan de traslado o recuperación de la infraestructura física. (Esta acción requiere un plazo mayor, sin embargo, se deja a 6 meses siguiendo lo establecido en la Resolución vigente. Se aclara que será objeto de prórroga)</t>
  </si>
  <si>
    <t>Mediante Contrato 4600018701 firmado con el IDEA y la EMPRESA DE DESARROLLO SOSTENIBLE DEL ORIENTE EDESO, cuyo objeto es ACTA DE INCORPORACIÓN Y EJECUCIÓN No. 3 AL CONVENIO MARCO 5MR173H2262/017X, PARA LA EJECUCIÓN DE OBRAS DE MEJORAMIENTO, ADECUACIÓN, DOTACIÓN Y MANTENIMIENTO DE LA INFRAESTRUCTURA FÍSICA DEL CENTRO ADMINISTRATIVO
DEPARTAMENTAL (CAD) Y SEDES EXTERNAS DE LA GOBERNACIÓN DE ANTIOQUIA MEDIANTE MANDATO CON LA EDESO.
Se incluyó los trabajos necesarios para la recuperación de la infraestructura del Departamento ubicada en San Antonio de Prado.</t>
  </si>
  <si>
    <t>H9 V2024</t>
  </si>
  <si>
    <t>Revisada la ejecución del contrato 4600017424, suscrito con ACTIVA, se evidenció que se asumieron costos de IVA y gravámenes de una transacción internacional, no contemplados desde la planeación del mismo</t>
  </si>
  <si>
    <t>Falencias en la planeación de la contratación
Inadecuado seguimiento y control, respecto de los lineamientos establecidos en los estudios previos y el contrato; así como de los aspectos legales que rigen la prestación de servicios de los proveedores contratados.</t>
  </si>
  <si>
    <t>Incumplimiento de las directrices establecidas en los estudios previos y el contrato.
Presunto detrimento patrimonial por $16.556.654.</t>
  </si>
  <si>
    <t>Fortalecer la planeación y supervisión contractual mediante la revisión técnica de los estudios previos y la capacitación del equipo responsable, incorporando criterios tributarios y legales aplicables a pagos internacionales, para prevenir riesgos financieros y garantizar el cumplimiento normativo.</t>
  </si>
  <si>
    <t>Prevenir riesgos financieros y garantizar el cumplimiento normativo en la contratación pública, mediante el fortalecimiento de la planeación y supervisión contractual, con enfoque en pagos internacionales y obligaciones tributarias.</t>
  </si>
  <si>
    <t xml:space="preserve">1. Revisar los estudios previos y minutas de contratos de administración delegada a cargo de la secretaría, contemplando la inclusión de aspectos específicos sobre impuestos y gravámenes aplicables en la realización de pagos internacionales, cuando a ello hubiere lugar. </t>
  </si>
  <si>
    <t>Secretaría de Talento Humano y Servicios Administrativos - Dirección de Desarrollo del Talento Humano</t>
  </si>
  <si>
    <t xml:space="preserve">Meta reprogramada para 2026.            La fecha de terminación inicial era el 31/12/2025. Se solicita ampliación del plazo hasta el 30/06/2026                                                                                                                           Los estudios previos se elaborarán para contratos proyectados en la vigencia 2026.                                                                </t>
  </si>
  <si>
    <t>2. Capacitar a los supervisores de contratos de la Secretaría de Talento Humano y Servicios Administrativos en aspectos tributarios, tipos de sociedades y la realización de pagos a proveedores internacionales.</t>
  </si>
  <si>
    <t>Meta reprogramada para 2026, y será incluido en el plan institucional de capacitación de dicha vigencia. La fecha de terminación inicial era el 31/12/2025. Se solicita ampliación del plazo hasta el 30/06/2026</t>
  </si>
  <si>
    <t>Producto de la evaluación aleatoria a los recursos entregados en administración por medio de convenios interadministrativos de mandato, se evidenció una subestimación  por $204.425.689 de la información rendida al cierre de la vigencia en la cuenta 1908.</t>
  </si>
  <si>
    <t>Inadecuado seguimiento y control, respecto de los recursos entregados en administración.
Falencias en la conciliación de la información que sirve de insumo para el proceso contable, previo a la elaboración de los estados financieros</t>
  </si>
  <si>
    <t>Inoportunidad para la liquidación de los contratos.
Subestimación por $204.425.689 de la cuenta 1908 Recursos Entregados en Administración.</t>
  </si>
  <si>
    <t xml:space="preserve">Realizar seguimiento y control contable a los  recursos entregados en administración mediante circularización trimestrales a las dependencias responsables.
</t>
  </si>
  <si>
    <t>Reflejar fielmente los saldos de los recursos Entregados en Administración (1908) en los estados financieros con el fin de evitar Subestimaciones o Sobrestimaciones</t>
  </si>
  <si>
    <t>Realizar el seguimiento y control contable de los recursos administrados mediante circularización  trimestral y/o mesas de trabajo, con el fin de facilitar una conciliación precisa que permita reflejar fielmente la realidad económica de estos recursos y corregir la subestimación  por $204.425.689 en la cuenta 1908.</t>
  </si>
  <si>
    <t xml:space="preserve">1
</t>
  </si>
  <si>
    <t>Subsecretaría Financiera (Dirección de Contabilidad) y Dependencias que administren recursos en administración</t>
  </si>
  <si>
    <t>Jemay Ricardo</t>
  </si>
  <si>
    <t>Se solicitará a la Gerencia de Auditoría interna ampliación de la fecha de terminación de de la meta hasta el 31-03-2026, porque se requiere circularizar a las dependencias para que reporten los saldos de los recursos administrados con corte al 31 de Diciembre de 2025, y realizar los ajustes correspondientes para el cierre del año.</t>
  </si>
  <si>
    <t>H11 V2024</t>
  </si>
  <si>
    <t>Pago de Resolución sanción e intereses a la Superintendencia Nacional de Salud con presunta incidencia Fiscal.</t>
  </si>
  <si>
    <t>Falencias en la interpretación para la suscripción de las acciones de mejora de los planes de mejoramiento</t>
  </si>
  <si>
    <t>Debido a los hechos manifestados se evidencia un presunto detrimento patrimonial por valor de $662.085.523, por pago de sanción administrativa sancionatoria e intereses de mora.</t>
  </si>
  <si>
    <t>Fortalecer la interpretación de los lineamientos establecidos, con el fin de asegurar una suscripción precisa y alineada de las acciones en los planes de mejoramiento, contribuyendo así a una gestión más efectiva en futuras evaluaciones</t>
  </si>
  <si>
    <t>Optimizar la interpretación de los lineamientos establecidos para garantizar la suscripción precisa y coherente de las acciones en los planes de mejoramiento, fortaleciendo así la gestión institucional en futuras evaluaciones</t>
  </si>
  <si>
    <t xml:space="preserve">Solicitar capacitaciòn a la Gerencia de Auditoria Interna para el personal responsable que permita la formulación adecuada de planes de mejoramiento. </t>
  </si>
  <si>
    <t>Subsecretarìa financiera-Gerencia de Auditoria Interna</t>
  </si>
  <si>
    <t>Hacer seguimiento dentro de las fechas definidas a los planes de mejoramiento, evitando así sanciones económicas por incumplimientos o errores en la formulación de los planes de mejoramiento.</t>
  </si>
  <si>
    <t>Subsecretarìa financiera</t>
  </si>
  <si>
    <t>H12 V2024</t>
  </si>
  <si>
    <t xml:space="preserve">Sanción por el no pago de prestaciones sociales e interés de mora producto de procesos judiciales </t>
  </si>
  <si>
    <t>Falta de seguimiento y control por parte de la Secretaria Técnica del comité de conciliación.</t>
  </si>
  <si>
    <t>Riesgo de la defensa jurídica al no analizar oportunamente posibles medios de control y conciliaciones</t>
  </si>
  <si>
    <t>Realizar seguimiento periódico (mensual) por parte de la secretaria técnica del Comité de Conciliación al cumplimiento del procedimiento PR-M7-P2-017 (Cumplimiento de decisiones judiciales y extrajudiciales).</t>
  </si>
  <si>
    <t>Reducir los casos en los que se generen intereses moratorios por retardos en el reconocimiento y pago de sentencias judiciales ejecutoriadas y en firme, a través un seguimiento periódico y análisis preventivo en el Comité de Conciliación.</t>
  </si>
  <si>
    <t xml:space="preserve">Realizar seguimientos mensuales por parte de la secretaría técnica del comité y trimestrales por parte del comité de conciliación a las sentencias condenatorias ejecutoriadas y en firme contra el departamento de Antioquia. </t>
  </si>
  <si>
    <t xml:space="preserve">Numero de seguimientos realizados por parte de la secretaría técnica y el comité  </t>
  </si>
  <si>
    <t xml:space="preserve">Dirección de Defensa Jurídica </t>
  </si>
  <si>
    <t>Se realizaron mesas de trabajo con organismos ordenadores del gasto, se actualizó el procedimiento PR-M7-P2-017, se unificó el modelo de oficio remisorio, se creó un repositorio digital para trazabilidad, se implementó la herramienta “Liquidador de Sentencias”, se diseñó una matriz tipo semáforo y un tablero en Power BI para alertas y control, se socializó el plan en el Comité de Conciliación, se solicitó a la Secretaría de Hacienda la remisión de comprobantes de pago y se gestionó ante MEGANT el desarrollo de una funcionalidad en SAP para generar reportes consolidados de pagos por sentencias y conciliaciones.</t>
  </si>
  <si>
    <t>Socializar trimestralmente en el Comité de Conciliación y con las áreas responsables del pago de las sentencias un informe consolidado, a fin de emitir las directrices y/o requerimientos que corresponda, orientados al pago oportuno de las condenas judiciales en contra de la entidad.</t>
  </si>
  <si>
    <t>H13 V2024</t>
  </si>
  <si>
    <t>Clasificadores presupuestal de Ingreso y Fondo Departamental de Bomberos.</t>
  </si>
  <si>
    <t>La Secretaría de Hacienda del departamento de Antioquia, por la presunta laxitud no está dando cumplimiento, en su totalidad, a lo establecido en la Ordenanza de creación del Fondo departamental de Bomberos, referida entre otros a la apropiación presupuestal en este fondo de la partida actualizada año tras año.</t>
  </si>
  <si>
    <t>La ausencia de registros de ingreso identificables dificulta la evaluación de la correlación entre recaudo y su ejecución, lo que en últimas impacta la prestación eficiente</t>
  </si>
  <si>
    <t>Verificar que los recursos para el fondo sin personería jurídica de bomberos, en la vigencia 2025, en cumplimiento de la ordenanza 13 de 2015, modificada por la ordenanza 10 de 2024,  se hayan apropiado.</t>
  </si>
  <si>
    <t>Cumplir lo ordenado en la ordenanza 13 de 2015, modificada por la ordenanza 10 de 2024</t>
  </si>
  <si>
    <t>Elaborar informe sobre el cumplimiento de esta acción de mejora.</t>
  </si>
  <si>
    <t>Subsecretaría Financiera</t>
  </si>
  <si>
    <t>H14 V2024</t>
  </si>
  <si>
    <t>Posible inobservancia al principio de especialización del gasto y actuación antieconómica en el uso de recursos de la Estampilla Proadulto Mayor, con presunta incidencia disciplinaria. (A) (D)</t>
  </si>
  <si>
    <t>Esto es debido a presuntas falencias en la trazabilidad presupuestal y contractual de los recursos provenientes de la estampilla, así como deficiencias en el sistema de control interno y en la validación previa de la destinación específica del gasto, permitiendo comprometer y ejecutar recursos en actividades no directamente relacionadas con los fines de la estampilla o sin el soporte documental exigido.</t>
  </si>
  <si>
    <t>Se está presentado el presupuesto de gastos inadecuadamente afectado la credibilidad institucional de la Gobernación de Antioquia.</t>
  </si>
  <si>
    <t>Realizar la correccion en la pltaforma CUIPO</t>
  </si>
  <si>
    <t>Realizar verificacion y ajuste en el CUIPO de la diferencia encontrada</t>
  </si>
  <si>
    <t>Secretaria de Hacienda y Secretaria de Salud e Inclusión Social</t>
  </si>
  <si>
    <t>La Dirección Administrativa y Financiera informa que en lo relacionado con la implementación del  sistema de información para consolidar datos presupuestales de la Contaduría General de la Nación, CUIPO, ya fue corregido. Se anexa oficio de respuesta a la Superintendencia de Salud en relación a la Circular 30 de 2013.</t>
  </si>
  <si>
    <t>H14 V2024 01</t>
  </si>
  <si>
    <t>Realizar mesa tecnica bimestral al registro realizado en la plataforma CUIPO</t>
  </si>
  <si>
    <t>Instaurar mesa tecnica  de seguimiento y consolidacion de las herramientas CUIPO y SAP</t>
  </si>
  <si>
    <t>H15 V2024</t>
  </si>
  <si>
    <t>Divergencias en el manejo del saldo del Fondo Estampilla Pro Adulto Mayor (Fondo 2026)</t>
  </si>
  <si>
    <t>La divergencia puede tener como origen:
 •	Clasificación errónea en el FUT de recursos propios del fondo como "Recursos de Terceros", sin que correspondan a obligaciones reales de terceros.
•	Inadecuada conciliación entre la ejecución presupuestal y la información registrada en bancos al cierre de la vigencia.
•	Falta de depuración contable de los saldos inactivos o no comprometidos al cierre, lo cual distorsiona el cálculo de superávit fiscal.</t>
  </si>
  <si>
    <t>•	Se presenta inconsistencia contable y presupuestal, que puede inducir a error sobre la verdadera disponibilidad financiera del Fondo.
•	Sobreestimación del superávit fiscal, que afectó la programación y adición de recursos en la vigencia 2025.
•	Posible vulneración del principio de legalidad y destinación específica de los recursos de la Estampilla Pro Adulto Mayor.
•	Riesgo de que se comprometan recursos en exceso sin sustento real en disponibilidades efectivas.</t>
  </si>
  <si>
    <t>Conciliar el fondo 2026 de manera específica entre las tres fuentes de información presupuesto, contabilidad y tesorería</t>
  </si>
  <si>
    <t>Determinar el resultado fiscal conciliado de la vigencia 2024 y la vigencia actual.</t>
  </si>
  <si>
    <t>Informe de conciliación a diciemnre 31 de 2024.</t>
  </si>
  <si>
    <t>La Tesorería coordinará con la Subsecretaría de Ingresos el mecanismo para unificar el recaudo vía declaración</t>
  </si>
  <si>
    <t>Subsecretaría de Tesorería y Subsecretaría de Ingresos</t>
  </si>
  <si>
    <t>Mesa de trabajo con la Secretaría de Salud e Inclusión Social para unificar procedimientos.</t>
  </si>
  <si>
    <t>Subsecretaría de Tesorería, Subsecretaría Financiera y Secretaría de Salud e Inclusión Social</t>
  </si>
  <si>
    <t>Realizar la conciliación la 30 de noviembre de 2025.</t>
  </si>
  <si>
    <t>Subsecretaría de Tesorería, Subsecretaría Financiera</t>
  </si>
  <si>
    <t>Realizar la conciliación 31 de diciembre 2025.</t>
  </si>
  <si>
    <t>H16 V2024</t>
  </si>
  <si>
    <t xml:space="preserve">Ejecución presupuesto de inversión vía contratos interadministrativo de manejo de recursos con el IDEA </t>
  </si>
  <si>
    <t>La planificación presupuestal no se realizó con base en un enfoque riguroso de presupuesto orientado a resultados (POR), lo cual implica que las asignaciones no respondieron claramente al cumplimiento de metas ni a indicadores de producto o impacto para muchos de los proyectos ejecutados financieramente a través de los convenios citados. Se identificó una debilidad en la articulación entre la armonización del presupuesto, los objetivos del Plan de Desarrollo y la efectiva ejecución física de los proyectos financiados, así como un uso excesivo del mecanismo de convenios interadministrativos como medio de ejecución indirecta, sin seguimiento adecuado de su materialización</t>
  </si>
  <si>
    <t>La ausencia de una ejecución física proporcional al nivel de ejecución financiera compromete el principio de eficacia del gasto público, distorsiona la percepción sobre el avance de la gestión institucional y pone en riesgo el logro de los resultados esperados en la inversión pública. Además, puede dar lugar a subutilización o inmovilización de recursos públicos en cuentas bancarias, afectar la transparencia del ejercicio presupuestal y dificultar la trazabilidad del impacto real en la población beneficiaria.</t>
  </si>
  <si>
    <t xml:space="preserve">Fortalecer la planeación, seguimiento y articulación interinstitucional para garantizar la ejecución oportuna y efectiva de los recursos, a través de la realización de informes de seguimiento trimestral a los contratos administrativos de constitución de fondos suscritos con el IDEA, los cuales serán presentados ante el Consejo de Gobierno Departamental. </t>
  </si>
  <si>
    <t xml:space="preserve">Asegurar la ejecución financiera de los recursos pendientes en los fondos constituidos con el IDEA, de tal manera que la ejecución física se corresponda con la ejecución financiera. </t>
  </si>
  <si>
    <t xml:space="preserve">
Realizar seguimiento trimestral sobre la ejecución de los recursos que se ecuentran en fondos constituidos con el IDEA.                                       </t>
  </si>
  <si>
    <t>Número de informes de seguimiento trimestrales  generados y presentados en Consejo de Gobierno</t>
  </si>
  <si>
    <t>Número</t>
  </si>
  <si>
    <t xml:space="preserve">Departamento Administrativo de Planeción (Dirección de Seguimiento y Evaluación de la Gestión y las Políticas Públicas) - Oficina Privada </t>
  </si>
  <si>
    <t xml:space="preserve">Se coordinaron las solicitudes de información de la Gobernación de Antioquia para el seguimiento a la ejecución de los fondos del IDEA. Para ello, las secretarías: General, de Hacienda y el Departamento Administrativo de Planeación, junto con la Oficina Privada establecieron frecuencias de reporte y estándares de solicitud de información conjunta con la oficina de relaciones institucionales del IDEA. Producto de la articulación y el seguimiento realizado, se construyó el informe de seguimiento a los fondos que se adjunta y que fue presentado en el Consejo de Gobierno en sesiones del 1 de septiembre y 18 de noviembre de 2025. 
</t>
  </si>
  <si>
    <t>H17 V2024</t>
  </si>
  <si>
    <t>Desarticulación entre la ejecución presupuestal y el cumplimiento de metas físicas en los proyectos: debilidades en la planeación y gestión integrada - con presunta incidencia disciplinaria</t>
  </si>
  <si>
    <t>Enfoque centrado en la ejecución financiera más que en el desempeño institucional y los resultados sociales, esto es orientación del gasto público hacia el cumplimiento formal de la ejecución presupuestal y no a resultados tangibles. Debilidad en el seguimiento y monitoreo técnico de las actividades financiadas. Desarticulación entre la planeación institucional, la inversión realizada</t>
  </si>
  <si>
    <t>Ineficiencia en la gestión del gasto público, al no traducirse la ejecución presupuestal en beneficios tangibles para la comunidad. Riesgo de pérdida de valor público por desalineación entre recursos invertidos y metas alcanzadas. Posible incumplimiento del principio constitucional de eficacia en la administración pública, Dificultad para verificar la efectividad de la inversión frente a los compromisos del Plan de Desarrollo. Demoras en los beneficios esperados con la ejecución de los proyectos. Pérdida de trazabilidad entre lo ejecutado financieramente y lo entregado como resultado concreto.</t>
  </si>
  <si>
    <t xml:space="preserve">Realizar consulta al Departamento Nacional de Planeación respecto al seguimiento de los indicadores de producto, por medio de los cuales se mide el avance de las obras de infraestructura física, toda vez que el catálogo de productos que sirvió de sustento para la formulación de indicadores y el respectivo plan indicativo, no permite que estos tengan como unidad de medida porcentaje y por tanto la meta se contabiliza una vez terminada la obra pero su ejecución financiera se realiza durante todas las vigencias para garantizar su construcción. </t>
  </si>
  <si>
    <t xml:space="preserve">Aclarar lo correspondiente al seguimiento de los indicadores que miden el avance de las obras de infraestructura física en el Departamento. </t>
  </si>
  <si>
    <t xml:space="preserve">Elaboración de consulta al Departamento Nacional de Planeación </t>
  </si>
  <si>
    <t xml:space="preserve">Documento de consulta realizado y enviado </t>
  </si>
  <si>
    <t>Departamento Administrativo de Planeción  (Dirección de Seguimiento y Evaluación de la Gestión y las Políticas Públicas)</t>
  </si>
  <si>
    <t xml:space="preserve">Se adjunta documento de consulta realizado al Departamento Nacional de Planeación y correo de remisión. </t>
  </si>
  <si>
    <t>H18 V2024</t>
  </si>
  <si>
    <t>Proyectos BPIN programados con menor recurso y ejecutados sin ser ajustados a los compromisos del presupuesto de gastos. (A)</t>
  </si>
  <si>
    <t>Presuntas omisiones de coordinación al no comunicarse entre áreas para que por parte del Departamento Administrativo de Planeación de la Gobernación de Antioquia se actualice o ajustar los proyectos para su adecuada ejecución.
 Practica recurrente en la ejecución financiera del presupuesto, sin ejecución o avance en el cumplimiento de las metas físicas.</t>
  </si>
  <si>
    <t>Demora de los beneficios esperados por esta población vulnerable Adulta Mayor, pues no basta con “Articular acciones administrativas y financieras para la constitución de un fondo especial con recursos, entre la Secretaría de Inclusión Social y Familia del Departamento…”, sin soporte en el logro de las metas y productos propuestas en los proyectos.
Una incorrección materializada por subestimación del proyecto por un valor de
$57.113.968.222.</t>
  </si>
  <si>
    <t xml:space="preserve">Generar circular para la Administración Departamental recordando la obligatoriedad de mantener actualizada los proyectos de inversión en la plataforma establecida para ello. </t>
  </si>
  <si>
    <t xml:space="preserve"> Reiterar la obligatoriedad de mantener actualizada los proyectos de inversión en la plataforma establecida para ello. </t>
  </si>
  <si>
    <t xml:space="preserve">Elaboración y divulgación de circular </t>
  </si>
  <si>
    <t xml:space="preserve">Circular realizada y comunicada </t>
  </si>
  <si>
    <t>Departamento Administrativo de Planeción (Dirección de Proyectos e Inversión Pública)</t>
  </si>
  <si>
    <t xml:space="preserve">Se realizaron comunicaciones periodiocas a los enlaces de proyectos de la Gobernación de Antioquia, al igual que se realizó capacitación. (Se adjunta evidencia). </t>
  </si>
  <si>
    <t>H19 V2024</t>
  </si>
  <si>
    <t>Posible actuación antieconómica en el uso de recursos de crédito en proyectos de inversión sin ejecución física comprobable. (A)</t>
  </si>
  <si>
    <t xml:space="preserve">Se evidenció posible falta de planificación efectiva en la programación del gasto y la ejecución de los proyectos financiados con recursos del crédito. A pesar de haberse realizado desembolsos de crédito durante la vigencia 2024, no se
verificaron compromisos contractuales materializados ni avances físicos de obras o adquisiciones que justificaran los pagos realizados. Esto sugiere una probable gestión deficiente en el uso de recursos con destinación específica, presuntamente orientada más al cumplimiento de metas financieras que a la ejecución efectiva del gasto público.
</t>
  </si>
  <si>
    <t xml:space="preserve">El uso de recursos de crédito sin respaldo en ejecución real puede configurar una actuación antieconómica, ya que:
• Genera incremento innecesario en el servicio de la deuda pública sin retorno inmediato en bienes o servicios para la ciudadanía.
• Compromete la sostenibilidad fiscal del Departamento, al pagar intereses y comisiones sobre recursos ociosos.
• Puede constituir un riesgo fiscal por inadecuado uso de los recursos del crédito.
• Afecta la eficacia del gasto público y puede generar distorsión en los informes de cumplimiento del POAI y del Marco Fiscal de Mediano Plazo.
</t>
  </si>
  <si>
    <t>Generar Proyección de pagos mensuales en cada vigencia  del contrato derivado, y socializarlo con la secretaria de  Hacienda para mejorar la gestión de los recursos  y que la ejecución de estos vayan lo mas sincronizados posible con la ejecución y entrega de bienes y servicios , visibilizandolo a traves de  los informes de supervisión del contrato.</t>
  </si>
  <si>
    <t>Fortalecer la gestión de recursos y que esta se encuentre ajustada  con la ejecución física del contrato derivado y las necesidades de este.</t>
  </si>
  <si>
    <t>Undades</t>
  </si>
  <si>
    <t>Secretaria de Hacienda y  Despacho Secretaria de Salud e Inclusión Social</t>
  </si>
  <si>
    <t>Se envia oficio 2025020050006 del 04/12/2025, enviado al  tesorero donde se relaciona la proyyecion de pagos</t>
  </si>
  <si>
    <t>H20 V2024</t>
  </si>
  <si>
    <t>Concentración de la contratación en pocos proveedores y uso desmedido de la modalidad de contratación Directa con E.I.C.E para ejecución de alto porcentaje del presupuesto de inversión.</t>
  </si>
  <si>
    <t>Alta recurrencia de contratistas sin justificación técnica ni análisis de mercado</t>
  </si>
  <si>
    <t>Riesgo de dependencia funcional de ciertos contratistas, lo que puede limitar la capacidad de la entidad para diversificar sus proveedores y acceder a mejores condiciones técnicas o económicas.</t>
  </si>
  <si>
    <t>1. Capacitación a los funcionarios sobre la estructuración de estudios previos, con énfasis en análisis de mercado y análisis técnicos para establecer criterios objetivos de selección en contratos interadministrativos.</t>
  </si>
  <si>
    <t xml:space="preserve"> Lograr que al finalizar el periodo establecido,  los funcionarios responsables de la planeación y contratación, hayan recibido 1 capacitación.</t>
  </si>
  <si>
    <t>Número de capacitaciones</t>
  </si>
  <si>
    <t>Secretaría General</t>
  </si>
  <si>
    <t>Realización del Seminario "Implementación del Modelo de Abastecimiento Estratégico - MAE, específicamente: Módulos 1, 2, 3, 4, 5 7 y Repaso; en los cuales de incluye la causal de contratatación Directa, Contrato Interadministrativo.</t>
  </si>
  <si>
    <t xml:space="preserve">	
Realizar cápsulas informativas sobre contratación interadministrativa, selección objetiva y riesgos disciplinarios.</t>
  </si>
  <si>
    <t xml:space="preserve">Fortalecer la gestión para que los contratos interadministrativos celebrados por la Gobernación de Antioquia se fundamenten en una planeación técnica, jurídica y operativa rigurosa, que respete el principio de selección objetiva con base en un análisis comparativo. Estas acciones buscan asegurar que los procesos contractuales se desarrollen bajo los principios de transparencia, economía y responsabilidad, conforme a lo establecido en la Ley 80 de 1993, la Ley 1150 de 2007 y el Decreto 1082 de 2015, promoviendo además una trazabilidad clara en la toma de decisiones contractuales desde la fase de estudios previos hasta la ejecución.
</t>
  </si>
  <si>
    <t xml:space="preserve">Dos cápsulas informativas o noticontractuales  sobre selección objetiva </t>
  </si>
  <si>
    <t>Número de cápsulas informativas</t>
  </si>
  <si>
    <t>Se publicó cápsula Informativa sobre contrato de Mandato sin representación con enfoque  a las entidades del conglomerado público,  cápsula informativa sobre Selección Objetiva en procesos de Contratación, así mismo se expide la Circular 2025090000210 del 8/10/25 - Orientaciónes Juridicas y operativas sobre contratos de mandato con o sin representación</t>
  </si>
  <si>
    <t>H21 V2024</t>
  </si>
  <si>
    <t>Debilidad en la justificación de Contratos Interadministrativos con E.I.C.E para ejecución de proyectos de inversion.</t>
  </si>
  <si>
    <t>Uso inadecuado de la modalidad de contratacion directa por via interadministrativa, sin agotar el deber de planeacion, especialmente en la fase de estudios previos, al asumir de forma anticipada la identidad del contratista. Ausencia de analisis de alternativas institucionales, desconociendo que la contratacion interadministrativa exige una evaluacion objetiva y razonada de la idoneidad de la entidad con la que se contratará.</t>
  </si>
  <si>
    <t xml:space="preserve">Esta práctica genera un riesgo de dependencia funcional de contratistas, reduce la pluralidad y participación de otros proveedores, y puede derivar en:
• Posibles ventajas indebidas a ciertos contratistas,
• Falta de competencia efectiva, afectando la eficiencia del gasto público,
• Posible centralización informal de funciones estatales en manos de terceros,
• Riesgo de coadministración con proveedores de alto volumen que operan simultáneamente en varias Secretarías,
• Posible desnaturalización de los contratos interadministrativos al evidenciarse mandatos con entidades descentralizadas que a su vez contratan con terceros privados, lo cual rompe el vínculo directo y puede configurar una triangulación contractual, lo que finalmente deriva en investigaciones de los organismos de control disciplinario.
</t>
  </si>
  <si>
    <t xml:space="preserve">
Circular sobre la importancia de profundizar en los estudios y documentos previos, la justificación de la ventaja comparativa, así como la idoneidad y experiencia del futuro contratista en la contratación interadministrativa.
</t>
  </si>
  <si>
    <t>Fortalecer la capacidad técnica, operativa y de planeación de la entidad en la estructuración de estudios previos para contratos interadministrativos, 
Estas acciones se complementarán con la elaboración de estudios previos robustos que integren el análisis sectorial, la identificación de riesgos, y la evaluación técnica, operativa y financiera de la entidad que se proyecta contratar.</t>
  </si>
  <si>
    <t xml:space="preserve">
Expedición de Circular sobre la estructuración de estudios previos, el manejo de la matriz de evaluación de idoneidad, experiencia y ventajas comparativas. 
</t>
  </si>
  <si>
    <t>Número de circulares</t>
  </si>
  <si>
    <t xml:space="preserve">Gerencia de Relacionamiento, Dirección de Comunicaciones, Secretaría General </t>
  </si>
  <si>
    <t>Se tiene previsto emitir la correspondiente circular al inicio de la vigencia 2026</t>
  </si>
  <si>
    <t>Continuar la implementación y socialización del Modelo de Abstecimiento Estratégico (MAE) que permite realizar análisis del sector y estudios de mercado de una manera común a todos los organismos de la administración, es decir guardando uniformidad en las fuentes de información y en los datos arrojados, considerando  además precios históricos y porcentajes de administración.</t>
  </si>
  <si>
    <t>Realización de una capacitación del Modelo de Abastecimiento Estratégico (MAE) dirigida a enlaces en procesos de contratación</t>
  </si>
  <si>
    <t>Realización del Seminario "Implementación del Modelo de Abastecimiento Estratégico - MAE, dirigido a los integrantes de comités asesores y evaluadores de procesos contractuales, Se anexa : Listado de Asistencia, presentación de módulos, listado de evidencias y temática abordada.</t>
  </si>
  <si>
    <t>H24 V2024</t>
  </si>
  <si>
    <t>Gestión en financiacion de infraestructura para la construcción de centros de atenciaon de municipio de Ebéjico.</t>
  </si>
  <si>
    <t>Deficiencias en las labores de interventoría, así como en las funciones de supervisión del proceso de cofinanciación y de ejecución contractual por parte de la Gobernacion de Antioquia.</t>
  </si>
  <si>
    <t>Posibles pérdidas de recursos por deficiencias constructivas, generación de obras inconclusas y/o que estas instalaciones se conviertan en elefantes blancos.</t>
  </si>
  <si>
    <t>Incluir periodicidad de seguimiento en el procedimiento en el SIG , se incluye en el articulado de cada la resolución de transferencia la  periodicidad de seguimiento y obligatoriedad de envio de información por parte del municipio.</t>
  </si>
  <si>
    <t>Fortalecer la gestión del proceso en cuanto a los factores determinantes para el seguimiento de proyectos.</t>
  </si>
  <si>
    <t>Dirección de Personas Mayores</t>
  </si>
  <si>
    <t>Se envío oficio interno a la Dirección de Desarrollo Organizacional con el fin de actualizar los dos procedimientos relacionados con el seguimiento a la ejecución de los recursos financieros tranferidos a los Muncipios para la realización de obras de infraestructura: Centros Vida/Día, CPSAM  y proyectos sociales, incluyendo en el articulado de cada resolución de transferencia de recursos financieros, la periodicidad en el seguimiento de la ejecución y la obligatoriedad  del envío de la información por parte del Municipio a la Dirección de Personas Mayores.  Se anexa oficio.</t>
  </si>
  <si>
    <t>H24 V2024 01</t>
  </si>
  <si>
    <t>Realizar requerimiento y  verificación de cumplimiento al municipio, con el fin de que este, solicite al contratista reparar la cubierta, organizar la pérgola de rampas y organizar los cielos falsos que se hayan afectado.</t>
  </si>
  <si>
    <t>Verificar las actividades de reparación por parte del municipio, en el marco de la garantía de la obra.</t>
  </si>
  <si>
    <t>Mediante informe de fecha 22/09/2025,el Municipio de Ebéjico envió el informe de subsanación de requerimientos realizados sobre el techo.  Se anexa informe.</t>
  </si>
  <si>
    <t>H25 V2024</t>
  </si>
  <si>
    <t>Deficiencias Constructivas en la ejecución del
centro de atención del Adulto Mayor municipio de Buriticá, con presunta
incidencia Disciplinaria (A) (D)</t>
  </si>
  <si>
    <t>Deficiencias en el proceso de planeación contractual en la preparación del
presupuesto de obra y en los diseños; al no incluir el ascensor que por
normatividad le era aplicable en razón a la altura de la edificación; así como los
requerimiento técnicos de las redes eléctricas, presentando falencias en el
procedimiento para la aprobación de los diseños y de las obras extras requeridas,
además de los anterior se observan deficiencias en las labores de interventoría,
así como en las funciones de supervisión por parte de la Gobernación de
Antioquia.</t>
  </si>
  <si>
    <t>No utilización del Centro de Atención del Adulto mayor, debido a los problemas de
accesibilidad y movilidad interna y al incumplimiento de normas técnicas y
constructivas para este tipo de proyecto</t>
  </si>
  <si>
    <t>Incorporar formatos de previabilizacion, sostenibilidad y estudio de títulos realizado por la visita técnica</t>
  </si>
  <si>
    <t>Mejorar el proceso de planeación mediante la incorporación de elementos que posibiliten un mejor análisis de la viabilización.</t>
  </si>
  <si>
    <t>Se envío oficio interno a la Dirección de Desarrollo Organizacional con el fin de actualizar los dos procedimientos relacionados con el seguimiento a la ejecución de los recursos financieros tranferidos a los Muncipios para la realización de obras de infraestructura: Centros Vida/Día, CPSAM y proyectos sociales. Para el caso de los proyectos de infraestructura se incluirán formatos de previabilizacion, sostenibilidad y estudio de títulos a realizarse durante la visita técnica inicial. Se anexa oficio.</t>
  </si>
  <si>
    <t>Requerir al municipio para que realice el trámite ante  EPM para la instalación del transformador trifásico, iniciar operación del elevador y poner en funcionamiento la obra.
Realizar seguimiento al cumplimiento de la instalación del transformador trifásico e inicio de la operación del elevador.</t>
  </si>
  <si>
    <t>Iniciar funcionamiento y operación del Centro de atención al adulto mayor.</t>
  </si>
  <si>
    <t>número</t>
  </si>
  <si>
    <t xml:space="preserve">En 16/10/2025 se envió oficio al Municipio de Buriticá solicitando  información sobre  la fecha exacta de puesta en
funcionamiento del Centro Vida. En caso de no haberse iniciado la operación, 
indicar la fecha prevista de apertura y el estado actual del proceso (ejecución de obra,
recepción, acta de liquidación y/o acto administrativo de apertura al servicio).  Se anexa  oficio.
</t>
  </si>
  <si>
    <t>H26 V2024</t>
  </si>
  <si>
    <t>Deficiencias Constructivas en la ejecución del
centro de atención del Adulto Mayor municipio de Caicedo. (A)</t>
  </si>
  <si>
    <t>Presuntas deficiencias en las labores de interventoría, así como en las funciones
de supervisión del proceso de cofinanciación y de ejecución contractual por parte
de la Gobernación de Antioquia.</t>
  </si>
  <si>
    <t>Posible pérdida de recursos por deficiencias constructivas y falta en las labores de
interventoría, así como en las funciones de supervisión por parte de la
Gobernación de Antioquia dentro del proceso de ejecución contractual.</t>
  </si>
  <si>
    <t>Incorporar formatos en el SIG, de previabilizacion, sostenibilidad y estudio de títulos realizado por la visita técnica</t>
  </si>
  <si>
    <t>Se realizará  seguimiento  y verifaciónn, a la solicitud de garantia por parte del municipio para el mejoramiento de las condiciones encontradas</t>
  </si>
  <si>
    <t>Realizar seguimiento a la solicitud de garantia por parte del municipio para el mejoramiento de las condiciones encontradas</t>
  </si>
  <si>
    <t>Mediante ofició de fecha 28/07/2025 recibido del contratista de obra, se evidencia la subsanación de los hallazgos constructivos encontrados. Se anexa oficio con envidencias fotográficas.</t>
  </si>
  <si>
    <t>H27 V2024</t>
  </si>
  <si>
    <t>Gestión en Financiación de Proyectos de
Infraestructura para la construcción de centros de atención del Adulto
Mayor. (A)</t>
  </si>
  <si>
    <t>Eventuales deficiencias en el proceso de planeación contractual, deficiencias en
las labores de interventoría externa, así como en funciones del supervisor del
proceso de cofinanciación y de ejecución contractual.</t>
  </si>
  <si>
    <t>Posibles pérdidas de recursos por deficiencias constructivas y que estas
instalaciones se conviertan en elefantes blancos, como se estipula en el siguiente
informe.</t>
  </si>
  <si>
    <t>Se realizará Actualización del procedimiento y actualización de los formatos establecidos para llevar a cabo el procedimiento en el SIG.</t>
  </si>
  <si>
    <t>Fortalecer la gestión en financiación de proyectos de infraestructura para la construcción de Centros de Atención del Adulto mayor.</t>
  </si>
  <si>
    <t>numero</t>
  </si>
  <si>
    <t>Se envío oficio interno a la Dirección de Desarrollo Organizacional con el fin de actualizar los dos procedimientos relacionados con el seguimiento a la ejecución de los recursos financieros tranferidos a los Muncipios para la realización de obras de infraestructura: Centros Vida/Día, CPSAM y proyectos sociales. Para el caso de los proyectos de infraestructura se incluirán formatos de seguimiento periódico a la planeación y ejecución de las obras en los Municipios. Se anexa oficio.</t>
  </si>
  <si>
    <t>H32-V2024</t>
  </si>
  <si>
    <t xml:space="preserve">Diferencia de Obra en el Contrato 4600017616 suscrito con CONSTRUCTORA GEMELAR S.A.S.
Durante la visita técnica se evidenciaron deficiencias constructivas en varios ítems del contrato, incluyendo:
- Filtraciones y goteras por mala impermeabilización en cubiertas.
- Canales de aguas lluvias mal instalados, que permiten filtraciones en muros.
- Pintura deteriorada y desprendida, con acabados deficientes.
- Fugas en redes internas, generando humedades.
</t>
  </si>
  <si>
    <t>Probables deficiencias en la supervisión en cuanto al seguimiento al cumplimiento de las obligaciones contractuales y consolidación de las cantidades de obra realizadas por el contratista, por parte de la entidad pública ejecutora de este contrato.</t>
  </si>
  <si>
    <t>Una presunta Gestión Antieconómica, factor que generaría una pérdida de recursos por valor de $73.884.560, de no ser corregida la falencia detectada. Dado que el contrato se encuentra en ejecución y al contratista no se le ha cancelado la totalidad de los recursos pactados contractualmente, quedará como insumo para próximas actuaciones de la C.G.A.</t>
  </si>
  <si>
    <t>Ejecutar revisión técnica integral de las obras realizadas en el contrato 4600017616 y exigir al contratista las reparaciones necesarias conforme a las especificaciones pactadas.</t>
  </si>
  <si>
    <t>Garantizar la calidad técnica y funcional de las obras menores ejecutadas, mediante revisión, corrección y fortalecimiento de los procesos de supervisión e interventoría.</t>
  </si>
  <si>
    <t>1. Elaborar informe técnico de revisión integral de las obras ejecutadas.</t>
  </si>
  <si>
    <t>Secretaría de Talento Humano y Servicios Administrativos - Dirección de Servicios Generales</t>
  </si>
  <si>
    <t xml:space="preserve">Se realizó evaluación conjuntamente con el contratista para evaluar algunos daños presentados por filtraciones de agua y daños en pintura de fachada de la Cárcel Yarumito. </t>
  </si>
  <si>
    <t>2. Exigir al contratista la realización de las reparaciones necesarias para garantizar el cumplimiento de las especificaciones técnicas del contrato.</t>
  </si>
  <si>
    <t xml:space="preserve">Se realizó el requerimieto al contratista respecto de la realización de las reparaciones de filtraciones y de pintura de fachada.  Sin embargo, dichas actividades deben realizarse en época de verano; por lo cual, se estima que las mismas se lleven en el primer trimestre de 2026.
</t>
  </si>
  <si>
    <t>Fortalecer los procesos de supervisión e interventoría mediante la implementación de controles técnicos y administrativos que garanticen la calidad en la ejecución de obras menores.</t>
  </si>
  <si>
    <t>3. Gestionar la realización de actividades de inducción o reinducción a los profesionales y técnicos de la Dirección de Servicios Generales, en lo que respecta a la supervisión e interventoría de contratos estatales.</t>
  </si>
  <si>
    <t>Se tendrá en cuenta para las actividades de formación y capacitación en la vigencia 2026.</t>
  </si>
  <si>
    <t xml:space="preserve">4. Realizar seguimiento a las bitácoras de las obras menores, y en los casos en que se presenten falencias, requerir a los contratistas a través de los supervisores de los respectivos contratos. </t>
  </si>
  <si>
    <t>Se tendrá en cuenta para los procesos de contratación de la vigencia 2026, y se propondrá que las bitácoras sean digitales.</t>
  </si>
  <si>
    <t>H33 V2024</t>
  </si>
  <si>
    <t xml:space="preserve">Deficiencia en los Estudios Previos en Convenio 4600017798, con presunta incidencia Disciplinaria. (A) (D)
</t>
  </si>
  <si>
    <t>Presunta interpretación inadecuada de los lineamientos normativos frente a los contratos interadministrativos, falta de rigurosidad en la elaboración de los Estudios Previos.</t>
  </si>
  <si>
    <t xml:space="preserve">Posible pérdida de confianza por el sector empresarial de la construcción, posibles conductas punibles. Debido a los hechos evidenciados se deja como INSUMO para que la Contraloría General de Antioquia, realice verificación y seguimiento en próximas actuaciones, de igual forma se le dará traslado a la Procuraduría General de la Nación para lo de su competencia.
</t>
  </si>
  <si>
    <t>Fortalecer las competencias técnicas de los profesionales universitarios y supervisores de la Secretaría de Salud en un plazo de 6 meses, mediante un ciclo de formación continua que garantice la calidad, eficiencia y efectividad en el levantamiento de estudios previos de los proyectos.</t>
  </si>
  <si>
    <t>Despacho Secretaria de inclusion  Social</t>
  </si>
  <si>
    <t>Se realizaron ciclos de capacitacion en contrtacion y elaboracion de estudios del sector  se adjunta presentacion y listado de asistencia</t>
  </si>
  <si>
    <t>Fortalecer la capacidad institucional de la Secretaría de Salud para elaborar estudios previos, a través de la capacitación y la evaluación de la adherencia a los procedimientos, con el fin de mejorar la eficiencia y efectividad en la gestión de proyectos.</t>
  </si>
  <si>
    <t>Se realizaron ciclos de capacitacion en supervision e interventoria, se adjunta presentacion y listado de asistencia</t>
  </si>
  <si>
    <t>H34 V2024</t>
  </si>
  <si>
    <t xml:space="preserve">Plantas de beneficio animal sin operador. (A) 
Aunque las plantas de beneficio en cada municipio están terminadas y con sus equipos de dotación listos para funcionamiento, a fecha de visita, no se tiene contrato ni comodato para iniciar operación de las mismas. Convenios 4600017446 (Ebéjico), 4600017264 (San Carlos), 4600017268 (Toledo). 
</t>
  </si>
  <si>
    <t>Probable falta de diligencia por parte de las administraciones municipales en el desarrollo de procesos contractuales para la selección del operador de las plantas de beneficio animal.</t>
  </si>
  <si>
    <t>Con lo anterior, se podría generar una malversación de los recursos invertidos en su mantenimiento y puesta en operación. Además, del posible deterioro de los equipos nuevos instalados. De igual manera deriva en una falta de cumplimiento en las metas propuestas y el impacto a los potenciales beneficiarios</t>
  </si>
  <si>
    <t>Realizar el seguimiento por parte del equipo técnico de la Secretaría de Desarrollo Económico, a los cronogramas entregados por los municipios de su plan de apertura, a través de reuniones periódicas.</t>
  </si>
  <si>
    <t>Verificar que las administraciones municipales entreguen con éxito la operación de las plantas de beneficio intervenidas, bien sea a través de terceros o directamente  por el ente territorial.</t>
  </si>
  <si>
    <t>Plantas intervenidas operando</t>
  </si>
  <si>
    <t>Secretaría de Desarrollo Económico</t>
  </si>
  <si>
    <t>Dependencia reporta soportes de cumplimiento a la fecha de corte del seguimiento.</t>
  </si>
  <si>
    <t>H35 V2024</t>
  </si>
  <si>
    <t>Elementos y equipos de planta de beneficio animal Anorí, sin uso (A).
En convenio 4600017400, celebrado con el municipio de Anorí, la planta está funcionando. La escaldadora de panzas, aun cuando está en planta, no ha sido instalada, a  espera de una autorización por INVIMA, sin cumplir con la funcionalidad.</t>
  </si>
  <si>
    <t>Presunta Falta de diligencia por parte de las administraciones municipales en la adecuación de las instalaciones de la planta para que los equipos suministrados cumplan con su función. Así mismo, falta de supervisión para que se cumpla satisfactoriamente lo convenido por las partes.</t>
  </si>
  <si>
    <t>Con lo anterior, se podría generar una malversación de los recursos invertidos en el suministro y puesta en operación del equipo entregado.</t>
  </si>
  <si>
    <t xml:space="preserve">Realizar visita de seguimiento por parte del supervisor acompañado del INVIMA, a la planta de beneficio del municipio de Anorí, para revisar la instalación y funcionamiento de la escaldadora. </t>
  </si>
  <si>
    <t xml:space="preserve">Verificar la aprobación de la escaldadora por el INVIMA y su puesta en funcionamiento. </t>
  </si>
  <si>
    <t>Escaldadora en operación</t>
  </si>
  <si>
    <t>Dependencia reporta cumplimiento de la acción y la pasan para cierre. Se anexan soportes</t>
  </si>
  <si>
    <t>H36 V2024</t>
  </si>
  <si>
    <t>En revisión del expediente del convenio 4600017446 celebrado con el municipio de Ebéjico, El municipio debería realizar deducciones de estampillas al contrato CD 017 del 2024 y transferirlas al Departamento, sin embargo, no se encontraron las evidencias de las deducciones y devoluciones correspondientes, por valor de $27.950.896</t>
  </si>
  <si>
    <t>Eventual desconocimiento por parte del área del municipio de Ebéjico encargada de realizar deducciones según Estatuto Tributario Municipal y deficiente control financiero por parte del supervisor del contrato interadministrativo de la Gobernación de Antioquia, en relación con la devolución de los recursos deducidos por el municipio</t>
  </si>
  <si>
    <t>Posible pérdida de recursos por $ 27.950.896 referidos a las deducciones de estampillas e impuesto de seguridad no adelantados por el municipio de Ebéjico</t>
  </si>
  <si>
    <t>Realizar el seguimiento por parte de la supervisión del convenio,  a la devolución de lo deducido por concepto de estampillas e impuesto de seguridad correspondientes al Departamento de Antioquia y a las del municipio</t>
  </si>
  <si>
    <t>Gestionar la devolución de deducción de los recursos de estampillas e impuesto de seguridad en poder de terceros a las Secretarías de Hacienda Departamental y municipal.</t>
  </si>
  <si>
    <t>Actas bilaterales de liquidación del municipio con el departamento y del municipio con el tercero, con los soportes correspondientes, para realizar la devolución de los recursos de las estampillas en poder de terceros a las Secretarías de Hacienda Departamental y Municipal.</t>
  </si>
  <si>
    <t>H37 V2024</t>
  </si>
  <si>
    <t>No retenciones por estampillas y Fondo de Seguridad por Carolina del Príncipe. (A)
En convenio 4600017417, el municipio celebró contrato interadministrativo con AMUNORTE en pagos solo se dedujo estampilla pro justicia 2% en pago 2, no retención de estampillas  y fondo de seguridad.</t>
  </si>
  <si>
    <t>Probable desconocimiento de los funcionarios responsables de los estudios previos y de la secretaría de hacienda, de la normatividad aplicable en materia impositiva en los convenios interadministrativos y contratos de obra que desarrolla el municipio de Carolina del Príncipe.</t>
  </si>
  <si>
    <t xml:space="preserve">Presunto detrimento patrimonial de $ 7.020.719 como se aprecia en el cuadro anexo (informe final de auditoría, hallazgo administrativo 37), ocasionado por la no retención del fondo de seguridad del 5% y las estampillas Pro cultura 2%, Adulto mayor 4%, Pro hospital 1%, pro deporte 1,5%, en los pagos realizados a AMUNORTE, ya que estos costos indirectos fueron reconocidos en el A.U.
Para el cálculo del detrimento se hizo cruce de cuentas del valor reconocido de los costos indirectos en el A.U. por concepto de impuestos y la retención de la estampilla Pro justicia en el pago 2.
</t>
  </si>
  <si>
    <t>Realizar el seguimiento por parte de la supervisión del convenio,  a la devolución de lo deducido por concepto de estampillas correspondientes.</t>
  </si>
  <si>
    <t>Evidenciar en el acta de liquidación del convenio la devolución de lo deducido por concepto de estampillas correspondientes.</t>
  </si>
  <si>
    <t>Acta bilateral de liquidación del municipio con el departamento, con los soportes correspondientes, que evidencien la devolución de los recursos de las estampillas.</t>
  </si>
  <si>
    <t>La dependencia reporta cumplimiento de 100% de la acción</t>
  </si>
  <si>
    <t>Hallazgo  Administrativo N°01</t>
  </si>
  <si>
    <t xml:space="preserve">Presunta  vulneración  de  los  principios  de selección objetiva en la escogencia del contratista -Con presunta incidencia administrativa y disciplinaria </t>
  </si>
  <si>
    <t>Omisión por parte de los funcionarios responsables en la etapa precontractual, al no  adelantar  un  ejercicio  riguroso  de  análisis  de  mercado  ni  establecer  un procedimientoobjetivo de selección del contratista. Tampoco se diseñaron criterios de evaluación que permitieran sustentar la escogencia del proveedor en función de méritos,  experiencia,  condiciones  económicas  o  conveniencia  para  la  entidad, incumpliendo los principios orientadores del proceso de contratación pública.</t>
  </si>
  <si>
    <t>La contratación se desarrolló sin evidencia de haber agotado un proceso técnico y objetivo   de   análisis   de   alternativas,   lo   que   genera   riesgos   de   parcialidad, favorecimiento, inobservancia del principio de transparencia y posibles sobrecostos derivados  de  una  decisión  sin  validación  técnica  suficiente.  Esta  situación  puede comprometer  la  eficiencia  del  gasto  público  y  dar  lugar  a  responsabilidades disciplinarias   por   parte   de   los   servidores   públicos que   intervinieron   en   la estructuración y aprobación del contrato</t>
  </si>
  <si>
    <t xml:space="preserve">Realizar el análisis necesario en la etapa precontractual para conocer el sector relativo al objeto del proceso de contratación, desde la perspectiva legal, comercial, financiera, organizacional, técnica y de análisis de riesgos. </t>
  </si>
  <si>
    <t xml:space="preserve">No incurrir en la vulneración de los principios de selección objetiva de conformidad con el marco normativo que reglamenta la contratación pública </t>
  </si>
  <si>
    <t>Estudios y documentos previos recomendados en el comité de Orientación y Seguimiento de la Secretaría General y posteriormente contrato suscrito con sus respectivos anexos.</t>
  </si>
  <si>
    <t xml:space="preserve">Unidad - Contrato celebrado para ejecutar el plan de bienestar e incentivos institucional. </t>
  </si>
  <si>
    <t xml:space="preserve">Para la fecha del corte al 30/11/2025, la Secretería se encuentra en la estructuración del nuevo proceso de contratación para el programa de bienestar social de la vigencia 2026; en el cual, se incluirán los ajustes y mejoras en los estudios  y documentos previos para garantizar el cumplimiento de todos los pricipios de contratación en la etapa precontractural </t>
  </si>
  <si>
    <t>Hallazgo Administrativo N.°02</t>
  </si>
  <si>
    <t xml:space="preserve">Deficiente   planeación   contractual   por ausencia  de  requerimientos  técnicos  claros  y  transferencia  de  la  definición del   objeto   al   contratista -Con   presunta   incidencia   Administrativa   y Disciplinaria </t>
  </si>
  <si>
    <t>Deficiencia en la etapa de planeación contractual atribuible a la falta de rigor técnico y metodológico de los funcionarios responsables de la estructuración del proceso, quienes no desarrollaron los requerimientos mínimos ni definieron fichas técnicas o anexos  específicos  que  delimitaran  con  precisión  las  actividades,  su  alcance,  los entregables,   ni   los   mecanismos   de   control.   Esta   omisión   generó   que   la determinación técnica del contrato se sustentara principalmente en la propuesta delcontratista,  vulnerando  la  autonomía  de  la  administración  y  los  deberes  de planeación y dirección contractual</t>
  </si>
  <si>
    <t>La  ausencia  de  requerimientos  técnicos  claros  impide  establecer  un  marco  de evaluación  y  seguimiento  del  contrato,  limita  la  trazabilidaddel  gasto  público  y obstaculiza la verificación del cumplimiento contractual. Además, deja a discreción del  contratista  la  definición  y  ejecución  de  las  actividades,  generando  riesgos  de desviación del objeto contractual, sobrecostos, ineficiencias en la aplicación de los recursos públicos y eventual detrimento patrimonial. Esta situación compromete no solo  la  gestión  administrativa,  sino  también  la  responsabilidad  disciplinaria  de  los servidores que omitieron la debida planeación y control técnico del proceso</t>
  </si>
  <si>
    <t xml:space="preserve">Hacer uso detallado del Manual de Contratación del Departamento de Antioquia y de las últimas versiones de formatos del proceso de contratación que se encuentran en el Sistema Integrado de Gestión de la Calidad, las cuales han sido diseñadas como estándares mínimos requeridos para un adecuado proceso. En los estudios previos se debe determinar con claridad las especificaciones técnicas, el objeto contractual, el alcance y 
los riesgos,los factores de selección, el análisis del sector, y los demás
aspectos que se deben considerar para la celebración del pretendido contrato.
</t>
  </si>
  <si>
    <t xml:space="preserve">No incurrir en una deficiente planeación contractual, desarrollar la etapa precontractual con ajuste al estatuto de contratación y el marco legal que rige la contratación pública, y el proceso interno de adquisición de bienes y servicios, así evitar hallazgos administrativos y disciplinarios.  </t>
  </si>
  <si>
    <t xml:space="preserve">Hallazgo  AdministrativoN.º03 </t>
  </si>
  <si>
    <t xml:space="preserve">Ejecución  de  actividades  no  definidas  en propuesta   aprobada -Con   presunta   incidencia   Fiscal,   Administrativa, Disciplinaria y Penal </t>
  </si>
  <si>
    <t xml:space="preserve">La situación evidenciada tiene origen en una deficiente interpretación y aplicación del alcance del contrato tipo bolsa, sumada a fallas en la planeación y supervisión contractualpor  parte de  la  Secretaría  de Talento  Humano  y  Servicios  Generales. Aunque la modalidad tipo bolsa otorga cierta flexibilidad operativa, esta no sustituye la obligación de delimitar con precisión los ítems, actividades y valores que integran la  ejecución.En  este  caso,  la  entidad  contratante  y  el  supervisor  asumieron  de manera errónea que el objeto general del contrato relativo al bienestar institucional permitía ejecutar cualquier actividad afín, sin requerir una modificación formal o acto administrativo de  inclusión,  lo  cual  contraviene el principio de  planeación  previsto en el artículo 25 de la Ley 80 de 1993.La falta de delimitación contractual en la etapa de planeación generó que el contrato operara  en  la  práctica  como  un  instrumento  de  gasto  abierto en  los  pagos  y ejecución  efectuada,  donde  la  definición  de  las  actividades  dependió  de  la discrecionalidad   del   supervisor,   sin   procedimientos   claros   para   validar   su pertinencia   o   necesidad.   Los   estudios   previos   y   la   propuesta   técnica   no contemplaron mecanismos que regularan la incorporación de nuevas actividades, ni  la  exigencia  de  soportes  técnicos  o  económicos  que  permitieran  justificar  su inclusión.  Esta  carencia  estructural  facilitó  la  ejecución  de  once  actividades  no definidas en los ítems originales de la propuesta, con un valor total de $342.060.257, sin  que  existiera  un  anexo  técnico  o  modificación  contractual  que  formalizara  su incorporación.Adicionalmente,  se  evidenció  una deficiencia  en  la  supervisión  contractual,  dado que  el  supervisor  del  contrato  autorizó  y  certificó  actividades  sin  comprobar  su  Correspondencia   con   la   propuesta   aprobada   ni   solicitar   documentación   que demostrara la existencia de un ítem contractual habilitante. Esta omisión evidencia una  falla  en  el  control  técnico  y  financiero de  la  ejecución,  vulnerando  el  deber funcional consagrado en el artículo 53 de la Ley 1952 de 2019, que exige verificar el cumplimiento del objeto y la legalidad de los pagos.Finalmente, la ausencia de controles internos y validación jurídica previacontribuyó a  que  las  actividades  fueran  programadas  y  pagadas  sin  el  respaldo  formal requerido.  Si  bien  no  se  infiere  una  actuación  dolosa,  la  utilización  de  recursos públicos en actividades no previamente autorizadas contractualmente constituye un riesgo  de presunta  aplicación  oficial  diferente,  tipificada  en  el  Código  Penal,  al destinar fondos públicos fuera de los límites contractuales aprobados.En  síntesis,  la  causa  fundamental  radica  en  la  falta  de  planeación  técnica,  la interpretación errónea del alcance del contrato tipo bolsa y la supervisión deficiente, que  permitieron  la  ejecución  y  pago  de  actividades  no  definidas  en  la  propuesta aprobada
</t>
  </si>
  <si>
    <t>La ejecución de actividades no definidas en la propuesta económica ni en los ítems del contrato tipo bolsa generó un riesgo material en la trazabilidad y legalidad del gasto  público,  comprometiendo  la  transparencia,  la  planeación  y  el  control  de  los recursos ejecutados. Aunque las actividades guardan relación con el objeto general del   contrato,   su   realizaciónsin   soporte   contractual   previo   ocasionó   que   la administración perdiera la capacidad de verificar con certeza el cumplimiento, costo y pertinencia de cada ejecución, afectando los principios de economía y eficiencia de la gestión fiscal.El primer impacto se refleja en la indeterminación del alcance contractual, pues al aprobar y pagar actividades no incluidas en la propuesta, el contrato se ejecutó por fuera  de  los  límites  aprobados,  desdibujando  la  frontera  entre  lo  contratado  y  lo efectivamente  realizado.  Ello  impide  establecer  con  precisión  si  las  erogaciones efectuadas se encuentran debidamente amparadas por una obligación contractual válida. La falta de correspondencia entre la ejecución y los ítems definidos vulnera el   principio   de   planeación   y   generauna   ejecución   sin   trazabilidad   técnica, dificultando  la  rendición  de  cuentas  sobre  la  correcta  destinación  de  los  recursos públicos.En  segundo  término,  la  ausencia  de  soporte  técnico  y  de  análisis  de  costos asociados  a  las  actividades  adicionales  genera una presunta  afectación  fiscal, estimada  en  $342.060.257,  al  no  existir  evidencia  de  que  los  valores  pagados correspondan a precios razonables o a servicios efectivamente contratados. Dichasuma  representa  un  gasto  público  ejecutado  sin  los  soportes  requeridos,  lo  que configura un presunto detrimento patrimonial.Desde  el  punto  de  vista  administrativo,  la  falta  de  control  y  seguimiento  efectivo evidencia debilidades institucionalesen la gestión contractual y en el ejercicio de la supervisión,  al  haber  permitido  que  un  contrato  de  ejecución  delimitada  se transformara,  en  la  práctica,  en  un  mecanismo  de  gasto  abierto.  Esta  deficiencia afecta  la  imagen  institucional  de  la  entidad  y  compromete  la  eficacia  del  control interno,  al  no  garantizar  la  sujeción  de  la ejecución  contractual  a  las  normas  de legalidad y planeación.Por  último,  la  utilización  de  recursos  públicos  en  actividades  no  previamente definidas ni respaldadas por el contrato puede constituir presunta aplicación oficial diferente, conforme al artículo 399 del Código Penal, al haberse dispuesto de fondos públicos para fines que, aunque relacionados, no fueron expresamente autorizados en el instrumento contractual. En el ámbito disciplinario, el hecho podría conllevar una  presunta  omisión  del  deber  funcional  por  parte  del  supervisor,  al  certificar  y aprobar pagos sin respaldo contractual, lo que se traduce en una afectación directa a la responsabilidad administrativa de los servidores intervinientes.En  conclusión,  los  efectos  de  la  situación  descrita  trascienden  la  irregularidad contractual,  al  comprometer  la  legalidad,  eficiencia  y  transparencia  de  la  gestión fiscal, generando una presunta incidencia Fiscal, Administrativa, Disciplinaria y Penal (F–A–D–P)que requiere valoración por las instancias competentes.</t>
  </si>
  <si>
    <t>Diseñar un cronograma con actividades especificas para el plan de bienestar, donde se evidencie   la Planeación integral de los eventos, la  ejecución adecuada del contrato Tipo Bolsa, donde queden establecidas claramente las actividades, ítems y valores, garantizando que toda actividad ejecutada cuente con soporte contractual previo y verificable.</t>
  </si>
  <si>
    <t>Garantizar que la ejecución contractual se realice exclusivamente con base en los ítems y actividades previamente aprobados, mediante el fortalecimiento de los procesos de planeación contractual, la definición técnica de actividades y la supervisión documental, a fin de evitar pagos y autorizaciones de actividades no contempladas originalmente, reducir riesgos fiscales y asegurar el cumplimiento normativo establecido en la Ley.</t>
  </si>
  <si>
    <t>Realizar para el nuevo proceso de contratacion un cronograma donde claramente se delimiten los ítems, actividades, cantidades y valores.</t>
  </si>
  <si>
    <t>Unidad - Contrato celebrado para ejecutar el plan de bienestar e incentivos institucional, cronograma incluido en los anexos</t>
  </si>
  <si>
    <t>Actualizar el contenido mínimo de los estudios previos para contratos tipo bolsa incorporando:
Justificación detallada de cada actividad.
Lista cerrada de ítems.
Mecanismos de solicitud y evaluación de nuevas actividades.
Análisis de riesgos de ejecución y supervisión.</t>
  </si>
  <si>
    <t xml:space="preserve">Unidad - Contrato celebrado para ejecutar el plan de bienestar e incentivos institucional, estudios y documentos previos </t>
  </si>
  <si>
    <t xml:space="preserve">Hallazgo  Administrativo N.º04 </t>
  </si>
  <si>
    <t>Ejecución  de  gastos  no  permitidos  por  el régimen de austeridad vigente en contrato N.º 4600017918</t>
  </si>
  <si>
    <t xml:space="preserve">Durante  la  revisión  de  la  ejecución  contractual  del Contrato  N.º  4600017918, suscrito  entre  la  Secretaría  de  Talento  Humano  y  Servicios  Generales  de  la Gobernación  de  Antioquia  y  la  Caja  de  Compensación  Familiar COMFENALCO Antioquia, se evidencióque una parte significativa de los recursos del contrato fue destinada  a  la  ejecución  y  pago  de actividades  y  eventos  institucionales  que contravinieron las disposiciones de austeridad del gasto público vigentes durante el primer  semestre  de  2025,  particularmente  las  establecidas  en  el Decreto  de Austeridad  de  2023,  aún  vigente  para  la  fecha,  y  en  el Decreto  0663  del  26  de febrero  de  2025,  que  lo  modificó  parcialmente  sin  derogar  sus  restricciones esenciales.El contrato, con un valor total de $1.000.000.000, fue celebrado bajo la modalidad tipo bolsa, cuyo objeto general consistía en la ejecución de programas, eventos y actividades  de  bienestar  e  incentivos  institucionales  dirigidos  a  los  servidores  del Departamento de Antioquia. No obstante, la ejecuciónpresupuestal y los informes técnicos  y  financieros  analizados  (cortes  1  al  6)  evidencian  que varias  de  las actividades   desarrolladas   entre   abril   y   julio   de   2025   implicaron   gastos   en celebraciones,   atenciones   institucionales,   souvenirs,   tortas,   integraciones   y actividades  recreativas,  todas  ellas prohibidas  expresamente  por  el  régimen  de austeridad vigenteen ese periodo. </t>
  </si>
  <si>
    <t>Los pagos realizados entre marzo y julio de 2025 por concepto de actividades de bienestar por valor estimado en $317.252.798 representan un uso no conforme conla normativa vigente al momento de su ejecución, al financiar con recursos públicos gastos expresamente restringidos por el 20230700002026 del 3 de mayo de 2023.Si  bien  dichas  actividades  se  encontraban  incluidas  en  el Plan  de  Incentivos  y Bienestar Laboral 2025, su aplicación solo fue legalmente viable a partir del 5 de agosto  de  2025,  fecha  en  la  que  el Decreto  N.º  2025070003579levantó  las restricciones. La situación genera un riesgo de afectación al principio de legalidad del gasto públicoy configura una presunta incidencia Fiscal y Disciplinaria atribuible al supervisor, quien debió verificar la oportunidad normativa antes de autorizar su ejecución. Desde  el  punto  de  vista  administrativo,  la  conducta  refleja  deficiencias  en  la planeación  y  control  del  gasto  institucional,  en  tanto  las  actividades  fueron programadas  sin  sincronización  normativa  y  ejecutadas  antes  de  que  existiera respaldo legal para su financiación</t>
  </si>
  <si>
    <t>Asegurar que toda actividad, evento o gasto institucional financiado con recursos públicos se ejecute exclusivamente dentro de los parámetros legales y de austeridad vigentes, mediante el fortalecimiento de la planeación del gasto, la verificación normativa y el control documental de la supervisión contractual, evitando así riesgos fiscales y disciplinarios derivados del uso indebido de recursos.</t>
  </si>
  <si>
    <t>Realizar una reprogramación técnica del Plan de Incentivos y Bienestar, alineándolo estrictamente conla normatividad vigente de austeridad, incluyendo:
Cronogramas ajustados.
Identificación de actividades que pueden ejecutarse solo tras levantamiento de restricciones.
Justificación de pertinencia y oportunidad.</t>
  </si>
  <si>
    <t>Unidad - Contrato celebrado para ejecutar el plan de bienestar e incentivos institucional y normatividad vigente</t>
  </si>
  <si>
    <t>Falta de  conciliación entre las Áreas  de Secretaria de Educación y Tesoreria del Departamento que intervienen en el proceso de traslado y  cobro coactivo de los deudores del FONDO GEM , lo que repercute en que los saldos reflejados en la cartera de cada una de las áreas no coincidan y  no sean razonables, presentandose una imposibilidad por valor de $10.332.007.088</t>
  </si>
  <si>
    <t>Al revisar los valores de la cartera de los deudores trasladados a cobro coactivo, en Secretaria de Educación se reporta un valor de la cartera de esos deudores y en Tesoreria otro valor.</t>
  </si>
  <si>
    <t>imposibilidad por valor de $10.332.007.088 en las siguientes subcuentas: 1415070000,1410070002,1384260007</t>
  </si>
  <si>
    <t>Realizar reuniones mensuales entre personal de la Secretaria de Educación y Tesoreria para llevar a cabo tareas  encaminadas a conciliar la cartera de los deudores del FONDO GEM</t>
  </si>
  <si>
    <t>Mejorar la Comunicación entre la  Secretaria de Educación con Tesoreria en todo lo concerniente a los deudores del FONDO GEM trasladados  a co bro coactivo</t>
  </si>
  <si>
    <t>Realizar una reunión mensual donde se pactaran tareas con el fin de unificar conceptos  y realizar actividades por parte de cada  una de las dependencias con el fin de conciliar los valores de la cartera de los deudores trasladados a cobro coactivo</t>
  </si>
  <si>
    <t xml:space="preserve">actas de reunión  </t>
  </si>
  <si>
    <t>un acta de reunión mensual</t>
  </si>
  <si>
    <t xml:space="preserve">Secretaria de Educación Subsecretaria de Tesoreria </t>
  </si>
  <si>
    <t>Es necesario terminar de  unificar la base de datos de los deudores trasladados y por ende la cartera, se elabora nuevo plan de mejoramiento</t>
  </si>
  <si>
    <t>FIRMA REPRESENTANTE LEGAL</t>
  </si>
  <si>
    <t xml:space="preserve">C.C. </t>
  </si>
  <si>
    <t xml:space="preserve">Convenciones: </t>
  </si>
  <si>
    <t>Información suministrada Informes de Auditorías Anteriores de la CGA.</t>
  </si>
  <si>
    <t>Acciones propuestas por el sujeto de control.</t>
  </si>
  <si>
    <t>Area o dependencia responsable de presentar la acción de mejora por cada hallazgo de auditoría</t>
  </si>
  <si>
    <t xml:space="preserve">Avance y Seguimiento  - Columnas de Calculo Automático </t>
  </si>
  <si>
    <t>Estado Actual de la meta del hallazgo</t>
  </si>
  <si>
    <t>Fila de Totales</t>
  </si>
  <si>
    <t>Fecha iniciación Metas*</t>
  </si>
  <si>
    <t>Fecha terminación Metas*</t>
  </si>
  <si>
    <t xml:space="preserve">% de Avance físico de ejecución de las metas  </t>
  </si>
  <si>
    <t>* Utilizar el formato de fechas según lo indicado, para obtener el calculo automatico en cantidad de semanas.</t>
  </si>
  <si>
    <r>
      <rPr>
        <b/>
        <sz val="14"/>
        <rFont val="Arial"/>
        <family val="2"/>
      </rPr>
      <t xml:space="preserve">La acción ha sido reportada para cierre. 
</t>
    </r>
    <r>
      <rPr>
        <sz val="14"/>
        <rFont val="Arial"/>
        <family val="2"/>
      </rPr>
      <t>La Gerencia de Servicios Públicos, hoy Secretaria de Ambiente, ha brindado directrices a supervisores de contratos y convenios, para que en el marco de sus obligaciones verifiquen la recuperación de los costos y gastos que de acuerdo con la normativa vigente no deben ser reconocidos al contratista. 
El Contrato (CO 2019-00-37-0021 - Nechí) fue objeto de proceso administrativo sancionatorio resuelto mediante las Resoluciones 2023060352940 y 2023060352940 de diciembre de 2023. Se evidencia recuperación de recursos de conformidad con el balance realizado al contrato, incluyendo los $5.000.000 referidos por el órgano de control (fiducia para manejo de anticipo), según oficio del 15/10/2024, que detalla al Consorcio FIA instrucciones para la inversión asociada al pago de sanción derivada del Contrato 2019-OO-37-0021.
El contrato fue objeto de LIQUIDACIÓN UNILATERAL por parte del Departamento, conforme lo establecido en la Resolución No. 2024060429554 del 2024/12/09, en la cual se evidencia la recuperación de lo recursos asociados a gastos anticipos - Gastos relacionados con la constitución de fiducia para el manejo de anticipo, por valor de $5.000.000.
Se aportan las evidencia documental de las gestiones adelantadas en desarrollo de la acción.</t>
    </r>
  </si>
  <si>
    <r>
      <t xml:space="preserve">Contrato de Obra 2100113B0003. </t>
    </r>
    <r>
      <rPr>
        <sz val="14"/>
        <rFont val="Arial"/>
        <family val="2"/>
      </rPr>
      <t>Venecia. Se generaron obras extras y adicionales por modificación del diseño. La adición al contrato inicial no fue aceptada por el contratista, sólo terminar el contrato en curso. La GSP debe realizar un nuevo proceso de selección para las obras faltantes en PTAR y dotación (…).</t>
    </r>
  </si>
  <si>
    <r>
      <rPr>
        <b/>
        <sz val="14"/>
        <rFont val="Arial"/>
        <family val="2"/>
      </rPr>
      <t>La acción de mejoramiento se solicita para prórroga; continúa en seguimiento en la vigencia 2026, sin cierre a Diciembre de 2025.</t>
    </r>
    <r>
      <rPr>
        <sz val="14"/>
        <rFont val="Arial"/>
        <family val="2"/>
      </rPr>
      <t xml:space="preserve"> 
Los contratos suscritos en la fase inicial del proyecto se encuentran culminados y liquidados: Contrato de Obra 21OO11B0003 liquidado el 09-08-2023 (Ejecución física 87,90%), Contrato de Interventoría 21SS113B006, liquidado el 14-11-2023 (Ejecución física 87,90%). 
El proyecto fue objeto de trámite de reformulación No. 2, ante el MVCT, con recursos asignados, según oficio del 13/09/2023, radicado No. 2023030418125, con el fin de que se posibilitara la contratación de la finalización de las obras asociadas al proyecto. La Reformulación No. 2 del proyecto fue aprobada en sesión del Comité Técnico del MVCT No. 2024-4 del 12/03/2024.
Como consecuencia de avenida torrencial presentada en el municipio de Venecia, el 25 de junio de 2024, evento que afectó el desarenador y la zona de instalación de la línea de conducción, se hizo necesario adelantar trámite de reformulación No. 3, previa al inicio de las nuevas contrataciones para la terminación del proyecto; la cual se encuentra en revisión por el Ministerio; esta gestión, ha implicado el trámite de prórroga - Otro Sí 3 y suspensiones en el plazo de ejecución del convenio 1142; la última observación realizada por el MVCT a la solicitud de Reformulación No. 3 fue remitida el pasado 04 de diciembre, relacionada con aspectos topográficos.
El convenio suscrito entre el Ministerio, el Municipio y la Gerencia (hoy Secretaria de Ambiente), se encuentra vigente, de acuerdo con lo establecido en los OTRO SI 1, 2 y 3; así como en las suspensiones 1, 2, 3, 4 y 5 (esta última, hasta el 2 de mayo de 2026), fecha a la cual deberá terminarse el trámite asociado a la Reformulación No. 3 y gestionarse las actuaciones necesarias para la continuidad del proyecto. 
En virtud de la situación técnica y jurídica del proyecto se solicita ante la Gerencia de Auditoría Interna, la ampliación de los plazos de ejecución de la acción de mejora, hasta el 30/06/2026, plazo en el cual se desarrollará la culminación de la etapa de reformulación del proyecto (reformulación 3), la asignación de recursos ante el Comité Directivo del PDA de Antioquia, la gestión de CDRs y contratación de obra e interventoría para la continuidad y finalización de la ejecución del proyecto.
Se aporta por la Secretaria de Ambiente la correspondiente evidencia documental de las gestiones adelantadas en desarrollo de la acción.</t>
    </r>
  </si>
  <si>
    <r>
      <rPr>
        <b/>
        <sz val="14"/>
        <rFont val="Arial"/>
        <family val="2"/>
      </rPr>
      <t xml:space="preserve">Recursos Entregados en Administración. </t>
    </r>
    <r>
      <rPr>
        <sz val="14"/>
        <rFont val="Arial"/>
        <family val="2"/>
      </rPr>
      <t xml:space="preserve">Se evidenció la existencia de contratos y convenios pendientes por liquidar y por realizar el reintegro de recursos, algunos con terminación en vigencias anteriores y en los cuales ya se perdió competencia para realizar liquidación bilateral y unilateral, como el convenio 10000198 de 2006 IDEA.
</t>
    </r>
    <r>
      <rPr>
        <b/>
        <sz val="14"/>
        <rFont val="Arial"/>
        <family val="2"/>
      </rPr>
      <t>(CONDICIÓN 1)</t>
    </r>
  </si>
  <si>
    <r>
      <t xml:space="preserve">La acción de mejoramiento se solicita para prórroga; continúa en seguimiento en la vigencia 2026, sin cierre a Diciembre de 2025. 
</t>
    </r>
    <r>
      <rPr>
        <sz val="14"/>
        <rFont val="Arial"/>
        <family val="2"/>
      </rPr>
      <t>En lo relacionado con el convenio 10000198 del año 2006 celebrado con el IDEA, identificado con el nombre Fondo del Agua, contratos y convenios terminados en vigencias anteriores; el IDEA, la Secretaría de Ambiente y los distintos entes territoriales, se encuentran adelantando las gestiones administrativas, jurídicas, financieras y técnicas, con el fin de dar el cierre de cada una de las cuentas, lo que incluye entre otras las siguientes acciones: Gestión ante los municipios la inclusión de cuentas para la devolución de recursos en caso de existir; Gestión administrativa para la devolución de recursos ante el Departamento; Gestión para la devolución de rendimientos financieros en caso de existir; y Expedición de acto administrativo de cierre, debidamente acordado entre las administraciones municipales, IDEA y Departamento de Antioquia.
Se encuentran cancelados con saldos devueltos cuatro (4) convenios: 07-CF-12-4792 Carepa, 09-CF-37-0055 Heliconia, 06-CF-12-4756 Amagá y 07-CF-12-4770 Remedios. Se encuentra en gestión el cierre y devolución de recursos correspondiente a dos (2) convenios: 2011-CF-37-0136 Sonsón y 07-CF-12-4764 Fredonia; así mismo, para los demás municipios en esta situación se han hecho las gestiones administrativas y de socializacion de las causas, efectos y ruta a seguir para la devolucion de recursos, previa expedición de acto administrativo.
En virtud de la situación técnica y jurídica de la acción de mejoramiento, se solicita ante la Gerencia de Auditoría Interna, la ampliación de los plazos de ejecución de la misma, hasta el 30/06/2026, plazo en el cual se desarrollarán las acciones previstas con los demás entes territoriales identificados en el hallazgo.
Se aporta por la Secretaria de Ambiente la correspondiente evidencia documental de las gestiones adelantadas en desarrollo de la acción.</t>
    </r>
  </si>
  <si>
    <r>
      <t xml:space="preserve">En el acta de liquidación de convenio se dejo establecido lo siguiente 
1.	Que el Municipio de Santa Rosa de Osos para el Convenio Interadministrativo No. 4600011452 de 2020, le hizo falta la entrega de un comprobante de egreso de la última autorización de uso de recursos, que evidencian los pagos totales efectuados por el Municipio a los contratistas de obra, con lo cual acredita la ejecución financiera de los recursos económicos aportados por el Departamento de Antioquia – Secretaría de Infraestructura Física del 96,64%. El restante de los recursos del Departamento de Antioquia fue reintegrados al Departamento de la siguiente manera:
a.	El aporte inicial del Departamento para el contrato de obra según convenio entre Departamento y municipio de Santa Rosa de Osos fue por un valor de $2.323.076.917, y según lo contratado de EDUNA para obra fue por un valor de $2.322.198.427, quedando un saldo a favor para el Departamento de Antioquia según los porcentajes de cofinanciación por un valor de $315.697.
b.	Según lo contratado inicialmente de EDUNA para obra fue por un valor de $2.322.198.427, de los cuales el Departamento según los porcentajes de cofinanciación aportaría un valor de $834.513.496; pero, según hallazgo de la Contraloría en el año 2021, el contratista de obra incluyó dentro de su administración el impuesto de RETEICA por valor de $14.160.724, el cual debe de ser asumido netamente por el contratista de obra, y el Departamento no reconoció este impuesto y se reintegró al departamento según los porcentajes de cofinanciación por un valor de $5.088.848.
6. Que, de acuerdo al inciso anterior, </t>
    </r>
    <r>
      <rPr>
        <b/>
        <sz val="14"/>
        <rFont val="Arial"/>
        <family val="2"/>
      </rPr>
      <t>el Municipio de Santa Rosa de Osos reintegró la suma de  CINCO MILLONES CUATROCIENTO CUATRO MIL QUINIENTOS CUARENTA Y CINCO PESOS M/L ($5.404.545)</t>
    </r>
    <r>
      <rPr>
        <sz val="14"/>
        <rFont val="Arial"/>
        <family val="2"/>
      </rPr>
      <t>, ……
Certificado bancario del día 14/05/2024 y Comprobante de Ingreso al Departamento SAP No. 5106714170 del día 14/05/2024 por valor de CINCO MILLONES CUATROCIENTO CUATRO MIL QUINIENTOS CUARENTA Y CINCO PESOS M/L ($5.404.545).</t>
    </r>
  </si>
  <si>
    <r>
      <t xml:space="preserve">Hallazgo Administrativo N° 35 – Anorí. Deficiencias en el cálculo del AU y presuntos sobrecostos Contrato </t>
    </r>
    <r>
      <rPr>
        <b/>
        <sz val="14"/>
        <rFont val="Arial"/>
        <family val="2"/>
      </rPr>
      <t>4600006148 de 2016</t>
    </r>
    <r>
      <rPr>
        <sz val="14"/>
        <rFont val="Arial"/>
        <family val="2"/>
      </rPr>
      <t xml:space="preserve"> – Con presunta incidencia disciplinaria y fiscal (A) (D) (F)</t>
    </r>
  </si>
  <si>
    <r>
      <t xml:space="preserve">Secretaría de Talento Humano y Servicios Administrativos - </t>
    </r>
    <r>
      <rPr>
        <b/>
        <sz val="14"/>
        <rFont val="Arial"/>
        <family val="2"/>
      </rPr>
      <t xml:space="preserve">Dirección de Bienes y Seguros </t>
    </r>
  </si>
  <si>
    <r>
      <t xml:space="preserve">Se ha avanzado en las otras acciones, sin embargo, falta Corregir la estructura del AIU eliminando costos no atribuibles a la entidad contratante, lo cual se estima necesitará un plazo mínimo de 2 meses. 
</t>
    </r>
    <r>
      <rPr>
        <sz val="14"/>
        <rFont val="Arial"/>
        <family val="2"/>
      </rPr>
      <t>Lo anterior, dado qse requiere hacer solicitud formal a la ESE para qeu solicite al contratante la corrección de la estructura del AIU. Desde la nueva supervisión de la Dirección de Calidad y Redes, se están realizando gestiones necesaria para la corrección de dicha estructura en la Administración, Imprevistos y Utilidades. Por consiguiente, se solicita ampliar el plazo de ejecución de acciones.</t>
    </r>
  </si>
  <si>
    <r>
      <rPr>
        <b/>
        <sz val="14"/>
        <rFont val="Arial"/>
        <family val="2"/>
      </rPr>
      <t xml:space="preserve">La acción de mejoramiento continúa en seguimiento, pues aún se está terminando la elaboración de la batería propuesta, conforme a la nueva estructura administrativa. </t>
    </r>
    <r>
      <rPr>
        <sz val="14"/>
        <rFont val="Arial"/>
        <family val="2"/>
      </rPr>
      <t>Mediante oficio No. 2024030657580 del 06/12/2024, se solicitó a la Contraloría General de Antioquia la realización de una capacitación dirigida a todos los servidores públicos de la Gobernación de Antioquia encargados de realizar la rendición de la información contractual.
Se concurrió con la Secretaría General y la Secretaria de Talento humano en la capacitación de supervisión e interventoría el viernes 29 de noviembre de 10:30am a 12m en la modalidad virtual</t>
    </r>
  </si>
  <si>
    <r>
      <rPr>
        <b/>
        <sz val="14"/>
        <rFont val="Arial"/>
        <family val="2"/>
      </rPr>
      <t>META CUMPLIDA:</t>
    </r>
    <r>
      <rPr>
        <sz val="14"/>
        <rFont val="Arial"/>
        <family val="2"/>
      </rPr>
      <t xml:space="preserve">
Acta Mesa de trabajo Contabilidad o y TIC 25-08-2025</t>
    </r>
  </si>
  <si>
    <r>
      <rPr>
        <b/>
        <sz val="14"/>
        <rFont val="Arial"/>
        <family val="2"/>
      </rPr>
      <t>META CUMPLIDA:</t>
    </r>
    <r>
      <rPr>
        <sz val="14"/>
        <rFont val="Arial"/>
        <family val="2"/>
      </rPr>
      <t xml:space="preserve">
Documento de actualización SAP No 3200448415  30-08-2025</t>
    </r>
  </si>
  <si>
    <r>
      <rPr>
        <b/>
        <sz val="14"/>
        <rFont val="Arial"/>
        <family val="2"/>
      </rPr>
      <t>PENDIENTE:</t>
    </r>
    <r>
      <rPr>
        <sz val="14"/>
        <rFont val="Arial"/>
        <family val="2"/>
      </rPr>
      <t xml:space="preserve"> Se solicitará a la Gerencia de Auditoría interna ampliación de la fecha de terminación de la meta hasta el 31-03-2025 porque se requiere el cierre del año para elaborar las notas a los Estados Financieros.</t>
    </r>
  </si>
  <si>
    <r>
      <rPr>
        <b/>
        <sz val="14"/>
        <rFont val="Arial"/>
        <family val="2"/>
      </rPr>
      <t xml:space="preserve">PENDIENTE: </t>
    </r>
    <r>
      <rPr>
        <sz val="14"/>
        <rFont val="Arial"/>
        <family val="2"/>
      </rPr>
      <t xml:space="preserve">Se solicitará a la Gerencia de Auditoría interna ampliación de la fecha de terminación de de la meta hasta el 31-03-2025, porque se necesita la aprobación del registro contable por parte del Comité Técnico de Sostenibilidad de la Información Financiera. </t>
    </r>
  </si>
  <si>
    <r>
      <rPr>
        <b/>
        <sz val="14"/>
        <rFont val="Arial"/>
        <family val="2"/>
      </rPr>
      <t>META CUMPLIDA:</t>
    </r>
    <r>
      <rPr>
        <sz val="14"/>
        <rFont val="Arial"/>
        <family val="2"/>
      </rPr>
      <t xml:space="preserve">
Acta mesa de trabajo contabilidad y TIC (20/08/2025): Análisis del recaudo del impuesto vehicular vigencia 2024
Acta mesa de trabajo contabilidad y TIC (29/08/2025): Análisis recaudo y dispersión impuesto de vehículos, tablero de anulaciones y cruce de información
Acta mesa de trabajo contabilidad y TIC (04/09/2025): Tablero de Anulaciones
Acta mesa de trabajo contabilidad y TIC(18/09/2025): Análisis de recaudo y dispersión del Impuesto vehículos en Tablero de Anulaciones
Acta mesa de trabajo contabilidad y TIC (06/11/2025): Análisis técnico-contable de la parametrización del módulo PSCD VS FI del Sistema SAP</t>
    </r>
  </si>
  <si>
    <r>
      <rPr>
        <b/>
        <sz val="14"/>
        <rFont val="Arial"/>
        <family val="2"/>
      </rPr>
      <t xml:space="preserve">META CUMPLIDA: </t>
    </r>
    <r>
      <rPr>
        <sz val="14"/>
        <rFont val="Arial"/>
        <family val="2"/>
      </rPr>
      <t xml:space="preserve">
Oficio 2025030256095 12-09-2025 Banco Popular con respuesta
Oficio 2025030256096 12-09-2025 Banco de Occidente con respuesta
Oficio 2025030256097 12-09-2025 Banco de Bogotá con respuesta
Oficio 2025030256098 12-09-2025 Banco Davivienda con respuesta
Oficio 2025030265511 24-09-2025 Banco BBVA con respuesta
Oficio 2025030336414 23-10-2025 Bancolombia con respuesta</t>
    </r>
  </si>
  <si>
    <r>
      <rPr>
        <b/>
        <sz val="14"/>
        <rFont val="Arial"/>
        <family val="2"/>
      </rPr>
      <t xml:space="preserve">META CUMPLIDA: </t>
    </r>
    <r>
      <rPr>
        <sz val="14"/>
        <rFont val="Arial"/>
        <family val="2"/>
      </rPr>
      <t xml:space="preserve">
Acta mesa de trabajo Dirección de Contabilidad-Subsecretaría deTesorería y Davivienda (27-08-2025)
Oficio 2025030247629 Solicitud retiro y creación de usuarios plataforma DIGICOM (03-09-2025)
Correo 01-10-2025 Banco Davivienda
Acta mesa de trabajo Dirección de Contabilidad-Subsecretaría deTesorería, Davivienda y Valor más (09-10-2025) Capacitación y consulta plataforma Digicom</t>
    </r>
  </si>
  <si>
    <r>
      <rPr>
        <b/>
        <sz val="14"/>
        <rFont val="Arial"/>
        <family val="2"/>
      </rPr>
      <t>PENDIENTE:</t>
    </r>
    <r>
      <rPr>
        <sz val="14"/>
        <rFont val="Arial"/>
        <family val="2"/>
      </rPr>
      <t xml:space="preserve">
Oficio solicitud No 2025020039285 Desarrollo Económico del 30/09/2025
Oficio solicitud No 2025020039286 Dagran del 30/09/2025
Oficio solicitud 2025020039288 Infraestructura del 30/09/2025
Oficio solicitud 2025020040166 Dagran del 03/10/2025
Oficio solicitud 2025020040167 Comunicaciones del 03/10/2025
Oficio solicitud 2025020040168 Medio Ambiente del 03/10/2025
Oficio solicitud 2025020040169 Desarrollo económico del 03/10/2025
Oficio solicitud 2025020040170 Educación del 03/10/2025
Oficio solicitud 2025020040171 Infraestructura del 03/10/2025
Oficio solicitud 2025020040173 Seguridad Justicia y paz del 03/10/2025
Oficio solicitud 2025020040174 Talento Humano del 03/10/2025
Oficio solicitud 2025020041415 Oficio de Respuesta Educación del 10/10/2025
Acta de reunión con Renting del 29/08/2025
</t>
    </r>
  </si>
  <si>
    <r>
      <rPr>
        <b/>
        <sz val="14"/>
        <rFont val="Arial"/>
        <family val="2"/>
      </rPr>
      <t xml:space="preserve">
</t>
    </r>
    <r>
      <rPr>
        <sz val="14"/>
        <rFont val="Arial"/>
        <family val="2"/>
      </rPr>
      <t xml:space="preserve">
 Fortalecer las capacidades técnicas de los profesionales universitarios y supervisores encargados del levantamiento de estudios previos de los diferentes proyectos de la Secretaría de Salud, a través de un ciclo de capacitaciones de  formación continua.
.</t>
    </r>
  </si>
  <si>
    <r>
      <rPr>
        <b/>
        <sz val="14"/>
        <rFont val="Arial"/>
        <family val="2"/>
      </rPr>
      <t>2.</t>
    </r>
    <r>
      <rPr>
        <sz val="14"/>
        <rFont val="Arial"/>
        <family val="2"/>
      </rPr>
      <t xml:space="preserve"> Implementar ciclos de revisión y evaluación continua de los estudios previos realizados por la Secretaría de Salud, para asegurar la adherencia a los procedimientos establecidos y estándares de calidad, identificando áreas de mejora y oportunidades para optimizar la eficiencia y efectividad en la elaboración de estudios previos..</t>
    </r>
  </si>
  <si>
    <r>
      <t>Implementar un Mecanismo de revisión,programación  y autorización secuencial para actividades de Bienestar</t>
    </r>
    <r>
      <rPr>
        <sz val="14"/>
        <rFont val="Calibri"/>
        <family val="2"/>
        <scheme val="minor"/>
      </rPr>
      <t xml:space="preserve">, que condicione la ejecución y pago de cualquier actividad a una verificación normativa, previa y documentada, mediante un flujo interno obligatorio que involucre al ordenador del gasto, el Supervisor tecnico del contrato y el area Jurídica. </t>
    </r>
  </si>
  <si>
    <t>Abierta</t>
  </si>
  <si>
    <t>(1) Informe de arqueo menor</t>
  </si>
  <si>
    <t>Se elabora  informe  de  seguimiento y avance del plan de mejoramiento, relacionando la información que corresponde al tema de  Cajas Menores, además se anexa nuevamente el informe final de los arqueos realizados en la vigencia 2025.</t>
  </si>
  <si>
    <t>La Subsecretaría de Tesorería, a través del área de Cobro Coactivo, se encuentra adelantando la implementación de las acciones definidas en el plan de mejoramiento. Actualmente, se registra una sola entrega, encontrándose vigente el plazo de ejecución hasta el 28 de febrero de 2026.</t>
  </si>
  <si>
    <t xml:space="preserve">RESOLUCION 2025061004207. El número de unidades corresponde a placa - vigencia. El porcentaje que se encuentra pendiente ya tiene la partida cancelada, se encuentra en proceso de cargue de novedad y cierre </t>
  </si>
  <si>
    <t>Para la emisión de la RESOLUCION 2025061004207, se han realizado reuniones de seguimiento CODFIS y comité técnico de sostenibilidad de la información financiera.</t>
  </si>
  <si>
    <t>En desarrollo de la acción definida, se procedió a la expedición de resoluciones mediante las cuales se declararon incumplidas las facilidades de pago y se dejaron sin vigencia los acuerdos respectivos. En consecuencia, se realizó el traslado de los expedientes que se encontraban en el módulo de facilidades de pago a las subsecretarías correspondientes, con el objetivo de dar continuidad a los trámites de los procesos en curso desde la etapa en la que se encontraban al momento de la suscripción de la facilidad de pago. Así mismo, se remitió la base de datos correspondiente a las facilidades de pago incumplidas de los años 2019, 2020 y 2025.</t>
  </si>
  <si>
    <t>La acción relacionada con la elaboración del informe de cumplimiento se encuentra en proceso de gestión; no obstante, a la fecha no se evidencia la elaboración ni formalización del documento que permita acreditar el cumplimiento de la acción de mejora definida.</t>
  </si>
  <si>
    <t>Se solicita ampliación</t>
  </si>
  <si>
    <r>
      <rPr>
        <b/>
        <sz val="11"/>
        <rFont val="Arial"/>
        <family val="2"/>
      </rPr>
      <t xml:space="preserve">META CUMPLIDA: </t>
    </r>
    <r>
      <rPr>
        <sz val="11"/>
        <rFont val="Arial"/>
        <family val="2"/>
      </rPr>
      <t xml:space="preserve">
1 Correo 13-11-2025 Convocatoria Reunión
2 Correo 25-11-2025 Revisión procedimiento
3 Citación reunión 02-12-2025
4. Acta mesa de trabajo Dirección de contabilidad - Subsecretaría de Ingresos y Valor + del 13-11-2025</t>
    </r>
  </si>
  <si>
    <r>
      <t xml:space="preserve">META CUMPLIDA:
</t>
    </r>
    <r>
      <rPr>
        <sz val="11"/>
        <rFont val="Arial"/>
        <family val="2"/>
      </rPr>
      <t>Procedimiento PR-M8-P6-023 Registro del Impuesto de Vehículos versión 2 publicado en ISOLUCION
Acta mesa de trabajo 02-12-2025
Correo 26-11-2025 Convocatoria Reunión</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</si>
</sst>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0000000"/>
    <numFmt numFmtId="166" formatCode="&quot;$&quot;#,##0.00;[Red]&quot;$&quot;#,##0.00"/>
    <numFmt numFmtId="167" formatCode="dd/mmm/yyyy"/>
    <numFmt numFmtId="168" formatCode="dd\-mm\-yyyy;@"/>
  </numFmts>
  <fonts count="23" x14ac:knownFonts="1">
    <font>
      <sz val="11"/>
      <color theme="1"/>
      <name val="Calibri"/>
      <family val="2"/>
      <scheme val="minor"/>
    </font>
    <font>
      <sz val="11"/>
      <color theme="1"/>
      <name val="Calibri"/>
      <family val="2"/>
      <scheme val="minor"/>
    </font>
    <font>
      <sz val="10"/>
      <name val="Arial"/>
      <family val="2"/>
    </font>
    <font>
      <sz val="18"/>
      <name val="Calibri"/>
      <family val="2"/>
      <scheme val="minor"/>
    </font>
    <font>
      <b/>
      <sz val="14"/>
      <name val="Calibri"/>
      <family val="2"/>
      <scheme val="minor"/>
    </font>
    <font>
      <sz val="9"/>
      <color indexed="81"/>
      <name val="Tahoma"/>
      <family val="2"/>
    </font>
    <font>
      <sz val="10"/>
      <color indexed="81"/>
      <name val="Calibri"/>
      <family val="2"/>
      <scheme val="minor"/>
    </font>
    <font>
      <b/>
      <sz val="8"/>
      <color indexed="81"/>
      <name val="Tahoma"/>
      <family val="2"/>
    </font>
    <font>
      <sz val="8"/>
      <color indexed="81"/>
      <name val="Tahoma"/>
      <family val="2"/>
    </font>
    <font>
      <b/>
      <sz val="9"/>
      <color indexed="81"/>
      <name val="Tahoma"/>
      <family val="2"/>
    </font>
    <font>
      <b/>
      <sz val="9"/>
      <color indexed="81"/>
      <name val="Tahoma"/>
      <charset val="1"/>
    </font>
    <font>
      <sz val="9"/>
      <color indexed="81"/>
      <name val="Tahoma"/>
      <charset val="1"/>
    </font>
    <font>
      <sz val="16"/>
      <name val="Arial"/>
      <family val="2"/>
    </font>
    <font>
      <sz val="14"/>
      <name val="Arial"/>
      <family val="2"/>
    </font>
    <font>
      <b/>
      <sz val="14"/>
      <name val="Arial"/>
      <family val="2"/>
    </font>
    <font>
      <sz val="14"/>
      <color theme="1"/>
      <name val="Calibri"/>
      <family val="2"/>
      <scheme val="minor"/>
    </font>
    <font>
      <sz val="14"/>
      <name val="Calibri"/>
      <family val="2"/>
      <scheme val="minor"/>
    </font>
    <font>
      <i/>
      <sz val="14"/>
      <name val="Arial"/>
      <family val="2"/>
    </font>
    <font>
      <b/>
      <sz val="16"/>
      <name val="Arial"/>
      <family val="2"/>
    </font>
    <font>
      <sz val="16"/>
      <color theme="1"/>
      <name val="Arial"/>
      <family val="2"/>
    </font>
    <font>
      <sz val="12"/>
      <name val="Arial"/>
      <family val="2"/>
    </font>
    <font>
      <sz val="11"/>
      <name val="Arial"/>
      <family val="2"/>
    </font>
    <font>
      <b/>
      <sz val="11"/>
      <name val="Arial"/>
      <family val="2"/>
    </font>
  </fonts>
  <fills count="8">
    <fill>
      <patternFill patternType="none"/>
    </fill>
    <fill>
      <patternFill patternType="gray125"/>
    </fill>
    <fill>
      <patternFill patternType="solid">
        <fgColor theme="8" tint="-0.249977111117893"/>
        <bgColor indexed="64"/>
      </patternFill>
    </fill>
    <fill>
      <patternFill patternType="solid">
        <fgColor theme="3" tint="0.39997558519241921"/>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indexed="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auto="1"/>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cellStyleXfs>
  <cellXfs count="453">
    <xf numFmtId="0" fontId="0" fillId="0" borderId="0" xfId="0"/>
    <xf numFmtId="0" fontId="13" fillId="0" borderId="0" xfId="2" applyFont="1" applyAlignment="1">
      <alignment vertical="center"/>
    </xf>
    <xf numFmtId="165" fontId="13" fillId="0" borderId="0" xfId="3" applyNumberFormat="1" applyFont="1" applyFill="1" applyBorder="1" applyAlignment="1" applyProtection="1">
      <alignment vertical="center"/>
    </xf>
    <xf numFmtId="0" fontId="13" fillId="4" borderId="0" xfId="2" applyFont="1" applyFill="1" applyAlignment="1">
      <alignment vertical="center"/>
    </xf>
    <xf numFmtId="0" fontId="14" fillId="4" borderId="1" xfId="2" applyFont="1" applyFill="1" applyBorder="1" applyAlignment="1">
      <alignment vertical="center"/>
    </xf>
    <xf numFmtId="0" fontId="14" fillId="0" borderId="0" xfId="2" applyFont="1" applyAlignment="1">
      <alignment vertical="center" wrapText="1"/>
    </xf>
    <xf numFmtId="0" fontId="14" fillId="4" borderId="6" xfId="2" applyFont="1" applyFill="1" applyBorder="1" applyAlignment="1">
      <alignment vertical="center"/>
    </xf>
    <xf numFmtId="0" fontId="15" fillId="0" borderId="0" xfId="0" applyFont="1"/>
    <xf numFmtId="0" fontId="15" fillId="4" borderId="0" xfId="0" applyFont="1" applyFill="1"/>
    <xf numFmtId="0" fontId="15" fillId="0" borderId="0" xfId="0" applyFont="1" applyAlignment="1">
      <alignment vertical="center"/>
    </xf>
    <xf numFmtId="0" fontId="16" fillId="0" borderId="6" xfId="0" applyFont="1" applyBorder="1" applyAlignment="1" applyProtection="1">
      <alignment horizontal="justify"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1" fontId="13" fillId="0" borderId="28" xfId="0" applyNumberFormat="1" applyFont="1" applyBorder="1" applyAlignment="1">
      <alignment horizontal="center" vertical="center" wrapText="1"/>
    </xf>
    <xf numFmtId="167" fontId="16" fillId="0" borderId="6" xfId="0" applyNumberFormat="1" applyFont="1" applyBorder="1" applyAlignment="1" applyProtection="1">
      <alignment horizontal="justify" vertical="center" wrapText="1"/>
      <protection locked="0"/>
    </xf>
    <xf numFmtId="1" fontId="16" fillId="0" borderId="6" xfId="0" applyNumberFormat="1" applyFont="1" applyBorder="1" applyAlignment="1" applyProtection="1">
      <alignment horizontal="center" vertical="center" wrapText="1"/>
      <protection locked="0"/>
    </xf>
    <xf numFmtId="9" fontId="16" fillId="0" borderId="6" xfId="0" applyNumberFormat="1" applyFont="1" applyBorder="1" applyAlignment="1" applyProtection="1">
      <alignment horizontal="justify" vertical="center" wrapText="1"/>
      <protection locked="0"/>
    </xf>
    <xf numFmtId="9" fontId="16" fillId="0" borderId="6" xfId="1" applyFont="1" applyFill="1" applyBorder="1" applyAlignment="1" applyProtection="1">
      <alignment horizontal="center" vertical="center" wrapText="1"/>
      <protection locked="0"/>
    </xf>
    <xf numFmtId="10" fontId="16" fillId="0" borderId="6" xfId="1" applyNumberFormat="1" applyFont="1" applyFill="1" applyBorder="1" applyAlignment="1" applyProtection="1">
      <alignment horizontal="center" vertical="center" wrapText="1"/>
      <protection locked="0"/>
    </xf>
    <xf numFmtId="2" fontId="16" fillId="0" borderId="6"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13" fillId="0" borderId="19" xfId="0" applyFont="1" applyBorder="1" applyAlignment="1">
      <alignment horizontal="center" vertical="center" wrapText="1"/>
    </xf>
    <xf numFmtId="0" fontId="16" fillId="0" borderId="2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3" fillId="0" borderId="2" xfId="2" applyFont="1" applyBorder="1" applyAlignment="1">
      <alignment vertical="center"/>
    </xf>
    <xf numFmtId="0" fontId="13" fillId="0" borderId="1" xfId="2" applyFont="1" applyBorder="1" applyAlignment="1">
      <alignment vertical="center"/>
    </xf>
    <xf numFmtId="0" fontId="13" fillId="0" borderId="32" xfId="0" applyFont="1" applyBorder="1" applyAlignment="1">
      <alignment horizontal="center" vertical="center" wrapText="1"/>
    </xf>
    <xf numFmtId="0" fontId="14" fillId="0" borderId="28" xfId="0" applyFont="1" applyBorder="1" applyAlignment="1">
      <alignment horizontal="justify" vertical="center" wrapText="1"/>
    </xf>
    <xf numFmtId="0" fontId="13" fillId="0" borderId="28" xfId="0" applyFont="1" applyBorder="1" applyAlignment="1">
      <alignment horizontal="justify" vertical="center" wrapText="1"/>
    </xf>
    <xf numFmtId="0" fontId="13" fillId="0" borderId="28" xfId="0" applyFont="1" applyBorder="1" applyAlignment="1">
      <alignment horizontal="center" vertical="center" wrapText="1"/>
    </xf>
    <xf numFmtId="167" fontId="13" fillId="0" borderId="28" xfId="0" applyNumberFormat="1" applyFont="1" applyBorder="1" applyAlignment="1">
      <alignment horizontal="center" vertical="center" wrapText="1"/>
    </xf>
    <xf numFmtId="9" fontId="13" fillId="0" borderId="28" xfId="1" applyFont="1" applyFill="1" applyBorder="1" applyAlignment="1" applyProtection="1">
      <alignment horizontal="center" vertical="center" wrapText="1"/>
    </xf>
    <xf numFmtId="2" fontId="13" fillId="0" borderId="28" xfId="0" applyNumberFormat="1" applyFont="1" applyBorder="1" applyAlignment="1">
      <alignment horizontal="center" vertical="center" wrapText="1"/>
    </xf>
    <xf numFmtId="0" fontId="13" fillId="0" borderId="36" xfId="0" applyFont="1" applyBorder="1" applyAlignment="1">
      <alignment horizontal="center" vertical="center" wrapText="1"/>
    </xf>
    <xf numFmtId="0" fontId="14" fillId="0" borderId="1" xfId="0" applyFont="1" applyBorder="1" applyAlignment="1">
      <alignment vertical="center" wrapText="1"/>
    </xf>
    <xf numFmtId="0" fontId="13" fillId="0" borderId="0" xfId="0" applyFont="1" applyAlignment="1">
      <alignment vertical="center" wrapText="1"/>
    </xf>
    <xf numFmtId="0" fontId="13" fillId="0" borderId="35" xfId="0" applyFont="1" applyBorder="1" applyAlignment="1">
      <alignment horizontal="center" vertical="center" wrapText="1"/>
    </xf>
    <xf numFmtId="0" fontId="13" fillId="0" borderId="27" xfId="0" applyFont="1" applyBorder="1" applyAlignment="1">
      <alignment horizontal="justify" vertical="center" wrapText="1"/>
    </xf>
    <xf numFmtId="0" fontId="13" fillId="0" borderId="27" xfId="0" applyFont="1" applyBorder="1" applyAlignment="1">
      <alignment horizontal="center" vertical="center" wrapText="1"/>
    </xf>
    <xf numFmtId="1" fontId="13" fillId="0" borderId="27" xfId="0" applyNumberFormat="1" applyFont="1" applyBorder="1" applyAlignment="1">
      <alignment horizontal="center" vertical="center" wrapText="1"/>
    </xf>
    <xf numFmtId="167" fontId="13" fillId="0" borderId="27" xfId="0" applyNumberFormat="1" applyFont="1" applyBorder="1" applyAlignment="1">
      <alignment horizontal="center" vertical="center" wrapText="1"/>
    </xf>
    <xf numFmtId="9" fontId="13" fillId="0" borderId="27" xfId="1" applyFont="1" applyFill="1" applyBorder="1" applyAlignment="1" applyProtection="1">
      <alignment horizontal="center" vertical="center" wrapText="1"/>
    </xf>
    <xf numFmtId="2" fontId="13" fillId="0" borderId="27" xfId="0" applyNumberFormat="1" applyFont="1" applyBorder="1" applyAlignment="1">
      <alignment horizontal="center" vertical="center" wrapText="1"/>
    </xf>
    <xf numFmtId="0" fontId="14" fillId="0" borderId="2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justify" vertical="center" wrapText="1"/>
    </xf>
    <xf numFmtId="0" fontId="13" fillId="0" borderId="1" xfId="0" applyFont="1" applyBorder="1" applyAlignment="1">
      <alignment horizontal="center" vertical="center" wrapText="1"/>
    </xf>
    <xf numFmtId="167" fontId="13"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xf>
    <xf numFmtId="9" fontId="13" fillId="0" borderId="1" xfId="0" applyNumberFormat="1" applyFont="1" applyBorder="1" applyAlignment="1">
      <alignment horizontal="center" vertical="center" wrapText="1"/>
    </xf>
    <xf numFmtId="9" fontId="13" fillId="0" borderId="1" xfId="1" applyFont="1" applyFill="1" applyBorder="1" applyAlignment="1" applyProtection="1">
      <alignment horizontal="center" vertical="center"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alignment vertical="center"/>
    </xf>
    <xf numFmtId="1" fontId="13" fillId="0" borderId="1" xfId="0" applyNumberFormat="1" applyFont="1" applyBorder="1" applyAlignment="1">
      <alignment horizontal="center" vertical="center" wrapText="1"/>
    </xf>
    <xf numFmtId="0" fontId="13" fillId="0" borderId="1" xfId="0" applyFont="1" applyBorder="1" applyAlignment="1">
      <alignment wrapText="1" shrinkToFit="1"/>
    </xf>
    <xf numFmtId="0" fontId="16" fillId="0" borderId="1" xfId="0" applyFont="1" applyBorder="1" applyAlignment="1">
      <alignment horizontal="left" vertical="center" wrapText="1"/>
    </xf>
    <xf numFmtId="0" fontId="13" fillId="0" borderId="1" xfId="0" applyFont="1" applyBorder="1" applyAlignment="1" applyProtection="1">
      <alignment horizontal="justify" vertical="center" wrapText="1"/>
      <protection locked="0"/>
    </xf>
    <xf numFmtId="0" fontId="13" fillId="0" borderId="1" xfId="0" applyFont="1" applyBorder="1" applyAlignment="1" applyProtection="1">
      <alignment horizontal="center" vertical="center" wrapText="1"/>
      <protection locked="0"/>
    </xf>
    <xf numFmtId="0" fontId="13" fillId="0" borderId="16" xfId="0" applyFont="1" applyBorder="1" applyAlignment="1" applyProtection="1">
      <alignment horizontal="justify" vertical="center" wrapText="1"/>
      <protection locked="0"/>
    </xf>
    <xf numFmtId="9" fontId="13" fillId="0" borderId="1" xfId="0" applyNumberFormat="1" applyFont="1" applyBorder="1" applyAlignment="1" applyProtection="1">
      <alignment horizontal="justify" vertical="center" wrapText="1"/>
      <protection locked="0"/>
    </xf>
    <xf numFmtId="9" fontId="13" fillId="0" borderId="16" xfId="0" applyNumberFormat="1" applyFont="1" applyBorder="1" applyAlignment="1" applyProtection="1">
      <alignment horizontal="justify"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pplyProtection="1">
      <alignment horizontal="justify" vertical="center"/>
      <protection locked="0"/>
    </xf>
    <xf numFmtId="0" fontId="16" fillId="0" borderId="1" xfId="0" applyFont="1" applyBorder="1" applyAlignment="1">
      <alignment horizontal="justify" vertical="center" wrapText="1"/>
    </xf>
    <xf numFmtId="167" fontId="13" fillId="0" borderId="1" xfId="0" applyNumberFormat="1"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wrapText="1"/>
      <protection locked="0"/>
    </xf>
    <xf numFmtId="0" fontId="16" fillId="0" borderId="1" xfId="0" applyFont="1" applyBorder="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wrapText="1"/>
    </xf>
    <xf numFmtId="0" fontId="16" fillId="0" borderId="15" xfId="0" applyFont="1" applyBorder="1" applyAlignment="1" applyProtection="1">
      <alignment horizontal="center" vertical="center" wrapText="1"/>
      <protection locked="0"/>
    </xf>
    <xf numFmtId="0" fontId="16" fillId="0" borderId="15" xfId="0" applyFont="1" applyBorder="1" applyAlignment="1" applyProtection="1">
      <alignment horizontal="justify" vertical="center" wrapText="1"/>
      <protection locked="0"/>
    </xf>
    <xf numFmtId="0" fontId="16" fillId="0" borderId="1" xfId="0" applyFont="1" applyBorder="1" applyAlignment="1" applyProtection="1">
      <alignment horizontal="justify" vertical="center" wrapText="1"/>
      <protection locked="0"/>
    </xf>
    <xf numFmtId="9" fontId="16" fillId="0" borderId="1" xfId="0" applyNumberFormat="1" applyFont="1" applyBorder="1" applyAlignment="1" applyProtection="1">
      <alignment horizontal="justify" vertical="center" wrapText="1"/>
      <protection locked="0"/>
    </xf>
    <xf numFmtId="14" fontId="16" fillId="0" borderId="1" xfId="0" applyNumberFormat="1" applyFont="1" applyBorder="1" applyAlignment="1" applyProtection="1">
      <alignment horizontal="justify" vertical="center" wrapText="1"/>
      <protection locked="0"/>
    </xf>
    <xf numFmtId="1" fontId="16" fillId="0" borderId="1" xfId="0" applyNumberFormat="1" applyFont="1" applyBorder="1" applyAlignment="1" applyProtection="1">
      <alignment horizontal="center" vertical="center" wrapText="1"/>
      <protection locked="0"/>
    </xf>
    <xf numFmtId="1" fontId="16" fillId="0" borderId="1" xfId="1" applyNumberFormat="1" applyFont="1" applyFill="1" applyBorder="1" applyAlignment="1" applyProtection="1">
      <alignment horizontal="center" vertical="center" wrapText="1"/>
      <protection locked="0"/>
    </xf>
    <xf numFmtId="9" fontId="16" fillId="0" borderId="15" xfId="1" applyFont="1" applyFill="1" applyBorder="1" applyAlignment="1" applyProtection="1">
      <alignment horizontal="center" vertical="center" wrapText="1"/>
      <protection locked="0"/>
    </xf>
    <xf numFmtId="2" fontId="16" fillId="0" borderId="15" xfId="0" applyNumberFormat="1" applyFont="1" applyBorder="1" applyAlignment="1" applyProtection="1">
      <alignment horizontal="center" vertical="center" wrapText="1"/>
      <protection locked="0"/>
    </xf>
    <xf numFmtId="0" fontId="4" fillId="0" borderId="15" xfId="0" applyFont="1" applyBorder="1" applyAlignment="1" applyProtection="1">
      <alignment horizontal="justify" vertical="center" wrapText="1"/>
      <protection locked="0"/>
    </xf>
    <xf numFmtId="0" fontId="16" fillId="0" borderId="26" xfId="0" applyFont="1" applyBorder="1" applyAlignment="1" applyProtection="1">
      <alignment horizontal="center" vertical="center" wrapText="1"/>
      <protection locked="0"/>
    </xf>
    <xf numFmtId="0" fontId="16" fillId="4"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justify" vertical="center" wrapText="1"/>
      <protection locked="0"/>
    </xf>
    <xf numFmtId="0" fontId="16" fillId="4" borderId="24" xfId="0" applyFont="1" applyFill="1" applyBorder="1" applyAlignment="1" applyProtection="1">
      <alignment horizontal="justify" vertical="center" wrapText="1"/>
      <protection locked="0"/>
    </xf>
    <xf numFmtId="0" fontId="16" fillId="4" borderId="6" xfId="0" applyFont="1" applyFill="1" applyBorder="1" applyAlignment="1" applyProtection="1">
      <alignment horizontal="justify" vertical="center" wrapText="1"/>
      <protection locked="0"/>
    </xf>
    <xf numFmtId="9" fontId="16" fillId="4" borderId="6" xfId="0" applyNumberFormat="1" applyFont="1" applyFill="1" applyBorder="1" applyAlignment="1" applyProtection="1">
      <alignment horizontal="justify" vertical="center" wrapText="1"/>
      <protection locked="0"/>
    </xf>
    <xf numFmtId="167" fontId="16" fillId="4" borderId="24" xfId="0" applyNumberFormat="1" applyFont="1" applyFill="1" applyBorder="1" applyAlignment="1" applyProtection="1">
      <alignment horizontal="justify" vertical="center" wrapText="1"/>
      <protection locked="0"/>
    </xf>
    <xf numFmtId="1" fontId="16" fillId="4" borderId="24" xfId="0" applyNumberFormat="1" applyFont="1" applyFill="1" applyBorder="1" applyAlignment="1" applyProtection="1">
      <alignment horizontal="center" vertical="center" wrapText="1"/>
      <protection locked="0"/>
    </xf>
    <xf numFmtId="9" fontId="16" fillId="4" borderId="24" xfId="1" applyFont="1" applyFill="1" applyBorder="1" applyAlignment="1" applyProtection="1">
      <alignment horizontal="center" vertical="center" wrapText="1"/>
      <protection locked="0"/>
    </xf>
    <xf numFmtId="9" fontId="16" fillId="4" borderId="15" xfId="1" applyFont="1" applyFill="1" applyBorder="1" applyAlignment="1" applyProtection="1">
      <alignment horizontal="center" vertical="center" wrapText="1"/>
      <protection locked="0"/>
    </xf>
    <xf numFmtId="2" fontId="16" fillId="4" borderId="15" xfId="0" applyNumberFormat="1"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justify" vertical="center" wrapText="1"/>
      <protection locked="0"/>
    </xf>
    <xf numFmtId="0" fontId="16" fillId="4" borderId="1" xfId="0" applyFont="1" applyFill="1" applyBorder="1" applyAlignment="1" applyProtection="1">
      <alignment horizontal="center" vertical="center" wrapText="1"/>
      <protection locked="0"/>
    </xf>
    <xf numFmtId="0" fontId="16" fillId="4" borderId="26" xfId="0" applyFont="1" applyFill="1" applyBorder="1" applyAlignment="1" applyProtection="1">
      <alignment horizontal="center" vertical="center" wrapText="1"/>
      <protection locked="0"/>
    </xf>
    <xf numFmtId="0" fontId="13" fillId="4" borderId="6" xfId="0" applyFont="1" applyFill="1" applyBorder="1" applyAlignment="1" applyProtection="1">
      <alignment horizontal="justify" vertical="center" wrapText="1"/>
      <protection locked="0"/>
    </xf>
    <xf numFmtId="0" fontId="13" fillId="4" borderId="6" xfId="0" applyFont="1" applyFill="1" applyBorder="1" applyAlignment="1" applyProtection="1">
      <alignment horizontal="center" vertical="center" wrapText="1"/>
      <protection locked="0"/>
    </xf>
    <xf numFmtId="9" fontId="13" fillId="4" borderId="29" xfId="0" applyNumberFormat="1" applyFont="1" applyFill="1" applyBorder="1" applyAlignment="1" applyProtection="1">
      <alignment horizontal="justify" vertical="center" wrapText="1"/>
      <protection locked="0"/>
    </xf>
    <xf numFmtId="3" fontId="13" fillId="4" borderId="16" xfId="0" applyNumberFormat="1" applyFont="1" applyFill="1" applyBorder="1" applyAlignment="1">
      <alignment horizontal="center" vertical="center" wrapText="1"/>
    </xf>
    <xf numFmtId="9" fontId="13" fillId="4" borderId="16" xfId="1" applyFont="1" applyFill="1" applyBorder="1" applyAlignment="1" applyProtection="1">
      <alignment horizontal="center" vertical="center" wrapText="1"/>
    </xf>
    <xf numFmtId="2" fontId="13" fillId="4" borderId="16" xfId="0" applyNumberFormat="1" applyFont="1" applyFill="1" applyBorder="1" applyAlignment="1">
      <alignment horizontal="center" vertical="center" wrapText="1"/>
    </xf>
    <xf numFmtId="0" fontId="14" fillId="4" borderId="1" xfId="0" applyFont="1" applyFill="1" applyBorder="1" applyAlignment="1" applyProtection="1">
      <alignment horizontal="justify" vertical="center" wrapText="1"/>
      <protection locked="0"/>
    </xf>
    <xf numFmtId="0" fontId="13" fillId="0" borderId="14" xfId="0" applyFont="1" applyBorder="1" applyAlignment="1" applyProtection="1">
      <alignment horizontal="center" vertical="center" wrapText="1"/>
      <protection locked="0"/>
    </xf>
    <xf numFmtId="0" fontId="13" fillId="0" borderId="6" xfId="0" applyFont="1" applyBorder="1" applyAlignment="1" applyProtection="1">
      <alignment horizontal="justify" vertical="center" wrapText="1"/>
      <protection locked="0"/>
    </xf>
    <xf numFmtId="0" fontId="13" fillId="0" borderId="1" xfId="0" applyFont="1" applyBorder="1" applyAlignment="1" applyProtection="1">
      <alignment vertical="center" wrapText="1"/>
      <protection locked="0"/>
    </xf>
    <xf numFmtId="9" fontId="13" fillId="0" borderId="1" xfId="0" applyNumberFormat="1" applyFont="1" applyBorder="1" applyAlignment="1" applyProtection="1">
      <alignment horizontal="center" vertical="center" wrapText="1"/>
      <protection locked="0"/>
    </xf>
    <xf numFmtId="167" fontId="13" fillId="0" borderId="6" xfId="0" applyNumberFormat="1" applyFont="1" applyBorder="1" applyAlignment="1" applyProtection="1">
      <alignment horizontal="center" vertical="center" wrapText="1"/>
      <protection locked="0"/>
    </xf>
    <xf numFmtId="9" fontId="13" fillId="0" borderId="29" xfId="0" applyNumberFormat="1" applyFont="1" applyBorder="1" applyAlignment="1" applyProtection="1">
      <alignment horizontal="justify" vertical="center" wrapText="1"/>
      <protection locked="0"/>
    </xf>
    <xf numFmtId="9" fontId="13" fillId="0" borderId="1" xfId="1" applyFont="1" applyFill="1" applyBorder="1" applyAlignment="1" applyProtection="1">
      <alignment horizontal="center" vertical="center" wrapText="1"/>
      <protection locked="0"/>
    </xf>
    <xf numFmtId="0" fontId="16" fillId="0" borderId="6" xfId="0" applyFont="1" applyBorder="1" applyAlignment="1" applyProtection="1">
      <alignment vertical="top" wrapText="1"/>
      <protection locked="0"/>
    </xf>
    <xf numFmtId="0" fontId="13" fillId="0" borderId="7" xfId="0" applyFont="1" applyBorder="1" applyAlignment="1" applyProtection="1">
      <alignment horizontal="center" vertical="center" wrapText="1"/>
      <protection locked="0"/>
    </xf>
    <xf numFmtId="0" fontId="13" fillId="0" borderId="0" xfId="0" applyFont="1" applyAlignment="1" applyProtection="1">
      <alignment horizontal="justify" vertical="center" wrapText="1"/>
      <protection locked="0"/>
    </xf>
    <xf numFmtId="0" fontId="13" fillId="0" borderId="1" xfId="0" applyFont="1" applyBorder="1"/>
    <xf numFmtId="0" fontId="13" fillId="0" borderId="24" xfId="0" applyFont="1" applyBorder="1"/>
    <xf numFmtId="0" fontId="16" fillId="0" borderId="1" xfId="0" applyFont="1" applyBorder="1" applyAlignment="1">
      <alignment vertical="center" wrapText="1"/>
    </xf>
    <xf numFmtId="0" fontId="13" fillId="0" borderId="30"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6" fillId="0" borderId="16" xfId="0" applyFont="1" applyBorder="1" applyAlignment="1">
      <alignment horizontal="justify" vertical="center"/>
    </xf>
    <xf numFmtId="0" fontId="13" fillId="4"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justify" vertical="center" wrapText="1"/>
      <protection locked="0"/>
    </xf>
    <xf numFmtId="167" fontId="13" fillId="4" borderId="1" xfId="0" applyNumberFormat="1" applyFont="1" applyFill="1" applyBorder="1" applyAlignment="1" applyProtection="1">
      <alignment horizontal="center" vertical="center" wrapText="1"/>
      <protection locked="0"/>
    </xf>
    <xf numFmtId="1" fontId="13" fillId="4" borderId="1" xfId="0" applyNumberFormat="1" applyFont="1" applyFill="1" applyBorder="1" applyAlignment="1" applyProtection="1">
      <alignment horizontal="center" vertical="center" wrapText="1"/>
      <protection locked="0"/>
    </xf>
    <xf numFmtId="9" fontId="13" fillId="4" borderId="1" xfId="0" applyNumberFormat="1" applyFont="1" applyFill="1" applyBorder="1" applyAlignment="1" applyProtection="1">
      <alignment horizontal="justify" vertical="center" wrapText="1"/>
      <protection locked="0"/>
    </xf>
    <xf numFmtId="0" fontId="13" fillId="4" borderId="1" xfId="0" applyFont="1" applyFill="1" applyBorder="1"/>
    <xf numFmtId="9" fontId="13" fillId="4" borderId="1" xfId="1" applyFont="1" applyFill="1" applyBorder="1" applyAlignment="1" applyProtection="1">
      <alignment horizontal="center" vertical="center" wrapText="1"/>
    </xf>
    <xf numFmtId="0" fontId="16" fillId="4" borderId="7" xfId="0" applyFont="1" applyFill="1" applyBorder="1" applyAlignment="1" applyProtection="1">
      <alignment horizontal="center" vertical="center" wrapText="1"/>
      <protection locked="0"/>
    </xf>
    <xf numFmtId="0" fontId="14" fillId="0" borderId="1" xfId="0" applyFont="1" applyBorder="1" applyAlignment="1" applyProtection="1">
      <alignment horizontal="justify" vertical="center" wrapText="1"/>
      <protection locked="0"/>
    </xf>
    <xf numFmtId="9" fontId="16" fillId="0" borderId="1" xfId="1" applyFont="1" applyFill="1" applyBorder="1" applyAlignment="1" applyProtection="1">
      <alignment horizontal="center" vertical="center" wrapText="1"/>
      <protection locked="0"/>
    </xf>
    <xf numFmtId="10" fontId="16" fillId="0" borderId="1" xfId="1" applyNumberFormat="1" applyFont="1" applyFill="1" applyBorder="1" applyAlignment="1" applyProtection="1">
      <alignment horizontal="center" vertical="center" wrapText="1"/>
      <protection locked="0"/>
    </xf>
    <xf numFmtId="2" fontId="1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justify" vertical="center" wrapText="1"/>
      <protection locked="0"/>
    </xf>
    <xf numFmtId="0" fontId="16" fillId="0" borderId="7" xfId="0" applyFont="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justify" vertical="center" wrapText="1"/>
      <protection locked="0"/>
    </xf>
    <xf numFmtId="167" fontId="13" fillId="5" borderId="6" xfId="0" applyNumberFormat="1" applyFont="1" applyFill="1" applyBorder="1" applyAlignment="1" applyProtection="1">
      <alignment horizontal="center" vertical="center" wrapText="1"/>
      <protection locked="0"/>
    </xf>
    <xf numFmtId="1" fontId="13" fillId="5" borderId="1" xfId="0" applyNumberFormat="1" applyFont="1" applyFill="1" applyBorder="1" applyAlignment="1" applyProtection="1">
      <alignment horizontal="center" vertical="center" wrapText="1"/>
      <protection locked="0"/>
    </xf>
    <xf numFmtId="9" fontId="13" fillId="5" borderId="1" xfId="0" applyNumberFormat="1" applyFont="1" applyFill="1" applyBorder="1" applyAlignment="1" applyProtection="1">
      <alignment horizontal="justify" vertical="center" wrapText="1"/>
      <protection locked="0"/>
    </xf>
    <xf numFmtId="9" fontId="13" fillId="5" borderId="1" xfId="1" applyFont="1" applyFill="1" applyBorder="1" applyAlignment="1" applyProtection="1">
      <alignment horizontal="center" vertical="center" wrapText="1"/>
      <protection locked="0"/>
    </xf>
    <xf numFmtId="0" fontId="14" fillId="5" borderId="1" xfId="0" applyFont="1" applyFill="1" applyBorder="1" applyAlignment="1" applyProtection="1">
      <alignment horizontal="justify" vertical="center" wrapText="1"/>
      <protection locked="0"/>
    </xf>
    <xf numFmtId="0" fontId="13" fillId="5" borderId="1" xfId="0" applyFont="1" applyFill="1" applyBorder="1"/>
    <xf numFmtId="0" fontId="13" fillId="5" borderId="7" xfId="0" applyFont="1" applyFill="1" applyBorder="1" applyAlignment="1">
      <alignment horizontal="center" vertical="center"/>
    </xf>
    <xf numFmtId="0" fontId="16" fillId="5" borderId="1" xfId="0" applyFont="1" applyFill="1" applyBorder="1" applyAlignment="1" applyProtection="1">
      <alignment horizontal="center" vertical="center" wrapText="1"/>
      <protection locked="0"/>
    </xf>
    <xf numFmtId="0" fontId="13" fillId="5" borderId="0" xfId="2" applyFont="1" applyFill="1" applyAlignment="1">
      <alignment vertical="center"/>
    </xf>
    <xf numFmtId="9" fontId="13" fillId="0" borderId="6" xfId="0" applyNumberFormat="1" applyFont="1" applyBorder="1" applyAlignment="1" applyProtection="1">
      <alignment horizontal="center" vertical="center" wrapText="1"/>
      <protection locked="0"/>
    </xf>
    <xf numFmtId="0" fontId="13" fillId="4" borderId="31" xfId="0" applyFont="1" applyFill="1" applyBorder="1" applyAlignment="1" applyProtection="1">
      <alignment horizontal="center" vertical="center" wrapText="1"/>
      <protection locked="0"/>
    </xf>
    <xf numFmtId="9" fontId="13" fillId="4" borderId="6" xfId="0" applyNumberFormat="1" applyFont="1" applyFill="1" applyBorder="1" applyAlignment="1" applyProtection="1">
      <alignment horizontal="justify" vertical="center" wrapText="1"/>
      <protection locked="0"/>
    </xf>
    <xf numFmtId="167" fontId="13" fillId="4" borderId="6" xfId="0" applyNumberFormat="1" applyFont="1" applyFill="1" applyBorder="1" applyAlignment="1" applyProtection="1">
      <alignment horizontal="center" vertical="center" wrapText="1"/>
      <protection locked="0"/>
    </xf>
    <xf numFmtId="9" fontId="13" fillId="4" borderId="1" xfId="1" applyFont="1" applyFill="1" applyBorder="1" applyAlignment="1" applyProtection="1">
      <alignment horizontal="center" vertical="center" wrapText="1"/>
      <protection locked="0"/>
    </xf>
    <xf numFmtId="0" fontId="13" fillId="4" borderId="1" xfId="0" applyFont="1" applyFill="1" applyBorder="1" applyAlignment="1">
      <alignment horizontal="center" vertical="center"/>
    </xf>
    <xf numFmtId="0" fontId="16" fillId="4" borderId="22"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4" borderId="1" xfId="0" applyFont="1" applyFill="1" applyBorder="1" applyAlignment="1" applyProtection="1">
      <alignment horizontal="justify" vertical="center" wrapText="1"/>
      <protection locked="0" hidden="1"/>
    </xf>
    <xf numFmtId="0" fontId="13" fillId="4" borderId="1" xfId="2" applyFont="1" applyFill="1" applyBorder="1" applyAlignment="1">
      <alignment vertical="center"/>
    </xf>
    <xf numFmtId="0" fontId="13" fillId="5" borderId="1" xfId="2" applyFont="1" applyFill="1" applyBorder="1" applyAlignment="1">
      <alignment vertical="center" wrapText="1"/>
    </xf>
    <xf numFmtId="0" fontId="13" fillId="5" borderId="1" xfId="0" applyFont="1" applyFill="1" applyBorder="1" applyAlignment="1">
      <alignment vertical="center" wrapText="1"/>
    </xf>
    <xf numFmtId="0" fontId="13" fillId="5" borderId="1" xfId="0" applyFont="1" applyFill="1" applyBorder="1" applyAlignment="1" applyProtection="1">
      <alignment horizontal="center" vertical="center" wrapText="1"/>
      <protection locked="0" hidden="1"/>
    </xf>
    <xf numFmtId="0" fontId="13" fillId="5" borderId="6" xfId="0" applyFont="1" applyFill="1" applyBorder="1" applyAlignment="1" applyProtection="1">
      <alignment horizontal="center" vertical="center" wrapText="1"/>
      <protection locked="0" hidden="1"/>
    </xf>
    <xf numFmtId="168" fontId="13" fillId="5" borderId="1" xfId="0" applyNumberFormat="1" applyFont="1" applyFill="1" applyBorder="1" applyAlignment="1" applyProtection="1">
      <alignment horizontal="center" vertical="center" wrapText="1"/>
      <protection locked="0" hidden="1"/>
    </xf>
    <xf numFmtId="1" fontId="13" fillId="5" borderId="1" xfId="0" applyNumberFormat="1" applyFont="1" applyFill="1" applyBorder="1" applyAlignment="1" applyProtection="1">
      <alignment horizontal="center" vertical="center" wrapText="1"/>
      <protection locked="0" hidden="1"/>
    </xf>
    <xf numFmtId="9" fontId="13" fillId="5" borderId="1" xfId="0" applyNumberFormat="1" applyFont="1" applyFill="1" applyBorder="1" applyAlignment="1" applyProtection="1">
      <alignment horizontal="justify" vertical="center" wrapText="1"/>
      <protection locked="0" hidden="1"/>
    </xf>
    <xf numFmtId="0" fontId="13" fillId="5" borderId="1" xfId="2" applyFont="1" applyFill="1" applyBorder="1" applyAlignment="1">
      <alignment vertical="center"/>
    </xf>
    <xf numFmtId="0" fontId="13" fillId="5" borderId="7" xfId="2" applyFont="1" applyFill="1" applyBorder="1" applyAlignment="1">
      <alignment vertical="center"/>
    </xf>
    <xf numFmtId="0" fontId="13" fillId="5" borderId="3" xfId="2" applyFont="1" applyFill="1" applyBorder="1" applyAlignment="1">
      <alignment vertical="center"/>
    </xf>
    <xf numFmtId="0" fontId="14" fillId="5" borderId="1" xfId="0" applyFont="1" applyFill="1" applyBorder="1" applyAlignment="1">
      <alignment vertical="center"/>
    </xf>
    <xf numFmtId="0" fontId="13" fillId="4" borderId="7" xfId="2" applyFont="1" applyFill="1" applyBorder="1" applyAlignment="1">
      <alignment vertical="center"/>
    </xf>
    <xf numFmtId="0" fontId="13" fillId="5" borderId="15" xfId="0" applyFont="1" applyFill="1" applyBorder="1" applyAlignment="1" applyProtection="1">
      <alignment vertical="center" wrapText="1"/>
      <protection locked="0" hidden="1"/>
    </xf>
    <xf numFmtId="1" fontId="13" fillId="5" borderId="6" xfId="0" applyNumberFormat="1" applyFont="1" applyFill="1" applyBorder="1" applyAlignment="1" applyProtection="1">
      <alignment horizontal="center" vertical="center" wrapText="1"/>
      <protection locked="0" hidden="1"/>
    </xf>
    <xf numFmtId="0" fontId="13" fillId="5" borderId="24" xfId="0" applyFont="1" applyFill="1" applyBorder="1" applyAlignment="1" applyProtection="1">
      <alignment horizontal="center" vertical="center" wrapText="1"/>
      <protection locked="0" hidden="1"/>
    </xf>
    <xf numFmtId="168" fontId="13" fillId="5" borderId="15" xfId="0" applyNumberFormat="1" applyFont="1" applyFill="1" applyBorder="1" applyAlignment="1" applyProtection="1">
      <alignment horizontal="center" vertical="center" wrapText="1"/>
      <protection locked="0" hidden="1"/>
    </xf>
    <xf numFmtId="1" fontId="13" fillId="5" borderId="24" xfId="0" applyNumberFormat="1" applyFont="1" applyFill="1" applyBorder="1" applyAlignment="1" applyProtection="1">
      <alignment horizontal="center" vertical="center" wrapText="1"/>
      <protection locked="0" hidden="1"/>
    </xf>
    <xf numFmtId="9" fontId="13" fillId="5" borderId="15" xfId="0" applyNumberFormat="1" applyFont="1" applyFill="1" applyBorder="1" applyAlignment="1" applyProtection="1">
      <alignment horizontal="justify" vertical="center" wrapText="1"/>
      <protection locked="0" hidden="1"/>
    </xf>
    <xf numFmtId="0" fontId="13" fillId="5" borderId="15" xfId="2" applyFont="1" applyFill="1" applyBorder="1" applyAlignment="1">
      <alignment vertical="center" wrapText="1"/>
    </xf>
    <xf numFmtId="0" fontId="13" fillId="5" borderId="15" xfId="2" applyFont="1" applyFill="1" applyBorder="1" applyAlignment="1">
      <alignment vertical="center"/>
    </xf>
    <xf numFmtId="0" fontId="13" fillId="4" borderId="1" xfId="0" applyFont="1" applyFill="1" applyBorder="1" applyAlignment="1" applyProtection="1">
      <alignment horizontal="center" vertical="center" wrapText="1"/>
      <protection locked="0" hidden="1"/>
    </xf>
    <xf numFmtId="0" fontId="13" fillId="5" borderId="6" xfId="0" applyFont="1" applyFill="1" applyBorder="1" applyAlignment="1" applyProtection="1">
      <alignment horizontal="left" vertical="center" wrapText="1"/>
      <protection locked="0" hidden="1"/>
    </xf>
    <xf numFmtId="168" fontId="13" fillId="5" borderId="6" xfId="0" applyNumberFormat="1" applyFont="1" applyFill="1" applyBorder="1" applyAlignment="1" applyProtection="1">
      <alignment horizontal="center" vertical="center" wrapText="1"/>
      <protection locked="0" hidden="1"/>
    </xf>
    <xf numFmtId="9" fontId="13" fillId="5" borderId="6" xfId="0" applyNumberFormat="1" applyFont="1" applyFill="1" applyBorder="1" applyAlignment="1" applyProtection="1">
      <alignment horizontal="left" vertical="center" wrapText="1"/>
      <protection locked="0" hidden="1"/>
    </xf>
    <xf numFmtId="0" fontId="13" fillId="5" borderId="6" xfId="2" applyFont="1" applyFill="1" applyBorder="1" applyAlignment="1">
      <alignment vertical="center" wrapText="1"/>
    </xf>
    <xf numFmtId="0" fontId="13" fillId="5" borderId="6" xfId="0" applyFont="1" applyFill="1" applyBorder="1" applyAlignment="1" applyProtection="1">
      <alignment horizontal="justify" vertical="center" wrapText="1"/>
      <protection locked="0" hidden="1"/>
    </xf>
    <xf numFmtId="9" fontId="13" fillId="5" borderId="1" xfId="0" applyNumberFormat="1" applyFont="1" applyFill="1" applyBorder="1" applyAlignment="1" applyProtection="1">
      <alignment horizontal="left" vertical="center" wrapText="1"/>
      <protection locked="0" hidden="1"/>
    </xf>
    <xf numFmtId="0" fontId="13" fillId="0" borderId="1" xfId="0" applyFont="1" applyBorder="1" applyAlignment="1" applyProtection="1">
      <alignment horizontal="justify" vertical="center" wrapText="1"/>
      <protection locked="0" hidden="1"/>
    </xf>
    <xf numFmtId="0" fontId="13" fillId="0" borderId="1" xfId="0" applyFont="1" applyBorder="1" applyAlignment="1" applyProtection="1">
      <alignment horizontal="center" vertical="center" wrapText="1"/>
      <protection locked="0" hidden="1"/>
    </xf>
    <xf numFmtId="168" fontId="13" fillId="0" borderId="1" xfId="0" applyNumberFormat="1" applyFont="1" applyBorder="1" applyAlignment="1" applyProtection="1">
      <alignment horizontal="right" vertical="center" wrapText="1"/>
      <protection locked="0" hidden="1"/>
    </xf>
    <xf numFmtId="1" fontId="13" fillId="0" borderId="1" xfId="1" applyNumberFormat="1" applyFont="1" applyFill="1" applyBorder="1" applyAlignment="1" applyProtection="1">
      <alignment horizontal="center" vertical="center" wrapText="1"/>
      <protection locked="0"/>
    </xf>
    <xf numFmtId="1" fontId="13" fillId="0" borderId="6" xfId="0" applyNumberFormat="1"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1" fontId="13" fillId="0" borderId="15" xfId="0" applyNumberFormat="1" applyFont="1" applyBorder="1" applyAlignment="1" applyProtection="1">
      <alignment horizontal="center" vertical="center" wrapText="1"/>
      <protection locked="0"/>
    </xf>
    <xf numFmtId="0" fontId="13" fillId="0" borderId="15" xfId="0" applyFont="1" applyBorder="1" applyAlignment="1" applyProtection="1">
      <alignment horizontal="justify" vertical="center" wrapText="1"/>
      <protection locked="0"/>
    </xf>
    <xf numFmtId="0" fontId="16" fillId="0" borderId="24" xfId="0" applyFont="1" applyBorder="1" applyAlignment="1" applyProtection="1">
      <alignment vertical="top" wrapText="1"/>
      <protection locked="0"/>
    </xf>
    <xf numFmtId="0" fontId="13" fillId="0" borderId="15"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5" borderId="6" xfId="0" applyFont="1" applyFill="1" applyBorder="1" applyAlignment="1">
      <alignment vertical="center" wrapText="1"/>
    </xf>
    <xf numFmtId="0" fontId="13" fillId="5" borderId="7" xfId="2" applyFont="1" applyFill="1" applyBorder="1" applyAlignment="1">
      <alignment vertical="center" wrapText="1"/>
    </xf>
    <xf numFmtId="0" fontId="13" fillId="4" borderId="1" xfId="0" applyFont="1" applyFill="1" applyBorder="1" applyAlignment="1">
      <alignment horizontal="left" vertical="center" wrapText="1"/>
    </xf>
    <xf numFmtId="9" fontId="13" fillId="4" borderId="1" xfId="0" applyNumberFormat="1" applyFont="1" applyFill="1" applyBorder="1" applyAlignment="1" applyProtection="1">
      <alignment horizontal="center" vertical="center" wrapText="1"/>
      <protection locked="0" hidden="1"/>
    </xf>
    <xf numFmtId="0" fontId="13" fillId="4" borderId="1" xfId="0" applyFont="1" applyFill="1" applyBorder="1" applyAlignment="1">
      <alignment vertical="top" wrapText="1"/>
    </xf>
    <xf numFmtId="0" fontId="13" fillId="0" borderId="1" xfId="0" applyFont="1" applyBorder="1" applyAlignment="1">
      <alignment vertical="top" wrapText="1"/>
    </xf>
    <xf numFmtId="0" fontId="14" fillId="0" borderId="1" xfId="0" applyFont="1" applyBorder="1" applyAlignment="1" applyProtection="1">
      <alignment horizontal="center" vertical="center" wrapText="1"/>
      <protection locked="0" hidden="1"/>
    </xf>
    <xf numFmtId="14" fontId="14" fillId="0" borderId="6" xfId="0" applyNumberFormat="1" applyFont="1" applyBorder="1" applyAlignment="1" applyProtection="1">
      <alignment horizontal="center" vertical="center" wrapText="1"/>
      <protection locked="0" hidden="1"/>
    </xf>
    <xf numFmtId="1" fontId="13" fillId="0" borderId="1" xfId="0" applyNumberFormat="1" applyFont="1" applyBorder="1" applyAlignment="1" applyProtection="1">
      <alignment horizontal="center" vertical="center" wrapText="1"/>
      <protection locked="0" hidden="1"/>
    </xf>
    <xf numFmtId="0" fontId="14" fillId="0" borderId="7" xfId="0" applyFont="1" applyBorder="1" applyAlignment="1" applyProtection="1">
      <alignment horizontal="center" vertical="center" wrapText="1"/>
      <protection locked="0" hidden="1"/>
    </xf>
    <xf numFmtId="0" fontId="13" fillId="0" borderId="1" xfId="2" applyFont="1" applyBorder="1" applyAlignment="1">
      <alignment horizontal="center" vertical="center" wrapText="1"/>
    </xf>
    <xf numFmtId="0" fontId="13" fillId="0" borderId="1" xfId="0" applyFont="1" applyBorder="1" applyAlignment="1" applyProtection="1">
      <alignment horizontal="left" vertical="center" wrapText="1"/>
      <protection locked="0" hidden="1"/>
    </xf>
    <xf numFmtId="0" fontId="13" fillId="5" borderId="1" xfId="0" applyFont="1" applyFill="1" applyBorder="1" applyAlignment="1" applyProtection="1">
      <alignment horizontal="justify" vertical="center" wrapText="1"/>
      <protection locked="0" hidden="1"/>
    </xf>
    <xf numFmtId="14" fontId="13" fillId="5" borderId="1" xfId="0" applyNumberFormat="1" applyFont="1" applyFill="1" applyBorder="1" applyAlignment="1" applyProtection="1">
      <alignment horizontal="center" vertical="center" wrapText="1"/>
      <protection locked="0" hidden="1"/>
    </xf>
    <xf numFmtId="17" fontId="13" fillId="0" borderId="1" xfId="0" applyNumberFormat="1" applyFont="1" applyBorder="1" applyAlignment="1" applyProtection="1">
      <alignment horizontal="center" vertical="center" wrapText="1"/>
      <protection locked="0" hidden="1"/>
    </xf>
    <xf numFmtId="14" fontId="13" fillId="0" borderId="6" xfId="0" applyNumberFormat="1" applyFont="1" applyBorder="1" applyAlignment="1" applyProtection="1">
      <alignment horizontal="center" vertical="center" wrapText="1"/>
      <protection locked="0" hidden="1"/>
    </xf>
    <xf numFmtId="0" fontId="13" fillId="0" borderId="7" xfId="0" applyFont="1" applyBorder="1" applyAlignment="1" applyProtection="1">
      <alignment horizontal="center" vertical="center" wrapText="1"/>
      <protection locked="0" hidden="1"/>
    </xf>
    <xf numFmtId="0" fontId="17" fillId="0" borderId="1" xfId="0" applyFont="1" applyBorder="1" applyAlignment="1" applyProtection="1">
      <alignment horizontal="justify" vertical="center" wrapText="1"/>
      <protection locked="0" hidden="1"/>
    </xf>
    <xf numFmtId="9" fontId="13" fillId="0" borderId="7" xfId="0" applyNumberFormat="1" applyFont="1" applyBorder="1" applyAlignment="1" applyProtection="1">
      <alignment horizontal="justify" vertical="center" wrapText="1"/>
      <protection locked="0" hidden="1"/>
    </xf>
    <xf numFmtId="0" fontId="13" fillId="0" borderId="6" xfId="0" applyFont="1" applyBorder="1" applyAlignment="1" applyProtection="1">
      <alignment horizontal="justify" vertical="center" wrapText="1"/>
      <protection locked="0" hidden="1"/>
    </xf>
    <xf numFmtId="0" fontId="17" fillId="0" borderId="6" xfId="0" applyFont="1" applyBorder="1" applyAlignment="1" applyProtection="1">
      <alignment horizontal="justify" vertical="center" wrapText="1"/>
      <protection locked="0" hidden="1"/>
    </xf>
    <xf numFmtId="0" fontId="13" fillId="0" borderId="6" xfId="0" applyFont="1" applyBorder="1" applyAlignment="1" applyProtection="1">
      <alignment horizontal="center" vertical="center" wrapText="1"/>
      <protection locked="0" hidden="1"/>
    </xf>
    <xf numFmtId="1" fontId="13" fillId="0" borderId="6" xfId="0" applyNumberFormat="1" applyFont="1" applyBorder="1" applyAlignment="1" applyProtection="1">
      <alignment horizontal="center" vertical="center" wrapText="1"/>
      <protection locked="0" hidden="1"/>
    </xf>
    <xf numFmtId="9" fontId="13" fillId="0" borderId="1" xfId="0" applyNumberFormat="1" applyFont="1" applyBorder="1" applyAlignment="1" applyProtection="1">
      <alignment horizontal="justify" vertical="center" wrapText="1"/>
      <protection locked="0" hidden="1"/>
    </xf>
    <xf numFmtId="0" fontId="13" fillId="0" borderId="22" xfId="0" applyFont="1" applyBorder="1" applyAlignment="1" applyProtection="1">
      <alignment horizontal="center" vertical="center" wrapText="1"/>
      <protection locked="0"/>
    </xf>
    <xf numFmtId="0" fontId="13" fillId="0" borderId="6" xfId="0" applyFont="1" applyBorder="1" applyAlignment="1" applyProtection="1">
      <alignment horizontal="justify" vertical="top" wrapText="1"/>
      <protection locked="0" hidden="1"/>
    </xf>
    <xf numFmtId="0" fontId="13" fillId="0" borderId="0" xfId="2" applyFont="1" applyAlignment="1">
      <alignment vertical="center" wrapText="1"/>
    </xf>
    <xf numFmtId="9" fontId="13" fillId="0" borderId="22" xfId="0" applyNumberFormat="1" applyFont="1" applyBorder="1" applyAlignment="1" applyProtection="1">
      <alignment horizontal="justify" vertical="center" wrapText="1"/>
      <protection locked="0" hidden="1"/>
    </xf>
    <xf numFmtId="168" fontId="13" fillId="0" borderId="6" xfId="0" applyNumberFormat="1" applyFont="1" applyBorder="1" applyAlignment="1" applyProtection="1">
      <alignment horizontal="center" vertical="center" wrapText="1"/>
      <protection locked="0" hidden="1"/>
    </xf>
    <xf numFmtId="9" fontId="13" fillId="0" borderId="6" xfId="0" applyNumberFormat="1" applyFont="1" applyBorder="1" applyAlignment="1" applyProtection="1">
      <alignment horizontal="justify" vertical="center" wrapText="1"/>
      <protection locked="0" hidden="1"/>
    </xf>
    <xf numFmtId="10" fontId="13" fillId="0" borderId="1" xfId="1" applyNumberFormat="1" applyFont="1" applyFill="1" applyBorder="1" applyAlignment="1" applyProtection="1">
      <alignment horizontal="center" vertical="center" wrapText="1"/>
      <protection locked="0"/>
    </xf>
    <xf numFmtId="2" fontId="13"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3" fillId="0" borderId="1" xfId="2" applyFont="1" applyBorder="1" applyAlignment="1">
      <alignment horizontal="justify" vertical="center" wrapText="1"/>
    </xf>
    <xf numFmtId="0" fontId="17" fillId="0" borderId="1" xfId="0" applyFont="1" applyBorder="1" applyAlignment="1" applyProtection="1">
      <alignment horizontal="center" vertical="center" wrapText="1"/>
      <protection locked="0" hidden="1"/>
    </xf>
    <xf numFmtId="168" fontId="13" fillId="0" borderId="1" xfId="0" applyNumberFormat="1" applyFont="1" applyBorder="1" applyAlignment="1" applyProtection="1">
      <alignment vertical="center" wrapText="1"/>
      <protection locked="0" hidden="1"/>
    </xf>
    <xf numFmtId="0" fontId="13" fillId="0" borderId="1" xfId="0" applyFont="1" applyBorder="1" applyAlignment="1" applyProtection="1">
      <alignment horizontal="left" vertical="center" wrapText="1"/>
      <protection locked="0"/>
    </xf>
    <xf numFmtId="0" fontId="14" fillId="0" borderId="0" xfId="2" applyFont="1" applyAlignment="1" applyProtection="1">
      <alignment vertical="center"/>
      <protection locked="0" hidden="1"/>
    </xf>
    <xf numFmtId="0" fontId="14" fillId="0" borderId="0" xfId="2" applyFont="1" applyAlignment="1" applyProtection="1">
      <alignment horizontal="center" vertical="center"/>
      <protection locked="0" hidden="1"/>
    </xf>
    <xf numFmtId="0" fontId="14" fillId="0" borderId="0" xfId="2" applyFont="1" applyAlignment="1" applyProtection="1">
      <alignment horizontal="left" vertical="center"/>
      <protection locked="0" hidden="1"/>
    </xf>
    <xf numFmtId="0" fontId="13" fillId="0" borderId="0" xfId="0" applyFont="1" applyAlignment="1" applyProtection="1">
      <alignment vertical="center" wrapText="1"/>
      <protection locked="0" hidden="1"/>
    </xf>
    <xf numFmtId="0" fontId="14" fillId="0" borderId="1" xfId="2" applyFont="1" applyBorder="1" applyAlignment="1" applyProtection="1">
      <alignment horizontal="left" vertical="center"/>
      <protection locked="0" hidden="1"/>
    </xf>
    <xf numFmtId="0" fontId="13" fillId="0" borderId="0" xfId="0" applyFont="1" applyAlignment="1" applyProtection="1">
      <alignment horizontal="left" vertical="center" wrapText="1"/>
      <protection locked="0" hidden="1"/>
    </xf>
    <xf numFmtId="0" fontId="13" fillId="0" borderId="1" xfId="0" applyFont="1" applyBorder="1" applyAlignment="1" applyProtection="1">
      <alignment vertical="center" wrapText="1"/>
      <protection locked="0" hidden="1"/>
    </xf>
    <xf numFmtId="0" fontId="4" fillId="0" borderId="1" xfId="0" applyFont="1" applyBorder="1" applyAlignment="1" applyProtection="1">
      <alignment horizontal="center" vertical="center" wrapText="1"/>
      <protection locked="0" hidden="1"/>
    </xf>
    <xf numFmtId="0" fontId="13" fillId="0" borderId="6" xfId="0" applyFont="1" applyBorder="1" applyAlignment="1" applyProtection="1">
      <alignment horizontal="left" vertical="center" wrapText="1"/>
      <protection locked="0" hidden="1"/>
    </xf>
    <xf numFmtId="0" fontId="13" fillId="0" borderId="0" xfId="0" applyFont="1" applyAlignment="1" applyProtection="1">
      <alignment horizontal="center" vertical="center" wrapText="1"/>
      <protection locked="0" hidden="1"/>
    </xf>
    <xf numFmtId="165" fontId="13" fillId="0" borderId="0" xfId="3" applyNumberFormat="1" applyFont="1" applyFill="1" applyBorder="1" applyAlignment="1">
      <alignment vertical="center"/>
    </xf>
    <xf numFmtId="0" fontId="12" fillId="4"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center" vertical="center" wrapText="1"/>
      <protection locked="0"/>
    </xf>
    <xf numFmtId="167"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wrapText="1"/>
      <protection locked="0"/>
    </xf>
    <xf numFmtId="9" fontId="12" fillId="4" borderId="1" xfId="0" applyNumberFormat="1" applyFont="1" applyFill="1" applyBorder="1" applyAlignment="1" applyProtection="1">
      <alignment horizontal="justify" vertical="center" wrapText="1"/>
      <protection locked="0"/>
    </xf>
    <xf numFmtId="0" fontId="12" fillId="0" borderId="1" xfId="0" applyNumberFormat="1" applyFont="1" applyBorder="1" applyAlignment="1">
      <alignment horizontal="center" vertical="center"/>
    </xf>
    <xf numFmtId="9" fontId="12" fillId="0" borderId="1" xfId="1" applyFont="1" applyFill="1" applyBorder="1" applyAlignment="1" applyProtection="1">
      <alignment horizontal="center" vertical="center" wrapText="1"/>
    </xf>
    <xf numFmtId="2" fontId="12" fillId="0" borderId="15" xfId="0" applyNumberFormat="1"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3" fillId="0" borderId="24" xfId="0" applyFont="1" applyBorder="1" applyAlignment="1" applyProtection="1">
      <alignment horizontal="center" vertical="center" wrapText="1"/>
      <protection locked="0"/>
    </xf>
    <xf numFmtId="0" fontId="18" fillId="4" borderId="1" xfId="0" applyFont="1" applyFill="1" applyBorder="1" applyAlignment="1" applyProtection="1">
      <alignment horizontal="center" vertical="center" wrapText="1"/>
      <protection locked="0" hidden="1"/>
    </xf>
    <xf numFmtId="0" fontId="12" fillId="0" borderId="1" xfId="0" applyFont="1" applyBorder="1" applyAlignment="1" applyProtection="1">
      <alignment horizontal="justify" vertical="center" wrapText="1"/>
      <protection locked="0" hidden="1"/>
    </xf>
    <xf numFmtId="0" fontId="12" fillId="6" borderId="1" xfId="0" applyFont="1" applyFill="1" applyBorder="1" applyAlignment="1" applyProtection="1">
      <alignment horizontal="justify" vertical="center" wrapText="1"/>
      <protection locked="0" hidden="1"/>
    </xf>
    <xf numFmtId="0" fontId="12" fillId="0" borderId="1" xfId="0" applyFont="1" applyBorder="1" applyAlignment="1" applyProtection="1">
      <alignment horizontal="center" vertical="center" wrapText="1"/>
      <protection locked="0" hidden="1"/>
    </xf>
    <xf numFmtId="168" fontId="12" fillId="0" borderId="1" xfId="0" applyNumberFormat="1" applyFont="1" applyBorder="1" applyAlignment="1" applyProtection="1">
      <alignment horizontal="justify" vertical="center" wrapText="1"/>
      <protection locked="0" hidden="1"/>
    </xf>
    <xf numFmtId="1" fontId="12" fillId="0" borderId="1" xfId="0" applyNumberFormat="1" applyFont="1" applyBorder="1" applyAlignment="1" applyProtection="1">
      <alignment horizontal="center" vertical="center" wrapText="1"/>
      <protection locked="0" hidden="1"/>
    </xf>
    <xf numFmtId="0" fontId="12" fillId="4" borderId="1" xfId="0" applyFont="1" applyFill="1" applyBorder="1" applyAlignment="1" applyProtection="1">
      <alignment horizontal="center" vertical="center" wrapText="1"/>
      <protection locked="0" hidden="1"/>
    </xf>
    <xf numFmtId="2" fontId="12" fillId="6" borderId="1" xfId="2" applyNumberFormat="1" applyFont="1" applyFill="1" applyBorder="1" applyAlignment="1">
      <alignment vertical="center"/>
    </xf>
    <xf numFmtId="9" fontId="12" fillId="6" borderId="1" xfId="2" applyNumberFormat="1" applyFont="1" applyFill="1" applyBorder="1" applyAlignment="1">
      <alignment vertical="center"/>
    </xf>
    <xf numFmtId="0" fontId="12" fillId="6" borderId="1" xfId="2" applyFont="1" applyFill="1" applyBorder="1" applyAlignment="1">
      <alignment vertical="center"/>
    </xf>
    <xf numFmtId="0" fontId="12" fillId="6" borderId="1" xfId="2" applyFont="1" applyFill="1" applyBorder="1" applyAlignment="1">
      <alignment horizontal="center" vertical="center"/>
    </xf>
    <xf numFmtId="0" fontId="12" fillId="6" borderId="1" xfId="2" applyFont="1" applyFill="1" applyBorder="1" applyAlignment="1">
      <alignment vertical="center" wrapText="1"/>
    </xf>
    <xf numFmtId="0" fontId="12" fillId="0" borderId="1" xfId="0" applyFont="1" applyBorder="1" applyAlignment="1" applyProtection="1">
      <alignment horizontal="left" vertical="center" wrapText="1"/>
      <protection locked="0" hidden="1"/>
    </xf>
    <xf numFmtId="2" fontId="12" fillId="6" borderId="1" xfId="1" applyNumberFormat="1" applyFont="1" applyFill="1" applyBorder="1" applyAlignment="1">
      <alignment vertical="center"/>
    </xf>
    <xf numFmtId="9" fontId="12" fillId="6" borderId="1" xfId="1" applyFont="1" applyFill="1" applyBorder="1" applyAlignment="1">
      <alignment vertical="center"/>
    </xf>
    <xf numFmtId="10" fontId="12" fillId="6" borderId="1" xfId="1" applyNumberFormat="1" applyFont="1" applyFill="1" applyBorder="1" applyAlignment="1">
      <alignment vertical="center"/>
    </xf>
    <xf numFmtId="0" fontId="19" fillId="0" borderId="1" xfId="0" applyFont="1" applyBorder="1" applyAlignment="1">
      <alignment horizontal="justify" vertical="center"/>
    </xf>
    <xf numFmtId="0" fontId="12" fillId="7" borderId="1" xfId="0" applyFont="1" applyFill="1" applyBorder="1" applyAlignment="1" applyProtection="1">
      <alignment horizontal="center" vertical="center" wrapText="1"/>
      <protection locked="0" hidden="1"/>
    </xf>
    <xf numFmtId="9" fontId="12" fillId="4" borderId="1" xfId="0" applyNumberFormat="1" applyFont="1" applyFill="1" applyBorder="1" applyAlignment="1" applyProtection="1">
      <alignment horizontal="justify" vertical="center" wrapText="1"/>
      <protection locked="0" hidden="1"/>
    </xf>
    <xf numFmtId="0" fontId="19" fillId="0" borderId="1" xfId="0" applyFont="1" applyBorder="1" applyAlignment="1">
      <alignment horizontal="center" vertical="center"/>
    </xf>
    <xf numFmtId="14" fontId="12" fillId="0" borderId="1" xfId="0" applyNumberFormat="1" applyFont="1" applyBorder="1" applyAlignment="1" applyProtection="1">
      <alignment horizontal="center" vertical="center" wrapText="1"/>
      <protection locked="0" hidden="1"/>
    </xf>
    <xf numFmtId="2" fontId="12" fillId="0" borderId="1" xfId="0" applyNumberFormat="1"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3" fillId="4" borderId="1" xfId="2" applyFont="1" applyFill="1" applyBorder="1" applyAlignment="1">
      <alignment vertical="center" wrapText="1"/>
    </xf>
    <xf numFmtId="0" fontId="20" fillId="0" borderId="6" xfId="0" applyFont="1" applyBorder="1" applyAlignment="1" applyProtection="1">
      <alignment horizontal="justify" vertical="center" wrapText="1"/>
      <protection locked="0" hidden="1"/>
    </xf>
    <xf numFmtId="0" fontId="20" fillId="0" borderId="6" xfId="0" applyFont="1" applyBorder="1" applyAlignment="1" applyProtection="1">
      <alignment horizontal="center" vertical="center" wrapText="1"/>
      <protection locked="0" hidden="1"/>
    </xf>
    <xf numFmtId="168" fontId="20" fillId="0" borderId="6" xfId="0" applyNumberFormat="1" applyFont="1" applyBorder="1" applyAlignment="1" applyProtection="1">
      <alignment horizontal="center" vertical="center" wrapText="1"/>
      <protection locked="0" hidden="1"/>
    </xf>
    <xf numFmtId="1" fontId="20" fillId="0" borderId="1" xfId="0" applyNumberFormat="1" applyFont="1" applyBorder="1" applyAlignment="1" applyProtection="1">
      <alignment horizontal="center" vertical="center" wrapText="1"/>
      <protection locked="0" hidden="1"/>
    </xf>
    <xf numFmtId="9" fontId="20" fillId="6" borderId="1" xfId="0" applyNumberFormat="1" applyFont="1" applyFill="1" applyBorder="1" applyAlignment="1" applyProtection="1">
      <alignment horizontal="justify" vertical="center" wrapText="1"/>
      <protection locked="0" hidden="1"/>
    </xf>
    <xf numFmtId="0" fontId="21" fillId="0" borderId="1" xfId="2" applyFont="1" applyBorder="1" applyAlignment="1">
      <alignment vertical="center" wrapText="1"/>
    </xf>
    <xf numFmtId="0" fontId="22" fillId="4" borderId="1" xfId="0" applyFont="1" applyFill="1" applyBorder="1" applyAlignment="1">
      <alignment vertical="center" wrapText="1"/>
    </xf>
    <xf numFmtId="0" fontId="21" fillId="0" borderId="1" xfId="2" applyFont="1" applyBorder="1" applyAlignment="1">
      <alignment vertical="center"/>
    </xf>
    <xf numFmtId="0" fontId="13" fillId="0" borderId="15" xfId="0" applyFont="1" applyBorder="1" applyAlignment="1" applyProtection="1">
      <alignment horizontal="center" vertical="center" wrapText="1"/>
      <protection locked="0" hidden="1"/>
    </xf>
    <xf numFmtId="0" fontId="13" fillId="0" borderId="6" xfId="0" applyFont="1" applyBorder="1" applyAlignment="1" applyProtection="1">
      <alignment horizontal="center" vertical="center" wrapText="1"/>
      <protection locked="0" hidden="1"/>
    </xf>
    <xf numFmtId="0" fontId="17" fillId="0" borderId="15" xfId="0" applyFont="1" applyBorder="1" applyAlignment="1" applyProtection="1">
      <alignment horizontal="center" vertical="center" wrapText="1"/>
      <protection locked="0" hidden="1"/>
    </xf>
    <xf numFmtId="0" fontId="17" fillId="0" borderId="6" xfId="0" applyFont="1" applyBorder="1" applyAlignment="1" applyProtection="1">
      <alignment horizontal="center" vertical="center" wrapText="1"/>
      <protection locked="0" hidden="1"/>
    </xf>
    <xf numFmtId="0" fontId="16" fillId="0" borderId="15" xfId="0" applyFont="1" applyBorder="1" applyAlignment="1">
      <alignment horizontal="center" vertical="center" wrapText="1"/>
    </xf>
    <xf numFmtId="0" fontId="16" fillId="0" borderId="6" xfId="0" applyFont="1" applyBorder="1" applyAlignment="1">
      <alignment horizontal="center" vertical="center" wrapText="1"/>
    </xf>
    <xf numFmtId="0" fontId="13" fillId="5" borderId="1" xfId="2" applyFont="1" applyFill="1" applyBorder="1" applyAlignment="1">
      <alignment horizontal="left" vertical="center"/>
    </xf>
    <xf numFmtId="0" fontId="13" fillId="5" borderId="15" xfId="2" applyFont="1" applyFill="1" applyBorder="1" applyAlignment="1">
      <alignment horizontal="left" vertical="center"/>
    </xf>
    <xf numFmtId="0" fontId="13" fillId="5" borderId="6" xfId="2" applyFont="1" applyFill="1" applyBorder="1" applyAlignment="1">
      <alignment horizontal="left" vertical="center"/>
    </xf>
    <xf numFmtId="0" fontId="21" fillId="0" borderId="1" xfId="2" applyFont="1" applyBorder="1" applyAlignment="1">
      <alignment horizontal="left" vertical="center"/>
    </xf>
    <xf numFmtId="0" fontId="14" fillId="0" borderId="1" xfId="0" applyFont="1" applyBorder="1" applyAlignment="1" applyProtection="1">
      <alignment horizontal="center" vertical="center" wrapText="1"/>
      <protection locked="0" hidden="1"/>
    </xf>
    <xf numFmtId="0" fontId="13" fillId="0" borderId="1" xfId="0" applyFont="1" applyBorder="1" applyAlignment="1" applyProtection="1">
      <alignment horizontal="center" vertical="center" wrapText="1"/>
      <protection locked="0" hidden="1"/>
    </xf>
    <xf numFmtId="14" fontId="13" fillId="0" borderId="1" xfId="0" applyNumberFormat="1" applyFont="1" applyBorder="1" applyAlignment="1" applyProtection="1">
      <alignment horizontal="center" vertical="center" wrapText="1"/>
      <protection locked="0" hidden="1"/>
    </xf>
    <xf numFmtId="1" fontId="13" fillId="0" borderId="1" xfId="0" applyNumberFormat="1" applyFont="1" applyBorder="1" applyAlignment="1" applyProtection="1">
      <alignment horizontal="center" vertical="center" wrapText="1"/>
      <protection locked="0" hidden="1"/>
    </xf>
    <xf numFmtId="168" fontId="13" fillId="0" borderId="1" xfId="0" applyNumberFormat="1" applyFont="1" applyBorder="1" applyAlignment="1" applyProtection="1">
      <alignment horizontal="center" vertical="center" wrapText="1"/>
      <protection locked="0" hidden="1"/>
    </xf>
    <xf numFmtId="9" fontId="13" fillId="0" borderId="1" xfId="0" applyNumberFormat="1" applyFont="1" applyBorder="1" applyAlignment="1" applyProtection="1">
      <alignment horizontal="center" vertical="center" wrapText="1"/>
      <protection locked="0" hidden="1"/>
    </xf>
    <xf numFmtId="0" fontId="14" fillId="5" borderId="1" xfId="0" applyFont="1" applyFill="1" applyBorder="1" applyAlignment="1" applyProtection="1">
      <alignment horizontal="center" vertical="center" wrapText="1"/>
      <protection locked="0" hidden="1"/>
    </xf>
    <xf numFmtId="0" fontId="13" fillId="5" borderId="1" xfId="0" applyFont="1" applyFill="1" applyBorder="1" applyAlignment="1" applyProtection="1">
      <alignment horizontal="center" vertical="center" wrapText="1"/>
      <protection locked="0" hidden="1"/>
    </xf>
    <xf numFmtId="1" fontId="13" fillId="4" borderId="1" xfId="0" applyNumberFormat="1" applyFont="1" applyFill="1" applyBorder="1" applyAlignment="1" applyProtection="1">
      <alignment horizontal="center" vertical="center" wrapText="1"/>
      <protection locked="0" hidden="1"/>
    </xf>
    <xf numFmtId="0" fontId="13" fillId="0" borderId="1" xfId="0" applyFont="1" applyBorder="1" applyAlignment="1">
      <alignment horizontal="center" vertical="center" wrapText="1"/>
    </xf>
    <xf numFmtId="0" fontId="14" fillId="4" borderId="1" xfId="0" applyFont="1" applyFill="1" applyBorder="1" applyAlignment="1" applyProtection="1">
      <alignment horizontal="center" vertical="center" wrapText="1"/>
      <protection locked="0" hidden="1"/>
    </xf>
    <xf numFmtId="0" fontId="13" fillId="4" borderId="1" xfId="0" applyFont="1" applyFill="1" applyBorder="1" applyAlignment="1" applyProtection="1">
      <alignment horizontal="center" vertical="center" wrapText="1"/>
      <protection locked="0" hidden="1"/>
    </xf>
    <xf numFmtId="0" fontId="13" fillId="4" borderId="1" xfId="0" applyFont="1" applyFill="1" applyBorder="1" applyAlignment="1">
      <alignment horizontal="center" vertical="center" wrapText="1"/>
    </xf>
    <xf numFmtId="168" fontId="13" fillId="4" borderId="1" xfId="0" applyNumberFormat="1" applyFont="1" applyFill="1" applyBorder="1" applyAlignment="1" applyProtection="1">
      <alignment horizontal="center" vertical="center" wrapText="1"/>
      <protection locked="0" hidden="1"/>
    </xf>
    <xf numFmtId="0" fontId="14" fillId="5" borderId="6" xfId="0" applyFont="1" applyFill="1" applyBorder="1" applyAlignment="1" applyProtection="1">
      <alignment horizontal="center" vertical="center" wrapText="1"/>
      <protection locked="0" hidden="1"/>
    </xf>
    <xf numFmtId="0" fontId="13" fillId="5" borderId="24"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20" fillId="0" borderId="1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5" xfId="0" applyFont="1" applyBorder="1" applyAlignment="1" applyProtection="1">
      <alignment horizontal="center" vertical="center" wrapText="1"/>
      <protection locked="0" hidden="1"/>
    </xf>
    <xf numFmtId="0" fontId="20" fillId="0" borderId="6" xfId="0" applyFont="1" applyBorder="1" applyAlignment="1" applyProtection="1">
      <alignment horizontal="center" vertical="center" wrapText="1"/>
      <protection locked="0" hidden="1"/>
    </xf>
    <xf numFmtId="0" fontId="18" fillId="4" borderId="1" xfId="0" applyFont="1" applyFill="1" applyBorder="1" applyAlignment="1" applyProtection="1">
      <alignment horizontal="center" vertical="center" wrapText="1"/>
      <protection locked="0" hidden="1"/>
    </xf>
    <xf numFmtId="0" fontId="12" fillId="0" borderId="1" xfId="0" applyFont="1" applyBorder="1" applyAlignment="1" applyProtection="1">
      <alignment horizontal="left" vertical="center" wrapText="1"/>
      <protection locked="0" hidden="1"/>
    </xf>
    <xf numFmtId="14" fontId="12" fillId="0" borderId="1" xfId="0" applyNumberFormat="1" applyFont="1" applyBorder="1" applyAlignment="1" applyProtection="1">
      <alignment horizontal="center" vertical="center" wrapText="1"/>
      <protection locked="0" hidden="1"/>
    </xf>
    <xf numFmtId="0" fontId="12" fillId="0" borderId="1" xfId="0" applyFont="1" applyBorder="1" applyAlignment="1" applyProtection="1">
      <alignment horizontal="center" vertical="center" wrapText="1"/>
      <protection locked="0" hidden="1"/>
    </xf>
    <xf numFmtId="166" fontId="4" fillId="0" borderId="7" xfId="0" applyNumberFormat="1" applyFont="1" applyBorder="1" applyAlignment="1" applyProtection="1">
      <alignment horizontal="center" vertical="center" wrapText="1"/>
      <protection locked="0" hidden="1"/>
    </xf>
    <xf numFmtId="166" fontId="4" fillId="0" borderId="3" xfId="0" applyNumberFormat="1" applyFont="1" applyBorder="1" applyAlignment="1" applyProtection="1">
      <alignment horizontal="center" vertical="center" wrapText="1"/>
      <protection locked="0" hidden="1"/>
    </xf>
    <xf numFmtId="166" fontId="4" fillId="0" borderId="2" xfId="0" applyNumberFormat="1" applyFont="1" applyBorder="1" applyAlignment="1" applyProtection="1">
      <alignment horizontal="center" vertical="center" wrapText="1"/>
      <protection locked="0" hidden="1"/>
    </xf>
    <xf numFmtId="0" fontId="13" fillId="0" borderId="11" xfId="0" applyFont="1" applyBorder="1" applyAlignment="1" applyProtection="1">
      <alignment horizontal="left" vertical="top" wrapText="1"/>
      <protection locked="0" hidden="1"/>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167" fontId="13" fillId="0" borderId="15" xfId="0" applyNumberFormat="1" applyFont="1" applyBorder="1" applyAlignment="1" applyProtection="1">
      <alignment horizontal="center" vertical="center" wrapText="1"/>
      <protection locked="0"/>
    </xf>
    <xf numFmtId="167" fontId="13" fillId="0" borderId="24" xfId="0" applyNumberFormat="1" applyFont="1" applyBorder="1" applyAlignment="1" applyProtection="1">
      <alignment horizontal="center" vertical="center" wrapText="1"/>
      <protection locked="0"/>
    </xf>
    <xf numFmtId="167" fontId="13" fillId="0" borderId="6" xfId="0" applyNumberFormat="1" applyFont="1" applyBorder="1" applyAlignment="1" applyProtection="1">
      <alignment horizontal="center" vertical="center" wrapText="1"/>
      <protection locked="0"/>
    </xf>
    <xf numFmtId="1" fontId="13" fillId="0" borderId="15" xfId="0" applyNumberFormat="1" applyFont="1" applyBorder="1" applyAlignment="1" applyProtection="1">
      <alignment horizontal="center" vertical="center" wrapText="1"/>
      <protection locked="0"/>
    </xf>
    <xf numFmtId="1" fontId="13" fillId="0" borderId="24" xfId="0" applyNumberFormat="1" applyFont="1" applyBorder="1" applyAlignment="1" applyProtection="1">
      <alignment horizontal="center" vertical="center" wrapText="1"/>
      <protection locked="0"/>
    </xf>
    <xf numFmtId="1" fontId="13" fillId="0" borderId="6" xfId="0" applyNumberFormat="1" applyFont="1" applyBorder="1" applyAlignment="1" applyProtection="1">
      <alignment horizontal="center" vertical="center" wrapText="1"/>
      <protection locked="0"/>
    </xf>
    <xf numFmtId="9" fontId="14" fillId="0" borderId="15" xfId="0" applyNumberFormat="1" applyFont="1" applyBorder="1" applyAlignment="1" applyProtection="1">
      <alignment horizontal="center" vertical="center" wrapText="1"/>
      <protection locked="0"/>
    </xf>
    <xf numFmtId="9" fontId="13" fillId="0" borderId="19" xfId="0" applyNumberFormat="1" applyFont="1" applyBorder="1" applyAlignment="1" applyProtection="1">
      <alignment horizontal="center" vertical="center" wrapText="1"/>
      <protection locked="0"/>
    </xf>
    <xf numFmtId="2" fontId="13" fillId="0" borderId="15" xfId="1" applyNumberFormat="1" applyFont="1" applyFill="1" applyBorder="1" applyAlignment="1">
      <alignment horizontal="center" vertical="center" wrapText="1"/>
    </xf>
    <xf numFmtId="2" fontId="13" fillId="0" borderId="24" xfId="1" applyNumberFormat="1" applyFont="1" applyFill="1" applyBorder="1" applyAlignment="1">
      <alignment horizontal="center" vertical="center" wrapText="1"/>
    </xf>
    <xf numFmtId="2" fontId="13" fillId="0" borderId="6" xfId="1" applyNumberFormat="1" applyFont="1" applyFill="1" applyBorder="1" applyAlignment="1">
      <alignment horizontal="center" vertical="center" wrapText="1"/>
    </xf>
    <xf numFmtId="9" fontId="13" fillId="0" borderId="15" xfId="1" applyFont="1" applyFill="1" applyBorder="1" applyAlignment="1" applyProtection="1">
      <alignment horizontal="center" vertical="center" wrapText="1"/>
    </xf>
    <xf numFmtId="9" fontId="13" fillId="0" borderId="24" xfId="1" applyFont="1" applyFill="1" applyBorder="1" applyAlignment="1" applyProtection="1">
      <alignment horizontal="center" vertical="center" wrapText="1"/>
    </xf>
    <xf numFmtId="9" fontId="13" fillId="0" borderId="6" xfId="1" applyFont="1" applyFill="1" applyBorder="1" applyAlignment="1" applyProtection="1">
      <alignment horizontal="center" vertical="center" wrapText="1"/>
    </xf>
    <xf numFmtId="2" fontId="13" fillId="0" borderId="15" xfId="0" applyNumberFormat="1" applyFont="1" applyBorder="1" applyAlignment="1">
      <alignment horizontal="center" vertical="center" wrapText="1"/>
    </xf>
    <xf numFmtId="2" fontId="13" fillId="0" borderId="24" xfId="0" applyNumberFormat="1" applyFont="1" applyBorder="1" applyAlignment="1">
      <alignment horizontal="center" vertical="center" wrapText="1"/>
    </xf>
    <xf numFmtId="2" fontId="13" fillId="0" borderId="6" xfId="0" applyNumberFormat="1" applyFont="1" applyBorder="1" applyAlignment="1">
      <alignment horizontal="center" vertical="center" wrapText="1"/>
    </xf>
    <xf numFmtId="0" fontId="13" fillId="0" borderId="1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6" xfId="0" applyFont="1" applyBorder="1" applyAlignment="1">
      <alignment horizontal="center" vertical="center" wrapText="1"/>
    </xf>
    <xf numFmtId="0" fontId="13" fillId="5" borderId="15"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15" xfId="0" applyFont="1" applyFill="1" applyBorder="1" applyAlignment="1">
      <alignment horizontal="left" vertical="center" wrapText="1"/>
    </xf>
    <xf numFmtId="0" fontId="14" fillId="0" borderId="7" xfId="2" applyFont="1" applyBorder="1" applyAlignment="1" applyProtection="1">
      <alignment horizontal="left" vertical="center"/>
      <protection locked="0" hidden="1"/>
    </xf>
    <xf numFmtId="0" fontId="14" fillId="0" borderId="3" xfId="2" applyFont="1" applyBorder="1" applyAlignment="1" applyProtection="1">
      <alignment horizontal="left" vertical="center"/>
      <protection locked="0" hidden="1"/>
    </xf>
    <xf numFmtId="0" fontId="14" fillId="0" borderId="2" xfId="2" applyFont="1" applyBorder="1" applyAlignment="1" applyProtection="1">
      <alignment horizontal="left" vertical="center"/>
      <protection locked="0" hidden="1"/>
    </xf>
    <xf numFmtId="0" fontId="14" fillId="0" borderId="0" xfId="2" applyFont="1" applyAlignment="1" applyProtection="1">
      <alignment horizontal="center" vertical="center"/>
      <protection locked="0" hidden="1"/>
    </xf>
    <xf numFmtId="0" fontId="4" fillId="0" borderId="18"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hidden="1"/>
    </xf>
    <xf numFmtId="0" fontId="4" fillId="0" borderId="21" xfId="0" applyFont="1" applyBorder="1" applyAlignment="1" applyProtection="1">
      <alignment horizontal="center" vertical="center" wrapText="1"/>
      <protection locked="0" hidden="1"/>
    </xf>
    <xf numFmtId="0" fontId="13" fillId="4" borderId="28" xfId="0" applyFont="1" applyFill="1" applyBorder="1" applyAlignment="1">
      <alignment horizontal="center" vertical="center" wrapText="1"/>
    </xf>
    <xf numFmtId="0" fontId="13" fillId="4" borderId="6" xfId="0" applyFont="1" applyFill="1" applyBorder="1" applyAlignment="1">
      <alignment horizontal="center" vertical="center" wrapText="1"/>
    </xf>
    <xf numFmtId="9" fontId="13" fillId="4" borderId="15" xfId="1" applyFont="1" applyFill="1" applyBorder="1" applyAlignment="1" applyProtection="1">
      <alignment horizontal="center" vertical="center" wrapText="1"/>
      <protection locked="0"/>
    </xf>
    <xf numFmtId="9" fontId="13" fillId="4" borderId="6" xfId="1" applyFont="1" applyFill="1" applyBorder="1" applyAlignment="1" applyProtection="1">
      <alignment horizontal="center" vertical="center" wrapText="1"/>
      <protection locked="0"/>
    </xf>
    <xf numFmtId="1" fontId="13" fillId="4" borderId="15" xfId="0" applyNumberFormat="1" applyFont="1" applyFill="1" applyBorder="1" applyAlignment="1" applyProtection="1">
      <alignment horizontal="center" vertical="center" wrapText="1"/>
      <protection locked="0"/>
    </xf>
    <xf numFmtId="1" fontId="13" fillId="4" borderId="6" xfId="0" applyNumberFormat="1" applyFont="1" applyFill="1" applyBorder="1" applyAlignment="1" applyProtection="1">
      <alignment horizontal="center" vertical="center" wrapText="1"/>
      <protection locked="0"/>
    </xf>
    <xf numFmtId="0" fontId="13" fillId="4" borderId="15" xfId="0" applyFont="1" applyFill="1" applyBorder="1" applyAlignment="1">
      <alignment horizontal="center"/>
    </xf>
    <xf numFmtId="0" fontId="13" fillId="4" borderId="6" xfId="0" applyFont="1" applyFill="1" applyBorder="1" applyAlignment="1">
      <alignment horizontal="center"/>
    </xf>
    <xf numFmtId="0" fontId="13" fillId="4" borderId="15" xfId="0" applyFont="1" applyFill="1" applyBorder="1" applyAlignment="1">
      <alignment horizontal="center" vertical="center"/>
    </xf>
    <xf numFmtId="0" fontId="13" fillId="4" borderId="6" xfId="0" applyFont="1" applyFill="1" applyBorder="1" applyAlignment="1">
      <alignment horizontal="center" vertical="center"/>
    </xf>
    <xf numFmtId="167" fontId="13" fillId="4" borderId="15" xfId="0" applyNumberFormat="1" applyFont="1" applyFill="1" applyBorder="1" applyAlignment="1" applyProtection="1">
      <alignment horizontal="center" vertical="center" wrapText="1"/>
      <protection locked="0"/>
    </xf>
    <xf numFmtId="167" fontId="13" fillId="4" borderId="6" xfId="0" applyNumberFormat="1" applyFont="1" applyFill="1" applyBorder="1" applyAlignment="1" applyProtection="1">
      <alignment horizontal="center" vertical="center" wrapText="1"/>
      <protection locked="0"/>
    </xf>
    <xf numFmtId="9" fontId="13" fillId="4" borderId="14" xfId="1" applyFont="1" applyFill="1" applyBorder="1" applyAlignment="1" applyProtection="1">
      <alignment horizontal="center" vertical="center" wrapText="1"/>
      <protection locked="0"/>
    </xf>
    <xf numFmtId="9" fontId="13" fillId="4" borderId="30" xfId="1" applyFont="1" applyFill="1" applyBorder="1" applyAlignment="1" applyProtection="1">
      <alignment horizontal="center" vertical="center" wrapText="1"/>
      <protection locked="0"/>
    </xf>
    <xf numFmtId="0" fontId="14" fillId="5" borderId="15" xfId="0" applyFont="1" applyFill="1" applyBorder="1" applyAlignment="1" applyProtection="1">
      <alignment horizontal="center" vertical="center" wrapText="1"/>
      <protection locked="0" hidden="1"/>
    </xf>
    <xf numFmtId="0" fontId="13" fillId="5" borderId="15" xfId="0" applyFont="1" applyFill="1" applyBorder="1" applyAlignment="1" applyProtection="1">
      <alignment horizontal="left" vertical="center" wrapText="1"/>
      <protection locked="0" hidden="1"/>
    </xf>
    <xf numFmtId="0" fontId="13" fillId="5" borderId="24" xfId="0" applyFont="1" applyFill="1" applyBorder="1" applyAlignment="1" applyProtection="1">
      <alignment horizontal="left" vertical="center" wrapText="1"/>
      <protection locked="0" hidden="1"/>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hidden="1"/>
    </xf>
    <xf numFmtId="0" fontId="4" fillId="0" borderId="19" xfId="0" applyFont="1" applyBorder="1" applyAlignment="1" applyProtection="1">
      <alignment horizontal="center" vertical="center" wrapText="1"/>
      <protection locked="0" hidden="1"/>
    </xf>
    <xf numFmtId="0" fontId="13" fillId="4" borderId="14" xfId="0" applyFont="1" applyFill="1" applyBorder="1" applyAlignment="1" applyProtection="1">
      <alignment horizontal="center" vertical="center" wrapText="1"/>
      <protection locked="0"/>
    </xf>
    <xf numFmtId="0" fontId="13" fillId="4" borderId="30" xfId="0" applyFont="1" applyFill="1" applyBorder="1" applyAlignment="1" applyProtection="1">
      <alignment horizontal="center" vertical="center" wrapText="1"/>
      <protection locked="0"/>
    </xf>
    <xf numFmtId="0" fontId="13" fillId="4" borderId="15" xfId="0"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167" fontId="13" fillId="4" borderId="24" xfId="0" applyNumberFormat="1" applyFont="1" applyFill="1" applyBorder="1" applyAlignment="1" applyProtection="1">
      <alignment horizontal="center" vertical="center" wrapText="1"/>
      <protection locked="0"/>
    </xf>
    <xf numFmtId="1" fontId="13" fillId="4" borderId="24" xfId="0" applyNumberFormat="1" applyFont="1" applyFill="1" applyBorder="1" applyAlignment="1" applyProtection="1">
      <alignment horizontal="center" vertical="center" wrapText="1"/>
      <protection locked="0"/>
    </xf>
    <xf numFmtId="2" fontId="13" fillId="4" borderId="28" xfId="0" applyNumberFormat="1" applyFont="1" applyFill="1" applyBorder="1" applyAlignment="1">
      <alignment horizontal="center" vertical="center" wrapText="1"/>
    </xf>
    <xf numFmtId="2" fontId="13" fillId="4" borderId="6" xfId="0" applyNumberFormat="1"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14" fillId="0" borderId="7" xfId="2" applyFont="1" applyBorder="1" applyAlignment="1">
      <alignment horizontal="left" vertical="center" wrapText="1"/>
    </xf>
    <xf numFmtId="0" fontId="14" fillId="0" borderId="2" xfId="2" applyFont="1" applyBorder="1" applyAlignment="1">
      <alignment horizontal="left" vertical="center" wrapText="1"/>
    </xf>
    <xf numFmtId="0" fontId="14" fillId="0" borderId="3" xfId="2" applyFont="1" applyBorder="1" applyAlignment="1">
      <alignment horizontal="left" vertical="center" wrapText="1"/>
    </xf>
    <xf numFmtId="0" fontId="13" fillId="0" borderId="1" xfId="0" applyFont="1" applyBorder="1" applyAlignment="1" applyProtection="1">
      <alignment horizontal="center" vertical="center" wrapText="1"/>
      <protection locked="0"/>
    </xf>
    <xf numFmtId="0" fontId="13" fillId="0" borderId="0" xfId="2" applyFont="1" applyAlignment="1">
      <alignment horizontal="center" vertical="center" wrapText="1"/>
    </xf>
    <xf numFmtId="0" fontId="14" fillId="0" borderId="4" xfId="2" applyFont="1" applyBorder="1" applyAlignment="1">
      <alignment horizontal="left" vertical="center" wrapText="1"/>
    </xf>
    <xf numFmtId="0" fontId="14" fillId="0" borderId="5" xfId="2" applyFont="1" applyBorder="1" applyAlignment="1">
      <alignment horizontal="left" vertical="center" wrapText="1"/>
    </xf>
    <xf numFmtId="14" fontId="14" fillId="0" borderId="4" xfId="2" applyNumberFormat="1" applyFont="1" applyBorder="1" applyAlignment="1">
      <alignment horizontal="left" vertical="center" wrapText="1"/>
    </xf>
    <xf numFmtId="166" fontId="4" fillId="2" borderId="8" xfId="0" applyNumberFormat="1" applyFont="1" applyFill="1" applyBorder="1" applyAlignment="1" applyProtection="1">
      <alignment horizontal="center" vertical="center" wrapText="1"/>
      <protection locked="0" hidden="1"/>
    </xf>
    <xf numFmtId="166" fontId="4" fillId="2" borderId="9" xfId="0" applyNumberFormat="1" applyFont="1" applyFill="1" applyBorder="1" applyAlignment="1" applyProtection="1">
      <alignment horizontal="center" vertical="center" wrapText="1"/>
      <protection locked="0" hidden="1"/>
    </xf>
    <xf numFmtId="166" fontId="4" fillId="2" borderId="10" xfId="0" applyNumberFormat="1" applyFont="1" applyFill="1" applyBorder="1" applyAlignment="1" applyProtection="1">
      <alignment horizontal="center" vertical="center" wrapText="1"/>
      <protection locked="0" hidden="1"/>
    </xf>
    <xf numFmtId="0" fontId="14" fillId="0" borderId="15" xfId="0" applyFont="1" applyBorder="1" applyAlignment="1">
      <alignment horizontal="center" vertical="center" wrapText="1"/>
    </xf>
    <xf numFmtId="0" fontId="16" fillId="0" borderId="26" xfId="0" applyFont="1" applyBorder="1" applyAlignment="1" applyProtection="1">
      <alignment horizontal="center" vertical="center" wrapText="1"/>
      <protection locked="0"/>
    </xf>
    <xf numFmtId="0" fontId="16" fillId="0" borderId="25"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4" borderId="26" xfId="0" applyFont="1" applyFill="1" applyBorder="1" applyAlignment="1" applyProtection="1">
      <alignment horizontal="center" vertical="center" wrapText="1"/>
      <protection locked="0"/>
    </xf>
    <xf numFmtId="0" fontId="16" fillId="4" borderId="22"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9" fontId="13" fillId="0" borderId="17" xfId="0" applyNumberFormat="1" applyFont="1" applyBorder="1" applyAlignment="1" applyProtection="1">
      <alignment horizontal="center" vertical="center" wrapText="1"/>
      <protection locked="0"/>
    </xf>
    <xf numFmtId="9" fontId="13" fillId="0" borderId="34" xfId="0" applyNumberFormat="1" applyFont="1" applyBorder="1" applyAlignment="1" applyProtection="1">
      <alignment horizontal="center" vertical="center" wrapText="1"/>
      <protection locked="0"/>
    </xf>
    <xf numFmtId="3" fontId="13" fillId="0" borderId="32" xfId="0" applyNumberFormat="1" applyFont="1" applyBorder="1" applyAlignment="1">
      <alignment horizontal="center" vertical="center" wrapText="1"/>
    </xf>
    <xf numFmtId="3" fontId="13" fillId="0" borderId="33" xfId="0" applyNumberFormat="1" applyFont="1" applyBorder="1" applyAlignment="1">
      <alignment horizontal="center" vertical="center" wrapText="1"/>
    </xf>
    <xf numFmtId="9" fontId="13" fillId="0" borderId="28" xfId="1" applyFont="1" applyFill="1" applyBorder="1" applyAlignment="1" applyProtection="1">
      <alignment horizontal="center" vertical="center" wrapText="1"/>
    </xf>
    <xf numFmtId="2" fontId="13" fillId="0" borderId="28" xfId="0" applyNumberFormat="1" applyFont="1" applyBorder="1" applyAlignment="1">
      <alignment horizontal="center" vertical="center" wrapText="1"/>
    </xf>
    <xf numFmtId="0" fontId="13" fillId="0" borderId="28" xfId="0" applyFont="1" applyBorder="1" applyAlignment="1">
      <alignment horizontal="center" vertical="center" wrapText="1"/>
    </xf>
    <xf numFmtId="0" fontId="13" fillId="0" borderId="28" xfId="0" applyFont="1" applyBorder="1" applyAlignment="1">
      <alignment horizontal="center" vertical="center"/>
    </xf>
    <xf numFmtId="0" fontId="13" fillId="0" borderId="24" xfId="0" applyFont="1" applyBorder="1" applyAlignment="1">
      <alignment horizontal="center" vertical="center"/>
    </xf>
    <xf numFmtId="0" fontId="13" fillId="0" borderId="26" xfId="0" applyFont="1" applyBorder="1" applyAlignment="1">
      <alignment horizontal="center" vertical="center"/>
    </xf>
    <xf numFmtId="0" fontId="13" fillId="0" borderId="25" xfId="0" applyFont="1" applyBorder="1" applyAlignment="1">
      <alignment horizontal="center" vertical="center"/>
    </xf>
    <xf numFmtId="0" fontId="13" fillId="4" borderId="33" xfId="0" applyFont="1" applyFill="1" applyBorder="1" applyAlignment="1" applyProtection="1">
      <alignment horizontal="center" vertical="center" wrapText="1"/>
      <protection locked="0"/>
    </xf>
    <xf numFmtId="0" fontId="13" fillId="4" borderId="24"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13" fillId="4" borderId="15" xfId="0" applyFont="1" applyFill="1" applyBorder="1" applyAlignment="1">
      <alignment horizontal="center" vertical="center" wrapText="1"/>
    </xf>
    <xf numFmtId="0" fontId="16" fillId="4" borderId="25" xfId="0" applyFont="1" applyFill="1" applyBorder="1" applyAlignment="1" applyProtection="1">
      <alignment horizontal="center" vertical="center" wrapText="1"/>
      <protection locked="0"/>
    </xf>
    <xf numFmtId="0" fontId="16" fillId="4" borderId="39" xfId="0" applyFont="1" applyFill="1" applyBorder="1" applyAlignment="1" applyProtection="1">
      <alignment horizontal="center" vertical="center" wrapText="1"/>
      <protection locked="0"/>
    </xf>
    <xf numFmtId="0" fontId="16" fillId="4" borderId="40"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wrapText="1"/>
      <protection locked="0"/>
    </xf>
    <xf numFmtId="0" fontId="14" fillId="0" borderId="24" xfId="0" applyFont="1" applyBorder="1" applyAlignment="1">
      <alignment horizontal="center" vertical="center" wrapText="1"/>
    </xf>
    <xf numFmtId="0" fontId="14" fillId="0" borderId="6" xfId="0" applyFont="1" applyBorder="1" applyAlignment="1">
      <alignment horizontal="center" vertical="center" wrapText="1"/>
    </xf>
    <xf numFmtId="9" fontId="13" fillId="0" borderId="26" xfId="0" applyNumberFormat="1" applyFont="1" applyBorder="1" applyAlignment="1" applyProtection="1">
      <alignment horizontal="center" vertical="center" wrapText="1"/>
      <protection locked="0"/>
    </xf>
    <xf numFmtId="9" fontId="13" fillId="0" borderId="25" xfId="0" applyNumberFormat="1" applyFont="1" applyBorder="1" applyAlignment="1" applyProtection="1">
      <alignment horizontal="center" vertical="center" wrapText="1"/>
      <protection locked="0"/>
    </xf>
    <xf numFmtId="9" fontId="13" fillId="0" borderId="22" xfId="0" applyNumberFormat="1" applyFont="1" applyBorder="1" applyAlignment="1" applyProtection="1">
      <alignment horizontal="center" vertical="center" wrapText="1"/>
      <protection locked="0"/>
    </xf>
    <xf numFmtId="9" fontId="13" fillId="0" borderId="13" xfId="1" applyFont="1" applyFill="1" applyBorder="1" applyAlignment="1" applyProtection="1">
      <alignment horizontal="center" vertical="center" wrapText="1"/>
      <protection locked="0"/>
    </xf>
    <xf numFmtId="9" fontId="13" fillId="0" borderId="23" xfId="1" applyFont="1" applyFill="1" applyBorder="1" applyAlignment="1" applyProtection="1">
      <alignment horizontal="center" vertical="center" wrapText="1"/>
      <protection locked="0"/>
    </xf>
    <xf numFmtId="9" fontId="13" fillId="0" borderId="5" xfId="1" applyFont="1" applyFill="1" applyBorder="1" applyAlignment="1" applyProtection="1">
      <alignment horizontal="center" vertical="center" wrapText="1"/>
      <protection locked="0"/>
    </xf>
    <xf numFmtId="9" fontId="13" fillId="0" borderId="15" xfId="1" applyFont="1" applyFill="1" applyBorder="1" applyAlignment="1" applyProtection="1">
      <alignment horizontal="center" vertical="center" wrapText="1"/>
      <protection locked="0"/>
    </xf>
    <xf numFmtId="9" fontId="13" fillId="0" borderId="24" xfId="1" applyFont="1" applyFill="1" applyBorder="1" applyAlignment="1" applyProtection="1">
      <alignment horizontal="center" vertical="center" wrapText="1"/>
      <protection locked="0"/>
    </xf>
    <xf numFmtId="9" fontId="13" fillId="0" borderId="6" xfId="1"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cellXfs>
  <cellStyles count="4">
    <cellStyle name="Millares 2" xfId="3"/>
    <cellStyle name="Normal" xfId="0" builtinId="0"/>
    <cellStyle name="Normal 2" xfId="2"/>
    <cellStyle name="Porcentaje" xfId="1" builtinId="5"/>
  </cellStyles>
  <dxfs count="153">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xdr:rowOff>
    </xdr:from>
    <xdr:to>
      <xdr:col>12</xdr:col>
      <xdr:colOff>-1</xdr:colOff>
      <xdr:row>7</xdr:row>
      <xdr:rowOff>-1</xdr:rowOff>
    </xdr:to>
    <xdr:sp macro="" textlink="">
      <xdr:nvSpPr>
        <xdr:cNvPr id="2" name="CuadroTexto 1">
          <a:extLst>
            <a:ext uri="{FF2B5EF4-FFF2-40B4-BE49-F238E27FC236}">
              <a16:creationId xmlns:a16="http://schemas.microsoft.com/office/drawing/2014/main" xmlns="" id="{596AF882-4F11-48D4-9845-1709FC11640B}"/>
            </a:ext>
          </a:extLst>
        </xdr:cNvPr>
        <xdr:cNvSpPr txBox="1"/>
      </xdr:nvSpPr>
      <xdr:spPr>
        <a:xfrm>
          <a:off x="152400" y="209549"/>
          <a:ext cx="16240124"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419" sz="1100"/>
        </a:p>
      </xdr:txBody>
    </xdr:sp>
    <xdr:clientData/>
  </xdr:twoCellAnchor>
  <xdr:twoCellAnchor>
    <xdr:from>
      <xdr:col>3</xdr:col>
      <xdr:colOff>1</xdr:colOff>
      <xdr:row>1</xdr:row>
      <xdr:rowOff>-1</xdr:rowOff>
    </xdr:from>
    <xdr:to>
      <xdr:col>8</xdr:col>
      <xdr:colOff>0</xdr:colOff>
      <xdr:row>7</xdr:row>
      <xdr:rowOff>-1</xdr:rowOff>
    </xdr:to>
    <xdr:sp macro="" textlink="">
      <xdr:nvSpPr>
        <xdr:cNvPr id="3" name="CuadroTexto 2">
          <a:extLst>
            <a:ext uri="{FF2B5EF4-FFF2-40B4-BE49-F238E27FC236}">
              <a16:creationId xmlns:a16="http://schemas.microsoft.com/office/drawing/2014/main" xmlns="" id="{EEDCBBF4-CB47-40FD-BFDB-7CB441F6CC08}"/>
            </a:ext>
          </a:extLst>
        </xdr:cNvPr>
        <xdr:cNvSpPr txBox="1"/>
      </xdr:nvSpPr>
      <xdr:spPr>
        <a:xfrm>
          <a:off x="4505326" y="209549"/>
          <a:ext cx="6562724"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O"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SEGUIMIENTO Y AVANCE DEL PLAN DE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MEJORAMIENTO ÚNICO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1</xdr:col>
      <xdr:colOff>452438</xdr:colOff>
      <xdr:row>1</xdr:row>
      <xdr:rowOff>190499</xdr:rowOff>
    </xdr:from>
    <xdr:to>
      <xdr:col>3</xdr:col>
      <xdr:colOff>398502</xdr:colOff>
      <xdr:row>6</xdr:row>
      <xdr:rowOff>56697</xdr:rowOff>
    </xdr:to>
    <xdr:pic>
      <xdr:nvPicPr>
        <xdr:cNvPr id="4" name="Imagen 3">
          <a:extLst>
            <a:ext uri="{FF2B5EF4-FFF2-40B4-BE49-F238E27FC236}">
              <a16:creationId xmlns:a16="http://schemas.microsoft.com/office/drawing/2014/main" xmlns="" id="{8AE5B029-CC2F-4E16-869D-9ECFED331D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838" y="400049"/>
          <a:ext cx="3193256" cy="904876"/>
        </a:xfrm>
        <a:prstGeom prst="rect">
          <a:avLst/>
        </a:prstGeom>
        <a:noFill/>
        <a:ln>
          <a:noFill/>
        </a:ln>
      </xdr:spPr>
    </xdr:pic>
    <xdr:clientData/>
  </xdr:twoCellAnchor>
  <xdr:twoCellAnchor>
    <xdr:from>
      <xdr:col>8</xdr:col>
      <xdr:colOff>0</xdr:colOff>
      <xdr:row>2</xdr:row>
      <xdr:rowOff>190500</xdr:rowOff>
    </xdr:from>
    <xdr:to>
      <xdr:col>12</xdr:col>
      <xdr:colOff>-1</xdr:colOff>
      <xdr:row>4</xdr:row>
      <xdr:rowOff>202406</xdr:rowOff>
    </xdr:to>
    <xdr:sp macro="" textlink="">
      <xdr:nvSpPr>
        <xdr:cNvPr id="5" name="CuadroTexto 4">
          <a:extLst>
            <a:ext uri="{FF2B5EF4-FFF2-40B4-BE49-F238E27FC236}">
              <a16:creationId xmlns:a16="http://schemas.microsoft.com/office/drawing/2014/main" xmlns="" id="{B1C71F71-A665-4FC1-9DC0-8C0BF3132F61}"/>
            </a:ext>
          </a:extLst>
        </xdr:cNvPr>
        <xdr:cNvSpPr txBox="1"/>
      </xdr:nvSpPr>
      <xdr:spPr>
        <a:xfrm>
          <a:off x="11068050" y="609600"/>
          <a:ext cx="5324474" cy="431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419" sz="1100"/>
            <a:t>FEHCA</a:t>
          </a:r>
        </a:p>
      </xdr:txBody>
    </xdr:sp>
    <xdr:clientData/>
  </xdr:twoCellAnchor>
  <xdr:twoCellAnchor>
    <xdr:from>
      <xdr:col>8</xdr:col>
      <xdr:colOff>0</xdr:colOff>
      <xdr:row>0</xdr:row>
      <xdr:rowOff>202406</xdr:rowOff>
    </xdr:from>
    <xdr:to>
      <xdr:col>12</xdr:col>
      <xdr:colOff>-1</xdr:colOff>
      <xdr:row>2</xdr:row>
      <xdr:rowOff>178594</xdr:rowOff>
    </xdr:to>
    <xdr:sp macro="" textlink="">
      <xdr:nvSpPr>
        <xdr:cNvPr id="6" name="CuadroTexto 5">
          <a:extLst>
            <a:ext uri="{FF2B5EF4-FFF2-40B4-BE49-F238E27FC236}">
              <a16:creationId xmlns:a16="http://schemas.microsoft.com/office/drawing/2014/main" xmlns="" id="{D50F9F39-DC20-4AB6-B1F4-E8F7FCFFA105}"/>
            </a:ext>
          </a:extLst>
        </xdr:cNvPr>
        <xdr:cNvSpPr txBox="1"/>
      </xdr:nvSpPr>
      <xdr:spPr>
        <a:xfrm>
          <a:off x="11068050" y="202406"/>
          <a:ext cx="5324474" cy="395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b="1">
              <a:latin typeface="Arial" panose="020B0604020202020204" pitchFamily="34" charset="0"/>
              <a:cs typeface="Arial" panose="020B0604020202020204" pitchFamily="34" charset="0"/>
            </a:rPr>
            <a:t>CÓDIGO:</a:t>
          </a:r>
        </a:p>
      </xdr:txBody>
    </xdr:sp>
    <xdr:clientData/>
  </xdr:twoCellAnchor>
  <xdr:twoCellAnchor>
    <xdr:from>
      <xdr:col>8</xdr:col>
      <xdr:colOff>0</xdr:colOff>
      <xdr:row>4</xdr:row>
      <xdr:rowOff>202406</xdr:rowOff>
    </xdr:from>
    <xdr:to>
      <xdr:col>12</xdr:col>
      <xdr:colOff>-1</xdr:colOff>
      <xdr:row>6</xdr:row>
      <xdr:rowOff>202406</xdr:rowOff>
    </xdr:to>
    <xdr:sp macro="" textlink="">
      <xdr:nvSpPr>
        <xdr:cNvPr id="7" name="CuadroTexto 6">
          <a:extLst>
            <a:ext uri="{FF2B5EF4-FFF2-40B4-BE49-F238E27FC236}">
              <a16:creationId xmlns:a16="http://schemas.microsoft.com/office/drawing/2014/main" xmlns="" id="{0E5062EF-19BD-4CF6-B2A2-278A71FF5324}"/>
            </a:ext>
          </a:extLst>
        </xdr:cNvPr>
        <xdr:cNvSpPr txBox="1"/>
      </xdr:nvSpPr>
      <xdr:spPr>
        <a:xfrm>
          <a:off x="11068050" y="1040606"/>
          <a:ext cx="5324474"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b="1">
              <a:latin typeface="Arial" panose="020B0604020202020204" pitchFamily="34" charset="0"/>
              <a:cs typeface="Arial" panose="020B0604020202020204" pitchFamily="34" charset="0"/>
            </a:rPr>
            <a:t>VERSIÓN:</a:t>
          </a:r>
        </a:p>
      </xdr:txBody>
    </xdr:sp>
    <xdr:clientData/>
  </xdr:twoCellAnchor>
  <xdr:twoCellAnchor>
    <xdr:from>
      <xdr:col>8</xdr:col>
      <xdr:colOff>0</xdr:colOff>
      <xdr:row>2</xdr:row>
      <xdr:rowOff>178594</xdr:rowOff>
    </xdr:from>
    <xdr:to>
      <xdr:col>12</xdr:col>
      <xdr:colOff>-1</xdr:colOff>
      <xdr:row>4</xdr:row>
      <xdr:rowOff>202406</xdr:rowOff>
    </xdr:to>
    <xdr:sp macro="" textlink="">
      <xdr:nvSpPr>
        <xdr:cNvPr id="8" name="CuadroTexto 7">
          <a:extLst>
            <a:ext uri="{FF2B5EF4-FFF2-40B4-BE49-F238E27FC236}">
              <a16:creationId xmlns:a16="http://schemas.microsoft.com/office/drawing/2014/main" xmlns="" id="{CE827B89-E2DB-45DF-9EA1-DA0355CF4F7A}"/>
            </a:ext>
          </a:extLst>
        </xdr:cNvPr>
        <xdr:cNvSpPr txBox="1"/>
      </xdr:nvSpPr>
      <xdr:spPr>
        <a:xfrm>
          <a:off x="11068050" y="597694"/>
          <a:ext cx="5324474" cy="44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b="1">
              <a:latin typeface="Arial" panose="020B0604020202020204" pitchFamily="34" charset="0"/>
              <a:cs typeface="Arial" panose="020B0604020202020204" pitchFamily="34" charset="0"/>
            </a:rPr>
            <a:t>FECHA:</a:t>
          </a:r>
        </a:p>
      </xdr:txBody>
    </xdr:sp>
    <xdr:clientData/>
  </xdr:twoCellAnchor>
  <xdr:twoCellAnchor>
    <xdr:from>
      <xdr:col>9</xdr:col>
      <xdr:colOff>607218</xdr:colOff>
      <xdr:row>0</xdr:row>
      <xdr:rowOff>202406</xdr:rowOff>
    </xdr:from>
    <xdr:to>
      <xdr:col>11</xdr:col>
      <xdr:colOff>1059656</xdr:colOff>
      <xdr:row>6</xdr:row>
      <xdr:rowOff>202406</xdr:rowOff>
    </xdr:to>
    <xdr:sp macro="" textlink="">
      <xdr:nvSpPr>
        <xdr:cNvPr id="9" name="CuadroTexto 8">
          <a:extLst>
            <a:ext uri="{FF2B5EF4-FFF2-40B4-BE49-F238E27FC236}">
              <a16:creationId xmlns:a16="http://schemas.microsoft.com/office/drawing/2014/main" xmlns="" id="{C772898E-9D78-43BD-BD66-6EBCE93751FA}"/>
            </a:ext>
          </a:extLst>
        </xdr:cNvPr>
        <xdr:cNvSpPr txBox="1"/>
      </xdr:nvSpPr>
      <xdr:spPr>
        <a:xfrm>
          <a:off x="13084968" y="202406"/>
          <a:ext cx="3309938"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419" sz="1600">
              <a:solidFill>
                <a:srgbClr val="FF0000"/>
              </a:solidFill>
              <a:latin typeface="Arial" panose="020B0604020202020204" pitchFamily="34" charset="0"/>
              <a:cs typeface="Arial" panose="020B0604020202020204" pitchFamily="34" charset="0"/>
            </a:rPr>
            <a:t>FT111_02_SAPMC</a:t>
          </a:r>
        </a:p>
      </xdr:txBody>
    </xdr:sp>
    <xdr:clientData/>
  </xdr:twoCellAnchor>
  <xdr:twoCellAnchor>
    <xdr:from>
      <xdr:col>9</xdr:col>
      <xdr:colOff>619125</xdr:colOff>
      <xdr:row>2</xdr:row>
      <xdr:rowOff>178594</xdr:rowOff>
    </xdr:from>
    <xdr:to>
      <xdr:col>12</xdr:col>
      <xdr:colOff>-1</xdr:colOff>
      <xdr:row>4</xdr:row>
      <xdr:rowOff>202406</xdr:rowOff>
    </xdr:to>
    <xdr:sp macro="" textlink="">
      <xdr:nvSpPr>
        <xdr:cNvPr id="10" name="CuadroTexto 9">
          <a:extLst>
            <a:ext uri="{FF2B5EF4-FFF2-40B4-BE49-F238E27FC236}">
              <a16:creationId xmlns:a16="http://schemas.microsoft.com/office/drawing/2014/main" xmlns="" id="{671D4CE2-97BA-460E-9F55-EA548E09D6E4}"/>
            </a:ext>
          </a:extLst>
        </xdr:cNvPr>
        <xdr:cNvSpPr txBox="1"/>
      </xdr:nvSpPr>
      <xdr:spPr>
        <a:xfrm>
          <a:off x="13096875" y="597694"/>
          <a:ext cx="3295649" cy="44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a:latin typeface="Arial" panose="020B0604020202020204" pitchFamily="34" charset="0"/>
              <a:cs typeface="Arial" panose="020B0604020202020204" pitchFamily="34" charset="0"/>
            </a:rPr>
            <a:t>02/01/2025</a:t>
          </a:r>
        </a:p>
      </xdr:txBody>
    </xdr:sp>
    <xdr:clientData/>
  </xdr:twoCellAnchor>
  <xdr:twoCellAnchor>
    <xdr:from>
      <xdr:col>9</xdr:col>
      <xdr:colOff>619125</xdr:colOff>
      <xdr:row>4</xdr:row>
      <xdr:rowOff>202406</xdr:rowOff>
    </xdr:from>
    <xdr:to>
      <xdr:col>12</xdr:col>
      <xdr:colOff>-1</xdr:colOff>
      <xdr:row>6</xdr:row>
      <xdr:rowOff>202406</xdr:rowOff>
    </xdr:to>
    <xdr:sp macro="" textlink="">
      <xdr:nvSpPr>
        <xdr:cNvPr id="11" name="CuadroTexto 10">
          <a:extLst>
            <a:ext uri="{FF2B5EF4-FFF2-40B4-BE49-F238E27FC236}">
              <a16:creationId xmlns:a16="http://schemas.microsoft.com/office/drawing/2014/main" xmlns="" id="{0AC4CB20-CBA3-4E3B-AA03-1A0589DEA665}"/>
            </a:ext>
          </a:extLst>
        </xdr:cNvPr>
        <xdr:cNvSpPr txBox="1"/>
      </xdr:nvSpPr>
      <xdr:spPr>
        <a:xfrm>
          <a:off x="13096875" y="1040606"/>
          <a:ext cx="3295649"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a:latin typeface="Arial" panose="020B0604020202020204" pitchFamily="34" charset="0"/>
              <a:cs typeface="Arial" panose="020B0604020202020204" pitchFamily="34" charset="0"/>
            </a:rPr>
            <a:t>V2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AC257"/>
  <sheetViews>
    <sheetView tabSelected="1" zoomScale="55" zoomScaleNormal="55" workbookViewId="0">
      <selection activeCell="C15" sqref="C15"/>
    </sheetView>
  </sheetViews>
  <sheetFormatPr baseColWidth="10" defaultColWidth="11.42578125" defaultRowHeight="18" x14ac:dyDescent="0.25"/>
  <cols>
    <col min="1" max="1" width="2.28515625" style="1" customWidth="1"/>
    <col min="2" max="2" width="21.140625" style="1" customWidth="1"/>
    <col min="3" max="3" width="27.5703125" style="1" customWidth="1"/>
    <col min="4" max="4" width="31.7109375" style="243" customWidth="1"/>
    <col min="5" max="5" width="34" style="243" customWidth="1"/>
    <col min="6" max="6" width="28.5703125" style="243" customWidth="1"/>
    <col min="7" max="7" width="23.7109375" style="243" customWidth="1"/>
    <col min="8" max="8" width="30.28515625" style="243" customWidth="1"/>
    <col min="9" max="9" width="21.140625" style="1" customWidth="1"/>
    <col min="10" max="10" width="25" style="1" customWidth="1"/>
    <col min="11" max="11" width="21.42578125" style="1" customWidth="1"/>
    <col min="12" max="12" width="19.42578125" style="1" customWidth="1"/>
    <col min="13" max="13" width="10.42578125" style="1" customWidth="1"/>
    <col min="14" max="14" width="30.5703125" style="1" customWidth="1"/>
    <col min="15" max="15" width="13.42578125" style="1" customWidth="1"/>
    <col min="16" max="16" width="19.28515625" style="1" customWidth="1"/>
    <col min="17" max="17" width="15.28515625" style="1" customWidth="1"/>
    <col min="18" max="18" width="18.28515625" style="1" customWidth="1"/>
    <col min="19" max="19" width="13" style="1" customWidth="1"/>
    <col min="20" max="21" width="11.42578125" style="1" customWidth="1"/>
    <col min="22" max="22" width="20.5703125" style="1" customWidth="1"/>
    <col min="23" max="24" width="11.5703125" style="1" customWidth="1"/>
    <col min="25" max="25" width="15.5703125" style="1" customWidth="1"/>
    <col min="26" max="26" width="18.5703125" style="26" bestFit="1" customWidth="1"/>
    <col min="27" max="16384" width="11.42578125" style="1"/>
  </cols>
  <sheetData>
    <row r="1" spans="2:26" ht="16.5" customHeight="1" x14ac:dyDescent="0.25">
      <c r="D1" s="2"/>
      <c r="E1" s="2"/>
      <c r="F1" s="2"/>
      <c r="G1" s="2"/>
      <c r="H1" s="2"/>
      <c r="Z1" s="1"/>
    </row>
    <row r="2" spans="2:26" ht="16.5" customHeight="1" x14ac:dyDescent="0.25">
      <c r="B2" s="3"/>
      <c r="D2" s="2"/>
      <c r="E2" s="2"/>
      <c r="F2" s="2"/>
      <c r="G2" s="2"/>
      <c r="H2" s="2"/>
      <c r="Z2" s="1"/>
    </row>
    <row r="3" spans="2:26" ht="17.100000000000001" customHeight="1" x14ac:dyDescent="0.25">
      <c r="B3" s="3"/>
      <c r="D3" s="2"/>
      <c r="E3" s="2"/>
      <c r="F3" s="2"/>
      <c r="G3" s="2"/>
      <c r="H3" s="2"/>
      <c r="Z3" s="1"/>
    </row>
    <row r="4" spans="2:26" ht="17.100000000000001" customHeight="1" x14ac:dyDescent="0.25">
      <c r="B4" s="3"/>
      <c r="D4" s="2"/>
      <c r="E4" s="2"/>
      <c r="F4" s="2"/>
      <c r="G4" s="2"/>
      <c r="H4" s="2"/>
      <c r="Z4" s="1"/>
    </row>
    <row r="5" spans="2:26" ht="16.5" customHeight="1" x14ac:dyDescent="0.25">
      <c r="B5" s="3"/>
      <c r="D5" s="2"/>
      <c r="E5" s="2"/>
      <c r="F5" s="2"/>
      <c r="G5" s="2"/>
      <c r="H5" s="2"/>
      <c r="Z5" s="1"/>
    </row>
    <row r="6" spans="2:26" ht="16.5" customHeight="1" x14ac:dyDescent="0.25">
      <c r="B6" s="3"/>
      <c r="D6" s="2"/>
      <c r="E6" s="2"/>
      <c r="F6" s="2"/>
      <c r="G6" s="2"/>
      <c r="H6" s="2"/>
      <c r="Z6" s="1"/>
    </row>
    <row r="7" spans="2:26" ht="16.5" customHeight="1" x14ac:dyDescent="0.25">
      <c r="B7" s="3"/>
      <c r="D7" s="2"/>
      <c r="E7" s="2"/>
      <c r="F7" s="2"/>
      <c r="G7" s="2"/>
      <c r="H7" s="2"/>
      <c r="Z7" s="1"/>
    </row>
    <row r="8" spans="2:26" ht="17.100000000000001" customHeight="1" x14ac:dyDescent="0.25">
      <c r="B8" s="400"/>
      <c r="C8" s="400"/>
      <c r="D8" s="400"/>
      <c r="E8" s="400"/>
      <c r="F8" s="400"/>
      <c r="G8" s="400"/>
      <c r="H8" s="400"/>
      <c r="I8" s="400"/>
      <c r="J8" s="400"/>
      <c r="K8" s="400"/>
      <c r="L8" s="400"/>
      <c r="M8" s="400"/>
      <c r="Z8" s="1"/>
    </row>
    <row r="9" spans="2:26" ht="20.100000000000001" customHeight="1" x14ac:dyDescent="0.25">
      <c r="B9" s="4" t="s">
        <v>0</v>
      </c>
      <c r="C9" s="397" t="s">
        <v>1</v>
      </c>
      <c r="D9" s="397"/>
      <c r="E9" s="397"/>
      <c r="F9" s="398"/>
      <c r="G9" s="5"/>
      <c r="H9" s="5"/>
      <c r="I9" s="5"/>
      <c r="J9" s="5"/>
      <c r="K9" s="5"/>
      <c r="L9" s="5"/>
      <c r="Z9" s="1"/>
    </row>
    <row r="10" spans="2:26" ht="20.100000000000001" customHeight="1" x14ac:dyDescent="0.25">
      <c r="B10" s="4" t="s">
        <v>2</v>
      </c>
      <c r="C10" s="401" t="s">
        <v>3</v>
      </c>
      <c r="D10" s="401"/>
      <c r="E10" s="401"/>
      <c r="F10" s="402"/>
      <c r="G10" s="5"/>
      <c r="H10" s="5"/>
      <c r="I10" s="5"/>
      <c r="J10" s="5"/>
      <c r="K10" s="5"/>
      <c r="L10" s="5"/>
      <c r="Z10" s="1"/>
    </row>
    <row r="11" spans="2:26" ht="20.100000000000001" customHeight="1" x14ac:dyDescent="0.25">
      <c r="B11" s="4" t="s">
        <v>4</v>
      </c>
      <c r="C11" s="401" t="s">
        <v>5</v>
      </c>
      <c r="D11" s="401"/>
      <c r="E11" s="401"/>
      <c r="F11" s="402"/>
      <c r="G11" s="5"/>
      <c r="H11" s="5"/>
      <c r="I11" s="5"/>
      <c r="J11" s="5"/>
      <c r="K11" s="5"/>
      <c r="L11" s="5"/>
      <c r="Z11" s="1"/>
    </row>
    <row r="12" spans="2:26" ht="20.100000000000001" customHeight="1" x14ac:dyDescent="0.25">
      <c r="B12" s="4" t="s">
        <v>6</v>
      </c>
      <c r="C12" s="401" t="s">
        <v>7</v>
      </c>
      <c r="D12" s="401"/>
      <c r="E12" s="401"/>
      <c r="F12" s="402"/>
      <c r="G12" s="5"/>
      <c r="H12" s="5"/>
      <c r="I12" s="5"/>
      <c r="J12" s="5"/>
      <c r="K12" s="5"/>
      <c r="L12" s="5"/>
      <c r="Z12" s="1"/>
    </row>
    <row r="13" spans="2:26" ht="20.100000000000001" customHeight="1" x14ac:dyDescent="0.25">
      <c r="B13" s="6" t="s">
        <v>8</v>
      </c>
      <c r="C13" s="396" t="s">
        <v>9</v>
      </c>
      <c r="D13" s="397"/>
      <c r="E13" s="397"/>
      <c r="F13" s="398"/>
      <c r="G13" s="5"/>
      <c r="H13" s="5"/>
      <c r="I13" s="5"/>
      <c r="J13" s="5"/>
      <c r="K13" s="5"/>
      <c r="L13" s="5"/>
      <c r="Z13" s="1"/>
    </row>
    <row r="14" spans="2:26" ht="20.100000000000001" customHeight="1" x14ac:dyDescent="0.25">
      <c r="B14" s="6" t="s">
        <v>10</v>
      </c>
      <c r="C14" s="403">
        <v>46027</v>
      </c>
      <c r="D14" s="401"/>
      <c r="E14" s="401"/>
      <c r="F14" s="402"/>
      <c r="G14" s="5"/>
      <c r="H14" s="5"/>
      <c r="I14" s="5"/>
      <c r="J14" s="5"/>
      <c r="K14" s="5"/>
      <c r="L14" s="5"/>
      <c r="Z14" s="1"/>
    </row>
    <row r="15" spans="2:26" s="7" customFormat="1" ht="12" customHeight="1" thickBot="1" x14ac:dyDescent="0.35">
      <c r="N15" s="8"/>
      <c r="Z15" s="9"/>
    </row>
    <row r="16" spans="2:26" ht="24" customHeight="1" thickBot="1" x14ac:dyDescent="0.3">
      <c r="B16" s="404" t="s">
        <v>11</v>
      </c>
      <c r="C16" s="405"/>
      <c r="D16" s="405"/>
      <c r="E16" s="405"/>
      <c r="F16" s="405"/>
      <c r="G16" s="405"/>
      <c r="H16" s="405"/>
      <c r="I16" s="405"/>
      <c r="J16" s="405"/>
      <c r="K16" s="405"/>
      <c r="L16" s="405"/>
      <c r="M16" s="405"/>
      <c r="N16" s="406"/>
      <c r="O16" s="383" t="s">
        <v>12</v>
      </c>
      <c r="P16" s="383"/>
      <c r="Q16" s="383"/>
      <c r="R16" s="383"/>
      <c r="S16" s="383"/>
      <c r="T16" s="383"/>
      <c r="U16" s="383"/>
      <c r="V16" s="383"/>
      <c r="W16" s="383"/>
      <c r="X16" s="383"/>
      <c r="Y16" s="384"/>
      <c r="Z16" s="10"/>
    </row>
    <row r="17" spans="2:29" ht="48" customHeight="1" x14ac:dyDescent="0.25">
      <c r="B17" s="385" t="s">
        <v>13</v>
      </c>
      <c r="C17" s="385" t="s">
        <v>14</v>
      </c>
      <c r="D17" s="385" t="s">
        <v>15</v>
      </c>
      <c r="E17" s="385" t="s">
        <v>16</v>
      </c>
      <c r="F17" s="385" t="s">
        <v>17</v>
      </c>
      <c r="G17" s="329" t="s">
        <v>18</v>
      </c>
      <c r="H17" s="329" t="s">
        <v>19</v>
      </c>
      <c r="I17" s="329" t="s">
        <v>20</v>
      </c>
      <c r="J17" s="329" t="s">
        <v>21</v>
      </c>
      <c r="K17" s="329" t="s">
        <v>1070</v>
      </c>
      <c r="L17" s="329" t="s">
        <v>1071</v>
      </c>
      <c r="M17" s="329" t="s">
        <v>22</v>
      </c>
      <c r="N17" s="364" t="s">
        <v>23</v>
      </c>
      <c r="O17" s="361" t="s">
        <v>24</v>
      </c>
      <c r="P17" s="329" t="s">
        <v>1072</v>
      </c>
      <c r="Q17" s="329" t="s">
        <v>25</v>
      </c>
      <c r="R17" s="329" t="s">
        <v>26</v>
      </c>
      <c r="S17" s="329" t="s">
        <v>27</v>
      </c>
      <c r="T17" s="329" t="s">
        <v>28</v>
      </c>
      <c r="U17" s="329"/>
      <c r="V17" s="329" t="s">
        <v>29</v>
      </c>
      <c r="W17" s="11"/>
      <c r="X17" s="11"/>
      <c r="Y17" s="331" t="s">
        <v>30</v>
      </c>
      <c r="Z17" s="395" t="s">
        <v>31</v>
      </c>
    </row>
    <row r="18" spans="2:29" ht="19.5" thickBot="1" x14ac:dyDescent="0.3">
      <c r="B18" s="386"/>
      <c r="C18" s="386"/>
      <c r="D18" s="386"/>
      <c r="E18" s="386"/>
      <c r="F18" s="386"/>
      <c r="G18" s="363"/>
      <c r="H18" s="363"/>
      <c r="I18" s="363"/>
      <c r="J18" s="363"/>
      <c r="K18" s="363"/>
      <c r="L18" s="363"/>
      <c r="M18" s="363"/>
      <c r="N18" s="365"/>
      <c r="O18" s="362"/>
      <c r="P18" s="330"/>
      <c r="Q18" s="330"/>
      <c r="R18" s="330"/>
      <c r="S18" s="330"/>
      <c r="T18" s="12" t="s">
        <v>32</v>
      </c>
      <c r="U18" s="12" t="s">
        <v>33</v>
      </c>
      <c r="V18" s="330"/>
      <c r="W18" s="12"/>
      <c r="X18" s="12"/>
      <c r="Y18" s="332"/>
      <c r="Z18" s="395"/>
    </row>
    <row r="19" spans="2:29" s="26" customFormat="1" ht="75" customHeight="1" thickBot="1" x14ac:dyDescent="0.3">
      <c r="B19" s="13" t="s">
        <v>34</v>
      </c>
      <c r="C19" s="10" t="s">
        <v>35</v>
      </c>
      <c r="D19" s="10" t="s">
        <v>36</v>
      </c>
      <c r="E19" s="10" t="s">
        <v>37</v>
      </c>
      <c r="F19" s="10" t="s">
        <v>38</v>
      </c>
      <c r="G19" s="10" t="s">
        <v>39</v>
      </c>
      <c r="H19" s="10" t="s">
        <v>40</v>
      </c>
      <c r="I19" s="10" t="s">
        <v>41</v>
      </c>
      <c r="J19" s="14">
        <v>1</v>
      </c>
      <c r="K19" s="15">
        <v>44774</v>
      </c>
      <c r="L19" s="15">
        <v>45838</v>
      </c>
      <c r="M19" s="16">
        <f>(+L19-K19)/7</f>
        <v>152</v>
      </c>
      <c r="N19" s="17" t="s">
        <v>42</v>
      </c>
      <c r="O19" s="18">
        <v>8.9999999999999993E-3</v>
      </c>
      <c r="P19" s="19">
        <f>IF(O19/J19&gt;1,1,+O19/J19)</f>
        <v>8.9999999999999993E-3</v>
      </c>
      <c r="Q19" s="20">
        <f t="shared" ref="Q19" si="0">+M19*P19</f>
        <v>1.3679999999999999</v>
      </c>
      <c r="R19" s="13">
        <f>IF(L19&lt;=$C$8,Q19,0)</f>
        <v>0</v>
      </c>
      <c r="S19" s="13">
        <f t="shared" ref="S19" si="1">IF($S$7&gt;=L19,M19,0)</f>
        <v>0</v>
      </c>
      <c r="T19" s="21" t="s">
        <v>43</v>
      </c>
      <c r="U19" s="21"/>
      <c r="V19" s="22" t="s">
        <v>1074</v>
      </c>
      <c r="W19" s="13">
        <f t="shared" ref="W19" si="2">IF(P19=100%,2,0)</f>
        <v>0</v>
      </c>
      <c r="X19" s="13">
        <f t="shared" ref="X19" si="3">IF(L19&lt;$C$8,0,1)</f>
        <v>1</v>
      </c>
      <c r="Y19" s="23" t="s">
        <v>44</v>
      </c>
      <c r="Z19" s="24" t="s">
        <v>45</v>
      </c>
      <c r="AA19" s="25"/>
      <c r="AB19" s="1"/>
      <c r="AC19" s="1"/>
    </row>
    <row r="20" spans="2:29" s="26" customFormat="1" ht="140.25" customHeight="1" thickBot="1" x14ac:dyDescent="0.3">
      <c r="B20" s="27" t="s">
        <v>46</v>
      </c>
      <c r="C20" s="28" t="s">
        <v>1075</v>
      </c>
      <c r="D20" s="29" t="s">
        <v>47</v>
      </c>
      <c r="E20" s="29" t="s">
        <v>48</v>
      </c>
      <c r="F20" s="29" t="s">
        <v>49</v>
      </c>
      <c r="G20" s="29" t="s">
        <v>50</v>
      </c>
      <c r="H20" s="29" t="s">
        <v>51</v>
      </c>
      <c r="I20" s="30" t="s">
        <v>41</v>
      </c>
      <c r="J20" s="14">
        <v>3</v>
      </c>
      <c r="K20" s="31">
        <v>45078</v>
      </c>
      <c r="L20" s="31">
        <v>46203</v>
      </c>
      <c r="M20" s="14">
        <f>(+L20-K20)/7</f>
        <v>160.71428571428572</v>
      </c>
      <c r="N20" s="14" t="s">
        <v>52</v>
      </c>
      <c r="O20" s="30">
        <v>2</v>
      </c>
      <c r="P20" s="32">
        <f>IF(O20/J20&gt;1,1,+O20/J20)</f>
        <v>0.66666666666666663</v>
      </c>
      <c r="Q20" s="33">
        <f>+M20*P20</f>
        <v>107.14285714285714</v>
      </c>
      <c r="R20" s="14">
        <f t="shared" ref="R20:R27" si="4">IF(L20&lt;=$S$7,Q20,0)</f>
        <v>0</v>
      </c>
      <c r="S20" s="14">
        <f t="shared" ref="S20:S27" si="5">IF($S$7&gt;=L20,M20,0)</f>
        <v>0</v>
      </c>
      <c r="T20" s="30"/>
      <c r="U20" s="30"/>
      <c r="V20" s="30" t="s">
        <v>1076</v>
      </c>
      <c r="W20" s="30">
        <f>IF(P20=100%,2,0)</f>
        <v>0</v>
      </c>
      <c r="X20" s="30">
        <f>IF(L20&lt;$Y$2,0,1)</f>
        <v>1</v>
      </c>
      <c r="Y20" s="34" t="str">
        <f>IF(W20+X20&gt;1,"CUMPLIDA",IF(X20=1,"EN TERMINO","VENCIDA"))</f>
        <v>EN TERMINO</v>
      </c>
      <c r="Z20" s="35" t="s">
        <v>53</v>
      </c>
      <c r="AA20" s="36"/>
      <c r="AB20" s="1"/>
      <c r="AC20" s="1"/>
    </row>
    <row r="21" spans="2:29" ht="409.6" thickBot="1" x14ac:dyDescent="0.3">
      <c r="B21" s="37" t="s">
        <v>54</v>
      </c>
      <c r="C21" s="38" t="s">
        <v>1077</v>
      </c>
      <c r="D21" s="38" t="s">
        <v>55</v>
      </c>
      <c r="E21" s="38" t="s">
        <v>56</v>
      </c>
      <c r="F21" s="38" t="s">
        <v>57</v>
      </c>
      <c r="G21" s="38" t="s">
        <v>58</v>
      </c>
      <c r="H21" s="38" t="s">
        <v>59</v>
      </c>
      <c r="I21" s="39" t="s">
        <v>41</v>
      </c>
      <c r="J21" s="40">
        <v>18</v>
      </c>
      <c r="K21" s="41">
        <v>45822</v>
      </c>
      <c r="L21" s="41">
        <v>46203</v>
      </c>
      <c r="M21" s="40">
        <f>(+L21-K21)/7</f>
        <v>54.428571428571431</v>
      </c>
      <c r="N21" s="40" t="s">
        <v>60</v>
      </c>
      <c r="O21" s="39">
        <f>4+2*0.5</f>
        <v>5</v>
      </c>
      <c r="P21" s="42">
        <f>IF(O21/J21&gt;1,1,+O21/J21)</f>
        <v>0.27777777777777779</v>
      </c>
      <c r="Q21" s="43">
        <f>+M21*P21</f>
        <v>15.11904761904762</v>
      </c>
      <c r="R21" s="40">
        <f t="shared" si="4"/>
        <v>0</v>
      </c>
      <c r="S21" s="40">
        <f t="shared" si="5"/>
        <v>0</v>
      </c>
      <c r="T21" s="39"/>
      <c r="U21" s="39"/>
      <c r="V21" s="44" t="s">
        <v>1078</v>
      </c>
      <c r="W21" s="39">
        <f>IF(P21=100%,2,0)</f>
        <v>0</v>
      </c>
      <c r="X21" s="39">
        <f>IF(L21&lt;$Y$2,0,1)</f>
        <v>1</v>
      </c>
      <c r="Y21" s="45" t="str">
        <f>IF(W21+X21&gt;1,"CUMPLIDA",IF(X21=1,"EN TERMINO","VENCIDA"))</f>
        <v>EN TERMINO</v>
      </c>
      <c r="Z21" s="35" t="s">
        <v>53</v>
      </c>
      <c r="AA21" s="36"/>
    </row>
    <row r="22" spans="2:29" ht="409.5" x14ac:dyDescent="0.25">
      <c r="B22" s="46" t="s">
        <v>61</v>
      </c>
      <c r="C22" s="47" t="s">
        <v>62</v>
      </c>
      <c r="D22" s="47" t="s">
        <v>63</v>
      </c>
      <c r="E22" s="47" t="s">
        <v>64</v>
      </c>
      <c r="F22" s="47" t="s">
        <v>65</v>
      </c>
      <c r="G22" s="47" t="s">
        <v>66</v>
      </c>
      <c r="H22" s="47" t="s">
        <v>67</v>
      </c>
      <c r="I22" s="48" t="s">
        <v>68</v>
      </c>
      <c r="J22" s="48">
        <v>1</v>
      </c>
      <c r="K22" s="49">
        <v>44470</v>
      </c>
      <c r="L22" s="49">
        <v>46386</v>
      </c>
      <c r="M22" s="50">
        <f>(+L22-K22)/7</f>
        <v>273.71428571428572</v>
      </c>
      <c r="N22" s="51" t="s">
        <v>69</v>
      </c>
      <c r="O22" s="48">
        <v>0.66</v>
      </c>
      <c r="P22" s="52">
        <f>IF(O22/J22&gt;1,1,+O22/J22)</f>
        <v>0.66</v>
      </c>
      <c r="Q22" s="53">
        <f>+M22*P22</f>
        <v>180.6514285714286</v>
      </c>
      <c r="R22" s="48">
        <f t="shared" si="4"/>
        <v>0</v>
      </c>
      <c r="S22" s="48">
        <f t="shared" si="5"/>
        <v>0</v>
      </c>
      <c r="T22" s="48"/>
      <c r="U22" s="48" t="s">
        <v>33</v>
      </c>
      <c r="V22" s="54" t="s">
        <v>70</v>
      </c>
      <c r="W22" s="55">
        <v>0</v>
      </c>
      <c r="X22" s="55">
        <f>IF(L22&lt;$Y$2,0,1)</f>
        <v>1</v>
      </c>
      <c r="Y22" s="56" t="str">
        <f t="shared" ref="Y22:Y32" si="6">IF(W22+X22&gt;1,"CUMPLIDA",IF(X22=1,"EN TERMINO","VENCIDA"))</f>
        <v>EN TERMINO</v>
      </c>
      <c r="Z22" s="57" t="s">
        <v>53</v>
      </c>
    </row>
    <row r="23" spans="2:29" ht="409.5" x14ac:dyDescent="0.25">
      <c r="B23" s="46" t="s">
        <v>71</v>
      </c>
      <c r="C23" s="47" t="s">
        <v>72</v>
      </c>
      <c r="D23" s="47" t="s">
        <v>73</v>
      </c>
      <c r="E23" s="47" t="s">
        <v>74</v>
      </c>
      <c r="F23" s="47" t="s">
        <v>75</v>
      </c>
      <c r="G23" s="47" t="s">
        <v>66</v>
      </c>
      <c r="H23" s="47" t="s">
        <v>76</v>
      </c>
      <c r="I23" s="48" t="s">
        <v>68</v>
      </c>
      <c r="J23" s="48">
        <v>1</v>
      </c>
      <c r="K23" s="49">
        <v>44470</v>
      </c>
      <c r="L23" s="49">
        <v>46386</v>
      </c>
      <c r="M23" s="50">
        <f>(+L23-K23)/7</f>
        <v>273.71428571428572</v>
      </c>
      <c r="N23" s="51" t="s">
        <v>69</v>
      </c>
      <c r="O23" s="48">
        <v>0.66</v>
      </c>
      <c r="P23" s="52">
        <f>IF(O23/J23&gt;1,1,+O23/J23)</f>
        <v>0.66</v>
      </c>
      <c r="Q23" s="53">
        <f>+M23*P23</f>
        <v>180.6514285714286</v>
      </c>
      <c r="R23" s="48">
        <f t="shared" si="4"/>
        <v>0</v>
      </c>
      <c r="S23" s="48">
        <f t="shared" si="5"/>
        <v>0</v>
      </c>
      <c r="T23" s="48"/>
      <c r="U23" s="48" t="s">
        <v>33</v>
      </c>
      <c r="V23" s="54" t="s">
        <v>77</v>
      </c>
      <c r="W23" s="55">
        <f>IF(P23=100%,2,0)</f>
        <v>0</v>
      </c>
      <c r="X23" s="55">
        <f>IF(L23&lt;$Y$2,0,1)</f>
        <v>1</v>
      </c>
      <c r="Y23" s="56" t="str">
        <f t="shared" si="6"/>
        <v>EN TERMINO</v>
      </c>
      <c r="Z23" s="57" t="s">
        <v>53</v>
      </c>
    </row>
    <row r="24" spans="2:29" ht="409.5" x14ac:dyDescent="0.25">
      <c r="B24" s="46" t="s">
        <v>78</v>
      </c>
      <c r="C24" s="47" t="s">
        <v>79</v>
      </c>
      <c r="D24" s="47" t="s">
        <v>80</v>
      </c>
      <c r="E24" s="47" t="s">
        <v>81</v>
      </c>
      <c r="F24" s="47" t="s">
        <v>82</v>
      </c>
      <c r="G24" s="47" t="s">
        <v>83</v>
      </c>
      <c r="H24" s="47" t="s">
        <v>84</v>
      </c>
      <c r="I24" s="48" t="s">
        <v>68</v>
      </c>
      <c r="J24" s="48">
        <v>1</v>
      </c>
      <c r="K24" s="49">
        <v>44470</v>
      </c>
      <c r="L24" s="49">
        <v>45456</v>
      </c>
      <c r="M24" s="58">
        <f t="shared" ref="M24:M32" si="7">(+L24-K24)/7</f>
        <v>140.85714285714286</v>
      </c>
      <c r="N24" s="58" t="s">
        <v>69</v>
      </c>
      <c r="O24" s="58">
        <v>0.3</v>
      </c>
      <c r="P24" s="52">
        <v>1</v>
      </c>
      <c r="Q24" s="53">
        <f t="shared" ref="Q24:Q35" si="8">+M24*P24</f>
        <v>140.85714285714286</v>
      </c>
      <c r="R24" s="58">
        <f t="shared" si="4"/>
        <v>0</v>
      </c>
      <c r="S24" s="58">
        <f t="shared" si="5"/>
        <v>0</v>
      </c>
      <c r="T24" s="48"/>
      <c r="U24" s="48" t="s">
        <v>85</v>
      </c>
      <c r="V24" s="54" t="s">
        <v>86</v>
      </c>
      <c r="W24" s="55">
        <v>1</v>
      </c>
      <c r="X24" s="55">
        <v>1</v>
      </c>
      <c r="Y24" s="56" t="str">
        <f t="shared" si="6"/>
        <v>CUMPLIDA</v>
      </c>
      <c r="Z24" s="57" t="s">
        <v>45</v>
      </c>
    </row>
    <row r="25" spans="2:29" ht="409.5" x14ac:dyDescent="0.25">
      <c r="B25" s="46" t="s">
        <v>87</v>
      </c>
      <c r="C25" s="47" t="s">
        <v>88</v>
      </c>
      <c r="D25" s="47" t="s">
        <v>89</v>
      </c>
      <c r="E25" s="47" t="s">
        <v>90</v>
      </c>
      <c r="F25" s="47" t="s">
        <v>91</v>
      </c>
      <c r="G25" s="47" t="s">
        <v>83</v>
      </c>
      <c r="H25" s="47" t="s">
        <v>92</v>
      </c>
      <c r="I25" s="48" t="s">
        <v>68</v>
      </c>
      <c r="J25" s="48">
        <v>1</v>
      </c>
      <c r="K25" s="49">
        <v>44470</v>
      </c>
      <c r="L25" s="49">
        <v>45435</v>
      </c>
      <c r="M25" s="58">
        <f t="shared" si="7"/>
        <v>137.85714285714286</v>
      </c>
      <c r="N25" s="58" t="s">
        <v>69</v>
      </c>
      <c r="O25" s="48">
        <v>0</v>
      </c>
      <c r="P25" s="52">
        <f>IF(O25/J25&gt;1,1,+O25/J25)</f>
        <v>0</v>
      </c>
      <c r="Q25" s="53">
        <f t="shared" si="8"/>
        <v>0</v>
      </c>
      <c r="R25" s="58">
        <f t="shared" si="4"/>
        <v>0</v>
      </c>
      <c r="S25" s="58">
        <f t="shared" si="5"/>
        <v>0</v>
      </c>
      <c r="T25" s="48"/>
      <c r="U25" s="48" t="s">
        <v>33</v>
      </c>
      <c r="V25" s="54" t="s">
        <v>1079</v>
      </c>
      <c r="W25" s="55">
        <v>1</v>
      </c>
      <c r="X25" s="55">
        <v>1</v>
      </c>
      <c r="Y25" s="56" t="str">
        <f t="shared" si="6"/>
        <v>CUMPLIDA</v>
      </c>
      <c r="Z25" s="57" t="s">
        <v>45</v>
      </c>
    </row>
    <row r="26" spans="2:29" ht="409.5" x14ac:dyDescent="0.25">
      <c r="B26" s="46" t="s">
        <v>93</v>
      </c>
      <c r="C26" s="47" t="s">
        <v>94</v>
      </c>
      <c r="D26" s="47" t="s">
        <v>95</v>
      </c>
      <c r="E26" s="47" t="s">
        <v>96</v>
      </c>
      <c r="F26" s="47" t="s">
        <v>97</v>
      </c>
      <c r="G26" s="47" t="s">
        <v>98</v>
      </c>
      <c r="H26" s="47" t="s">
        <v>99</v>
      </c>
      <c r="I26" s="48" t="s">
        <v>68</v>
      </c>
      <c r="J26" s="48">
        <v>1</v>
      </c>
      <c r="K26" s="49">
        <v>44470</v>
      </c>
      <c r="L26" s="49">
        <v>45604</v>
      </c>
      <c r="M26" s="58">
        <f t="shared" si="7"/>
        <v>162</v>
      </c>
      <c r="N26" s="58" t="s">
        <v>69</v>
      </c>
      <c r="O26" s="48">
        <v>0</v>
      </c>
      <c r="P26" s="52">
        <v>1</v>
      </c>
      <c r="Q26" s="53">
        <f t="shared" si="8"/>
        <v>162</v>
      </c>
      <c r="R26" s="58">
        <f t="shared" si="4"/>
        <v>0</v>
      </c>
      <c r="S26" s="58">
        <f t="shared" si="5"/>
        <v>0</v>
      </c>
      <c r="T26" s="48"/>
      <c r="U26" s="48" t="s">
        <v>33</v>
      </c>
      <c r="V26" s="54" t="s">
        <v>100</v>
      </c>
      <c r="W26" s="55">
        <v>1</v>
      </c>
      <c r="X26" s="55">
        <v>1</v>
      </c>
      <c r="Y26" s="56" t="str">
        <f t="shared" si="6"/>
        <v>CUMPLIDA</v>
      </c>
      <c r="Z26" s="57" t="s">
        <v>45</v>
      </c>
    </row>
    <row r="27" spans="2:29" ht="396" x14ac:dyDescent="0.25">
      <c r="B27" s="46" t="s">
        <v>101</v>
      </c>
      <c r="C27" s="46" t="s">
        <v>102</v>
      </c>
      <c r="D27" s="46" t="s">
        <v>103</v>
      </c>
      <c r="E27" s="46" t="s">
        <v>104</v>
      </c>
      <c r="F27" s="46" t="s">
        <v>105</v>
      </c>
      <c r="G27" s="46" t="s">
        <v>106</v>
      </c>
      <c r="H27" s="47" t="s">
        <v>107</v>
      </c>
      <c r="I27" s="46" t="s">
        <v>41</v>
      </c>
      <c r="J27" s="48">
        <v>2</v>
      </c>
      <c r="K27" s="49">
        <v>44770</v>
      </c>
      <c r="L27" s="49">
        <v>45473</v>
      </c>
      <c r="M27" s="50">
        <f t="shared" si="7"/>
        <v>100.42857142857143</v>
      </c>
      <c r="N27" s="51" t="s">
        <v>108</v>
      </c>
      <c r="O27" s="48">
        <v>1</v>
      </c>
      <c r="P27" s="52">
        <v>1</v>
      </c>
      <c r="Q27" s="53">
        <f t="shared" si="8"/>
        <v>100.42857142857143</v>
      </c>
      <c r="R27" s="48">
        <f t="shared" si="4"/>
        <v>0</v>
      </c>
      <c r="S27" s="48">
        <f t="shared" si="5"/>
        <v>0</v>
      </c>
      <c r="T27" s="48"/>
      <c r="U27" s="48" t="s">
        <v>33</v>
      </c>
      <c r="V27" s="54" t="s">
        <v>109</v>
      </c>
      <c r="W27" s="55">
        <v>1</v>
      </c>
      <c r="X27" s="55">
        <v>1</v>
      </c>
      <c r="Y27" s="56" t="str">
        <f t="shared" si="6"/>
        <v>CUMPLIDA</v>
      </c>
      <c r="Z27" s="57" t="s">
        <v>45</v>
      </c>
    </row>
    <row r="28" spans="2:29" ht="409.5" x14ac:dyDescent="0.25">
      <c r="B28" s="46" t="s">
        <v>110</v>
      </c>
      <c r="C28" s="46" t="s">
        <v>111</v>
      </c>
      <c r="D28" s="46" t="s">
        <v>112</v>
      </c>
      <c r="E28" s="46" t="s">
        <v>113</v>
      </c>
      <c r="F28" s="47" t="s">
        <v>114</v>
      </c>
      <c r="G28" s="47" t="s">
        <v>115</v>
      </c>
      <c r="H28" s="47" t="s">
        <v>116</v>
      </c>
      <c r="I28" s="46" t="s">
        <v>41</v>
      </c>
      <c r="J28" s="48">
        <v>3</v>
      </c>
      <c r="K28" s="49">
        <v>44770</v>
      </c>
      <c r="L28" s="49">
        <v>46203</v>
      </c>
      <c r="M28" s="50">
        <f t="shared" si="7"/>
        <v>204.71428571428572</v>
      </c>
      <c r="N28" s="51" t="s">
        <v>117</v>
      </c>
      <c r="O28" s="48">
        <v>0</v>
      </c>
      <c r="P28" s="52">
        <f>IF(O28/J28&gt;1,1,+O28/J28)</f>
        <v>0</v>
      </c>
      <c r="Q28" s="53">
        <f t="shared" si="8"/>
        <v>0</v>
      </c>
      <c r="R28" s="58"/>
      <c r="S28" s="58"/>
      <c r="T28" s="48"/>
      <c r="U28" s="48" t="s">
        <v>33</v>
      </c>
      <c r="V28" s="54" t="s">
        <v>118</v>
      </c>
      <c r="W28" s="55">
        <f t="shared" ref="W28:W35" si="9">IF(P28=100%,2,0)</f>
        <v>0</v>
      </c>
      <c r="X28" s="55">
        <f t="shared" ref="X28:X35" si="10">IF(L28&lt;$Y$2,0,1)</f>
        <v>1</v>
      </c>
      <c r="Y28" s="56" t="str">
        <f t="shared" si="6"/>
        <v>EN TERMINO</v>
      </c>
      <c r="Z28" s="57" t="s">
        <v>53</v>
      </c>
    </row>
    <row r="29" spans="2:29" ht="288" x14ac:dyDescent="0.25">
      <c r="B29" s="46" t="s">
        <v>119</v>
      </c>
      <c r="C29" s="46" t="s">
        <v>120</v>
      </c>
      <c r="D29" s="46" t="s">
        <v>121</v>
      </c>
      <c r="E29" s="46" t="s">
        <v>122</v>
      </c>
      <c r="F29" s="59" t="s">
        <v>123</v>
      </c>
      <c r="G29" s="47" t="s">
        <v>124</v>
      </c>
      <c r="H29" s="47" t="s">
        <v>125</v>
      </c>
      <c r="I29" s="46" t="s">
        <v>41</v>
      </c>
      <c r="J29" s="48">
        <v>1</v>
      </c>
      <c r="K29" s="49">
        <v>44770</v>
      </c>
      <c r="L29" s="49">
        <v>45657</v>
      </c>
      <c r="M29" s="50">
        <f t="shared" si="7"/>
        <v>126.71428571428571</v>
      </c>
      <c r="N29" s="51" t="s">
        <v>126</v>
      </c>
      <c r="O29" s="48">
        <v>0</v>
      </c>
      <c r="P29" s="52">
        <v>1</v>
      </c>
      <c r="Q29" s="53">
        <f t="shared" si="8"/>
        <v>126.71428571428571</v>
      </c>
      <c r="R29" s="58"/>
      <c r="S29" s="58"/>
      <c r="T29" s="48"/>
      <c r="U29" s="48" t="s">
        <v>33</v>
      </c>
      <c r="V29" s="54" t="s">
        <v>127</v>
      </c>
      <c r="W29" s="55">
        <v>1</v>
      </c>
      <c r="X29" s="55">
        <v>1</v>
      </c>
      <c r="Y29" s="56" t="str">
        <f t="shared" si="6"/>
        <v>CUMPLIDA</v>
      </c>
      <c r="Z29" s="57" t="s">
        <v>45</v>
      </c>
    </row>
    <row r="30" spans="2:29" ht="409.5" x14ac:dyDescent="0.25">
      <c r="B30" s="46" t="s">
        <v>128</v>
      </c>
      <c r="C30" s="47" t="s">
        <v>129</v>
      </c>
      <c r="D30" s="46" t="s">
        <v>130</v>
      </c>
      <c r="E30" s="47" t="s">
        <v>131</v>
      </c>
      <c r="F30" s="46" t="s">
        <v>132</v>
      </c>
      <c r="G30" s="46" t="s">
        <v>106</v>
      </c>
      <c r="H30" s="47" t="s">
        <v>133</v>
      </c>
      <c r="I30" s="46" t="s">
        <v>41</v>
      </c>
      <c r="J30" s="48">
        <v>3</v>
      </c>
      <c r="K30" s="49">
        <v>44770</v>
      </c>
      <c r="L30" s="49">
        <v>46203</v>
      </c>
      <c r="M30" s="50">
        <f t="shared" si="7"/>
        <v>204.71428571428572</v>
      </c>
      <c r="N30" s="51" t="s">
        <v>134</v>
      </c>
      <c r="O30" s="48">
        <v>0</v>
      </c>
      <c r="P30" s="52">
        <f t="shared" ref="P30:P35" si="11">IF(O30/J30&gt;1,1,+O30/J30)</f>
        <v>0</v>
      </c>
      <c r="Q30" s="53">
        <f t="shared" si="8"/>
        <v>0</v>
      </c>
      <c r="R30" s="58"/>
      <c r="S30" s="58"/>
      <c r="T30" s="48"/>
      <c r="U30" s="48" t="s">
        <v>33</v>
      </c>
      <c r="V30" s="60" t="s">
        <v>135</v>
      </c>
      <c r="W30" s="55">
        <f t="shared" si="9"/>
        <v>0</v>
      </c>
      <c r="X30" s="55">
        <f t="shared" si="10"/>
        <v>1</v>
      </c>
      <c r="Y30" s="56" t="str">
        <f t="shared" si="6"/>
        <v>EN TERMINO</v>
      </c>
      <c r="Z30" s="57" t="s">
        <v>53</v>
      </c>
    </row>
    <row r="31" spans="2:29" ht="409.5" x14ac:dyDescent="0.25">
      <c r="B31" s="46" t="s">
        <v>136</v>
      </c>
      <c r="C31" s="47" t="s">
        <v>137</v>
      </c>
      <c r="D31" s="46" t="s">
        <v>138</v>
      </c>
      <c r="E31" s="47" t="s">
        <v>139</v>
      </c>
      <c r="F31" s="46" t="s">
        <v>132</v>
      </c>
      <c r="G31" s="46" t="s">
        <v>106</v>
      </c>
      <c r="H31" s="47" t="s">
        <v>133</v>
      </c>
      <c r="I31" s="46" t="s">
        <v>41</v>
      </c>
      <c r="J31" s="48">
        <v>3</v>
      </c>
      <c r="K31" s="49">
        <v>44770</v>
      </c>
      <c r="L31" s="49">
        <v>46203</v>
      </c>
      <c r="M31" s="58">
        <f t="shared" si="7"/>
        <v>204.71428571428572</v>
      </c>
      <c r="N31" s="51" t="s">
        <v>140</v>
      </c>
      <c r="O31" s="48">
        <v>0</v>
      </c>
      <c r="P31" s="52">
        <f t="shared" si="11"/>
        <v>0</v>
      </c>
      <c r="Q31" s="53">
        <f t="shared" si="8"/>
        <v>0</v>
      </c>
      <c r="R31" s="58">
        <f t="shared" ref="R31:R36" si="12">IF(L31&lt;=$S$7,Q31,0)</f>
        <v>0</v>
      </c>
      <c r="S31" s="58">
        <f>IF($S$7&gt;=L31,M31,0)</f>
        <v>0</v>
      </c>
      <c r="T31" s="48"/>
      <c r="U31" s="48" t="s">
        <v>33</v>
      </c>
      <c r="V31" s="54" t="s">
        <v>141</v>
      </c>
      <c r="W31" s="55">
        <f t="shared" si="9"/>
        <v>0</v>
      </c>
      <c r="X31" s="55">
        <f t="shared" si="10"/>
        <v>1</v>
      </c>
      <c r="Y31" s="56" t="str">
        <f t="shared" si="6"/>
        <v>EN TERMINO</v>
      </c>
      <c r="Z31" s="57" t="s">
        <v>53</v>
      </c>
    </row>
    <row r="32" spans="2:29" ht="409.5" x14ac:dyDescent="0.25">
      <c r="B32" s="48" t="s">
        <v>142</v>
      </c>
      <c r="C32" s="47" t="s">
        <v>143</v>
      </c>
      <c r="D32" s="47" t="s">
        <v>144</v>
      </c>
      <c r="E32" s="47" t="s">
        <v>145</v>
      </c>
      <c r="F32" s="46" t="s">
        <v>146</v>
      </c>
      <c r="G32" s="46" t="s">
        <v>147</v>
      </c>
      <c r="H32" s="47" t="s">
        <v>148</v>
      </c>
      <c r="I32" s="48" t="s">
        <v>41</v>
      </c>
      <c r="J32" s="58">
        <v>3</v>
      </c>
      <c r="K32" s="49">
        <v>44770</v>
      </c>
      <c r="L32" s="49">
        <v>45657</v>
      </c>
      <c r="M32" s="50">
        <f t="shared" si="7"/>
        <v>126.71428571428571</v>
      </c>
      <c r="N32" s="51" t="s">
        <v>149</v>
      </c>
      <c r="O32" s="48">
        <v>0</v>
      </c>
      <c r="P32" s="52">
        <f t="shared" si="11"/>
        <v>0</v>
      </c>
      <c r="Q32" s="53">
        <f t="shared" si="8"/>
        <v>0</v>
      </c>
      <c r="R32" s="58">
        <f t="shared" si="12"/>
        <v>0</v>
      </c>
      <c r="S32" s="58">
        <f>IF($S$7&gt;=L32,M32,0)</f>
        <v>0</v>
      </c>
      <c r="T32" s="48"/>
      <c r="U32" s="48" t="s">
        <v>33</v>
      </c>
      <c r="V32" s="54" t="s">
        <v>86</v>
      </c>
      <c r="W32" s="55">
        <v>1</v>
      </c>
      <c r="X32" s="55">
        <v>1</v>
      </c>
      <c r="Y32" s="56" t="str">
        <f t="shared" si="6"/>
        <v>CUMPLIDA</v>
      </c>
      <c r="Z32" s="57" t="s">
        <v>45</v>
      </c>
    </row>
    <row r="33" spans="2:26" ht="409.5" x14ac:dyDescent="0.25">
      <c r="B33" s="51" t="s">
        <v>150</v>
      </c>
      <c r="C33" s="51" t="s">
        <v>151</v>
      </c>
      <c r="D33" s="51" t="s">
        <v>152</v>
      </c>
      <c r="E33" s="51" t="s">
        <v>153</v>
      </c>
      <c r="F33" s="46" t="s">
        <v>154</v>
      </c>
      <c r="G33" s="47" t="s">
        <v>155</v>
      </c>
      <c r="H33" s="47" t="s">
        <v>156</v>
      </c>
      <c r="I33" s="48" t="s">
        <v>68</v>
      </c>
      <c r="J33" s="48">
        <v>3</v>
      </c>
      <c r="K33" s="49">
        <v>45078</v>
      </c>
      <c r="L33" s="49">
        <v>46386</v>
      </c>
      <c r="M33" s="58">
        <f>(+L33-K33)/7</f>
        <v>186.85714285714286</v>
      </c>
      <c r="N33" s="51" t="s">
        <v>157</v>
      </c>
      <c r="O33" s="53">
        <v>1.4200000000000001E-2</v>
      </c>
      <c r="P33" s="52">
        <f t="shared" si="11"/>
        <v>4.7333333333333333E-3</v>
      </c>
      <c r="Q33" s="53">
        <f t="shared" si="8"/>
        <v>0.88445714285714283</v>
      </c>
      <c r="R33" s="58">
        <f t="shared" si="12"/>
        <v>0</v>
      </c>
      <c r="S33" s="58">
        <f>IF($S$7&gt;=L33,M33,0)</f>
        <v>0</v>
      </c>
      <c r="T33" s="48"/>
      <c r="U33" s="48" t="s">
        <v>33</v>
      </c>
      <c r="V33" s="54" t="s">
        <v>158</v>
      </c>
      <c r="W33" s="55">
        <f t="shared" si="9"/>
        <v>0</v>
      </c>
      <c r="X33" s="55">
        <f t="shared" si="10"/>
        <v>1</v>
      </c>
      <c r="Y33" s="56" t="str">
        <f>IF(W33+X33&gt;1,"CUMPLIDA",IF(X33=1,"EN TERMINO","VENCIDA"))</f>
        <v>EN TERMINO</v>
      </c>
      <c r="Z33" s="57" t="s">
        <v>53</v>
      </c>
    </row>
    <row r="34" spans="2:26" ht="409.5" x14ac:dyDescent="0.25">
      <c r="B34" s="51" t="s">
        <v>159</v>
      </c>
      <c r="C34" s="51" t="s">
        <v>160</v>
      </c>
      <c r="D34" s="51" t="s">
        <v>161</v>
      </c>
      <c r="E34" s="51" t="s">
        <v>162</v>
      </c>
      <c r="F34" s="46" t="s">
        <v>163</v>
      </c>
      <c r="G34" s="47" t="s">
        <v>155</v>
      </c>
      <c r="H34" s="47" t="s">
        <v>156</v>
      </c>
      <c r="I34" s="48" t="s">
        <v>68</v>
      </c>
      <c r="J34" s="48">
        <v>3</v>
      </c>
      <c r="K34" s="49">
        <v>45078</v>
      </c>
      <c r="L34" s="49">
        <v>46386</v>
      </c>
      <c r="M34" s="58">
        <f>(+L34-K34)/7</f>
        <v>186.85714285714286</v>
      </c>
      <c r="N34" s="51" t="s">
        <v>157</v>
      </c>
      <c r="O34" s="53">
        <v>1.4200000000000001E-2</v>
      </c>
      <c r="P34" s="52">
        <f t="shared" si="11"/>
        <v>4.7333333333333333E-3</v>
      </c>
      <c r="Q34" s="53">
        <f t="shared" si="8"/>
        <v>0.88445714285714283</v>
      </c>
      <c r="R34" s="58">
        <f t="shared" si="12"/>
        <v>0</v>
      </c>
      <c r="S34" s="58">
        <f>IF($S$7&gt;=L34,M34,0)</f>
        <v>0</v>
      </c>
      <c r="T34" s="48"/>
      <c r="U34" s="48" t="s">
        <v>33</v>
      </c>
      <c r="V34" s="54" t="s">
        <v>158</v>
      </c>
      <c r="W34" s="55">
        <f t="shared" si="9"/>
        <v>0</v>
      </c>
      <c r="X34" s="55">
        <f t="shared" si="10"/>
        <v>1</v>
      </c>
      <c r="Y34" s="56" t="str">
        <f>IF(W34+X34&gt;1,"CUMPLIDA",IF(X34=1,"EN TERMINO","VENCIDA"))</f>
        <v>EN TERMINO</v>
      </c>
      <c r="Z34" s="57" t="s">
        <v>53</v>
      </c>
    </row>
    <row r="35" spans="2:26" ht="409.5" x14ac:dyDescent="0.25">
      <c r="B35" s="51" t="s">
        <v>164</v>
      </c>
      <c r="C35" s="51" t="s">
        <v>1080</v>
      </c>
      <c r="D35" s="51" t="s">
        <v>165</v>
      </c>
      <c r="E35" s="51" t="s">
        <v>166</v>
      </c>
      <c r="F35" s="47" t="s">
        <v>167</v>
      </c>
      <c r="G35" s="47" t="s">
        <v>168</v>
      </c>
      <c r="H35" s="47" t="s">
        <v>169</v>
      </c>
      <c r="I35" s="48" t="s">
        <v>68</v>
      </c>
      <c r="J35" s="48">
        <v>4</v>
      </c>
      <c r="K35" s="49">
        <v>45078</v>
      </c>
      <c r="L35" s="49">
        <v>46203</v>
      </c>
      <c r="M35" s="58">
        <f>(+L35-K35)/7</f>
        <v>160.71428571428572</v>
      </c>
      <c r="N35" s="51" t="s">
        <v>170</v>
      </c>
      <c r="O35" s="53">
        <v>1.4200000000000001E-2</v>
      </c>
      <c r="P35" s="52">
        <f t="shared" si="11"/>
        <v>3.5500000000000002E-3</v>
      </c>
      <c r="Q35" s="53">
        <f t="shared" si="8"/>
        <v>0.57053571428571437</v>
      </c>
      <c r="R35" s="58">
        <f t="shared" si="12"/>
        <v>0</v>
      </c>
      <c r="S35" s="58">
        <f>IF($S$7&gt;=L35,M35,0)</f>
        <v>0</v>
      </c>
      <c r="T35" s="48"/>
      <c r="U35" s="48" t="s">
        <v>33</v>
      </c>
      <c r="V35" s="54" t="s">
        <v>171</v>
      </c>
      <c r="W35" s="55">
        <f t="shared" si="9"/>
        <v>0</v>
      </c>
      <c r="X35" s="55">
        <f t="shared" si="10"/>
        <v>1</v>
      </c>
      <c r="Y35" s="56" t="str">
        <f>IF(W35+X35&gt;1,"CUMPLIDA",IF(X35=1,"EN TERMINO","VENCIDA"))</f>
        <v>EN TERMINO</v>
      </c>
      <c r="Z35" s="57" t="s">
        <v>53</v>
      </c>
    </row>
    <row r="36" spans="2:26" ht="162" x14ac:dyDescent="0.25">
      <c r="B36" s="399" t="s">
        <v>172</v>
      </c>
      <c r="C36" s="399" t="s">
        <v>173</v>
      </c>
      <c r="D36" s="399" t="s">
        <v>174</v>
      </c>
      <c r="E36" s="399" t="s">
        <v>175</v>
      </c>
      <c r="F36" s="61" t="s">
        <v>176</v>
      </c>
      <c r="G36" s="61" t="s">
        <v>177</v>
      </c>
      <c r="H36" s="61" t="s">
        <v>178</v>
      </c>
      <c r="I36" s="62" t="s">
        <v>179</v>
      </c>
      <c r="J36" s="62">
        <v>1</v>
      </c>
      <c r="K36" s="333">
        <v>45534</v>
      </c>
      <c r="L36" s="333">
        <v>45838</v>
      </c>
      <c r="M36" s="336">
        <f>(+L36-K36)/7</f>
        <v>43.428571428571431</v>
      </c>
      <c r="N36" s="339" t="s">
        <v>180</v>
      </c>
      <c r="O36" s="341">
        <v>100</v>
      </c>
      <c r="P36" s="344">
        <v>1</v>
      </c>
      <c r="Q36" s="347">
        <f t="shared" ref="Q36" si="13">+M36*P36</f>
        <v>43.428571428571431</v>
      </c>
      <c r="R36" s="350">
        <f t="shared" si="12"/>
        <v>0</v>
      </c>
      <c r="S36" s="350">
        <f>IF($S$7&gt;=L35,M35,0)</f>
        <v>0</v>
      </c>
      <c r="T36" s="350" t="s">
        <v>43</v>
      </c>
      <c r="U36" s="350"/>
      <c r="V36" s="407" t="s">
        <v>181</v>
      </c>
      <c r="W36" s="24"/>
      <c r="X36" s="24"/>
      <c r="Y36" s="408" t="s">
        <v>44</v>
      </c>
      <c r="Z36" s="411" t="s">
        <v>45</v>
      </c>
    </row>
    <row r="37" spans="2:26" ht="252.75" thickBot="1" x14ac:dyDescent="0.3">
      <c r="B37" s="399"/>
      <c r="C37" s="399"/>
      <c r="D37" s="399"/>
      <c r="E37" s="399"/>
      <c r="F37" s="61" t="s">
        <v>182</v>
      </c>
      <c r="G37" s="61" t="s">
        <v>183</v>
      </c>
      <c r="H37" s="61" t="s">
        <v>184</v>
      </c>
      <c r="I37" s="62" t="s">
        <v>185</v>
      </c>
      <c r="J37" s="62" t="s">
        <v>186</v>
      </c>
      <c r="K37" s="334"/>
      <c r="L37" s="334"/>
      <c r="M37" s="337"/>
      <c r="N37" s="340"/>
      <c r="O37" s="342"/>
      <c r="P37" s="345"/>
      <c r="Q37" s="348"/>
      <c r="R37" s="351"/>
      <c r="S37" s="351"/>
      <c r="T37" s="351"/>
      <c r="U37" s="351"/>
      <c r="V37" s="351"/>
      <c r="W37" s="24"/>
      <c r="X37" s="24"/>
      <c r="Y37" s="409"/>
      <c r="Z37" s="411"/>
    </row>
    <row r="38" spans="2:26" ht="126" x14ac:dyDescent="0.25">
      <c r="B38" s="399"/>
      <c r="C38" s="399"/>
      <c r="D38" s="399"/>
      <c r="E38" s="399"/>
      <c r="F38" s="63" t="s">
        <v>187</v>
      </c>
      <c r="G38" s="63" t="s">
        <v>188</v>
      </c>
      <c r="H38" s="63" t="s">
        <v>189</v>
      </c>
      <c r="I38" s="63" t="s">
        <v>190</v>
      </c>
      <c r="J38" s="64">
        <v>1</v>
      </c>
      <c r="K38" s="335"/>
      <c r="L38" s="335"/>
      <c r="M38" s="338"/>
      <c r="N38" s="65" t="s">
        <v>191</v>
      </c>
      <c r="O38" s="343"/>
      <c r="P38" s="346"/>
      <c r="Q38" s="349"/>
      <c r="R38" s="352"/>
      <c r="S38" s="352"/>
      <c r="T38" s="352"/>
      <c r="U38" s="352"/>
      <c r="V38" s="352"/>
      <c r="W38" s="24"/>
      <c r="X38" s="24"/>
      <c r="Y38" s="410"/>
      <c r="Z38" s="411"/>
    </row>
    <row r="39" spans="2:26" ht="356.25" x14ac:dyDescent="0.25">
      <c r="B39" s="66" t="s">
        <v>192</v>
      </c>
      <c r="C39" s="67" t="s">
        <v>193</v>
      </c>
      <c r="D39" s="61" t="s">
        <v>194</v>
      </c>
      <c r="E39" s="62" t="s">
        <v>195</v>
      </c>
      <c r="F39" s="68" t="s">
        <v>196</v>
      </c>
      <c r="G39" s="68" t="s">
        <v>197</v>
      </c>
      <c r="H39" s="68" t="s">
        <v>198</v>
      </c>
      <c r="I39" s="62" t="s">
        <v>199</v>
      </c>
      <c r="J39" s="62">
        <v>1</v>
      </c>
      <c r="K39" s="69">
        <v>45537</v>
      </c>
      <c r="L39" s="69">
        <v>45806</v>
      </c>
      <c r="M39" s="70">
        <f t="shared" ref="M39:M74" si="14">(+L39-K39)/7</f>
        <v>38.428571428571431</v>
      </c>
      <c r="N39" s="64" t="s">
        <v>200</v>
      </c>
      <c r="O39" s="51">
        <v>1.4200000000000001E-2</v>
      </c>
      <c r="P39" s="52">
        <f t="shared" ref="P39:P74" si="15">IF(O39/J39&gt;1,1,+O39/J39)</f>
        <v>1.4200000000000001E-2</v>
      </c>
      <c r="Q39" s="53">
        <f t="shared" ref="Q39:Q74" si="16">+M39*P39</f>
        <v>0.54568571428571433</v>
      </c>
      <c r="R39" s="48">
        <f t="shared" ref="R39:R74" si="17">IF(L39&lt;=$S$7,Q39,0)</f>
        <v>0</v>
      </c>
      <c r="S39" s="48">
        <f t="shared" ref="S39:S74" si="18">IF($S$7&gt;=L39,M39,0)</f>
        <v>0</v>
      </c>
      <c r="T39" s="48"/>
      <c r="U39" s="48" t="s">
        <v>33</v>
      </c>
      <c r="V39" s="54" t="s">
        <v>201</v>
      </c>
      <c r="W39" s="55">
        <v>1</v>
      </c>
      <c r="X39" s="55">
        <v>1</v>
      </c>
      <c r="Y39" s="56" t="str">
        <f t="shared" ref="Y39:Y74" si="19">IF(W39+X39&gt;1,"CUMPLIDA",IF(X39=1,"EN TERMINO","VENCIDA"))</f>
        <v>CUMPLIDA</v>
      </c>
      <c r="Z39" s="57" t="s">
        <v>45</v>
      </c>
    </row>
    <row r="40" spans="2:26" ht="409.5" x14ac:dyDescent="0.25">
      <c r="B40" s="66" t="s">
        <v>202</v>
      </c>
      <c r="C40" s="67" t="s">
        <v>193</v>
      </c>
      <c r="D40" s="61" t="s">
        <v>194</v>
      </c>
      <c r="E40" s="62" t="s">
        <v>195</v>
      </c>
      <c r="F40" s="68" t="s">
        <v>203</v>
      </c>
      <c r="G40" s="68" t="s">
        <v>197</v>
      </c>
      <c r="H40" s="71" t="s">
        <v>204</v>
      </c>
      <c r="I40" s="62" t="s">
        <v>205</v>
      </c>
      <c r="J40" s="62">
        <v>1</v>
      </c>
      <c r="K40" s="69">
        <v>45537</v>
      </c>
      <c r="L40" s="69">
        <v>45809</v>
      </c>
      <c r="M40" s="70">
        <f t="shared" si="14"/>
        <v>38.857142857142854</v>
      </c>
      <c r="N40" s="64" t="s">
        <v>200</v>
      </c>
      <c r="O40" s="51">
        <v>1.4200000000000001E-2</v>
      </c>
      <c r="P40" s="52">
        <f t="shared" si="15"/>
        <v>1.4200000000000001E-2</v>
      </c>
      <c r="Q40" s="53">
        <f t="shared" si="16"/>
        <v>0.55177142857142858</v>
      </c>
      <c r="R40" s="48">
        <f t="shared" si="17"/>
        <v>0</v>
      </c>
      <c r="S40" s="48">
        <f t="shared" si="18"/>
        <v>0</v>
      </c>
      <c r="T40" s="48"/>
      <c r="U40" s="48" t="s">
        <v>33</v>
      </c>
      <c r="V40" s="54" t="s">
        <v>206</v>
      </c>
      <c r="W40" s="55">
        <v>1</v>
      </c>
      <c r="X40" s="55">
        <v>1</v>
      </c>
      <c r="Y40" s="56" t="str">
        <f t="shared" si="19"/>
        <v>CUMPLIDA</v>
      </c>
      <c r="Z40" s="57" t="s">
        <v>45</v>
      </c>
    </row>
    <row r="41" spans="2:26" ht="356.25" x14ac:dyDescent="0.25">
      <c r="B41" s="66" t="s">
        <v>207</v>
      </c>
      <c r="C41" s="67" t="s">
        <v>193</v>
      </c>
      <c r="D41" s="61" t="s">
        <v>194</v>
      </c>
      <c r="E41" s="62" t="s">
        <v>195</v>
      </c>
      <c r="F41" s="68" t="s">
        <v>208</v>
      </c>
      <c r="G41" s="68" t="s">
        <v>197</v>
      </c>
      <c r="H41" s="71" t="s">
        <v>198</v>
      </c>
      <c r="I41" s="62" t="s">
        <v>199</v>
      </c>
      <c r="J41" s="62">
        <v>1</v>
      </c>
      <c r="K41" s="69">
        <v>45537</v>
      </c>
      <c r="L41" s="69">
        <v>45806</v>
      </c>
      <c r="M41" s="70">
        <f t="shared" si="14"/>
        <v>38.428571428571431</v>
      </c>
      <c r="N41" s="64" t="s">
        <v>200</v>
      </c>
      <c r="O41" s="51">
        <v>1.4200000000000001E-2</v>
      </c>
      <c r="P41" s="52">
        <f t="shared" si="15"/>
        <v>1.4200000000000001E-2</v>
      </c>
      <c r="Q41" s="53">
        <f t="shared" si="16"/>
        <v>0.54568571428571433</v>
      </c>
      <c r="R41" s="48">
        <f t="shared" si="17"/>
        <v>0</v>
      </c>
      <c r="S41" s="48">
        <f t="shared" si="18"/>
        <v>0</v>
      </c>
      <c r="T41" s="48"/>
      <c r="U41" s="48" t="s">
        <v>33</v>
      </c>
      <c r="V41" s="54" t="s">
        <v>201</v>
      </c>
      <c r="W41" s="55">
        <v>1</v>
      </c>
      <c r="X41" s="55">
        <v>1</v>
      </c>
      <c r="Y41" s="56" t="str">
        <f t="shared" si="19"/>
        <v>CUMPLIDA</v>
      </c>
      <c r="Z41" s="57" t="s">
        <v>45</v>
      </c>
    </row>
    <row r="42" spans="2:26" ht="375" x14ac:dyDescent="0.25">
      <c r="B42" s="66" t="s">
        <v>209</v>
      </c>
      <c r="C42" s="67" t="s">
        <v>193</v>
      </c>
      <c r="D42" s="61" t="s">
        <v>194</v>
      </c>
      <c r="E42" s="62" t="s">
        <v>195</v>
      </c>
      <c r="F42" s="68" t="s">
        <v>210</v>
      </c>
      <c r="G42" s="68" t="s">
        <v>197</v>
      </c>
      <c r="H42" s="71" t="s">
        <v>211</v>
      </c>
      <c r="I42" s="62" t="s">
        <v>212</v>
      </c>
      <c r="J42" s="62">
        <v>1</v>
      </c>
      <c r="K42" s="69">
        <v>45537</v>
      </c>
      <c r="L42" s="69">
        <v>45809</v>
      </c>
      <c r="M42" s="70">
        <f t="shared" si="14"/>
        <v>38.857142857142854</v>
      </c>
      <c r="N42" s="64" t="s">
        <v>200</v>
      </c>
      <c r="O42" s="51">
        <v>1.4200000000000001E-2</v>
      </c>
      <c r="P42" s="52">
        <f t="shared" si="15"/>
        <v>1.4200000000000001E-2</v>
      </c>
      <c r="Q42" s="53">
        <f t="shared" si="16"/>
        <v>0.55177142857142858</v>
      </c>
      <c r="R42" s="48">
        <f t="shared" si="17"/>
        <v>0</v>
      </c>
      <c r="S42" s="48">
        <f t="shared" si="18"/>
        <v>0</v>
      </c>
      <c r="T42" s="48"/>
      <c r="U42" s="48" t="s">
        <v>33</v>
      </c>
      <c r="V42" s="72" t="s">
        <v>213</v>
      </c>
      <c r="W42" s="55">
        <v>1</v>
      </c>
      <c r="X42" s="55">
        <v>1</v>
      </c>
      <c r="Y42" s="56" t="str">
        <f t="shared" si="19"/>
        <v>CUMPLIDA</v>
      </c>
      <c r="Z42" s="57" t="s">
        <v>45</v>
      </c>
    </row>
    <row r="43" spans="2:26" ht="409.5" x14ac:dyDescent="0.25">
      <c r="B43" s="66" t="s">
        <v>214</v>
      </c>
      <c r="C43" s="67" t="s">
        <v>193</v>
      </c>
      <c r="D43" s="61" t="s">
        <v>194</v>
      </c>
      <c r="E43" s="62" t="s">
        <v>195</v>
      </c>
      <c r="F43" s="68" t="s">
        <v>215</v>
      </c>
      <c r="G43" s="68" t="s">
        <v>197</v>
      </c>
      <c r="H43" s="71" t="s">
        <v>216</v>
      </c>
      <c r="I43" s="62"/>
      <c r="J43" s="62">
        <v>1</v>
      </c>
      <c r="K43" s="69">
        <v>45537</v>
      </c>
      <c r="L43" s="69">
        <v>45650</v>
      </c>
      <c r="M43" s="70">
        <f t="shared" si="14"/>
        <v>16.142857142857142</v>
      </c>
      <c r="N43" s="64" t="s">
        <v>200</v>
      </c>
      <c r="O43" s="51">
        <v>1.4200000000000001E-2</v>
      </c>
      <c r="P43" s="52">
        <f t="shared" si="15"/>
        <v>1.4200000000000001E-2</v>
      </c>
      <c r="Q43" s="53">
        <f t="shared" si="16"/>
        <v>0.22922857142857145</v>
      </c>
      <c r="R43" s="48">
        <f t="shared" si="17"/>
        <v>0</v>
      </c>
      <c r="S43" s="48">
        <f t="shared" si="18"/>
        <v>0</v>
      </c>
      <c r="T43" s="48"/>
      <c r="U43" s="48" t="s">
        <v>33</v>
      </c>
      <c r="V43" s="54" t="s">
        <v>217</v>
      </c>
      <c r="W43" s="55">
        <v>1</v>
      </c>
      <c r="X43" s="55">
        <f>IF(L43&lt;$Y$2,0,1)</f>
        <v>1</v>
      </c>
      <c r="Y43" s="56" t="str">
        <f t="shared" si="19"/>
        <v>CUMPLIDA</v>
      </c>
      <c r="Z43" s="57" t="s">
        <v>45</v>
      </c>
    </row>
    <row r="44" spans="2:26" ht="356.25" x14ac:dyDescent="0.25">
      <c r="B44" s="66" t="s">
        <v>218</v>
      </c>
      <c r="C44" s="67" t="s">
        <v>193</v>
      </c>
      <c r="D44" s="61" t="s">
        <v>194</v>
      </c>
      <c r="E44" s="62" t="s">
        <v>195</v>
      </c>
      <c r="F44" s="68" t="s">
        <v>219</v>
      </c>
      <c r="G44" s="68" t="s">
        <v>197</v>
      </c>
      <c r="H44" s="71" t="s">
        <v>220</v>
      </c>
      <c r="I44" s="62"/>
      <c r="J44" s="62">
        <v>1</v>
      </c>
      <c r="K44" s="69">
        <v>45537</v>
      </c>
      <c r="L44" s="69">
        <v>45897</v>
      </c>
      <c r="M44" s="70">
        <f t="shared" si="14"/>
        <v>51.428571428571431</v>
      </c>
      <c r="N44" s="64" t="s">
        <v>200</v>
      </c>
      <c r="O44" s="51">
        <v>1.4200000000000001E-2</v>
      </c>
      <c r="P44" s="52">
        <f t="shared" si="15"/>
        <v>1.4200000000000001E-2</v>
      </c>
      <c r="Q44" s="53">
        <f t="shared" si="16"/>
        <v>0.73028571428571432</v>
      </c>
      <c r="R44" s="48">
        <f t="shared" si="17"/>
        <v>0</v>
      </c>
      <c r="S44" s="48">
        <f t="shared" si="18"/>
        <v>0</v>
      </c>
      <c r="T44" s="48"/>
      <c r="U44" s="48" t="s">
        <v>33</v>
      </c>
      <c r="V44" s="73" t="s">
        <v>221</v>
      </c>
      <c r="W44" s="55">
        <v>1</v>
      </c>
      <c r="X44" s="55">
        <f>IF(L44&lt;$Y$2,0,1)</f>
        <v>1</v>
      </c>
      <c r="Y44" s="56" t="str">
        <f t="shared" si="19"/>
        <v>CUMPLIDA</v>
      </c>
      <c r="Z44" s="57" t="s">
        <v>45</v>
      </c>
    </row>
    <row r="45" spans="2:26" ht="356.25" x14ac:dyDescent="0.25">
      <c r="B45" s="62" t="s">
        <v>222</v>
      </c>
      <c r="C45" s="67" t="s">
        <v>223</v>
      </c>
      <c r="D45" s="61" t="s">
        <v>224</v>
      </c>
      <c r="E45" s="62" t="s">
        <v>225</v>
      </c>
      <c r="F45" s="68" t="s">
        <v>196</v>
      </c>
      <c r="G45" s="68" t="s">
        <v>197</v>
      </c>
      <c r="H45" s="68" t="s">
        <v>198</v>
      </c>
      <c r="I45" s="62" t="s">
        <v>199</v>
      </c>
      <c r="J45" s="62">
        <v>1</v>
      </c>
      <c r="K45" s="69">
        <v>45537</v>
      </c>
      <c r="L45" s="69">
        <v>45806</v>
      </c>
      <c r="M45" s="70">
        <f t="shared" si="14"/>
        <v>38.428571428571431</v>
      </c>
      <c r="N45" s="64" t="s">
        <v>200</v>
      </c>
      <c r="O45" s="51">
        <v>1.4200000000000001E-2</v>
      </c>
      <c r="P45" s="52">
        <f t="shared" si="15"/>
        <v>1.4200000000000001E-2</v>
      </c>
      <c r="Q45" s="53">
        <f t="shared" si="16"/>
        <v>0.54568571428571433</v>
      </c>
      <c r="R45" s="48">
        <f t="shared" si="17"/>
        <v>0</v>
      </c>
      <c r="S45" s="48">
        <f t="shared" si="18"/>
        <v>0</v>
      </c>
      <c r="T45" s="48"/>
      <c r="U45" s="48" t="s">
        <v>33</v>
      </c>
      <c r="V45" s="54" t="s">
        <v>201</v>
      </c>
      <c r="W45" s="55">
        <v>1</v>
      </c>
      <c r="X45" s="55">
        <v>1</v>
      </c>
      <c r="Y45" s="56" t="str">
        <f t="shared" si="19"/>
        <v>CUMPLIDA</v>
      </c>
      <c r="Z45" s="57" t="s">
        <v>45</v>
      </c>
    </row>
    <row r="46" spans="2:26" ht="375" x14ac:dyDescent="0.25">
      <c r="B46" s="62" t="s">
        <v>226</v>
      </c>
      <c r="C46" s="67" t="s">
        <v>223</v>
      </c>
      <c r="D46" s="61" t="s">
        <v>224</v>
      </c>
      <c r="E46" s="62" t="s">
        <v>225</v>
      </c>
      <c r="F46" s="68" t="s">
        <v>203</v>
      </c>
      <c r="G46" s="68" t="s">
        <v>197</v>
      </c>
      <c r="H46" s="71" t="s">
        <v>204</v>
      </c>
      <c r="I46" s="62" t="s">
        <v>205</v>
      </c>
      <c r="J46" s="62">
        <v>1</v>
      </c>
      <c r="K46" s="69">
        <v>45537</v>
      </c>
      <c r="L46" s="69">
        <v>45838</v>
      </c>
      <c r="M46" s="70">
        <f t="shared" si="14"/>
        <v>43</v>
      </c>
      <c r="N46" s="64" t="s">
        <v>200</v>
      </c>
      <c r="O46" s="51">
        <v>1.4200000000000001E-2</v>
      </c>
      <c r="P46" s="52">
        <f t="shared" si="15"/>
        <v>1.4200000000000001E-2</v>
      </c>
      <c r="Q46" s="53">
        <f t="shared" si="16"/>
        <v>0.61060000000000003</v>
      </c>
      <c r="R46" s="48">
        <f t="shared" si="17"/>
        <v>0</v>
      </c>
      <c r="S46" s="48">
        <f t="shared" si="18"/>
        <v>0</v>
      </c>
      <c r="T46" s="48"/>
      <c r="U46" s="48" t="s">
        <v>33</v>
      </c>
      <c r="V46" s="72" t="s">
        <v>206</v>
      </c>
      <c r="W46" s="55">
        <v>1</v>
      </c>
      <c r="X46" s="55">
        <v>1</v>
      </c>
      <c r="Y46" s="56" t="str">
        <f t="shared" si="19"/>
        <v>CUMPLIDA</v>
      </c>
      <c r="Z46" s="57" t="s">
        <v>45</v>
      </c>
    </row>
    <row r="47" spans="2:26" ht="356.25" x14ac:dyDescent="0.25">
      <c r="B47" s="62" t="s">
        <v>227</v>
      </c>
      <c r="C47" s="67" t="s">
        <v>223</v>
      </c>
      <c r="D47" s="61" t="s">
        <v>224</v>
      </c>
      <c r="E47" s="62" t="s">
        <v>225</v>
      </c>
      <c r="F47" s="68" t="s">
        <v>208</v>
      </c>
      <c r="G47" s="68" t="s">
        <v>197</v>
      </c>
      <c r="H47" s="71" t="s">
        <v>198</v>
      </c>
      <c r="I47" s="62" t="s">
        <v>199</v>
      </c>
      <c r="J47" s="62">
        <v>1</v>
      </c>
      <c r="K47" s="69">
        <v>45537</v>
      </c>
      <c r="L47" s="69">
        <v>45806</v>
      </c>
      <c r="M47" s="70">
        <f t="shared" si="14"/>
        <v>38.428571428571431</v>
      </c>
      <c r="N47" s="64" t="s">
        <v>200</v>
      </c>
      <c r="O47" s="51">
        <v>1.4200000000000001E-2</v>
      </c>
      <c r="P47" s="52">
        <f t="shared" si="15"/>
        <v>1.4200000000000001E-2</v>
      </c>
      <c r="Q47" s="53">
        <f t="shared" si="16"/>
        <v>0.54568571428571433</v>
      </c>
      <c r="R47" s="48">
        <f t="shared" si="17"/>
        <v>0</v>
      </c>
      <c r="S47" s="48">
        <f t="shared" si="18"/>
        <v>0</v>
      </c>
      <c r="T47" s="48"/>
      <c r="U47" s="48" t="s">
        <v>33</v>
      </c>
      <c r="V47" s="54" t="s">
        <v>201</v>
      </c>
      <c r="W47" s="55">
        <v>1</v>
      </c>
      <c r="X47" s="55">
        <v>1</v>
      </c>
      <c r="Y47" s="56" t="str">
        <f t="shared" si="19"/>
        <v>CUMPLIDA</v>
      </c>
      <c r="Z47" s="57" t="s">
        <v>45</v>
      </c>
    </row>
    <row r="48" spans="2:26" ht="356.25" x14ac:dyDescent="0.25">
      <c r="B48" s="62" t="s">
        <v>228</v>
      </c>
      <c r="C48" s="67" t="s">
        <v>223</v>
      </c>
      <c r="D48" s="61" t="s">
        <v>224</v>
      </c>
      <c r="E48" s="62" t="s">
        <v>225</v>
      </c>
      <c r="F48" s="68" t="s">
        <v>210</v>
      </c>
      <c r="G48" s="68" t="s">
        <v>197</v>
      </c>
      <c r="H48" s="71" t="s">
        <v>211</v>
      </c>
      <c r="I48" s="62" t="s">
        <v>212</v>
      </c>
      <c r="J48" s="62">
        <v>1</v>
      </c>
      <c r="K48" s="69">
        <v>45537</v>
      </c>
      <c r="L48" s="69">
        <v>45838</v>
      </c>
      <c r="M48" s="70">
        <f t="shared" si="14"/>
        <v>43</v>
      </c>
      <c r="N48" s="64" t="s">
        <v>200</v>
      </c>
      <c r="O48" s="51">
        <v>1.4200000000000001E-2</v>
      </c>
      <c r="P48" s="52">
        <f t="shared" si="15"/>
        <v>1.4200000000000001E-2</v>
      </c>
      <c r="Q48" s="53">
        <f t="shared" si="16"/>
        <v>0.61060000000000003</v>
      </c>
      <c r="R48" s="48">
        <f t="shared" si="17"/>
        <v>0</v>
      </c>
      <c r="S48" s="48">
        <f t="shared" si="18"/>
        <v>0</v>
      </c>
      <c r="T48" s="48"/>
      <c r="U48" s="48" t="s">
        <v>33</v>
      </c>
      <c r="V48" s="72" t="s">
        <v>229</v>
      </c>
      <c r="W48" s="55">
        <v>1</v>
      </c>
      <c r="X48" s="55">
        <f>IF(L48&lt;$Y$2,0,1)</f>
        <v>1</v>
      </c>
      <c r="Y48" s="56" t="str">
        <f t="shared" si="19"/>
        <v>CUMPLIDA</v>
      </c>
      <c r="Z48" s="57" t="s">
        <v>45</v>
      </c>
    </row>
    <row r="49" spans="2:26" ht="409.5" x14ac:dyDescent="0.25">
      <c r="B49" s="62" t="s">
        <v>230</v>
      </c>
      <c r="C49" s="67" t="s">
        <v>223</v>
      </c>
      <c r="D49" s="61" t="s">
        <v>224</v>
      </c>
      <c r="E49" s="62" t="s">
        <v>225</v>
      </c>
      <c r="F49" s="68" t="s">
        <v>215</v>
      </c>
      <c r="G49" s="68" t="s">
        <v>197</v>
      </c>
      <c r="H49" s="71" t="s">
        <v>216</v>
      </c>
      <c r="I49" s="62"/>
      <c r="J49" s="62">
        <v>1</v>
      </c>
      <c r="K49" s="69">
        <v>45537</v>
      </c>
      <c r="L49" s="69">
        <v>45650</v>
      </c>
      <c r="M49" s="70">
        <f t="shared" si="14"/>
        <v>16.142857142857142</v>
      </c>
      <c r="N49" s="64" t="s">
        <v>200</v>
      </c>
      <c r="O49" s="51">
        <v>1.4200000000000001E-2</v>
      </c>
      <c r="P49" s="52">
        <f t="shared" si="15"/>
        <v>1.4200000000000001E-2</v>
      </c>
      <c r="Q49" s="53">
        <f t="shared" si="16"/>
        <v>0.22922857142857145</v>
      </c>
      <c r="R49" s="48">
        <f t="shared" si="17"/>
        <v>0</v>
      </c>
      <c r="S49" s="48">
        <f t="shared" si="18"/>
        <v>0</v>
      </c>
      <c r="T49" s="48"/>
      <c r="U49" s="48" t="s">
        <v>33</v>
      </c>
      <c r="V49" s="54" t="s">
        <v>217</v>
      </c>
      <c r="W49" s="55">
        <v>1</v>
      </c>
      <c r="X49" s="55">
        <v>1</v>
      </c>
      <c r="Y49" s="56" t="str">
        <f t="shared" si="19"/>
        <v>CUMPLIDA</v>
      </c>
      <c r="Z49" s="57" t="s">
        <v>45</v>
      </c>
    </row>
    <row r="50" spans="2:26" ht="356.25" x14ac:dyDescent="0.25">
      <c r="B50" s="62"/>
      <c r="C50" s="67" t="s">
        <v>223</v>
      </c>
      <c r="D50" s="61" t="s">
        <v>224</v>
      </c>
      <c r="E50" s="62" t="s">
        <v>225</v>
      </c>
      <c r="F50" s="68" t="s">
        <v>219</v>
      </c>
      <c r="G50" s="68" t="s">
        <v>197</v>
      </c>
      <c r="H50" s="71" t="s">
        <v>220</v>
      </c>
      <c r="I50" s="62"/>
      <c r="J50" s="62">
        <v>1</v>
      </c>
      <c r="K50" s="69">
        <v>45537</v>
      </c>
      <c r="L50" s="69">
        <v>45838</v>
      </c>
      <c r="M50" s="70">
        <f t="shared" si="14"/>
        <v>43</v>
      </c>
      <c r="N50" s="64" t="s">
        <v>200</v>
      </c>
      <c r="O50" s="51">
        <v>1.4200000000000001E-2</v>
      </c>
      <c r="P50" s="52">
        <f t="shared" si="15"/>
        <v>1.4200000000000001E-2</v>
      </c>
      <c r="Q50" s="53">
        <f t="shared" si="16"/>
        <v>0.61060000000000003</v>
      </c>
      <c r="R50" s="48">
        <f t="shared" si="17"/>
        <v>0</v>
      </c>
      <c r="S50" s="48">
        <f t="shared" si="18"/>
        <v>0</v>
      </c>
      <c r="T50" s="48"/>
      <c r="U50" s="48" t="s">
        <v>33</v>
      </c>
      <c r="V50" s="54" t="s">
        <v>221</v>
      </c>
      <c r="W50" s="55">
        <v>1</v>
      </c>
      <c r="X50" s="55">
        <f>IF(L50&lt;$Y$2,0,1)</f>
        <v>1</v>
      </c>
      <c r="Y50" s="56" t="str">
        <f t="shared" si="19"/>
        <v>CUMPLIDA</v>
      </c>
      <c r="Z50" s="57" t="s">
        <v>45</v>
      </c>
    </row>
    <row r="51" spans="2:26" ht="356.25" x14ac:dyDescent="0.25">
      <c r="B51" s="62" t="s">
        <v>231</v>
      </c>
      <c r="C51" s="67" t="s">
        <v>232</v>
      </c>
      <c r="D51" s="61" t="s">
        <v>224</v>
      </c>
      <c r="E51" s="62" t="s">
        <v>195</v>
      </c>
      <c r="F51" s="68" t="s">
        <v>196</v>
      </c>
      <c r="G51" s="68" t="s">
        <v>197</v>
      </c>
      <c r="H51" s="68" t="s">
        <v>198</v>
      </c>
      <c r="I51" s="62" t="s">
        <v>199</v>
      </c>
      <c r="J51" s="62">
        <v>1</v>
      </c>
      <c r="K51" s="69">
        <v>45537</v>
      </c>
      <c r="L51" s="69">
        <v>45806</v>
      </c>
      <c r="M51" s="70">
        <f t="shared" si="14"/>
        <v>38.428571428571431</v>
      </c>
      <c r="N51" s="64" t="s">
        <v>200</v>
      </c>
      <c r="O51" s="51">
        <v>1.4200000000000001E-2</v>
      </c>
      <c r="P51" s="52">
        <f t="shared" si="15"/>
        <v>1.4200000000000001E-2</v>
      </c>
      <c r="Q51" s="53">
        <f t="shared" si="16"/>
        <v>0.54568571428571433</v>
      </c>
      <c r="R51" s="48">
        <f t="shared" si="17"/>
        <v>0</v>
      </c>
      <c r="S51" s="48">
        <f t="shared" si="18"/>
        <v>0</v>
      </c>
      <c r="T51" s="48"/>
      <c r="U51" s="48" t="s">
        <v>33</v>
      </c>
      <c r="V51" s="54" t="s">
        <v>201</v>
      </c>
      <c r="W51" s="55">
        <v>1</v>
      </c>
      <c r="X51" s="55">
        <v>1</v>
      </c>
      <c r="Y51" s="56" t="str">
        <f t="shared" si="19"/>
        <v>CUMPLIDA</v>
      </c>
      <c r="Z51" s="57" t="s">
        <v>45</v>
      </c>
    </row>
    <row r="52" spans="2:26" ht="409.5" x14ac:dyDescent="0.25">
      <c r="B52" s="62" t="s">
        <v>233</v>
      </c>
      <c r="C52" s="67" t="s">
        <v>232</v>
      </c>
      <c r="D52" s="61" t="s">
        <v>224</v>
      </c>
      <c r="E52" s="62" t="s">
        <v>195</v>
      </c>
      <c r="F52" s="68" t="s">
        <v>203</v>
      </c>
      <c r="G52" s="68" t="s">
        <v>197</v>
      </c>
      <c r="H52" s="71" t="s">
        <v>204</v>
      </c>
      <c r="I52" s="62" t="s">
        <v>205</v>
      </c>
      <c r="J52" s="62">
        <v>1</v>
      </c>
      <c r="K52" s="69">
        <v>45537</v>
      </c>
      <c r="L52" s="69">
        <v>45838</v>
      </c>
      <c r="M52" s="70">
        <f t="shared" si="14"/>
        <v>43</v>
      </c>
      <c r="N52" s="64" t="s">
        <v>200</v>
      </c>
      <c r="O52" s="51">
        <v>1.4200000000000001E-2</v>
      </c>
      <c r="P52" s="52">
        <f t="shared" si="15"/>
        <v>1.4200000000000001E-2</v>
      </c>
      <c r="Q52" s="53">
        <f t="shared" si="16"/>
        <v>0.61060000000000003</v>
      </c>
      <c r="R52" s="48">
        <f t="shared" si="17"/>
        <v>0</v>
      </c>
      <c r="S52" s="48">
        <f t="shared" si="18"/>
        <v>0</v>
      </c>
      <c r="T52" s="48"/>
      <c r="U52" s="48" t="s">
        <v>33</v>
      </c>
      <c r="V52" s="54" t="s">
        <v>206</v>
      </c>
      <c r="W52" s="55">
        <v>1</v>
      </c>
      <c r="X52" s="55">
        <f>IF(L52&lt;$Y$2,0,1)</f>
        <v>1</v>
      </c>
      <c r="Y52" s="56" t="str">
        <f t="shared" si="19"/>
        <v>CUMPLIDA</v>
      </c>
      <c r="Z52" s="57" t="s">
        <v>45</v>
      </c>
    </row>
    <row r="53" spans="2:26" ht="356.25" x14ac:dyDescent="0.25">
      <c r="B53" s="62" t="s">
        <v>234</v>
      </c>
      <c r="C53" s="67" t="s">
        <v>232</v>
      </c>
      <c r="D53" s="61" t="s">
        <v>224</v>
      </c>
      <c r="E53" s="62" t="s">
        <v>195</v>
      </c>
      <c r="F53" s="68" t="s">
        <v>208</v>
      </c>
      <c r="G53" s="68" t="s">
        <v>197</v>
      </c>
      <c r="H53" s="71" t="s">
        <v>198</v>
      </c>
      <c r="I53" s="62" t="s">
        <v>199</v>
      </c>
      <c r="J53" s="62">
        <v>1</v>
      </c>
      <c r="K53" s="69">
        <v>45537</v>
      </c>
      <c r="L53" s="69">
        <v>45806</v>
      </c>
      <c r="M53" s="70">
        <f t="shared" si="14"/>
        <v>38.428571428571431</v>
      </c>
      <c r="N53" s="64" t="s">
        <v>200</v>
      </c>
      <c r="O53" s="51">
        <v>1.4200000000000001E-2</v>
      </c>
      <c r="P53" s="52">
        <f t="shared" si="15"/>
        <v>1.4200000000000001E-2</v>
      </c>
      <c r="Q53" s="53">
        <f t="shared" si="16"/>
        <v>0.54568571428571433</v>
      </c>
      <c r="R53" s="48">
        <f t="shared" si="17"/>
        <v>0</v>
      </c>
      <c r="S53" s="48">
        <f t="shared" si="18"/>
        <v>0</v>
      </c>
      <c r="T53" s="48"/>
      <c r="U53" s="48" t="s">
        <v>33</v>
      </c>
      <c r="V53" s="54" t="s">
        <v>201</v>
      </c>
      <c r="W53" s="55">
        <v>1</v>
      </c>
      <c r="X53" s="55">
        <v>1</v>
      </c>
      <c r="Y53" s="56" t="str">
        <f t="shared" si="19"/>
        <v>CUMPLIDA</v>
      </c>
      <c r="Z53" s="57" t="s">
        <v>45</v>
      </c>
    </row>
    <row r="54" spans="2:26" ht="375" x14ac:dyDescent="0.25">
      <c r="B54" s="62" t="s">
        <v>235</v>
      </c>
      <c r="C54" s="67" t="s">
        <v>232</v>
      </c>
      <c r="D54" s="61" t="s">
        <v>224</v>
      </c>
      <c r="E54" s="62" t="s">
        <v>195</v>
      </c>
      <c r="F54" s="68" t="s">
        <v>210</v>
      </c>
      <c r="G54" s="68" t="s">
        <v>197</v>
      </c>
      <c r="H54" s="71" t="s">
        <v>211</v>
      </c>
      <c r="I54" s="62" t="s">
        <v>212</v>
      </c>
      <c r="J54" s="62">
        <v>1</v>
      </c>
      <c r="K54" s="69">
        <v>45537</v>
      </c>
      <c r="L54" s="69">
        <v>45838</v>
      </c>
      <c r="M54" s="70">
        <f t="shared" si="14"/>
        <v>43</v>
      </c>
      <c r="N54" s="64" t="s">
        <v>200</v>
      </c>
      <c r="O54" s="51">
        <v>1.4200000000000001E-2</v>
      </c>
      <c r="P54" s="52">
        <f t="shared" si="15"/>
        <v>1.4200000000000001E-2</v>
      </c>
      <c r="Q54" s="53">
        <f t="shared" si="16"/>
        <v>0.61060000000000003</v>
      </c>
      <c r="R54" s="48">
        <f t="shared" si="17"/>
        <v>0</v>
      </c>
      <c r="S54" s="48">
        <f t="shared" si="18"/>
        <v>0</v>
      </c>
      <c r="T54" s="48"/>
      <c r="U54" s="48" t="s">
        <v>33</v>
      </c>
      <c r="V54" s="72" t="s">
        <v>236</v>
      </c>
      <c r="W54" s="55">
        <v>1</v>
      </c>
      <c r="X54" s="55">
        <f>IF(L54&lt;$Y$2,0,1)</f>
        <v>1</v>
      </c>
      <c r="Y54" s="56" t="str">
        <f t="shared" si="19"/>
        <v>CUMPLIDA</v>
      </c>
      <c r="Z54" s="57" t="s">
        <v>45</v>
      </c>
    </row>
    <row r="55" spans="2:26" ht="409.5" x14ac:dyDescent="0.25">
      <c r="B55" s="62" t="s">
        <v>237</v>
      </c>
      <c r="C55" s="67" t="s">
        <v>232</v>
      </c>
      <c r="D55" s="61" t="s">
        <v>224</v>
      </c>
      <c r="E55" s="62" t="s">
        <v>195</v>
      </c>
      <c r="F55" s="68" t="s">
        <v>215</v>
      </c>
      <c r="G55" s="68" t="s">
        <v>197</v>
      </c>
      <c r="H55" s="71" t="s">
        <v>216</v>
      </c>
      <c r="I55" s="62"/>
      <c r="J55" s="62">
        <v>1</v>
      </c>
      <c r="K55" s="69">
        <v>45537</v>
      </c>
      <c r="L55" s="69">
        <v>45650</v>
      </c>
      <c r="M55" s="70">
        <f t="shared" si="14"/>
        <v>16.142857142857142</v>
      </c>
      <c r="N55" s="64" t="s">
        <v>200</v>
      </c>
      <c r="O55" s="51">
        <v>1.4200000000000001E-2</v>
      </c>
      <c r="P55" s="52">
        <f t="shared" si="15"/>
        <v>1.4200000000000001E-2</v>
      </c>
      <c r="Q55" s="53">
        <f t="shared" si="16"/>
        <v>0.22922857142857145</v>
      </c>
      <c r="R55" s="48">
        <f t="shared" si="17"/>
        <v>0</v>
      </c>
      <c r="S55" s="48">
        <f t="shared" si="18"/>
        <v>0</v>
      </c>
      <c r="T55" s="48"/>
      <c r="U55" s="48" t="s">
        <v>33</v>
      </c>
      <c r="V55" s="54" t="s">
        <v>217</v>
      </c>
      <c r="W55" s="55">
        <v>1</v>
      </c>
      <c r="X55" s="55">
        <v>1</v>
      </c>
      <c r="Y55" s="56" t="str">
        <f t="shared" si="19"/>
        <v>CUMPLIDA</v>
      </c>
      <c r="Z55" s="57" t="s">
        <v>45</v>
      </c>
    </row>
    <row r="56" spans="2:26" ht="356.25" x14ac:dyDescent="0.25">
      <c r="B56" s="62" t="s">
        <v>238</v>
      </c>
      <c r="C56" s="67" t="s">
        <v>232</v>
      </c>
      <c r="D56" s="61" t="s">
        <v>224</v>
      </c>
      <c r="E56" s="62" t="s">
        <v>195</v>
      </c>
      <c r="F56" s="68" t="s">
        <v>219</v>
      </c>
      <c r="G56" s="68" t="s">
        <v>197</v>
      </c>
      <c r="H56" s="71" t="s">
        <v>220</v>
      </c>
      <c r="I56" s="62"/>
      <c r="J56" s="62">
        <v>1</v>
      </c>
      <c r="K56" s="69">
        <v>45537</v>
      </c>
      <c r="L56" s="69">
        <v>45838</v>
      </c>
      <c r="M56" s="70">
        <f t="shared" si="14"/>
        <v>43</v>
      </c>
      <c r="N56" s="64" t="s">
        <v>200</v>
      </c>
      <c r="O56" s="51">
        <v>1.4200000000000001E-2</v>
      </c>
      <c r="P56" s="52">
        <f t="shared" si="15"/>
        <v>1.4200000000000001E-2</v>
      </c>
      <c r="Q56" s="53">
        <f t="shared" si="16"/>
        <v>0.61060000000000003</v>
      </c>
      <c r="R56" s="48">
        <f t="shared" si="17"/>
        <v>0</v>
      </c>
      <c r="S56" s="48">
        <f t="shared" si="18"/>
        <v>0</v>
      </c>
      <c r="T56" s="48"/>
      <c r="U56" s="48" t="s">
        <v>33</v>
      </c>
      <c r="V56" s="54" t="s">
        <v>221</v>
      </c>
      <c r="W56" s="55">
        <v>1</v>
      </c>
      <c r="X56" s="55">
        <f>IF(L56&lt;$Y$2,0,1)</f>
        <v>1</v>
      </c>
      <c r="Y56" s="56" t="str">
        <f t="shared" si="19"/>
        <v>CUMPLIDA</v>
      </c>
      <c r="Z56" s="57" t="s">
        <v>45</v>
      </c>
    </row>
    <row r="57" spans="2:26" ht="356.25" x14ac:dyDescent="0.25">
      <c r="B57" s="62" t="s">
        <v>239</v>
      </c>
      <c r="C57" s="67" t="s">
        <v>240</v>
      </c>
      <c r="D57" s="61" t="s">
        <v>194</v>
      </c>
      <c r="E57" s="62" t="s">
        <v>195</v>
      </c>
      <c r="F57" s="68" t="s">
        <v>196</v>
      </c>
      <c r="G57" s="68" t="s">
        <v>197</v>
      </c>
      <c r="H57" s="68" t="s">
        <v>198</v>
      </c>
      <c r="I57" s="62" t="s">
        <v>199</v>
      </c>
      <c r="J57" s="62">
        <v>1</v>
      </c>
      <c r="K57" s="69">
        <v>45537</v>
      </c>
      <c r="L57" s="69">
        <v>45806</v>
      </c>
      <c r="M57" s="70">
        <f t="shared" si="14"/>
        <v>38.428571428571431</v>
      </c>
      <c r="N57" s="64" t="s">
        <v>200</v>
      </c>
      <c r="O57" s="51">
        <v>1.4200000000000001E-2</v>
      </c>
      <c r="P57" s="52">
        <f t="shared" si="15"/>
        <v>1.4200000000000001E-2</v>
      </c>
      <c r="Q57" s="53">
        <f t="shared" si="16"/>
        <v>0.54568571428571433</v>
      </c>
      <c r="R57" s="48">
        <f t="shared" si="17"/>
        <v>0</v>
      </c>
      <c r="S57" s="48">
        <f t="shared" si="18"/>
        <v>0</v>
      </c>
      <c r="T57" s="48"/>
      <c r="U57" s="48" t="s">
        <v>33</v>
      </c>
      <c r="V57" s="54" t="s">
        <v>201</v>
      </c>
      <c r="W57" s="55">
        <v>1</v>
      </c>
      <c r="X57" s="55">
        <v>1</v>
      </c>
      <c r="Y57" s="56" t="str">
        <f t="shared" si="19"/>
        <v>CUMPLIDA</v>
      </c>
      <c r="Z57" s="57" t="s">
        <v>45</v>
      </c>
    </row>
    <row r="58" spans="2:26" ht="375" x14ac:dyDescent="0.25">
      <c r="B58" s="62" t="s">
        <v>241</v>
      </c>
      <c r="C58" s="67" t="s">
        <v>240</v>
      </c>
      <c r="D58" s="61" t="s">
        <v>194</v>
      </c>
      <c r="E58" s="62" t="s">
        <v>195</v>
      </c>
      <c r="F58" s="68" t="s">
        <v>203</v>
      </c>
      <c r="G58" s="68" t="s">
        <v>197</v>
      </c>
      <c r="H58" s="71" t="s">
        <v>204</v>
      </c>
      <c r="I58" s="62" t="s">
        <v>205</v>
      </c>
      <c r="J58" s="62">
        <v>1</v>
      </c>
      <c r="K58" s="69">
        <v>45537</v>
      </c>
      <c r="L58" s="69">
        <v>45809</v>
      </c>
      <c r="M58" s="70">
        <f t="shared" si="14"/>
        <v>38.857142857142854</v>
      </c>
      <c r="N58" s="64" t="s">
        <v>200</v>
      </c>
      <c r="O58" s="51">
        <v>1.4200000000000001E-2</v>
      </c>
      <c r="P58" s="52">
        <f t="shared" si="15"/>
        <v>1.4200000000000001E-2</v>
      </c>
      <c r="Q58" s="53">
        <f t="shared" si="16"/>
        <v>0.55177142857142858</v>
      </c>
      <c r="R58" s="48">
        <f t="shared" si="17"/>
        <v>0</v>
      </c>
      <c r="S58" s="48">
        <f t="shared" si="18"/>
        <v>0</v>
      </c>
      <c r="T58" s="48"/>
      <c r="U58" s="48" t="s">
        <v>33</v>
      </c>
      <c r="V58" s="72" t="s">
        <v>206</v>
      </c>
      <c r="W58" s="55">
        <v>1</v>
      </c>
      <c r="X58" s="55">
        <v>1</v>
      </c>
      <c r="Y58" s="56" t="str">
        <f t="shared" si="19"/>
        <v>CUMPLIDA</v>
      </c>
      <c r="Z58" s="57" t="s">
        <v>45</v>
      </c>
    </row>
    <row r="59" spans="2:26" ht="356.25" x14ac:dyDescent="0.25">
      <c r="B59" s="62" t="s">
        <v>242</v>
      </c>
      <c r="C59" s="67" t="s">
        <v>240</v>
      </c>
      <c r="D59" s="61" t="s">
        <v>194</v>
      </c>
      <c r="E59" s="62" t="s">
        <v>195</v>
      </c>
      <c r="F59" s="68" t="s">
        <v>208</v>
      </c>
      <c r="G59" s="68" t="s">
        <v>197</v>
      </c>
      <c r="H59" s="71" t="s">
        <v>198</v>
      </c>
      <c r="I59" s="62" t="s">
        <v>199</v>
      </c>
      <c r="J59" s="62">
        <v>1</v>
      </c>
      <c r="K59" s="69">
        <v>45537</v>
      </c>
      <c r="L59" s="69">
        <v>45806</v>
      </c>
      <c r="M59" s="70">
        <f t="shared" si="14"/>
        <v>38.428571428571431</v>
      </c>
      <c r="N59" s="64" t="s">
        <v>200</v>
      </c>
      <c r="O59" s="51">
        <v>1.4200000000000001E-2</v>
      </c>
      <c r="P59" s="52">
        <f t="shared" si="15"/>
        <v>1.4200000000000001E-2</v>
      </c>
      <c r="Q59" s="53">
        <f t="shared" si="16"/>
        <v>0.54568571428571433</v>
      </c>
      <c r="R59" s="48">
        <f t="shared" si="17"/>
        <v>0</v>
      </c>
      <c r="S59" s="48">
        <f t="shared" si="18"/>
        <v>0</v>
      </c>
      <c r="T59" s="48"/>
      <c r="U59" s="48" t="s">
        <v>33</v>
      </c>
      <c r="V59" s="54" t="s">
        <v>201</v>
      </c>
      <c r="W59" s="55">
        <v>1</v>
      </c>
      <c r="X59" s="55">
        <v>1</v>
      </c>
      <c r="Y59" s="56" t="str">
        <f t="shared" si="19"/>
        <v>CUMPLIDA</v>
      </c>
      <c r="Z59" s="57" t="s">
        <v>45</v>
      </c>
    </row>
    <row r="60" spans="2:26" ht="375" x14ac:dyDescent="0.25">
      <c r="B60" s="62" t="s">
        <v>243</v>
      </c>
      <c r="C60" s="67" t="s">
        <v>240</v>
      </c>
      <c r="D60" s="61" t="s">
        <v>194</v>
      </c>
      <c r="E60" s="62" t="s">
        <v>195</v>
      </c>
      <c r="F60" s="68" t="s">
        <v>210</v>
      </c>
      <c r="G60" s="68" t="s">
        <v>197</v>
      </c>
      <c r="H60" s="71" t="s">
        <v>211</v>
      </c>
      <c r="I60" s="62" t="s">
        <v>212</v>
      </c>
      <c r="J60" s="62">
        <v>1</v>
      </c>
      <c r="K60" s="69">
        <v>45537</v>
      </c>
      <c r="L60" s="69">
        <v>45838</v>
      </c>
      <c r="M60" s="70">
        <f t="shared" si="14"/>
        <v>43</v>
      </c>
      <c r="N60" s="64" t="s">
        <v>200</v>
      </c>
      <c r="O60" s="51">
        <v>1.4200000000000001E-2</v>
      </c>
      <c r="P60" s="52">
        <f t="shared" si="15"/>
        <v>1.4200000000000001E-2</v>
      </c>
      <c r="Q60" s="53">
        <f t="shared" si="16"/>
        <v>0.61060000000000003</v>
      </c>
      <c r="R60" s="48">
        <f t="shared" si="17"/>
        <v>0</v>
      </c>
      <c r="S60" s="48">
        <f t="shared" si="18"/>
        <v>0</v>
      </c>
      <c r="T60" s="48"/>
      <c r="U60" s="48" t="s">
        <v>33</v>
      </c>
      <c r="V60" s="72" t="s">
        <v>236</v>
      </c>
      <c r="W60" s="55">
        <v>1</v>
      </c>
      <c r="X60" s="55">
        <f>IF(L60&lt;$Y$2,0,1)</f>
        <v>1</v>
      </c>
      <c r="Y60" s="56" t="str">
        <f t="shared" si="19"/>
        <v>CUMPLIDA</v>
      </c>
      <c r="Z60" s="57" t="s">
        <v>45</v>
      </c>
    </row>
    <row r="61" spans="2:26" ht="409.5" x14ac:dyDescent="0.25">
      <c r="B61" s="62" t="s">
        <v>244</v>
      </c>
      <c r="C61" s="67" t="s">
        <v>240</v>
      </c>
      <c r="D61" s="61" t="s">
        <v>194</v>
      </c>
      <c r="E61" s="62" t="s">
        <v>195</v>
      </c>
      <c r="F61" s="68" t="s">
        <v>215</v>
      </c>
      <c r="G61" s="68" t="s">
        <v>197</v>
      </c>
      <c r="H61" s="71" t="s">
        <v>216</v>
      </c>
      <c r="I61" s="62"/>
      <c r="J61" s="62">
        <v>1</v>
      </c>
      <c r="K61" s="69">
        <v>45537</v>
      </c>
      <c r="L61" s="69">
        <v>45650</v>
      </c>
      <c r="M61" s="70">
        <f t="shared" si="14"/>
        <v>16.142857142857142</v>
      </c>
      <c r="N61" s="64" t="s">
        <v>200</v>
      </c>
      <c r="O61" s="51">
        <v>1.4200000000000001E-2</v>
      </c>
      <c r="P61" s="52">
        <f t="shared" si="15"/>
        <v>1.4200000000000001E-2</v>
      </c>
      <c r="Q61" s="53">
        <f t="shared" si="16"/>
        <v>0.22922857142857145</v>
      </c>
      <c r="R61" s="48">
        <f t="shared" si="17"/>
        <v>0</v>
      </c>
      <c r="S61" s="48">
        <f t="shared" si="18"/>
        <v>0</v>
      </c>
      <c r="T61" s="48"/>
      <c r="U61" s="48" t="s">
        <v>33</v>
      </c>
      <c r="V61" s="54" t="s">
        <v>217</v>
      </c>
      <c r="W61" s="55">
        <v>1</v>
      </c>
      <c r="X61" s="55">
        <v>1</v>
      </c>
      <c r="Y61" s="56" t="str">
        <f t="shared" si="19"/>
        <v>CUMPLIDA</v>
      </c>
      <c r="Z61" s="57" t="s">
        <v>45</v>
      </c>
    </row>
    <row r="62" spans="2:26" ht="356.25" x14ac:dyDescent="0.25">
      <c r="B62" s="62" t="s">
        <v>245</v>
      </c>
      <c r="C62" s="67" t="s">
        <v>240</v>
      </c>
      <c r="D62" s="61" t="s">
        <v>194</v>
      </c>
      <c r="E62" s="62" t="s">
        <v>195</v>
      </c>
      <c r="F62" s="68" t="s">
        <v>219</v>
      </c>
      <c r="G62" s="68" t="s">
        <v>197</v>
      </c>
      <c r="H62" s="71" t="s">
        <v>220</v>
      </c>
      <c r="I62" s="62"/>
      <c r="J62" s="62">
        <v>1</v>
      </c>
      <c r="K62" s="69">
        <v>45537</v>
      </c>
      <c r="L62" s="69">
        <v>45838</v>
      </c>
      <c r="M62" s="70">
        <f t="shared" si="14"/>
        <v>43</v>
      </c>
      <c r="N62" s="64" t="s">
        <v>200</v>
      </c>
      <c r="O62" s="51">
        <v>1.4200000000000001E-2</v>
      </c>
      <c r="P62" s="52">
        <f t="shared" si="15"/>
        <v>1.4200000000000001E-2</v>
      </c>
      <c r="Q62" s="53">
        <f t="shared" si="16"/>
        <v>0.61060000000000003</v>
      </c>
      <c r="R62" s="48">
        <f t="shared" si="17"/>
        <v>0</v>
      </c>
      <c r="S62" s="48">
        <f t="shared" si="18"/>
        <v>0</v>
      </c>
      <c r="T62" s="48"/>
      <c r="U62" s="48" t="s">
        <v>33</v>
      </c>
      <c r="V62" s="54" t="s">
        <v>221</v>
      </c>
      <c r="W62" s="55">
        <v>1</v>
      </c>
      <c r="X62" s="55">
        <f>IF(L62&lt;$Y$2,0,1)</f>
        <v>1</v>
      </c>
      <c r="Y62" s="56" t="str">
        <f t="shared" si="19"/>
        <v>CUMPLIDA</v>
      </c>
      <c r="Z62" s="57" t="s">
        <v>45</v>
      </c>
    </row>
    <row r="63" spans="2:26" ht="356.25" x14ac:dyDescent="0.25">
      <c r="B63" s="62" t="s">
        <v>246</v>
      </c>
      <c r="C63" s="67" t="s">
        <v>247</v>
      </c>
      <c r="D63" s="61" t="s">
        <v>194</v>
      </c>
      <c r="E63" s="62" t="s">
        <v>195</v>
      </c>
      <c r="F63" s="68" t="s">
        <v>196</v>
      </c>
      <c r="G63" s="68" t="s">
        <v>197</v>
      </c>
      <c r="H63" s="68" t="s">
        <v>198</v>
      </c>
      <c r="I63" s="62" t="s">
        <v>199</v>
      </c>
      <c r="J63" s="62">
        <v>1</v>
      </c>
      <c r="K63" s="69">
        <v>45537</v>
      </c>
      <c r="L63" s="69">
        <v>45806</v>
      </c>
      <c r="M63" s="70">
        <f t="shared" si="14"/>
        <v>38.428571428571431</v>
      </c>
      <c r="N63" s="64" t="s">
        <v>200</v>
      </c>
      <c r="O63" s="51">
        <v>1.4200000000000001E-2</v>
      </c>
      <c r="P63" s="52">
        <f t="shared" si="15"/>
        <v>1.4200000000000001E-2</v>
      </c>
      <c r="Q63" s="53">
        <f t="shared" si="16"/>
        <v>0.54568571428571433</v>
      </c>
      <c r="R63" s="48">
        <f t="shared" si="17"/>
        <v>0</v>
      </c>
      <c r="S63" s="48">
        <f t="shared" si="18"/>
        <v>0</v>
      </c>
      <c r="T63" s="48"/>
      <c r="U63" s="48" t="s">
        <v>33</v>
      </c>
      <c r="V63" s="54" t="s">
        <v>201</v>
      </c>
      <c r="W63" s="55">
        <v>1</v>
      </c>
      <c r="X63" s="55">
        <v>1</v>
      </c>
      <c r="Y63" s="56" t="str">
        <f t="shared" si="19"/>
        <v>CUMPLIDA</v>
      </c>
      <c r="Z63" s="57" t="s">
        <v>45</v>
      </c>
    </row>
    <row r="64" spans="2:26" ht="375" x14ac:dyDescent="0.25">
      <c r="B64" s="62" t="s">
        <v>248</v>
      </c>
      <c r="C64" s="67" t="s">
        <v>247</v>
      </c>
      <c r="D64" s="61" t="s">
        <v>194</v>
      </c>
      <c r="E64" s="62" t="s">
        <v>195</v>
      </c>
      <c r="F64" s="68" t="s">
        <v>203</v>
      </c>
      <c r="G64" s="68" t="s">
        <v>197</v>
      </c>
      <c r="H64" s="71" t="s">
        <v>204</v>
      </c>
      <c r="I64" s="62" t="s">
        <v>205</v>
      </c>
      <c r="J64" s="62">
        <v>1</v>
      </c>
      <c r="K64" s="69">
        <v>45537</v>
      </c>
      <c r="L64" s="69">
        <v>45838</v>
      </c>
      <c r="M64" s="70">
        <f t="shared" si="14"/>
        <v>43</v>
      </c>
      <c r="N64" s="64" t="s">
        <v>200</v>
      </c>
      <c r="O64" s="51">
        <v>1.4200000000000001E-2</v>
      </c>
      <c r="P64" s="52">
        <f t="shared" si="15"/>
        <v>1.4200000000000001E-2</v>
      </c>
      <c r="Q64" s="53">
        <f t="shared" si="16"/>
        <v>0.61060000000000003</v>
      </c>
      <c r="R64" s="48">
        <f t="shared" si="17"/>
        <v>0</v>
      </c>
      <c r="S64" s="48">
        <f t="shared" si="18"/>
        <v>0</v>
      </c>
      <c r="T64" s="48"/>
      <c r="U64" s="48" t="s">
        <v>33</v>
      </c>
      <c r="V64" s="72" t="s">
        <v>206</v>
      </c>
      <c r="W64" s="55">
        <v>1</v>
      </c>
      <c r="X64" s="55">
        <f>IF(L64&lt;$Y$2,0,1)</f>
        <v>1</v>
      </c>
      <c r="Y64" s="56" t="str">
        <f t="shared" si="19"/>
        <v>CUMPLIDA</v>
      </c>
      <c r="Z64" s="57" t="s">
        <v>45</v>
      </c>
    </row>
    <row r="65" spans="2:27" ht="356.25" x14ac:dyDescent="0.25">
      <c r="B65" s="62" t="s">
        <v>249</v>
      </c>
      <c r="C65" s="67" t="s">
        <v>247</v>
      </c>
      <c r="D65" s="61" t="s">
        <v>194</v>
      </c>
      <c r="E65" s="62" t="s">
        <v>195</v>
      </c>
      <c r="F65" s="68" t="s">
        <v>208</v>
      </c>
      <c r="G65" s="68" t="s">
        <v>197</v>
      </c>
      <c r="H65" s="71" t="s">
        <v>198</v>
      </c>
      <c r="I65" s="62" t="s">
        <v>199</v>
      </c>
      <c r="J65" s="62">
        <v>1</v>
      </c>
      <c r="K65" s="69">
        <v>45537</v>
      </c>
      <c r="L65" s="69">
        <v>45806</v>
      </c>
      <c r="M65" s="70">
        <f t="shared" si="14"/>
        <v>38.428571428571431</v>
      </c>
      <c r="N65" s="64" t="s">
        <v>200</v>
      </c>
      <c r="O65" s="51">
        <v>1.4200000000000001E-2</v>
      </c>
      <c r="P65" s="52">
        <f t="shared" si="15"/>
        <v>1.4200000000000001E-2</v>
      </c>
      <c r="Q65" s="53">
        <f t="shared" si="16"/>
        <v>0.54568571428571433</v>
      </c>
      <c r="R65" s="48">
        <f t="shared" si="17"/>
        <v>0</v>
      </c>
      <c r="S65" s="48">
        <f t="shared" si="18"/>
        <v>0</v>
      </c>
      <c r="T65" s="48"/>
      <c r="U65" s="48" t="s">
        <v>33</v>
      </c>
      <c r="V65" s="54" t="s">
        <v>201</v>
      </c>
      <c r="W65" s="55">
        <v>1</v>
      </c>
      <c r="X65" s="55">
        <v>1</v>
      </c>
      <c r="Y65" s="56" t="str">
        <f t="shared" si="19"/>
        <v>CUMPLIDA</v>
      </c>
      <c r="Z65" s="57" t="s">
        <v>45</v>
      </c>
    </row>
    <row r="66" spans="2:27" ht="375" x14ac:dyDescent="0.25">
      <c r="B66" s="62" t="s">
        <v>250</v>
      </c>
      <c r="C66" s="67" t="s">
        <v>247</v>
      </c>
      <c r="D66" s="61" t="s">
        <v>194</v>
      </c>
      <c r="E66" s="62" t="s">
        <v>195</v>
      </c>
      <c r="F66" s="68" t="s">
        <v>210</v>
      </c>
      <c r="G66" s="68" t="s">
        <v>197</v>
      </c>
      <c r="H66" s="71" t="s">
        <v>211</v>
      </c>
      <c r="I66" s="62" t="s">
        <v>212</v>
      </c>
      <c r="J66" s="62">
        <v>1</v>
      </c>
      <c r="K66" s="69">
        <v>45537</v>
      </c>
      <c r="L66" s="69">
        <v>45838</v>
      </c>
      <c r="M66" s="70">
        <f t="shared" si="14"/>
        <v>43</v>
      </c>
      <c r="N66" s="64" t="s">
        <v>200</v>
      </c>
      <c r="O66" s="51">
        <v>1.4200000000000001E-2</v>
      </c>
      <c r="P66" s="52">
        <f t="shared" si="15"/>
        <v>1.4200000000000001E-2</v>
      </c>
      <c r="Q66" s="53">
        <f t="shared" si="16"/>
        <v>0.61060000000000003</v>
      </c>
      <c r="R66" s="48">
        <f t="shared" si="17"/>
        <v>0</v>
      </c>
      <c r="S66" s="48">
        <f t="shared" si="18"/>
        <v>0</v>
      </c>
      <c r="T66" s="48"/>
      <c r="U66" s="48" t="s">
        <v>33</v>
      </c>
      <c r="V66" s="72" t="s">
        <v>236</v>
      </c>
      <c r="W66" s="55">
        <v>1</v>
      </c>
      <c r="X66" s="55">
        <f>IF(L66&lt;$Y$2,0,1)</f>
        <v>1</v>
      </c>
      <c r="Y66" s="56" t="str">
        <f t="shared" si="19"/>
        <v>CUMPLIDA</v>
      </c>
      <c r="Z66" s="57" t="s">
        <v>45</v>
      </c>
    </row>
    <row r="67" spans="2:27" ht="409.5" x14ac:dyDescent="0.25">
      <c r="B67" s="62" t="s">
        <v>251</v>
      </c>
      <c r="C67" s="67" t="s">
        <v>247</v>
      </c>
      <c r="D67" s="61" t="s">
        <v>194</v>
      </c>
      <c r="E67" s="62" t="s">
        <v>195</v>
      </c>
      <c r="F67" s="68" t="s">
        <v>215</v>
      </c>
      <c r="G67" s="68" t="s">
        <v>197</v>
      </c>
      <c r="H67" s="71" t="s">
        <v>216</v>
      </c>
      <c r="I67" s="62"/>
      <c r="J67" s="62">
        <v>1</v>
      </c>
      <c r="K67" s="69">
        <v>45537</v>
      </c>
      <c r="L67" s="69">
        <v>45650</v>
      </c>
      <c r="M67" s="70">
        <f t="shared" si="14"/>
        <v>16.142857142857142</v>
      </c>
      <c r="N67" s="64" t="s">
        <v>200</v>
      </c>
      <c r="O67" s="51">
        <v>1.4200000000000001E-2</v>
      </c>
      <c r="P67" s="52">
        <f t="shared" si="15"/>
        <v>1.4200000000000001E-2</v>
      </c>
      <c r="Q67" s="53">
        <f t="shared" si="16"/>
        <v>0.22922857142857145</v>
      </c>
      <c r="R67" s="48">
        <f t="shared" si="17"/>
        <v>0</v>
      </c>
      <c r="S67" s="48">
        <f t="shared" si="18"/>
        <v>0</v>
      </c>
      <c r="T67" s="48"/>
      <c r="U67" s="48" t="s">
        <v>33</v>
      </c>
      <c r="V67" s="54" t="s">
        <v>217</v>
      </c>
      <c r="W67" s="55">
        <v>1</v>
      </c>
      <c r="X67" s="55">
        <v>1</v>
      </c>
      <c r="Y67" s="56" t="str">
        <f t="shared" si="19"/>
        <v>CUMPLIDA</v>
      </c>
      <c r="Z67" s="57" t="s">
        <v>45</v>
      </c>
    </row>
    <row r="68" spans="2:27" ht="356.25" x14ac:dyDescent="0.25">
      <c r="B68" s="62" t="s">
        <v>252</v>
      </c>
      <c r="C68" s="67" t="s">
        <v>247</v>
      </c>
      <c r="D68" s="61" t="s">
        <v>194</v>
      </c>
      <c r="E68" s="62" t="s">
        <v>195</v>
      </c>
      <c r="F68" s="68" t="s">
        <v>219</v>
      </c>
      <c r="G68" s="68" t="s">
        <v>197</v>
      </c>
      <c r="H68" s="71" t="s">
        <v>220</v>
      </c>
      <c r="I68" s="62"/>
      <c r="J68" s="62">
        <v>1</v>
      </c>
      <c r="K68" s="69">
        <v>45537</v>
      </c>
      <c r="L68" s="69">
        <v>45897</v>
      </c>
      <c r="M68" s="70">
        <f t="shared" si="14"/>
        <v>51.428571428571431</v>
      </c>
      <c r="N68" s="64" t="s">
        <v>200</v>
      </c>
      <c r="O68" s="51">
        <v>1.4200000000000001E-2</v>
      </c>
      <c r="P68" s="52">
        <f t="shared" si="15"/>
        <v>1.4200000000000001E-2</v>
      </c>
      <c r="Q68" s="53">
        <f t="shared" si="16"/>
        <v>0.73028571428571432</v>
      </c>
      <c r="R68" s="48">
        <f t="shared" si="17"/>
        <v>0</v>
      </c>
      <c r="S68" s="48">
        <f t="shared" si="18"/>
        <v>0</v>
      </c>
      <c r="T68" s="48"/>
      <c r="U68" s="48" t="s">
        <v>33</v>
      </c>
      <c r="V68" s="54" t="s">
        <v>221</v>
      </c>
      <c r="W68" s="55">
        <v>1</v>
      </c>
      <c r="X68" s="55">
        <f>IF(L68&lt;$Y$2,0,1)</f>
        <v>1</v>
      </c>
      <c r="Y68" s="56" t="str">
        <f t="shared" si="19"/>
        <v>CUMPLIDA</v>
      </c>
      <c r="Z68" s="57" t="s">
        <v>45</v>
      </c>
    </row>
    <row r="69" spans="2:27" ht="356.25" x14ac:dyDescent="0.25">
      <c r="B69" s="62" t="s">
        <v>253</v>
      </c>
      <c r="C69" s="67" t="s">
        <v>254</v>
      </c>
      <c r="D69" s="61" t="s">
        <v>255</v>
      </c>
      <c r="E69" s="62" t="s">
        <v>195</v>
      </c>
      <c r="F69" s="68" t="s">
        <v>196</v>
      </c>
      <c r="G69" s="68" t="s">
        <v>197</v>
      </c>
      <c r="H69" s="68" t="s">
        <v>198</v>
      </c>
      <c r="I69" s="62" t="s">
        <v>199</v>
      </c>
      <c r="J69" s="62">
        <v>1</v>
      </c>
      <c r="K69" s="69">
        <v>45537</v>
      </c>
      <c r="L69" s="69">
        <v>45806</v>
      </c>
      <c r="M69" s="70">
        <f t="shared" si="14"/>
        <v>38.428571428571431</v>
      </c>
      <c r="N69" s="64" t="s">
        <v>200</v>
      </c>
      <c r="O69" s="51">
        <v>1.4200000000000001E-2</v>
      </c>
      <c r="P69" s="52">
        <f t="shared" si="15"/>
        <v>1.4200000000000001E-2</v>
      </c>
      <c r="Q69" s="53">
        <f t="shared" si="16"/>
        <v>0.54568571428571433</v>
      </c>
      <c r="R69" s="48">
        <f t="shared" si="17"/>
        <v>0</v>
      </c>
      <c r="S69" s="48">
        <f t="shared" si="18"/>
        <v>0</v>
      </c>
      <c r="T69" s="48"/>
      <c r="U69" s="48" t="s">
        <v>33</v>
      </c>
      <c r="V69" s="54" t="s">
        <v>201</v>
      </c>
      <c r="W69" s="55">
        <v>1</v>
      </c>
      <c r="X69" s="55">
        <v>1</v>
      </c>
      <c r="Y69" s="56" t="str">
        <f t="shared" si="19"/>
        <v>CUMPLIDA</v>
      </c>
      <c r="Z69" s="57" t="s">
        <v>45</v>
      </c>
    </row>
    <row r="70" spans="2:27" ht="375" x14ac:dyDescent="0.25">
      <c r="B70" s="62" t="s">
        <v>256</v>
      </c>
      <c r="C70" s="67" t="s">
        <v>254</v>
      </c>
      <c r="D70" s="61" t="s">
        <v>255</v>
      </c>
      <c r="E70" s="62" t="s">
        <v>195</v>
      </c>
      <c r="F70" s="68" t="s">
        <v>203</v>
      </c>
      <c r="G70" s="68" t="s">
        <v>197</v>
      </c>
      <c r="H70" s="71" t="s">
        <v>204</v>
      </c>
      <c r="I70" s="62" t="s">
        <v>205</v>
      </c>
      <c r="J70" s="62">
        <v>1</v>
      </c>
      <c r="K70" s="69">
        <v>45537</v>
      </c>
      <c r="L70" s="69">
        <v>45809</v>
      </c>
      <c r="M70" s="70">
        <f t="shared" si="14"/>
        <v>38.857142857142854</v>
      </c>
      <c r="N70" s="64" t="s">
        <v>200</v>
      </c>
      <c r="O70" s="51">
        <v>1.4200000000000001E-2</v>
      </c>
      <c r="P70" s="52">
        <f t="shared" si="15"/>
        <v>1.4200000000000001E-2</v>
      </c>
      <c r="Q70" s="53">
        <f t="shared" si="16"/>
        <v>0.55177142857142858</v>
      </c>
      <c r="R70" s="48">
        <f t="shared" si="17"/>
        <v>0</v>
      </c>
      <c r="S70" s="48">
        <f t="shared" si="18"/>
        <v>0</v>
      </c>
      <c r="T70" s="48"/>
      <c r="U70" s="48" t="s">
        <v>33</v>
      </c>
      <c r="V70" s="72" t="s">
        <v>206</v>
      </c>
      <c r="W70" s="55">
        <v>1</v>
      </c>
      <c r="X70" s="55">
        <v>1</v>
      </c>
      <c r="Y70" s="56" t="str">
        <f t="shared" si="19"/>
        <v>CUMPLIDA</v>
      </c>
      <c r="Z70" s="57" t="s">
        <v>45</v>
      </c>
    </row>
    <row r="71" spans="2:27" ht="356.25" x14ac:dyDescent="0.25">
      <c r="B71" s="62" t="s">
        <v>257</v>
      </c>
      <c r="C71" s="67" t="s">
        <v>254</v>
      </c>
      <c r="D71" s="61" t="s">
        <v>255</v>
      </c>
      <c r="E71" s="62" t="s">
        <v>195</v>
      </c>
      <c r="F71" s="68" t="s">
        <v>208</v>
      </c>
      <c r="G71" s="68" t="s">
        <v>197</v>
      </c>
      <c r="H71" s="71" t="s">
        <v>198</v>
      </c>
      <c r="I71" s="62" t="s">
        <v>199</v>
      </c>
      <c r="J71" s="62">
        <v>1</v>
      </c>
      <c r="K71" s="69">
        <v>45537</v>
      </c>
      <c r="L71" s="69">
        <v>45806</v>
      </c>
      <c r="M71" s="70">
        <f t="shared" si="14"/>
        <v>38.428571428571431</v>
      </c>
      <c r="N71" s="64" t="s">
        <v>200</v>
      </c>
      <c r="O71" s="51">
        <v>1.4200000000000001E-2</v>
      </c>
      <c r="P71" s="52">
        <f t="shared" si="15"/>
        <v>1.4200000000000001E-2</v>
      </c>
      <c r="Q71" s="53">
        <f t="shared" si="16"/>
        <v>0.54568571428571433</v>
      </c>
      <c r="R71" s="48">
        <f t="shared" si="17"/>
        <v>0</v>
      </c>
      <c r="S71" s="48">
        <f t="shared" si="18"/>
        <v>0</v>
      </c>
      <c r="T71" s="48"/>
      <c r="U71" s="48" t="s">
        <v>33</v>
      </c>
      <c r="V71" s="54" t="s">
        <v>201</v>
      </c>
      <c r="W71" s="55">
        <v>1</v>
      </c>
      <c r="X71" s="55">
        <v>1</v>
      </c>
      <c r="Y71" s="56" t="str">
        <f t="shared" si="19"/>
        <v>CUMPLIDA</v>
      </c>
      <c r="Z71" s="57" t="s">
        <v>45</v>
      </c>
    </row>
    <row r="72" spans="2:27" ht="375" x14ac:dyDescent="0.25">
      <c r="B72" s="62" t="s">
        <v>258</v>
      </c>
      <c r="C72" s="67" t="s">
        <v>254</v>
      </c>
      <c r="D72" s="61" t="s">
        <v>255</v>
      </c>
      <c r="E72" s="62" t="s">
        <v>195</v>
      </c>
      <c r="F72" s="68" t="s">
        <v>210</v>
      </c>
      <c r="G72" s="68" t="s">
        <v>197</v>
      </c>
      <c r="H72" s="71" t="s">
        <v>211</v>
      </c>
      <c r="I72" s="62" t="s">
        <v>212</v>
      </c>
      <c r="J72" s="62">
        <v>1</v>
      </c>
      <c r="K72" s="69">
        <v>45537</v>
      </c>
      <c r="L72" s="69">
        <v>45809</v>
      </c>
      <c r="M72" s="70">
        <f t="shared" si="14"/>
        <v>38.857142857142854</v>
      </c>
      <c r="N72" s="64" t="s">
        <v>200</v>
      </c>
      <c r="O72" s="51">
        <v>1.4200000000000001E-2</v>
      </c>
      <c r="P72" s="52">
        <f t="shared" si="15"/>
        <v>1.4200000000000001E-2</v>
      </c>
      <c r="Q72" s="53">
        <f t="shared" si="16"/>
        <v>0.55177142857142858</v>
      </c>
      <c r="R72" s="48">
        <f t="shared" si="17"/>
        <v>0</v>
      </c>
      <c r="S72" s="48">
        <f t="shared" si="18"/>
        <v>0</v>
      </c>
      <c r="T72" s="48"/>
      <c r="U72" s="48" t="s">
        <v>33</v>
      </c>
      <c r="V72" s="72" t="s">
        <v>259</v>
      </c>
      <c r="W72" s="55">
        <v>1</v>
      </c>
      <c r="X72" s="55">
        <v>1</v>
      </c>
      <c r="Y72" s="56" t="str">
        <f t="shared" si="19"/>
        <v>CUMPLIDA</v>
      </c>
      <c r="Z72" s="57" t="s">
        <v>45</v>
      </c>
    </row>
    <row r="73" spans="2:27" ht="409.5" x14ac:dyDescent="0.25">
      <c r="B73" s="62" t="s">
        <v>260</v>
      </c>
      <c r="C73" s="67" t="s">
        <v>254</v>
      </c>
      <c r="D73" s="61" t="s">
        <v>255</v>
      </c>
      <c r="E73" s="62" t="s">
        <v>195</v>
      </c>
      <c r="F73" s="68" t="s">
        <v>215</v>
      </c>
      <c r="G73" s="68" t="s">
        <v>197</v>
      </c>
      <c r="H73" s="71" t="s">
        <v>216</v>
      </c>
      <c r="I73" s="62"/>
      <c r="J73" s="62">
        <v>1</v>
      </c>
      <c r="K73" s="69">
        <v>45537</v>
      </c>
      <c r="L73" s="69">
        <v>45650</v>
      </c>
      <c r="M73" s="70">
        <f t="shared" si="14"/>
        <v>16.142857142857142</v>
      </c>
      <c r="N73" s="64" t="s">
        <v>200</v>
      </c>
      <c r="O73" s="51">
        <v>1.4200000000000001E-2</v>
      </c>
      <c r="P73" s="52">
        <f t="shared" si="15"/>
        <v>1.4200000000000001E-2</v>
      </c>
      <c r="Q73" s="53">
        <f t="shared" si="16"/>
        <v>0.22922857142857145</v>
      </c>
      <c r="R73" s="48">
        <f t="shared" si="17"/>
        <v>0</v>
      </c>
      <c r="S73" s="48">
        <f t="shared" si="18"/>
        <v>0</v>
      </c>
      <c r="T73" s="48"/>
      <c r="U73" s="48" t="s">
        <v>33</v>
      </c>
      <c r="V73" s="54" t="s">
        <v>217</v>
      </c>
      <c r="W73" s="55">
        <v>1</v>
      </c>
      <c r="X73" s="55">
        <v>1</v>
      </c>
      <c r="Y73" s="56" t="str">
        <f t="shared" si="19"/>
        <v>CUMPLIDA</v>
      </c>
      <c r="Z73" s="57" t="s">
        <v>45</v>
      </c>
    </row>
    <row r="74" spans="2:27" ht="356.25" x14ac:dyDescent="0.25">
      <c r="B74" s="62" t="s">
        <v>261</v>
      </c>
      <c r="C74" s="67" t="s">
        <v>254</v>
      </c>
      <c r="D74" s="61" t="s">
        <v>255</v>
      </c>
      <c r="E74" s="62" t="s">
        <v>195</v>
      </c>
      <c r="F74" s="68" t="s">
        <v>219</v>
      </c>
      <c r="G74" s="68" t="s">
        <v>197</v>
      </c>
      <c r="H74" s="71" t="s">
        <v>220</v>
      </c>
      <c r="I74" s="62"/>
      <c r="J74" s="62">
        <v>1</v>
      </c>
      <c r="K74" s="69">
        <v>45537</v>
      </c>
      <c r="L74" s="69" t="s">
        <v>262</v>
      </c>
      <c r="M74" s="70" t="e">
        <f t="shared" si="14"/>
        <v>#VALUE!</v>
      </c>
      <c r="N74" s="64" t="s">
        <v>200</v>
      </c>
      <c r="O74" s="51">
        <v>1.4200000000000001E-2</v>
      </c>
      <c r="P74" s="52">
        <f t="shared" si="15"/>
        <v>1.4200000000000001E-2</v>
      </c>
      <c r="Q74" s="53" t="e">
        <f t="shared" si="16"/>
        <v>#VALUE!</v>
      </c>
      <c r="R74" s="48">
        <f t="shared" si="17"/>
        <v>0</v>
      </c>
      <c r="S74" s="48">
        <f t="shared" si="18"/>
        <v>0</v>
      </c>
      <c r="T74" s="48"/>
      <c r="U74" s="48" t="s">
        <v>33</v>
      </c>
      <c r="V74" s="54" t="s">
        <v>221</v>
      </c>
      <c r="W74" s="55">
        <v>1</v>
      </c>
      <c r="X74" s="55">
        <v>1</v>
      </c>
      <c r="Y74" s="56" t="str">
        <f t="shared" si="19"/>
        <v>CUMPLIDA</v>
      </c>
      <c r="Z74" s="57" t="s">
        <v>45</v>
      </c>
    </row>
    <row r="75" spans="2:27" ht="187.5" x14ac:dyDescent="0.25">
      <c r="B75" s="74" t="s">
        <v>263</v>
      </c>
      <c r="C75" s="75" t="s">
        <v>264</v>
      </c>
      <c r="D75" s="75" t="s">
        <v>265</v>
      </c>
      <c r="E75" s="76" t="s">
        <v>266</v>
      </c>
      <c r="F75" s="76" t="s">
        <v>267</v>
      </c>
      <c r="G75" s="76" t="s">
        <v>268</v>
      </c>
      <c r="H75" s="76" t="s">
        <v>269</v>
      </c>
      <c r="I75" s="76" t="s">
        <v>270</v>
      </c>
      <c r="J75" s="77">
        <v>1</v>
      </c>
      <c r="K75" s="78">
        <v>45504</v>
      </c>
      <c r="L75" s="78">
        <v>45838</v>
      </c>
      <c r="M75" s="79">
        <v>21.857142857142858</v>
      </c>
      <c r="N75" s="76" t="s">
        <v>271</v>
      </c>
      <c r="O75" s="80">
        <v>1</v>
      </c>
      <c r="P75" s="81">
        <v>1</v>
      </c>
      <c r="Q75" s="82">
        <v>21.857142857142858</v>
      </c>
      <c r="R75" s="74">
        <v>0</v>
      </c>
      <c r="S75" s="74">
        <v>0</v>
      </c>
      <c r="T75" s="12" t="s">
        <v>43</v>
      </c>
      <c r="U75" s="12"/>
      <c r="V75" s="83" t="s">
        <v>272</v>
      </c>
      <c r="W75" s="24">
        <v>2</v>
      </c>
      <c r="X75" s="24">
        <v>0</v>
      </c>
      <c r="Y75" s="84" t="s">
        <v>44</v>
      </c>
      <c r="Z75" s="24" t="s">
        <v>45</v>
      </c>
    </row>
    <row r="76" spans="2:27" s="3" customFormat="1" ht="409.6" thickBot="1" x14ac:dyDescent="0.3">
      <c r="B76" s="85" t="s">
        <v>273</v>
      </c>
      <c r="C76" s="86" t="s">
        <v>274</v>
      </c>
      <c r="D76" s="86" t="s">
        <v>275</v>
      </c>
      <c r="E76" s="87" t="s">
        <v>276</v>
      </c>
      <c r="F76" s="88" t="s">
        <v>277</v>
      </c>
      <c r="G76" s="88" t="s">
        <v>278</v>
      </c>
      <c r="H76" s="88" t="s">
        <v>279</v>
      </c>
      <c r="I76" s="88" t="s">
        <v>280</v>
      </c>
      <c r="J76" s="89">
        <v>1</v>
      </c>
      <c r="K76" s="90">
        <v>45534</v>
      </c>
      <c r="L76" s="90">
        <v>46022</v>
      </c>
      <c r="M76" s="91">
        <f>(L76-K76)/7</f>
        <v>69.714285714285708</v>
      </c>
      <c r="N76" s="87" t="s">
        <v>281</v>
      </c>
      <c r="O76" s="92">
        <v>0.6</v>
      </c>
      <c r="P76" s="93">
        <v>0.6</v>
      </c>
      <c r="Q76" s="94">
        <f>M76*P76</f>
        <v>41.828571428571422</v>
      </c>
      <c r="R76" s="85">
        <v>0</v>
      </c>
      <c r="S76" s="85">
        <v>0</v>
      </c>
      <c r="T76" s="95"/>
      <c r="U76" s="95" t="s">
        <v>43</v>
      </c>
      <c r="V76" s="96" t="s">
        <v>282</v>
      </c>
      <c r="W76" s="97"/>
      <c r="X76" s="97">
        <v>1</v>
      </c>
      <c r="Y76" s="98" t="s">
        <v>283</v>
      </c>
      <c r="Z76" s="97" t="s">
        <v>53</v>
      </c>
    </row>
    <row r="77" spans="2:27" s="3" customFormat="1" ht="409.6" thickBot="1" x14ac:dyDescent="0.3">
      <c r="B77" s="387" t="s">
        <v>284</v>
      </c>
      <c r="C77" s="389" t="s">
        <v>285</v>
      </c>
      <c r="D77" s="389" t="s">
        <v>286</v>
      </c>
      <c r="E77" s="389" t="s">
        <v>287</v>
      </c>
      <c r="F77" s="99" t="s">
        <v>288</v>
      </c>
      <c r="G77" s="99" t="s">
        <v>289</v>
      </c>
      <c r="H77" s="99" t="s">
        <v>290</v>
      </c>
      <c r="I77" s="100" t="s">
        <v>41</v>
      </c>
      <c r="J77" s="100">
        <v>2</v>
      </c>
      <c r="K77" s="391">
        <v>45534</v>
      </c>
      <c r="L77" s="391">
        <v>46022</v>
      </c>
      <c r="M77" s="392">
        <v>24</v>
      </c>
      <c r="N77" s="101" t="s">
        <v>291</v>
      </c>
      <c r="O77" s="102">
        <v>1</v>
      </c>
      <c r="P77" s="103">
        <f>IF(O77/J77&gt;1,1,+O77/J77)</f>
        <v>0.5</v>
      </c>
      <c r="Q77" s="104">
        <f>+M77*P77</f>
        <v>12</v>
      </c>
      <c r="R77" s="393">
        <f>IF(L77&lt;=$S$7,Q77,0)</f>
        <v>0</v>
      </c>
      <c r="S77" s="393">
        <f>IF($S$7&gt;=L77,M77,0)</f>
        <v>0</v>
      </c>
      <c r="T77" s="366"/>
      <c r="U77" s="366" t="s">
        <v>43</v>
      </c>
      <c r="V77" s="105" t="s">
        <v>292</v>
      </c>
      <c r="W77" s="97"/>
      <c r="X77" s="97"/>
      <c r="Y77" s="412" t="s">
        <v>283</v>
      </c>
      <c r="Z77" s="414" t="s">
        <v>53</v>
      </c>
    </row>
    <row r="78" spans="2:27" s="3" customFormat="1" ht="409.5" x14ac:dyDescent="0.25">
      <c r="B78" s="388"/>
      <c r="C78" s="390"/>
      <c r="D78" s="390"/>
      <c r="E78" s="390"/>
      <c r="F78" s="99" t="s">
        <v>293</v>
      </c>
      <c r="G78" s="99" t="s">
        <v>289</v>
      </c>
      <c r="H78" s="99" t="s">
        <v>294</v>
      </c>
      <c r="I78" s="100" t="s">
        <v>41</v>
      </c>
      <c r="J78" s="100">
        <v>7</v>
      </c>
      <c r="K78" s="377"/>
      <c r="L78" s="377"/>
      <c r="M78" s="371"/>
      <c r="N78" s="101" t="s">
        <v>291</v>
      </c>
      <c r="O78" s="102">
        <v>4</v>
      </c>
      <c r="P78" s="103">
        <f>IF(O78/J78&gt;1,1,+O78/J78)</f>
        <v>0.5714285714285714</v>
      </c>
      <c r="Q78" s="104">
        <f>+M78*P78</f>
        <v>0</v>
      </c>
      <c r="R78" s="394"/>
      <c r="S78" s="394"/>
      <c r="T78" s="367"/>
      <c r="U78" s="367"/>
      <c r="V78" s="105" t="s">
        <v>295</v>
      </c>
      <c r="W78" s="97"/>
      <c r="X78" s="97"/>
      <c r="Y78" s="413"/>
      <c r="Z78" s="414"/>
    </row>
    <row r="79" spans="2:27" ht="134.25" customHeight="1" x14ac:dyDescent="0.25">
      <c r="B79" s="106" t="s">
        <v>296</v>
      </c>
      <c r="C79" s="107" t="s">
        <v>297</v>
      </c>
      <c r="D79" s="107" t="s">
        <v>298</v>
      </c>
      <c r="E79" s="107" t="s">
        <v>299</v>
      </c>
      <c r="F79" s="107" t="s">
        <v>300</v>
      </c>
      <c r="G79" s="108" t="s">
        <v>301</v>
      </c>
      <c r="H79" s="61" t="s">
        <v>302</v>
      </c>
      <c r="I79" s="62" t="s">
        <v>280</v>
      </c>
      <c r="J79" s="109">
        <v>1</v>
      </c>
      <c r="K79" s="110">
        <v>45534</v>
      </c>
      <c r="L79" s="110">
        <v>46203</v>
      </c>
      <c r="M79" s="70">
        <f t="shared" ref="M79" si="20">(+L79-K79)/7</f>
        <v>95.571428571428569</v>
      </c>
      <c r="N79" s="111" t="s">
        <v>1081</v>
      </c>
      <c r="O79" s="112">
        <v>0</v>
      </c>
      <c r="P79" s="112">
        <f t="shared" ref="P79" si="21">IF(O79/J79&gt;1,1,+O79/J79)</f>
        <v>0</v>
      </c>
      <c r="Q79" s="70">
        <f t="shared" ref="Q79" si="22">+M79*P79</f>
        <v>0</v>
      </c>
      <c r="R79" s="70">
        <f t="shared" ref="R79" si="23">IF(L79&lt;=$C$8,Q79,0)</f>
        <v>0</v>
      </c>
      <c r="S79" s="70">
        <f t="shared" ref="S79" si="24">IF($C$8&gt;=L79,M79,0)</f>
        <v>0</v>
      </c>
      <c r="T79" s="61"/>
      <c r="U79" s="61"/>
      <c r="V79" s="113" t="s">
        <v>303</v>
      </c>
      <c r="W79" s="62">
        <f t="shared" ref="W79" si="25">IF(P79=100%,2,0)</f>
        <v>0</v>
      </c>
      <c r="X79" s="62">
        <f t="shared" ref="X79" si="26">IF(L79&lt;$C$8,0,1)</f>
        <v>1</v>
      </c>
      <c r="Y79" s="114" t="str">
        <f t="shared" ref="Y79" si="27">IF(W79+X79&gt;1,"CUMPLIDA",IF(X79=1,"EN TERMINO","VENCIDA"))</f>
        <v>EN TERMINO</v>
      </c>
      <c r="Z79" s="61" t="s">
        <v>53</v>
      </c>
      <c r="AA79" s="115"/>
    </row>
    <row r="80" spans="2:27" ht="55.5" customHeight="1" x14ac:dyDescent="0.25">
      <c r="B80" s="62" t="s">
        <v>304</v>
      </c>
      <c r="C80" s="67" t="s">
        <v>305</v>
      </c>
      <c r="D80" s="61" t="s">
        <v>306</v>
      </c>
      <c r="E80" s="62" t="s">
        <v>307</v>
      </c>
      <c r="F80" s="71" t="s">
        <v>308</v>
      </c>
      <c r="G80" s="71" t="s">
        <v>309</v>
      </c>
      <c r="H80" s="71" t="s">
        <v>310</v>
      </c>
      <c r="I80" s="62" t="s">
        <v>311</v>
      </c>
      <c r="J80" s="62">
        <v>1</v>
      </c>
      <c r="K80" s="69">
        <v>45537</v>
      </c>
      <c r="L80" s="69">
        <v>45994</v>
      </c>
      <c r="M80" s="70">
        <f t="shared" ref="M80:M105" si="28">(+L80-K80)/7</f>
        <v>65.285714285714292</v>
      </c>
      <c r="N80" s="64" t="s">
        <v>312</v>
      </c>
      <c r="O80" s="51">
        <v>1.4200000000000001E-2</v>
      </c>
      <c r="P80" s="52">
        <f t="shared" ref="P80:P119" si="29">IF(O80/J80&gt;1,1,+O80/J80)</f>
        <v>1.4200000000000001E-2</v>
      </c>
      <c r="Q80" s="53">
        <f t="shared" ref="Q80:Q119" si="30">+M80*P80</f>
        <v>0.92705714285714302</v>
      </c>
      <c r="R80" s="48">
        <f t="shared" ref="R80:R119" si="31">IF(L80&lt;=$S$7,Q80,0)</f>
        <v>0</v>
      </c>
      <c r="S80" s="48">
        <f t="shared" ref="S80:S119" si="32">IF($S$7&gt;=L80,M80,0)</f>
        <v>0</v>
      </c>
      <c r="T80" s="48"/>
      <c r="U80" s="48" t="s">
        <v>33</v>
      </c>
      <c r="V80" s="54" t="s">
        <v>313</v>
      </c>
      <c r="W80" s="55">
        <v>1</v>
      </c>
      <c r="X80" s="55">
        <v>1</v>
      </c>
      <c r="Y80" s="56" t="str">
        <f t="shared" ref="Y80:Y130" si="33">IF(W80+X80&gt;1,"CUMPLIDA",IF(X80=1,"EN TERMINO","VENCIDA"))</f>
        <v>CUMPLIDA</v>
      </c>
      <c r="Z80" s="57" t="s">
        <v>45</v>
      </c>
    </row>
    <row r="81" spans="2:29" s="26" customFormat="1" ht="56.25" customHeight="1" x14ac:dyDescent="0.25">
      <c r="B81" s="62" t="s">
        <v>314</v>
      </c>
      <c r="C81" s="67" t="s">
        <v>305</v>
      </c>
      <c r="D81" s="61" t="s">
        <v>306</v>
      </c>
      <c r="E81" s="62" t="s">
        <v>307</v>
      </c>
      <c r="F81" s="71" t="s">
        <v>315</v>
      </c>
      <c r="G81" s="71" t="s">
        <v>316</v>
      </c>
      <c r="H81" s="71" t="s">
        <v>317</v>
      </c>
      <c r="I81" s="62" t="s">
        <v>318</v>
      </c>
      <c r="J81" s="62">
        <v>1</v>
      </c>
      <c r="K81" s="69">
        <v>45537</v>
      </c>
      <c r="L81" s="69">
        <v>45685</v>
      </c>
      <c r="M81" s="70">
        <f t="shared" si="28"/>
        <v>21.142857142857142</v>
      </c>
      <c r="N81" s="64" t="s">
        <v>312</v>
      </c>
      <c r="O81" s="51">
        <v>1.4200000000000001E-2</v>
      </c>
      <c r="P81" s="52">
        <f t="shared" si="29"/>
        <v>1.4200000000000001E-2</v>
      </c>
      <c r="Q81" s="53">
        <f t="shared" si="30"/>
        <v>0.30022857142857146</v>
      </c>
      <c r="R81" s="48">
        <f t="shared" si="31"/>
        <v>0</v>
      </c>
      <c r="S81" s="48">
        <f t="shared" si="32"/>
        <v>0</v>
      </c>
      <c r="T81" s="48"/>
      <c r="U81" s="48" t="s">
        <v>33</v>
      </c>
      <c r="V81" s="54" t="s">
        <v>319</v>
      </c>
      <c r="W81" s="55">
        <v>1</v>
      </c>
      <c r="X81" s="55">
        <v>1</v>
      </c>
      <c r="Y81" s="56" t="str">
        <f t="shared" si="33"/>
        <v>CUMPLIDA</v>
      </c>
      <c r="Z81" s="57" t="s">
        <v>45</v>
      </c>
      <c r="AA81" s="25"/>
      <c r="AB81" s="1"/>
      <c r="AC81" s="1"/>
    </row>
    <row r="82" spans="2:29" s="26" customFormat="1" ht="56.25" customHeight="1" x14ac:dyDescent="0.25">
      <c r="B82" s="62" t="s">
        <v>320</v>
      </c>
      <c r="C82" s="67" t="s">
        <v>305</v>
      </c>
      <c r="D82" s="61" t="s">
        <v>306</v>
      </c>
      <c r="E82" s="62" t="s">
        <v>307</v>
      </c>
      <c r="F82" s="71" t="s">
        <v>321</v>
      </c>
      <c r="G82" s="71" t="s">
        <v>309</v>
      </c>
      <c r="H82" s="71" t="s">
        <v>322</v>
      </c>
      <c r="I82" s="62" t="s">
        <v>323</v>
      </c>
      <c r="J82" s="62">
        <v>1</v>
      </c>
      <c r="K82" s="69">
        <v>45537</v>
      </c>
      <c r="L82" s="69">
        <v>45624</v>
      </c>
      <c r="M82" s="70">
        <f t="shared" si="28"/>
        <v>12.428571428571429</v>
      </c>
      <c r="N82" s="64" t="s">
        <v>312</v>
      </c>
      <c r="O82" s="51">
        <v>1.4200000000000001E-2</v>
      </c>
      <c r="P82" s="52">
        <f t="shared" si="29"/>
        <v>1.4200000000000001E-2</v>
      </c>
      <c r="Q82" s="53">
        <f t="shared" si="30"/>
        <v>0.1764857142857143</v>
      </c>
      <c r="R82" s="48">
        <f t="shared" si="31"/>
        <v>0</v>
      </c>
      <c r="S82" s="48">
        <f t="shared" si="32"/>
        <v>0</v>
      </c>
      <c r="T82" s="48"/>
      <c r="U82" s="48" t="s">
        <v>33</v>
      </c>
      <c r="V82" s="54" t="s">
        <v>324</v>
      </c>
      <c r="W82" s="55">
        <v>1</v>
      </c>
      <c r="X82" s="55">
        <v>1</v>
      </c>
      <c r="Y82" s="56" t="str">
        <f t="shared" si="33"/>
        <v>CUMPLIDA</v>
      </c>
      <c r="Z82" s="57" t="s">
        <v>45</v>
      </c>
      <c r="AA82" s="25"/>
      <c r="AB82" s="1"/>
      <c r="AC82" s="1"/>
    </row>
    <row r="83" spans="2:29" s="26" customFormat="1" ht="56.25" customHeight="1" x14ac:dyDescent="0.25">
      <c r="B83" s="62" t="s">
        <v>325</v>
      </c>
      <c r="C83" s="67" t="s">
        <v>305</v>
      </c>
      <c r="D83" s="61" t="s">
        <v>306</v>
      </c>
      <c r="E83" s="62" t="s">
        <v>307</v>
      </c>
      <c r="F83" s="71" t="s">
        <v>326</v>
      </c>
      <c r="G83" s="71" t="s">
        <v>309</v>
      </c>
      <c r="H83" s="71" t="s">
        <v>327</v>
      </c>
      <c r="I83" s="62" t="s">
        <v>328</v>
      </c>
      <c r="J83" s="62">
        <v>1</v>
      </c>
      <c r="K83" s="69">
        <v>45537</v>
      </c>
      <c r="L83" s="69">
        <v>45994</v>
      </c>
      <c r="M83" s="70">
        <f t="shared" si="28"/>
        <v>65.285714285714292</v>
      </c>
      <c r="N83" s="64" t="s">
        <v>312</v>
      </c>
      <c r="O83" s="51">
        <v>1.4200000000000001E-2</v>
      </c>
      <c r="P83" s="52">
        <f t="shared" si="29"/>
        <v>1.4200000000000001E-2</v>
      </c>
      <c r="Q83" s="53">
        <f t="shared" si="30"/>
        <v>0.92705714285714302</v>
      </c>
      <c r="R83" s="48">
        <f t="shared" si="31"/>
        <v>0</v>
      </c>
      <c r="S83" s="48">
        <f t="shared" si="32"/>
        <v>0</v>
      </c>
      <c r="T83" s="48"/>
      <c r="U83" s="48" t="s">
        <v>33</v>
      </c>
      <c r="V83" s="54" t="s">
        <v>313</v>
      </c>
      <c r="W83" s="55">
        <v>1</v>
      </c>
      <c r="X83" s="55">
        <v>1</v>
      </c>
      <c r="Y83" s="56" t="str">
        <f t="shared" si="33"/>
        <v>CUMPLIDA</v>
      </c>
      <c r="Z83" s="57" t="s">
        <v>45</v>
      </c>
      <c r="AA83" s="25"/>
      <c r="AB83" s="1"/>
      <c r="AC83" s="1"/>
    </row>
    <row r="84" spans="2:29" s="26" customFormat="1" ht="56.25" customHeight="1" x14ac:dyDescent="0.25">
      <c r="B84" s="62" t="s">
        <v>329</v>
      </c>
      <c r="C84" s="67" t="s">
        <v>330</v>
      </c>
      <c r="D84" s="61" t="s">
        <v>331</v>
      </c>
      <c r="E84" s="62" t="s">
        <v>332</v>
      </c>
      <c r="F84" s="71" t="s">
        <v>333</v>
      </c>
      <c r="G84" s="71" t="s">
        <v>334</v>
      </c>
      <c r="H84" s="71" t="s">
        <v>335</v>
      </c>
      <c r="I84" s="62" t="s">
        <v>336</v>
      </c>
      <c r="J84" s="62">
        <v>1</v>
      </c>
      <c r="K84" s="69">
        <v>45454</v>
      </c>
      <c r="L84" s="69">
        <v>45484</v>
      </c>
      <c r="M84" s="70">
        <f t="shared" si="28"/>
        <v>4.2857142857142856</v>
      </c>
      <c r="N84" s="64" t="s">
        <v>337</v>
      </c>
      <c r="O84" s="51">
        <v>1.4200000000000001E-2</v>
      </c>
      <c r="P84" s="52">
        <f t="shared" si="29"/>
        <v>1.4200000000000001E-2</v>
      </c>
      <c r="Q84" s="53">
        <f t="shared" si="30"/>
        <v>6.085714285714286E-2</v>
      </c>
      <c r="R84" s="48">
        <f t="shared" si="31"/>
        <v>0</v>
      </c>
      <c r="S84" s="48">
        <f t="shared" si="32"/>
        <v>0</v>
      </c>
      <c r="T84" s="48"/>
      <c r="U84" s="48" t="s">
        <v>33</v>
      </c>
      <c r="V84" s="54" t="s">
        <v>338</v>
      </c>
      <c r="W84" s="55">
        <v>1</v>
      </c>
      <c r="X84" s="55">
        <v>1</v>
      </c>
      <c r="Y84" s="56" t="str">
        <f t="shared" si="33"/>
        <v>CUMPLIDA</v>
      </c>
      <c r="Z84" s="57" t="s">
        <v>45</v>
      </c>
      <c r="AA84" s="25"/>
      <c r="AB84" s="1"/>
      <c r="AC84" s="1"/>
    </row>
    <row r="85" spans="2:29" s="26" customFormat="1" ht="56.25" customHeight="1" x14ac:dyDescent="0.25">
      <c r="B85" s="62" t="s">
        <v>339</v>
      </c>
      <c r="C85" s="67" t="s">
        <v>330</v>
      </c>
      <c r="D85" s="61" t="s">
        <v>331</v>
      </c>
      <c r="E85" s="62" t="s">
        <v>332</v>
      </c>
      <c r="F85" s="71" t="s">
        <v>340</v>
      </c>
      <c r="G85" s="294" t="s">
        <v>341</v>
      </c>
      <c r="H85" s="71" t="s">
        <v>342</v>
      </c>
      <c r="I85" s="62" t="s">
        <v>343</v>
      </c>
      <c r="J85" s="62">
        <v>1</v>
      </c>
      <c r="K85" s="69">
        <v>45537</v>
      </c>
      <c r="L85" s="69">
        <v>45623</v>
      </c>
      <c r="M85" s="70">
        <f t="shared" si="28"/>
        <v>12.285714285714286</v>
      </c>
      <c r="N85" s="64" t="s">
        <v>337</v>
      </c>
      <c r="O85" s="51">
        <v>1.4200000000000001E-2</v>
      </c>
      <c r="P85" s="52">
        <f t="shared" si="29"/>
        <v>1.4200000000000001E-2</v>
      </c>
      <c r="Q85" s="53">
        <f t="shared" si="30"/>
        <v>0.17445714285714287</v>
      </c>
      <c r="R85" s="48">
        <f t="shared" si="31"/>
        <v>0</v>
      </c>
      <c r="S85" s="48">
        <f t="shared" si="32"/>
        <v>0</v>
      </c>
      <c r="T85" s="48"/>
      <c r="U85" s="48" t="s">
        <v>33</v>
      </c>
      <c r="V85" s="54" t="s">
        <v>344</v>
      </c>
      <c r="W85" s="55">
        <v>1</v>
      </c>
      <c r="X85" s="55">
        <v>1</v>
      </c>
      <c r="Y85" s="56" t="str">
        <f t="shared" si="33"/>
        <v>CUMPLIDA</v>
      </c>
      <c r="Z85" s="57" t="s">
        <v>45</v>
      </c>
      <c r="AA85" s="25"/>
      <c r="AB85" s="1"/>
      <c r="AC85" s="1"/>
    </row>
    <row r="86" spans="2:29" s="26" customFormat="1" ht="56.25" customHeight="1" x14ac:dyDescent="0.25">
      <c r="B86" s="62" t="s">
        <v>345</v>
      </c>
      <c r="C86" s="67" t="s">
        <v>330</v>
      </c>
      <c r="D86" s="61" t="s">
        <v>331</v>
      </c>
      <c r="E86" s="62" t="s">
        <v>332</v>
      </c>
      <c r="F86" s="71" t="s">
        <v>346</v>
      </c>
      <c r="G86" s="295"/>
      <c r="H86" s="71" t="s">
        <v>347</v>
      </c>
      <c r="I86" s="62" t="s">
        <v>348</v>
      </c>
      <c r="J86" s="62">
        <v>1</v>
      </c>
      <c r="K86" s="69">
        <v>45537</v>
      </c>
      <c r="L86" s="69">
        <v>46203</v>
      </c>
      <c r="M86" s="70">
        <f t="shared" si="28"/>
        <v>95.142857142857139</v>
      </c>
      <c r="N86" s="64" t="s">
        <v>337</v>
      </c>
      <c r="O86" s="51">
        <v>1.4200000000000001E-2</v>
      </c>
      <c r="P86" s="52">
        <f t="shared" si="29"/>
        <v>1.4200000000000001E-2</v>
      </c>
      <c r="Q86" s="53">
        <f t="shared" si="30"/>
        <v>1.3510285714285715</v>
      </c>
      <c r="R86" s="48">
        <f t="shared" si="31"/>
        <v>0</v>
      </c>
      <c r="S86" s="48">
        <f t="shared" si="32"/>
        <v>0</v>
      </c>
      <c r="T86" s="48"/>
      <c r="U86" s="48" t="s">
        <v>33</v>
      </c>
      <c r="V86" s="54" t="s">
        <v>349</v>
      </c>
      <c r="W86" s="55">
        <f>IF(P86=100%,2,0)</f>
        <v>0</v>
      </c>
      <c r="X86" s="55">
        <f>IF(L86&lt;$Y$2,0,1)</f>
        <v>1</v>
      </c>
      <c r="Y86" s="56" t="str">
        <f t="shared" si="33"/>
        <v>EN TERMINO</v>
      </c>
      <c r="Z86" s="57" t="s">
        <v>53</v>
      </c>
      <c r="AA86" s="25"/>
      <c r="AB86" s="1"/>
      <c r="AC86" s="1"/>
    </row>
    <row r="87" spans="2:29" s="26" customFormat="1" ht="56.25" customHeight="1" x14ac:dyDescent="0.25">
      <c r="B87" s="62" t="s">
        <v>350</v>
      </c>
      <c r="C87" s="67" t="s">
        <v>351</v>
      </c>
      <c r="D87" s="61" t="s">
        <v>352</v>
      </c>
      <c r="E87" s="66" t="s">
        <v>353</v>
      </c>
      <c r="F87" s="71" t="s">
        <v>354</v>
      </c>
      <c r="G87" s="71" t="s">
        <v>355</v>
      </c>
      <c r="H87" s="71" t="s">
        <v>356</v>
      </c>
      <c r="I87" s="109" t="s">
        <v>357</v>
      </c>
      <c r="J87" s="62">
        <v>1</v>
      </c>
      <c r="K87" s="69">
        <v>45449</v>
      </c>
      <c r="L87" s="69">
        <v>45484</v>
      </c>
      <c r="M87" s="70">
        <f t="shared" si="28"/>
        <v>5</v>
      </c>
      <c r="N87" s="64" t="s">
        <v>312</v>
      </c>
      <c r="O87" s="51">
        <v>1.4200000000000001E-2</v>
      </c>
      <c r="P87" s="52">
        <f t="shared" si="29"/>
        <v>1.4200000000000001E-2</v>
      </c>
      <c r="Q87" s="53">
        <f t="shared" si="30"/>
        <v>7.1000000000000008E-2</v>
      </c>
      <c r="R87" s="48">
        <f t="shared" si="31"/>
        <v>0</v>
      </c>
      <c r="S87" s="48">
        <f t="shared" si="32"/>
        <v>0</v>
      </c>
      <c r="T87" s="48"/>
      <c r="U87" s="48" t="s">
        <v>33</v>
      </c>
      <c r="V87" s="54" t="s">
        <v>358</v>
      </c>
      <c r="W87" s="55">
        <v>1</v>
      </c>
      <c r="X87" s="55">
        <v>1</v>
      </c>
      <c r="Y87" s="56" t="str">
        <f t="shared" si="33"/>
        <v>CUMPLIDA</v>
      </c>
      <c r="Z87" s="57" t="s">
        <v>45</v>
      </c>
      <c r="AA87" s="25"/>
      <c r="AB87" s="1"/>
      <c r="AC87" s="1"/>
    </row>
    <row r="88" spans="2:29" s="26" customFormat="1" ht="47.25" customHeight="1" x14ac:dyDescent="0.25">
      <c r="B88" s="62" t="s">
        <v>359</v>
      </c>
      <c r="C88" s="67" t="s">
        <v>351</v>
      </c>
      <c r="D88" s="61" t="s">
        <v>352</v>
      </c>
      <c r="E88" s="66" t="s">
        <v>353</v>
      </c>
      <c r="F88" s="71" t="s">
        <v>360</v>
      </c>
      <c r="G88" s="71" t="s">
        <v>341</v>
      </c>
      <c r="H88" s="68" t="s">
        <v>361</v>
      </c>
      <c r="I88" s="109" t="s">
        <v>362</v>
      </c>
      <c r="J88" s="62">
        <v>1</v>
      </c>
      <c r="K88" s="69">
        <v>45537</v>
      </c>
      <c r="L88" s="69">
        <v>45554</v>
      </c>
      <c r="M88" s="70">
        <f t="shared" si="28"/>
        <v>2.4285714285714284</v>
      </c>
      <c r="N88" s="64" t="s">
        <v>312</v>
      </c>
      <c r="O88" s="51">
        <v>1.4200000000000001E-2</v>
      </c>
      <c r="P88" s="52">
        <f t="shared" si="29"/>
        <v>1.4200000000000001E-2</v>
      </c>
      <c r="Q88" s="53">
        <f t="shared" si="30"/>
        <v>3.4485714285714286E-2</v>
      </c>
      <c r="R88" s="48">
        <f t="shared" si="31"/>
        <v>0</v>
      </c>
      <c r="S88" s="48">
        <f t="shared" si="32"/>
        <v>0</v>
      </c>
      <c r="T88" s="48"/>
      <c r="U88" s="48" t="s">
        <v>33</v>
      </c>
      <c r="V88" s="54" t="s">
        <v>363</v>
      </c>
      <c r="W88" s="55">
        <v>1</v>
      </c>
      <c r="X88" s="55">
        <v>1</v>
      </c>
      <c r="Y88" s="56" t="str">
        <f t="shared" si="33"/>
        <v>CUMPLIDA</v>
      </c>
      <c r="Z88" s="57" t="s">
        <v>45</v>
      </c>
      <c r="AA88" s="25"/>
      <c r="AB88" s="1"/>
      <c r="AC88" s="1"/>
    </row>
    <row r="89" spans="2:29" s="26" customFormat="1" ht="48.75" customHeight="1" x14ac:dyDescent="0.25">
      <c r="B89" s="62" t="s">
        <v>364</v>
      </c>
      <c r="C89" s="67" t="s">
        <v>351</v>
      </c>
      <c r="D89" s="61" t="s">
        <v>352</v>
      </c>
      <c r="E89" s="66" t="s">
        <v>353</v>
      </c>
      <c r="F89" s="71" t="s">
        <v>365</v>
      </c>
      <c r="G89" s="71" t="s">
        <v>341</v>
      </c>
      <c r="H89" s="71" t="s">
        <v>366</v>
      </c>
      <c r="I89" s="109" t="s">
        <v>357</v>
      </c>
      <c r="J89" s="62">
        <v>1</v>
      </c>
      <c r="K89" s="69">
        <v>45537</v>
      </c>
      <c r="L89" s="69">
        <v>45618</v>
      </c>
      <c r="M89" s="70">
        <f t="shared" si="28"/>
        <v>11.571428571428571</v>
      </c>
      <c r="N89" s="64" t="s">
        <v>312</v>
      </c>
      <c r="O89" s="51">
        <v>1.4200000000000001E-2</v>
      </c>
      <c r="P89" s="52">
        <f t="shared" si="29"/>
        <v>1.4200000000000001E-2</v>
      </c>
      <c r="Q89" s="53">
        <f t="shared" si="30"/>
        <v>0.16431428571428572</v>
      </c>
      <c r="R89" s="48">
        <f t="shared" si="31"/>
        <v>0</v>
      </c>
      <c r="S89" s="48">
        <f t="shared" si="32"/>
        <v>0</v>
      </c>
      <c r="T89" s="48"/>
      <c r="U89" s="48" t="s">
        <v>33</v>
      </c>
      <c r="V89" s="54" t="s">
        <v>367</v>
      </c>
      <c r="W89" s="55">
        <v>1</v>
      </c>
      <c r="X89" s="55">
        <v>1</v>
      </c>
      <c r="Y89" s="56" t="str">
        <f t="shared" si="33"/>
        <v>CUMPLIDA</v>
      </c>
      <c r="Z89" s="57" t="s">
        <v>45</v>
      </c>
      <c r="AA89" s="25"/>
      <c r="AB89" s="1"/>
      <c r="AC89" s="1"/>
    </row>
    <row r="90" spans="2:29" ht="48.75" customHeight="1" x14ac:dyDescent="0.25">
      <c r="B90" s="62" t="s">
        <v>368</v>
      </c>
      <c r="C90" s="67" t="s">
        <v>351</v>
      </c>
      <c r="D90" s="61" t="s">
        <v>352</v>
      </c>
      <c r="E90" s="66" t="s">
        <v>353</v>
      </c>
      <c r="F90" s="71" t="s">
        <v>369</v>
      </c>
      <c r="G90" s="71" t="s">
        <v>341</v>
      </c>
      <c r="H90" s="71" t="s">
        <v>370</v>
      </c>
      <c r="I90" s="109" t="s">
        <v>371</v>
      </c>
      <c r="J90" s="62">
        <v>1</v>
      </c>
      <c r="K90" s="69">
        <v>45537</v>
      </c>
      <c r="L90" s="69">
        <v>45636</v>
      </c>
      <c r="M90" s="70">
        <f t="shared" si="28"/>
        <v>14.142857142857142</v>
      </c>
      <c r="N90" s="64" t="s">
        <v>312</v>
      </c>
      <c r="O90" s="51">
        <v>1.4200000000000001E-2</v>
      </c>
      <c r="P90" s="52">
        <f t="shared" si="29"/>
        <v>1.4200000000000001E-2</v>
      </c>
      <c r="Q90" s="53">
        <f t="shared" si="30"/>
        <v>0.20082857142857144</v>
      </c>
      <c r="R90" s="48">
        <f t="shared" si="31"/>
        <v>0</v>
      </c>
      <c r="S90" s="48">
        <f t="shared" si="32"/>
        <v>0</v>
      </c>
      <c r="T90" s="48"/>
      <c r="U90" s="48" t="s">
        <v>33</v>
      </c>
      <c r="V90" s="54" t="s">
        <v>372</v>
      </c>
      <c r="W90" s="55">
        <v>1</v>
      </c>
      <c r="X90" s="55">
        <v>1</v>
      </c>
      <c r="Y90" s="56" t="str">
        <f t="shared" si="33"/>
        <v>CUMPLIDA</v>
      </c>
      <c r="Z90" s="57" t="s">
        <v>45</v>
      </c>
    </row>
    <row r="91" spans="2:29" s="26" customFormat="1" ht="66" customHeight="1" x14ac:dyDescent="0.25">
      <c r="B91" s="62" t="s">
        <v>373</v>
      </c>
      <c r="C91" s="67" t="s">
        <v>374</v>
      </c>
      <c r="D91" s="61" t="s">
        <v>375</v>
      </c>
      <c r="E91" s="62" t="s">
        <v>307</v>
      </c>
      <c r="F91" s="71" t="s">
        <v>376</v>
      </c>
      <c r="G91" s="71" t="s">
        <v>377</v>
      </c>
      <c r="H91" s="71" t="s">
        <v>378</v>
      </c>
      <c r="I91" s="62" t="s">
        <v>379</v>
      </c>
      <c r="J91" s="62">
        <v>1</v>
      </c>
      <c r="K91" s="69">
        <v>45537</v>
      </c>
      <c r="L91" s="69">
        <v>45834</v>
      </c>
      <c r="M91" s="70">
        <f t="shared" si="28"/>
        <v>42.428571428571431</v>
      </c>
      <c r="N91" s="64" t="s">
        <v>337</v>
      </c>
      <c r="O91" s="51">
        <v>1.4200000000000001E-2</v>
      </c>
      <c r="P91" s="52">
        <f t="shared" si="29"/>
        <v>1.4200000000000001E-2</v>
      </c>
      <c r="Q91" s="53">
        <f t="shared" si="30"/>
        <v>0.6024857142857144</v>
      </c>
      <c r="R91" s="48">
        <f t="shared" si="31"/>
        <v>0</v>
      </c>
      <c r="S91" s="48">
        <f t="shared" si="32"/>
        <v>0</v>
      </c>
      <c r="T91" s="48"/>
      <c r="U91" s="48" t="s">
        <v>33</v>
      </c>
      <c r="V91" s="54" t="s">
        <v>380</v>
      </c>
      <c r="W91" s="55">
        <v>1</v>
      </c>
      <c r="X91" s="55">
        <f>IF(L91&lt;$Y$2,0,1)</f>
        <v>1</v>
      </c>
      <c r="Y91" s="56" t="str">
        <f t="shared" si="33"/>
        <v>CUMPLIDA</v>
      </c>
      <c r="Z91" s="57" t="s">
        <v>45</v>
      </c>
      <c r="AA91" s="25"/>
      <c r="AB91" s="1"/>
      <c r="AC91" s="1"/>
    </row>
    <row r="92" spans="2:29" s="26" customFormat="1" ht="66" customHeight="1" x14ac:dyDescent="0.25">
      <c r="B92" s="62" t="s">
        <v>381</v>
      </c>
      <c r="C92" s="67" t="s">
        <v>382</v>
      </c>
      <c r="D92" s="61" t="s">
        <v>383</v>
      </c>
      <c r="E92" s="62" t="s">
        <v>332</v>
      </c>
      <c r="F92" s="71" t="s">
        <v>384</v>
      </c>
      <c r="G92" s="71" t="s">
        <v>385</v>
      </c>
      <c r="H92" s="71" t="s">
        <v>386</v>
      </c>
      <c r="I92" s="62" t="s">
        <v>336</v>
      </c>
      <c r="J92" s="62">
        <v>1</v>
      </c>
      <c r="K92" s="69">
        <v>45483</v>
      </c>
      <c r="L92" s="69">
        <v>45483</v>
      </c>
      <c r="M92" s="70">
        <f t="shared" si="28"/>
        <v>0</v>
      </c>
      <c r="N92" s="64" t="s">
        <v>337</v>
      </c>
      <c r="O92" s="51">
        <v>1.4200000000000001E-2</v>
      </c>
      <c r="P92" s="52">
        <f t="shared" si="29"/>
        <v>1.4200000000000001E-2</v>
      </c>
      <c r="Q92" s="53">
        <f t="shared" si="30"/>
        <v>0</v>
      </c>
      <c r="R92" s="48">
        <f t="shared" si="31"/>
        <v>0</v>
      </c>
      <c r="S92" s="48">
        <f t="shared" si="32"/>
        <v>0</v>
      </c>
      <c r="T92" s="48"/>
      <c r="U92" s="48" t="s">
        <v>33</v>
      </c>
      <c r="V92" s="54" t="s">
        <v>387</v>
      </c>
      <c r="W92" s="55">
        <v>1</v>
      </c>
      <c r="X92" s="55">
        <v>1</v>
      </c>
      <c r="Y92" s="56" t="str">
        <f t="shared" si="33"/>
        <v>CUMPLIDA</v>
      </c>
      <c r="Z92" s="57" t="s">
        <v>45</v>
      </c>
      <c r="AA92" s="25"/>
      <c r="AB92" s="1"/>
      <c r="AC92" s="1"/>
    </row>
    <row r="93" spans="2:29" s="26" customFormat="1" ht="54" customHeight="1" x14ac:dyDescent="0.25">
      <c r="B93" s="62" t="s">
        <v>388</v>
      </c>
      <c r="C93" s="67" t="s">
        <v>382</v>
      </c>
      <c r="D93" s="61" t="s">
        <v>383</v>
      </c>
      <c r="E93" s="62" t="s">
        <v>332</v>
      </c>
      <c r="F93" s="71" t="s">
        <v>389</v>
      </c>
      <c r="G93" s="71" t="s">
        <v>341</v>
      </c>
      <c r="H93" s="71" t="s">
        <v>390</v>
      </c>
      <c r="I93" s="62" t="s">
        <v>336</v>
      </c>
      <c r="J93" s="62">
        <v>1</v>
      </c>
      <c r="K93" s="69">
        <v>45483</v>
      </c>
      <c r="L93" s="69">
        <v>45621</v>
      </c>
      <c r="M93" s="70">
        <f t="shared" si="28"/>
        <v>19.714285714285715</v>
      </c>
      <c r="N93" s="64" t="s">
        <v>337</v>
      </c>
      <c r="O93" s="51">
        <v>1.4200000000000001E-2</v>
      </c>
      <c r="P93" s="52">
        <f t="shared" si="29"/>
        <v>1.4200000000000001E-2</v>
      </c>
      <c r="Q93" s="53">
        <f t="shared" si="30"/>
        <v>0.27994285714285716</v>
      </c>
      <c r="R93" s="48">
        <f t="shared" si="31"/>
        <v>0</v>
      </c>
      <c r="S93" s="48">
        <f t="shared" si="32"/>
        <v>0</v>
      </c>
      <c r="T93" s="48"/>
      <c r="U93" s="48" t="s">
        <v>33</v>
      </c>
      <c r="V93" s="54" t="s">
        <v>391</v>
      </c>
      <c r="W93" s="55">
        <v>1</v>
      </c>
      <c r="X93" s="55">
        <v>1</v>
      </c>
      <c r="Y93" s="56" t="str">
        <f t="shared" si="33"/>
        <v>CUMPLIDA</v>
      </c>
      <c r="Z93" s="57" t="s">
        <v>45</v>
      </c>
      <c r="AA93" s="25"/>
      <c r="AB93" s="1"/>
      <c r="AC93" s="1"/>
    </row>
    <row r="94" spans="2:29" ht="57" customHeight="1" x14ac:dyDescent="0.25">
      <c r="B94" s="62" t="s">
        <v>392</v>
      </c>
      <c r="C94" s="67" t="s">
        <v>382</v>
      </c>
      <c r="D94" s="61" t="s">
        <v>383</v>
      </c>
      <c r="E94" s="62" t="s">
        <v>332</v>
      </c>
      <c r="F94" s="71" t="s">
        <v>393</v>
      </c>
      <c r="G94" s="71" t="s">
        <v>341</v>
      </c>
      <c r="H94" s="71" t="s">
        <v>394</v>
      </c>
      <c r="I94" s="62" t="s">
        <v>395</v>
      </c>
      <c r="J94" s="62">
        <v>1</v>
      </c>
      <c r="K94" s="69">
        <v>45537</v>
      </c>
      <c r="L94" s="69">
        <v>45838</v>
      </c>
      <c r="M94" s="70">
        <f t="shared" si="28"/>
        <v>43</v>
      </c>
      <c r="N94" s="64" t="s">
        <v>337</v>
      </c>
      <c r="O94" s="51">
        <v>1.4200000000000001E-2</v>
      </c>
      <c r="P94" s="52">
        <f t="shared" si="29"/>
        <v>1.4200000000000001E-2</v>
      </c>
      <c r="Q94" s="53">
        <f t="shared" si="30"/>
        <v>0.61060000000000003</v>
      </c>
      <c r="R94" s="48">
        <f t="shared" si="31"/>
        <v>0</v>
      </c>
      <c r="S94" s="48">
        <f t="shared" si="32"/>
        <v>0</v>
      </c>
      <c r="T94" s="48"/>
      <c r="U94" s="48" t="s">
        <v>33</v>
      </c>
      <c r="V94" s="54" t="s">
        <v>396</v>
      </c>
      <c r="W94" s="55">
        <f>IF(P94=100%,2,0)</f>
        <v>0</v>
      </c>
      <c r="X94" s="55">
        <f>IF(L94&lt;$Y$2,0,1)</f>
        <v>1</v>
      </c>
      <c r="Y94" s="56" t="str">
        <f t="shared" si="33"/>
        <v>EN TERMINO</v>
      </c>
      <c r="Z94" s="57" t="s">
        <v>53</v>
      </c>
    </row>
    <row r="95" spans="2:29" ht="57" customHeight="1" x14ac:dyDescent="0.25">
      <c r="B95" s="62" t="s">
        <v>397</v>
      </c>
      <c r="C95" s="67" t="s">
        <v>398</v>
      </c>
      <c r="D95" s="61" t="s">
        <v>399</v>
      </c>
      <c r="E95" s="62" t="s">
        <v>400</v>
      </c>
      <c r="F95" s="71" t="s">
        <v>401</v>
      </c>
      <c r="G95" s="71" t="s">
        <v>402</v>
      </c>
      <c r="H95" s="71" t="s">
        <v>403</v>
      </c>
      <c r="I95" s="48" t="s">
        <v>336</v>
      </c>
      <c r="J95" s="62">
        <v>1</v>
      </c>
      <c r="K95" s="69">
        <v>45450</v>
      </c>
      <c r="L95" s="69">
        <v>45450</v>
      </c>
      <c r="M95" s="70">
        <f t="shared" si="28"/>
        <v>0</v>
      </c>
      <c r="N95" s="64" t="s">
        <v>337</v>
      </c>
      <c r="O95" s="51">
        <v>1.4200000000000001E-2</v>
      </c>
      <c r="P95" s="52">
        <f t="shared" si="29"/>
        <v>1.4200000000000001E-2</v>
      </c>
      <c r="Q95" s="53">
        <f t="shared" si="30"/>
        <v>0</v>
      </c>
      <c r="R95" s="48">
        <f t="shared" si="31"/>
        <v>0</v>
      </c>
      <c r="S95" s="48">
        <f t="shared" si="32"/>
        <v>0</v>
      </c>
      <c r="T95" s="48"/>
      <c r="U95" s="48" t="s">
        <v>33</v>
      </c>
      <c r="V95" s="54" t="s">
        <v>404</v>
      </c>
      <c r="W95" s="55">
        <v>1</v>
      </c>
      <c r="X95" s="55">
        <v>1</v>
      </c>
      <c r="Y95" s="56" t="str">
        <f t="shared" si="33"/>
        <v>CUMPLIDA</v>
      </c>
      <c r="Z95" s="57" t="s">
        <v>45</v>
      </c>
    </row>
    <row r="96" spans="2:29" ht="57" customHeight="1" x14ac:dyDescent="0.25">
      <c r="B96" s="62" t="s">
        <v>405</v>
      </c>
      <c r="C96" s="67" t="s">
        <v>398</v>
      </c>
      <c r="D96" s="61" t="s">
        <v>399</v>
      </c>
      <c r="E96" s="62" t="s">
        <v>400</v>
      </c>
      <c r="F96" s="71" t="s">
        <v>406</v>
      </c>
      <c r="G96" s="71" t="s">
        <v>341</v>
      </c>
      <c r="H96" s="71" t="s">
        <v>407</v>
      </c>
      <c r="I96" s="55" t="s">
        <v>408</v>
      </c>
      <c r="J96" s="62">
        <v>1</v>
      </c>
      <c r="K96" s="69">
        <v>45537</v>
      </c>
      <c r="L96" s="69">
        <v>46203</v>
      </c>
      <c r="M96" s="70">
        <v>43</v>
      </c>
      <c r="N96" s="64" t="s">
        <v>337</v>
      </c>
      <c r="O96" s="51">
        <v>1.4200000000000001E-2</v>
      </c>
      <c r="P96" s="52">
        <v>1.4200000000000001E-2</v>
      </c>
      <c r="Q96" s="53">
        <v>0.61060000000000003</v>
      </c>
      <c r="R96" s="48">
        <v>0</v>
      </c>
      <c r="S96" s="48">
        <v>0</v>
      </c>
      <c r="T96" s="48"/>
      <c r="U96" s="48" t="s">
        <v>33</v>
      </c>
      <c r="V96" s="54" t="s">
        <v>409</v>
      </c>
      <c r="W96" s="55">
        <v>0</v>
      </c>
      <c r="X96" s="55">
        <v>1</v>
      </c>
      <c r="Y96" s="55" t="s">
        <v>283</v>
      </c>
      <c r="Z96" s="116" t="s">
        <v>53</v>
      </c>
    </row>
    <row r="97" spans="2:26" ht="57" customHeight="1" x14ac:dyDescent="0.25">
      <c r="B97" s="62" t="s">
        <v>410</v>
      </c>
      <c r="C97" s="67" t="s">
        <v>398</v>
      </c>
      <c r="D97" s="61" t="s">
        <v>399</v>
      </c>
      <c r="E97" s="62" t="s">
        <v>400</v>
      </c>
      <c r="F97" s="71" t="s">
        <v>411</v>
      </c>
      <c r="G97" s="71" t="s">
        <v>341</v>
      </c>
      <c r="H97" s="71" t="s">
        <v>342</v>
      </c>
      <c r="I97" s="62" t="s">
        <v>412</v>
      </c>
      <c r="J97" s="62">
        <v>1</v>
      </c>
      <c r="K97" s="69">
        <v>45537</v>
      </c>
      <c r="L97" s="69">
        <v>46170</v>
      </c>
      <c r="M97" s="70">
        <v>38.285714285714285</v>
      </c>
      <c r="N97" s="64" t="s">
        <v>337</v>
      </c>
      <c r="O97" s="51">
        <v>1.4200000000000001E-2</v>
      </c>
      <c r="P97" s="52">
        <v>1.4200000000000001E-2</v>
      </c>
      <c r="Q97" s="53">
        <v>0.54365714285714284</v>
      </c>
      <c r="R97" s="48">
        <v>0</v>
      </c>
      <c r="S97" s="48">
        <v>0</v>
      </c>
      <c r="T97" s="48"/>
      <c r="U97" s="48" t="s">
        <v>33</v>
      </c>
      <c r="V97" s="54" t="s">
        <v>413</v>
      </c>
      <c r="W97" s="55">
        <v>0</v>
      </c>
      <c r="X97" s="55">
        <v>1</v>
      </c>
      <c r="Y97" s="55" t="s">
        <v>283</v>
      </c>
      <c r="Z97" s="116" t="s">
        <v>53</v>
      </c>
    </row>
    <row r="98" spans="2:26" ht="57" customHeight="1" x14ac:dyDescent="0.25">
      <c r="B98" s="62" t="s">
        <v>414</v>
      </c>
      <c r="C98" s="67" t="s">
        <v>415</v>
      </c>
      <c r="D98" s="61" t="s">
        <v>416</v>
      </c>
      <c r="E98" s="62" t="s">
        <v>307</v>
      </c>
      <c r="F98" s="71" t="s">
        <v>417</v>
      </c>
      <c r="G98" s="71" t="s">
        <v>418</v>
      </c>
      <c r="H98" s="71" t="s">
        <v>419</v>
      </c>
      <c r="I98" s="62" t="s">
        <v>336</v>
      </c>
      <c r="J98" s="62">
        <v>1</v>
      </c>
      <c r="K98" s="69">
        <v>45537</v>
      </c>
      <c r="L98" s="69">
        <v>45590</v>
      </c>
      <c r="M98" s="70">
        <f t="shared" si="28"/>
        <v>7.5714285714285712</v>
      </c>
      <c r="N98" s="64" t="s">
        <v>337</v>
      </c>
      <c r="O98" s="51">
        <v>1.4200000000000001E-2</v>
      </c>
      <c r="P98" s="52">
        <f t="shared" si="29"/>
        <v>1.4200000000000001E-2</v>
      </c>
      <c r="Q98" s="53">
        <f t="shared" si="30"/>
        <v>0.10751428571428572</v>
      </c>
      <c r="R98" s="48">
        <f t="shared" si="31"/>
        <v>0</v>
      </c>
      <c r="S98" s="48">
        <f t="shared" si="32"/>
        <v>0</v>
      </c>
      <c r="T98" s="48"/>
      <c r="U98" s="48" t="s">
        <v>33</v>
      </c>
      <c r="V98" s="54" t="s">
        <v>420</v>
      </c>
      <c r="W98" s="55">
        <v>1</v>
      </c>
      <c r="X98" s="55">
        <v>1</v>
      </c>
      <c r="Y98" s="56" t="str">
        <f t="shared" si="33"/>
        <v>CUMPLIDA</v>
      </c>
      <c r="Z98" s="57" t="s">
        <v>45</v>
      </c>
    </row>
    <row r="99" spans="2:26" ht="57" customHeight="1" x14ac:dyDescent="0.25">
      <c r="B99" s="62" t="s">
        <v>421</v>
      </c>
      <c r="C99" s="67" t="s">
        <v>415</v>
      </c>
      <c r="D99" s="61" t="s">
        <v>416</v>
      </c>
      <c r="E99" s="62" t="s">
        <v>307</v>
      </c>
      <c r="F99" s="71" t="s">
        <v>422</v>
      </c>
      <c r="G99" s="71" t="s">
        <v>423</v>
      </c>
      <c r="H99" s="71" t="s">
        <v>424</v>
      </c>
      <c r="I99" s="62" t="s">
        <v>408</v>
      </c>
      <c r="J99" s="62">
        <v>1</v>
      </c>
      <c r="K99" s="69">
        <v>45537</v>
      </c>
      <c r="L99" s="69">
        <v>46386</v>
      </c>
      <c r="M99" s="70">
        <v>69.142857142857139</v>
      </c>
      <c r="N99" s="64" t="s">
        <v>337</v>
      </c>
      <c r="O99" s="51">
        <v>1.4200000000000001E-2</v>
      </c>
      <c r="P99" s="52">
        <v>1.4200000000000001E-2</v>
      </c>
      <c r="Q99" s="53">
        <v>0.98182857142857138</v>
      </c>
      <c r="R99" s="48">
        <v>0</v>
      </c>
      <c r="S99" s="48">
        <v>0</v>
      </c>
      <c r="T99" s="48"/>
      <c r="U99" s="48" t="s">
        <v>33</v>
      </c>
      <c r="V99" s="54" t="s">
        <v>425</v>
      </c>
      <c r="W99" s="55">
        <v>0</v>
      </c>
      <c r="X99" s="55">
        <v>1</v>
      </c>
      <c r="Y99" s="55" t="s">
        <v>283</v>
      </c>
      <c r="Z99" s="117" t="s">
        <v>53</v>
      </c>
    </row>
    <row r="100" spans="2:26" ht="57" customHeight="1" x14ac:dyDescent="0.25">
      <c r="B100" s="62" t="s">
        <v>426</v>
      </c>
      <c r="C100" s="67" t="s">
        <v>415</v>
      </c>
      <c r="D100" s="61" t="s">
        <v>416</v>
      </c>
      <c r="E100" s="62" t="s">
        <v>307</v>
      </c>
      <c r="F100" s="71" t="s">
        <v>427</v>
      </c>
      <c r="G100" s="71" t="s">
        <v>428</v>
      </c>
      <c r="H100" s="71" t="s">
        <v>429</v>
      </c>
      <c r="I100" s="62" t="s">
        <v>395</v>
      </c>
      <c r="J100" s="62">
        <v>1</v>
      </c>
      <c r="K100" s="69">
        <v>45537</v>
      </c>
      <c r="L100" s="69">
        <v>46386</v>
      </c>
      <c r="M100" s="70">
        <v>69.142857142857139</v>
      </c>
      <c r="N100" s="64" t="s">
        <v>337</v>
      </c>
      <c r="O100" s="51">
        <v>1.4200000000000001E-2</v>
      </c>
      <c r="P100" s="52">
        <v>1.4200000000000001E-2</v>
      </c>
      <c r="Q100" s="53">
        <v>0.98182857142857138</v>
      </c>
      <c r="R100" s="48">
        <v>0</v>
      </c>
      <c r="S100" s="48">
        <v>0</v>
      </c>
      <c r="T100" s="48"/>
      <c r="U100" s="48" t="s">
        <v>33</v>
      </c>
      <c r="V100" s="54" t="s">
        <v>425</v>
      </c>
      <c r="W100" s="55">
        <v>0</v>
      </c>
      <c r="X100" s="55">
        <v>1</v>
      </c>
      <c r="Y100" s="55" t="s">
        <v>283</v>
      </c>
      <c r="Z100" s="117" t="s">
        <v>53</v>
      </c>
    </row>
    <row r="101" spans="2:26" ht="57" customHeight="1" x14ac:dyDescent="0.25">
      <c r="B101" s="62" t="s">
        <v>430</v>
      </c>
      <c r="C101" s="67" t="s">
        <v>431</v>
      </c>
      <c r="D101" s="61" t="s">
        <v>432</v>
      </c>
      <c r="E101" s="62" t="s">
        <v>332</v>
      </c>
      <c r="F101" s="71" t="s">
        <v>417</v>
      </c>
      <c r="G101" s="71" t="s">
        <v>418</v>
      </c>
      <c r="H101" s="71" t="s">
        <v>419</v>
      </c>
      <c r="I101" s="62" t="s">
        <v>336</v>
      </c>
      <c r="J101" s="62">
        <v>1</v>
      </c>
      <c r="K101" s="69">
        <v>45537</v>
      </c>
      <c r="L101" s="69">
        <v>45590</v>
      </c>
      <c r="M101" s="70">
        <f t="shared" si="28"/>
        <v>7.5714285714285712</v>
      </c>
      <c r="N101" s="64" t="s">
        <v>337</v>
      </c>
      <c r="O101" s="51">
        <v>1.4200000000000001E-2</v>
      </c>
      <c r="P101" s="52">
        <f t="shared" si="29"/>
        <v>1.4200000000000001E-2</v>
      </c>
      <c r="Q101" s="53">
        <f t="shared" si="30"/>
        <v>0.10751428571428572</v>
      </c>
      <c r="R101" s="48">
        <f t="shared" si="31"/>
        <v>0</v>
      </c>
      <c r="S101" s="48">
        <f t="shared" si="32"/>
        <v>0</v>
      </c>
      <c r="T101" s="48"/>
      <c r="U101" s="48" t="s">
        <v>33</v>
      </c>
      <c r="V101" s="54" t="s">
        <v>433</v>
      </c>
      <c r="W101" s="55">
        <v>1</v>
      </c>
      <c r="X101" s="55">
        <v>1</v>
      </c>
      <c r="Y101" s="56" t="str">
        <f t="shared" si="33"/>
        <v>CUMPLIDA</v>
      </c>
      <c r="Z101" s="57" t="s">
        <v>45</v>
      </c>
    </row>
    <row r="102" spans="2:26" ht="57" customHeight="1" x14ac:dyDescent="0.25">
      <c r="B102" s="62" t="s">
        <v>434</v>
      </c>
      <c r="C102" s="67" t="s">
        <v>431</v>
      </c>
      <c r="D102" s="61" t="s">
        <v>432</v>
      </c>
      <c r="E102" s="62" t="s">
        <v>332</v>
      </c>
      <c r="F102" s="71" t="s">
        <v>422</v>
      </c>
      <c r="G102" s="71" t="s">
        <v>435</v>
      </c>
      <c r="H102" s="71" t="s">
        <v>436</v>
      </c>
      <c r="I102" s="62" t="s">
        <v>408</v>
      </c>
      <c r="J102" s="62">
        <v>1</v>
      </c>
      <c r="K102" s="69">
        <v>45537</v>
      </c>
      <c r="L102" s="69">
        <v>46203</v>
      </c>
      <c r="M102" s="70">
        <f t="shared" si="28"/>
        <v>95.142857142857139</v>
      </c>
      <c r="N102" s="64" t="s">
        <v>337</v>
      </c>
      <c r="O102" s="51">
        <v>1.4200000000000001E-2</v>
      </c>
      <c r="P102" s="52">
        <f t="shared" si="29"/>
        <v>1.4200000000000001E-2</v>
      </c>
      <c r="Q102" s="53">
        <f t="shared" si="30"/>
        <v>1.3510285714285715</v>
      </c>
      <c r="R102" s="48">
        <f t="shared" si="31"/>
        <v>0</v>
      </c>
      <c r="S102" s="48">
        <f t="shared" si="32"/>
        <v>0</v>
      </c>
      <c r="T102" s="48"/>
      <c r="U102" s="48" t="s">
        <v>33</v>
      </c>
      <c r="V102" s="54" t="s">
        <v>437</v>
      </c>
      <c r="W102" s="55">
        <f t="shared" ref="W102:W103" si="34">IF(P102=100%,2,0)</f>
        <v>0</v>
      </c>
      <c r="X102" s="55">
        <f t="shared" ref="X102:X104" si="35">IF(L102&lt;$Y$2,0,1)</f>
        <v>1</v>
      </c>
      <c r="Y102" s="56" t="str">
        <f t="shared" si="33"/>
        <v>EN TERMINO</v>
      </c>
      <c r="Z102" s="57" t="s">
        <v>53</v>
      </c>
    </row>
    <row r="103" spans="2:26" ht="57" customHeight="1" x14ac:dyDescent="0.25">
      <c r="B103" s="62" t="s">
        <v>438</v>
      </c>
      <c r="C103" s="67" t="s">
        <v>431</v>
      </c>
      <c r="D103" s="61" t="s">
        <v>432</v>
      </c>
      <c r="E103" s="62" t="s">
        <v>332</v>
      </c>
      <c r="F103" s="71" t="s">
        <v>427</v>
      </c>
      <c r="G103" s="71" t="s">
        <v>428</v>
      </c>
      <c r="H103" s="71" t="s">
        <v>429</v>
      </c>
      <c r="I103" s="62" t="s">
        <v>336</v>
      </c>
      <c r="J103" s="62">
        <v>1</v>
      </c>
      <c r="K103" s="69">
        <v>45537</v>
      </c>
      <c r="L103" s="69">
        <v>46203</v>
      </c>
      <c r="M103" s="70">
        <f t="shared" si="28"/>
        <v>95.142857142857139</v>
      </c>
      <c r="N103" s="64" t="s">
        <v>337</v>
      </c>
      <c r="O103" s="51">
        <v>1.4200000000000001E-2</v>
      </c>
      <c r="P103" s="52">
        <f t="shared" si="29"/>
        <v>1.4200000000000001E-2</v>
      </c>
      <c r="Q103" s="53">
        <f t="shared" si="30"/>
        <v>1.3510285714285715</v>
      </c>
      <c r="R103" s="48">
        <f t="shared" si="31"/>
        <v>0</v>
      </c>
      <c r="S103" s="48">
        <f t="shared" si="32"/>
        <v>0</v>
      </c>
      <c r="T103" s="48"/>
      <c r="U103" s="48" t="s">
        <v>33</v>
      </c>
      <c r="V103" s="54" t="s">
        <v>437</v>
      </c>
      <c r="W103" s="55">
        <f t="shared" si="34"/>
        <v>0</v>
      </c>
      <c r="X103" s="55">
        <f t="shared" si="35"/>
        <v>1</v>
      </c>
      <c r="Y103" s="56" t="str">
        <f t="shared" si="33"/>
        <v>EN TERMINO</v>
      </c>
      <c r="Z103" s="57" t="s">
        <v>53</v>
      </c>
    </row>
    <row r="104" spans="2:26" ht="57" customHeight="1" x14ac:dyDescent="0.25">
      <c r="B104" s="62" t="s">
        <v>439</v>
      </c>
      <c r="C104" s="67" t="s">
        <v>440</v>
      </c>
      <c r="D104" s="61" t="s">
        <v>441</v>
      </c>
      <c r="E104" s="62" t="s">
        <v>332</v>
      </c>
      <c r="F104" s="71" t="s">
        <v>417</v>
      </c>
      <c r="G104" s="71" t="s">
        <v>418</v>
      </c>
      <c r="H104" s="71" t="s">
        <v>442</v>
      </c>
      <c r="I104" s="62" t="s">
        <v>336</v>
      </c>
      <c r="J104" s="62">
        <v>1</v>
      </c>
      <c r="K104" s="69">
        <v>45537</v>
      </c>
      <c r="L104" s="69">
        <v>46021</v>
      </c>
      <c r="M104" s="70">
        <f t="shared" si="28"/>
        <v>69.142857142857139</v>
      </c>
      <c r="N104" s="64" t="s">
        <v>337</v>
      </c>
      <c r="O104" s="51">
        <v>1.4200000000000001E-2</v>
      </c>
      <c r="P104" s="52">
        <f t="shared" si="29"/>
        <v>1.4200000000000001E-2</v>
      </c>
      <c r="Q104" s="53">
        <f t="shared" si="30"/>
        <v>0.98182857142857138</v>
      </c>
      <c r="R104" s="48">
        <f t="shared" si="31"/>
        <v>0</v>
      </c>
      <c r="S104" s="48">
        <f t="shared" si="32"/>
        <v>0</v>
      </c>
      <c r="T104" s="48"/>
      <c r="U104" s="48" t="s">
        <v>33</v>
      </c>
      <c r="V104" s="54" t="s">
        <v>443</v>
      </c>
      <c r="W104" s="55">
        <v>1</v>
      </c>
      <c r="X104" s="55">
        <f t="shared" si="35"/>
        <v>1</v>
      </c>
      <c r="Y104" s="56" t="str">
        <f t="shared" si="33"/>
        <v>CUMPLIDA</v>
      </c>
      <c r="Z104" s="57" t="s">
        <v>45</v>
      </c>
    </row>
    <row r="105" spans="2:26" ht="57" customHeight="1" x14ac:dyDescent="0.25">
      <c r="B105" s="62" t="s">
        <v>444</v>
      </c>
      <c r="C105" s="67" t="s">
        <v>440</v>
      </c>
      <c r="D105" s="61" t="s">
        <v>441</v>
      </c>
      <c r="E105" s="62" t="s">
        <v>332</v>
      </c>
      <c r="F105" s="71" t="s">
        <v>422</v>
      </c>
      <c r="G105" s="71" t="s">
        <v>423</v>
      </c>
      <c r="H105" s="71" t="s">
        <v>436</v>
      </c>
      <c r="I105" s="62" t="s">
        <v>408</v>
      </c>
      <c r="J105" s="62">
        <v>1</v>
      </c>
      <c r="K105" s="69">
        <v>45833</v>
      </c>
      <c r="L105" s="69">
        <v>45860</v>
      </c>
      <c r="M105" s="70">
        <f t="shared" si="28"/>
        <v>3.8571428571428572</v>
      </c>
      <c r="N105" s="64" t="s">
        <v>337</v>
      </c>
      <c r="O105" s="51">
        <v>1.4200000000000001E-2</v>
      </c>
      <c r="P105" s="52">
        <f t="shared" si="29"/>
        <v>1.4200000000000001E-2</v>
      </c>
      <c r="Q105" s="53">
        <f t="shared" si="30"/>
        <v>5.4771428571428575E-2</v>
      </c>
      <c r="R105" s="48">
        <f t="shared" si="31"/>
        <v>0</v>
      </c>
      <c r="S105" s="48">
        <f t="shared" si="32"/>
        <v>0</v>
      </c>
      <c r="T105" s="48"/>
      <c r="U105" s="48" t="s">
        <v>33</v>
      </c>
      <c r="V105" s="54" t="s">
        <v>445</v>
      </c>
      <c r="W105" s="55">
        <v>1</v>
      </c>
      <c r="X105" s="55">
        <v>1</v>
      </c>
      <c r="Y105" s="56" t="str">
        <f t="shared" si="33"/>
        <v>CUMPLIDA</v>
      </c>
      <c r="Z105" s="57" t="s">
        <v>45</v>
      </c>
    </row>
    <row r="106" spans="2:26" ht="57" customHeight="1" x14ac:dyDescent="0.25">
      <c r="B106" s="62" t="s">
        <v>446</v>
      </c>
      <c r="C106" s="67" t="s">
        <v>440</v>
      </c>
      <c r="D106" s="61" t="s">
        <v>441</v>
      </c>
      <c r="E106" s="62" t="s">
        <v>332</v>
      </c>
      <c r="F106" s="71" t="s">
        <v>427</v>
      </c>
      <c r="G106" s="71" t="s">
        <v>428</v>
      </c>
      <c r="H106" s="71" t="s">
        <v>429</v>
      </c>
      <c r="I106" s="62" t="s">
        <v>336</v>
      </c>
      <c r="J106" s="62">
        <v>1</v>
      </c>
      <c r="K106" s="69">
        <v>45537</v>
      </c>
      <c r="L106" s="69">
        <v>46386</v>
      </c>
      <c r="M106" s="70">
        <v>69.142857142857139</v>
      </c>
      <c r="N106" s="64" t="s">
        <v>337</v>
      </c>
      <c r="O106" s="51">
        <v>1.4200000000000001E-2</v>
      </c>
      <c r="P106" s="52">
        <v>1.4200000000000001E-2</v>
      </c>
      <c r="Q106" s="53">
        <v>0.98182857142857138</v>
      </c>
      <c r="R106" s="48">
        <v>0</v>
      </c>
      <c r="S106" s="48">
        <v>0</v>
      </c>
      <c r="T106" s="48"/>
      <c r="U106" s="48" t="s">
        <v>33</v>
      </c>
      <c r="V106" s="54" t="s">
        <v>443</v>
      </c>
      <c r="W106" s="55">
        <v>1</v>
      </c>
      <c r="X106" s="55">
        <v>1</v>
      </c>
      <c r="Y106" s="55" t="s">
        <v>44</v>
      </c>
      <c r="Z106" s="117" t="s">
        <v>45</v>
      </c>
    </row>
    <row r="107" spans="2:26" ht="57" customHeight="1" x14ac:dyDescent="0.25">
      <c r="B107" s="62" t="s">
        <v>447</v>
      </c>
      <c r="C107" s="67" t="s">
        <v>448</v>
      </c>
      <c r="D107" s="61" t="s">
        <v>449</v>
      </c>
      <c r="E107" s="62" t="s">
        <v>332</v>
      </c>
      <c r="F107" s="71" t="s">
        <v>450</v>
      </c>
      <c r="G107" s="71" t="s">
        <v>451</v>
      </c>
      <c r="H107" s="71" t="s">
        <v>451</v>
      </c>
      <c r="I107" s="62" t="s">
        <v>452</v>
      </c>
      <c r="J107" s="62">
        <v>1</v>
      </c>
      <c r="K107" s="69">
        <v>45537</v>
      </c>
      <c r="L107" s="69">
        <v>46386</v>
      </c>
      <c r="M107" s="70">
        <v>69.142857142857139</v>
      </c>
      <c r="N107" s="64" t="s">
        <v>337</v>
      </c>
      <c r="O107" s="51">
        <v>1.4200000000000001E-2</v>
      </c>
      <c r="P107" s="52">
        <v>1.4200000000000001E-2</v>
      </c>
      <c r="Q107" s="53">
        <v>0.98182857142857138</v>
      </c>
      <c r="R107" s="48">
        <v>0</v>
      </c>
      <c r="S107" s="48">
        <v>0</v>
      </c>
      <c r="T107" s="48"/>
      <c r="U107" s="48" t="s">
        <v>33</v>
      </c>
      <c r="V107" s="54" t="s">
        <v>453</v>
      </c>
      <c r="W107" s="55">
        <v>0</v>
      </c>
      <c r="X107" s="55">
        <v>1</v>
      </c>
      <c r="Y107" s="55" t="s">
        <v>283</v>
      </c>
      <c r="Z107" s="116" t="s">
        <v>53</v>
      </c>
    </row>
    <row r="108" spans="2:26" ht="57" customHeight="1" x14ac:dyDescent="0.25">
      <c r="B108" s="62" t="s">
        <v>454</v>
      </c>
      <c r="C108" s="67" t="s">
        <v>455</v>
      </c>
      <c r="D108" s="61" t="s">
        <v>456</v>
      </c>
      <c r="E108" s="62" t="s">
        <v>332</v>
      </c>
      <c r="F108" s="71" t="s">
        <v>457</v>
      </c>
      <c r="G108" s="71" t="s">
        <v>458</v>
      </c>
      <c r="H108" s="71" t="s">
        <v>459</v>
      </c>
      <c r="I108" s="62" t="s">
        <v>336</v>
      </c>
      <c r="J108" s="62">
        <v>1</v>
      </c>
      <c r="K108" s="69">
        <v>45537</v>
      </c>
      <c r="L108" s="69">
        <v>46386</v>
      </c>
      <c r="M108" s="70">
        <f t="shared" ref="M108:M116" si="36">(+L108-K108)/7</f>
        <v>121.28571428571429</v>
      </c>
      <c r="N108" s="64" t="s">
        <v>337</v>
      </c>
      <c r="O108" s="51">
        <v>1.4200000000000001E-2</v>
      </c>
      <c r="P108" s="52">
        <f t="shared" si="29"/>
        <v>1.4200000000000001E-2</v>
      </c>
      <c r="Q108" s="53">
        <f t="shared" si="30"/>
        <v>1.7222571428571432</v>
      </c>
      <c r="R108" s="48">
        <f t="shared" si="31"/>
        <v>0</v>
      </c>
      <c r="S108" s="48">
        <f t="shared" si="32"/>
        <v>0</v>
      </c>
      <c r="T108" s="48"/>
      <c r="U108" s="48" t="s">
        <v>33</v>
      </c>
      <c r="V108" s="54" t="s">
        <v>460</v>
      </c>
      <c r="W108" s="55">
        <f t="shared" ref="W108:W109" si="37">IF(P108=100%,2,0)</f>
        <v>0</v>
      </c>
      <c r="X108" s="55">
        <f t="shared" ref="X108:X109" si="38">IF(L108&lt;$Y$2,0,1)</f>
        <v>1</v>
      </c>
      <c r="Y108" s="56" t="str">
        <f t="shared" si="33"/>
        <v>EN TERMINO</v>
      </c>
      <c r="Z108" s="57" t="s">
        <v>53</v>
      </c>
    </row>
    <row r="109" spans="2:26" ht="57" customHeight="1" x14ac:dyDescent="0.25">
      <c r="B109" s="62" t="s">
        <v>461</v>
      </c>
      <c r="C109" s="67" t="s">
        <v>455</v>
      </c>
      <c r="D109" s="61" t="s">
        <v>456</v>
      </c>
      <c r="E109" s="62" t="s">
        <v>332</v>
      </c>
      <c r="F109" s="71" t="s">
        <v>462</v>
      </c>
      <c r="G109" s="71" t="s">
        <v>341</v>
      </c>
      <c r="H109" s="71" t="s">
        <v>463</v>
      </c>
      <c r="I109" s="62" t="s">
        <v>336</v>
      </c>
      <c r="J109" s="62">
        <v>1</v>
      </c>
      <c r="K109" s="69">
        <v>45537</v>
      </c>
      <c r="L109" s="69">
        <v>46386</v>
      </c>
      <c r="M109" s="70">
        <f t="shared" si="36"/>
        <v>121.28571428571429</v>
      </c>
      <c r="N109" s="64" t="s">
        <v>337</v>
      </c>
      <c r="O109" s="51">
        <v>1.4200000000000001E-2</v>
      </c>
      <c r="P109" s="52">
        <f t="shared" si="29"/>
        <v>1.4200000000000001E-2</v>
      </c>
      <c r="Q109" s="53">
        <f t="shared" si="30"/>
        <v>1.7222571428571432</v>
      </c>
      <c r="R109" s="48">
        <f t="shared" si="31"/>
        <v>0</v>
      </c>
      <c r="S109" s="48">
        <f t="shared" si="32"/>
        <v>0</v>
      </c>
      <c r="T109" s="48"/>
      <c r="U109" s="48" t="s">
        <v>33</v>
      </c>
      <c r="V109" s="54" t="s">
        <v>460</v>
      </c>
      <c r="W109" s="55">
        <f t="shared" si="37"/>
        <v>0</v>
      </c>
      <c r="X109" s="55">
        <f t="shared" si="38"/>
        <v>1</v>
      </c>
      <c r="Y109" s="56" t="str">
        <f t="shared" si="33"/>
        <v>EN TERMINO</v>
      </c>
      <c r="Z109" s="57" t="s">
        <v>53</v>
      </c>
    </row>
    <row r="110" spans="2:26" ht="57" customHeight="1" x14ac:dyDescent="0.25">
      <c r="B110" s="62" t="s">
        <v>464</v>
      </c>
      <c r="C110" s="67" t="s">
        <v>455</v>
      </c>
      <c r="D110" s="61" t="s">
        <v>456</v>
      </c>
      <c r="E110" s="62" t="s">
        <v>332</v>
      </c>
      <c r="F110" s="71" t="s">
        <v>465</v>
      </c>
      <c r="G110" s="71" t="s">
        <v>341</v>
      </c>
      <c r="H110" s="71" t="s">
        <v>466</v>
      </c>
      <c r="I110" s="62" t="s">
        <v>336</v>
      </c>
      <c r="J110" s="62">
        <v>1</v>
      </c>
      <c r="K110" s="69">
        <v>45537</v>
      </c>
      <c r="L110" s="69">
        <v>46386</v>
      </c>
      <c r="M110" s="70">
        <v>121.28571428571429</v>
      </c>
      <c r="N110" s="64" t="s">
        <v>337</v>
      </c>
      <c r="O110" s="51">
        <v>1.4200000000000001E-2</v>
      </c>
      <c r="P110" s="52">
        <v>1.4200000000000001E-2</v>
      </c>
      <c r="Q110" s="53">
        <v>1.7222571428571432</v>
      </c>
      <c r="R110" s="48">
        <v>0</v>
      </c>
      <c r="S110" s="48">
        <v>0</v>
      </c>
      <c r="T110" s="48"/>
      <c r="U110" s="48" t="s">
        <v>33</v>
      </c>
      <c r="V110" s="54" t="s">
        <v>460</v>
      </c>
      <c r="W110" s="55">
        <v>0</v>
      </c>
      <c r="X110" s="55">
        <v>1</v>
      </c>
      <c r="Y110" s="55" t="s">
        <v>283</v>
      </c>
      <c r="Z110" s="116" t="s">
        <v>53</v>
      </c>
    </row>
    <row r="111" spans="2:26" ht="57" customHeight="1" x14ac:dyDescent="0.25">
      <c r="B111" s="62" t="s">
        <v>467</v>
      </c>
      <c r="C111" s="67" t="s">
        <v>468</v>
      </c>
      <c r="D111" s="61" t="s">
        <v>469</v>
      </c>
      <c r="E111" s="62" t="s">
        <v>332</v>
      </c>
      <c r="F111" s="71" t="s">
        <v>470</v>
      </c>
      <c r="G111" s="71" t="s">
        <v>471</v>
      </c>
      <c r="H111" s="71" t="s">
        <v>472</v>
      </c>
      <c r="I111" s="62" t="s">
        <v>473</v>
      </c>
      <c r="J111" s="62">
        <v>1</v>
      </c>
      <c r="K111" s="69">
        <v>45537</v>
      </c>
      <c r="L111" s="69">
        <v>46386</v>
      </c>
      <c r="M111" s="70">
        <v>69.142857142857139</v>
      </c>
      <c r="N111" s="64" t="s">
        <v>337</v>
      </c>
      <c r="O111" s="51">
        <v>1.4200000000000001E-2</v>
      </c>
      <c r="P111" s="52">
        <v>1.4200000000000001E-2</v>
      </c>
      <c r="Q111" s="53">
        <v>0.98182857142857138</v>
      </c>
      <c r="R111" s="48">
        <v>0</v>
      </c>
      <c r="S111" s="48">
        <v>0</v>
      </c>
      <c r="T111" s="48"/>
      <c r="U111" s="48" t="s">
        <v>33</v>
      </c>
      <c r="V111" s="54" t="s">
        <v>474</v>
      </c>
      <c r="W111" s="55">
        <v>0</v>
      </c>
      <c r="X111" s="55">
        <v>1</v>
      </c>
      <c r="Y111" s="55" t="s">
        <v>283</v>
      </c>
      <c r="Z111" s="116" t="s">
        <v>53</v>
      </c>
    </row>
    <row r="112" spans="2:26" ht="57" customHeight="1" x14ac:dyDescent="0.25">
      <c r="B112" s="62" t="s">
        <v>475</v>
      </c>
      <c r="C112" s="67" t="s">
        <v>468</v>
      </c>
      <c r="D112" s="61" t="s">
        <v>469</v>
      </c>
      <c r="E112" s="62" t="s">
        <v>332</v>
      </c>
      <c r="F112" s="71" t="s">
        <v>476</v>
      </c>
      <c r="G112" s="71" t="s">
        <v>341</v>
      </c>
      <c r="H112" s="71" t="s">
        <v>472</v>
      </c>
      <c r="I112" s="62" t="s">
        <v>477</v>
      </c>
      <c r="J112" s="62">
        <v>1</v>
      </c>
      <c r="K112" s="69">
        <v>45566</v>
      </c>
      <c r="L112" s="69">
        <v>46386</v>
      </c>
      <c r="M112" s="70">
        <v>65</v>
      </c>
      <c r="N112" s="64" t="s">
        <v>337</v>
      </c>
      <c r="O112" s="51">
        <v>1.4200000000000001E-2</v>
      </c>
      <c r="P112" s="52">
        <v>1.4200000000000001E-2</v>
      </c>
      <c r="Q112" s="53">
        <v>0.92300000000000004</v>
      </c>
      <c r="R112" s="48">
        <v>0</v>
      </c>
      <c r="S112" s="48">
        <v>0</v>
      </c>
      <c r="T112" s="48"/>
      <c r="U112" s="48" t="s">
        <v>33</v>
      </c>
      <c r="V112" s="54" t="s">
        <v>474</v>
      </c>
      <c r="W112" s="55">
        <v>0</v>
      </c>
      <c r="X112" s="55">
        <v>1</v>
      </c>
      <c r="Y112" s="55" t="s">
        <v>283</v>
      </c>
      <c r="Z112" s="116" t="s">
        <v>53</v>
      </c>
    </row>
    <row r="113" spans="2:26" ht="57" customHeight="1" x14ac:dyDescent="0.25">
      <c r="B113" s="62" t="s">
        <v>478</v>
      </c>
      <c r="C113" s="67" t="s">
        <v>468</v>
      </c>
      <c r="D113" s="61" t="s">
        <v>469</v>
      </c>
      <c r="E113" s="62" t="s">
        <v>332</v>
      </c>
      <c r="F113" s="71" t="s">
        <v>479</v>
      </c>
      <c r="G113" s="71" t="s">
        <v>341</v>
      </c>
      <c r="H113" s="71" t="s">
        <v>480</v>
      </c>
      <c r="I113" s="62" t="s">
        <v>477</v>
      </c>
      <c r="J113" s="62">
        <v>1</v>
      </c>
      <c r="K113" s="69">
        <v>45566</v>
      </c>
      <c r="L113" s="69">
        <v>46386</v>
      </c>
      <c r="M113" s="70">
        <v>65</v>
      </c>
      <c r="N113" s="64" t="s">
        <v>337</v>
      </c>
      <c r="O113" s="51">
        <v>1.4200000000000001E-2</v>
      </c>
      <c r="P113" s="52">
        <v>1.4200000000000001E-2</v>
      </c>
      <c r="Q113" s="53">
        <v>0.92300000000000004</v>
      </c>
      <c r="R113" s="48">
        <v>0</v>
      </c>
      <c r="S113" s="48">
        <v>0</v>
      </c>
      <c r="T113" s="48"/>
      <c r="U113" s="48" t="s">
        <v>33</v>
      </c>
      <c r="V113" s="54" t="s">
        <v>474</v>
      </c>
      <c r="W113" s="55">
        <v>0</v>
      </c>
      <c r="X113" s="55">
        <v>1</v>
      </c>
      <c r="Y113" s="55" t="s">
        <v>283</v>
      </c>
      <c r="Z113" s="116" t="s">
        <v>53</v>
      </c>
    </row>
    <row r="114" spans="2:26" ht="57" customHeight="1" x14ac:dyDescent="0.25">
      <c r="B114" s="62" t="s">
        <v>481</v>
      </c>
      <c r="C114" s="67" t="s">
        <v>482</v>
      </c>
      <c r="D114" s="61" t="s">
        <v>483</v>
      </c>
      <c r="E114" s="62" t="s">
        <v>332</v>
      </c>
      <c r="F114" s="71" t="s">
        <v>484</v>
      </c>
      <c r="G114" s="71" t="s">
        <v>485</v>
      </c>
      <c r="H114" s="71" t="s">
        <v>486</v>
      </c>
      <c r="I114" s="109" t="s">
        <v>357</v>
      </c>
      <c r="J114" s="62">
        <v>1</v>
      </c>
      <c r="K114" s="69">
        <v>45454</v>
      </c>
      <c r="L114" s="69">
        <v>45513</v>
      </c>
      <c r="M114" s="70">
        <f t="shared" si="36"/>
        <v>8.4285714285714288</v>
      </c>
      <c r="N114" s="64" t="s">
        <v>312</v>
      </c>
      <c r="O114" s="51">
        <v>1.4200000000000001E-2</v>
      </c>
      <c r="P114" s="52">
        <f t="shared" si="29"/>
        <v>1.4200000000000001E-2</v>
      </c>
      <c r="Q114" s="53">
        <f t="shared" si="30"/>
        <v>0.1196857142857143</v>
      </c>
      <c r="R114" s="48">
        <f t="shared" si="31"/>
        <v>0</v>
      </c>
      <c r="S114" s="48">
        <f t="shared" si="32"/>
        <v>0</v>
      </c>
      <c r="T114" s="48"/>
      <c r="U114" s="48" t="s">
        <v>33</v>
      </c>
      <c r="V114" s="54" t="s">
        <v>487</v>
      </c>
      <c r="W114" s="55">
        <v>1</v>
      </c>
      <c r="X114" s="55">
        <v>1</v>
      </c>
      <c r="Y114" s="56" t="str">
        <f t="shared" si="33"/>
        <v>CUMPLIDA</v>
      </c>
      <c r="Z114" s="57" t="s">
        <v>45</v>
      </c>
    </row>
    <row r="115" spans="2:26" ht="57" customHeight="1" x14ac:dyDescent="0.25">
      <c r="B115" s="62" t="s">
        <v>488</v>
      </c>
      <c r="C115" s="67" t="s">
        <v>482</v>
      </c>
      <c r="D115" s="61" t="s">
        <v>483</v>
      </c>
      <c r="E115" s="62" t="s">
        <v>332</v>
      </c>
      <c r="F115" s="71" t="s">
        <v>489</v>
      </c>
      <c r="G115" s="71" t="s">
        <v>341</v>
      </c>
      <c r="H115" s="71" t="s">
        <v>490</v>
      </c>
      <c r="I115" s="62" t="s">
        <v>343</v>
      </c>
      <c r="J115" s="62">
        <v>1</v>
      </c>
      <c r="K115" s="69">
        <v>45537</v>
      </c>
      <c r="L115" s="69">
        <v>45623</v>
      </c>
      <c r="M115" s="70">
        <f t="shared" si="36"/>
        <v>12.285714285714286</v>
      </c>
      <c r="N115" s="64" t="s">
        <v>312</v>
      </c>
      <c r="O115" s="51">
        <v>1.4200000000000001E-2</v>
      </c>
      <c r="P115" s="52">
        <f t="shared" si="29"/>
        <v>1.4200000000000001E-2</v>
      </c>
      <c r="Q115" s="53">
        <f t="shared" si="30"/>
        <v>0.17445714285714287</v>
      </c>
      <c r="R115" s="48">
        <f t="shared" si="31"/>
        <v>0</v>
      </c>
      <c r="S115" s="48">
        <f t="shared" si="32"/>
        <v>0</v>
      </c>
      <c r="T115" s="48"/>
      <c r="U115" s="48" t="s">
        <v>33</v>
      </c>
      <c r="V115" s="54" t="s">
        <v>491</v>
      </c>
      <c r="W115" s="55">
        <v>1</v>
      </c>
      <c r="X115" s="55">
        <v>1</v>
      </c>
      <c r="Y115" s="56" t="str">
        <f t="shared" si="33"/>
        <v>CUMPLIDA</v>
      </c>
      <c r="Z115" s="57" t="s">
        <v>45</v>
      </c>
    </row>
    <row r="116" spans="2:26" ht="57" customHeight="1" x14ac:dyDescent="0.25">
      <c r="B116" s="62" t="s">
        <v>492</v>
      </c>
      <c r="C116" s="67" t="s">
        <v>482</v>
      </c>
      <c r="D116" s="61" t="s">
        <v>483</v>
      </c>
      <c r="E116" s="62" t="s">
        <v>332</v>
      </c>
      <c r="F116" s="71" t="s">
        <v>493</v>
      </c>
      <c r="G116" s="71" t="s">
        <v>341</v>
      </c>
      <c r="H116" s="71" t="s">
        <v>494</v>
      </c>
      <c r="I116" s="62" t="s">
        <v>336</v>
      </c>
      <c r="J116" s="62">
        <v>1</v>
      </c>
      <c r="K116" s="69">
        <v>45537</v>
      </c>
      <c r="L116" s="69">
        <v>45811</v>
      </c>
      <c r="M116" s="70">
        <f t="shared" si="36"/>
        <v>39.142857142857146</v>
      </c>
      <c r="N116" s="64" t="s">
        <v>312</v>
      </c>
      <c r="O116" s="51">
        <v>1.4200000000000001E-2</v>
      </c>
      <c r="P116" s="52">
        <f t="shared" si="29"/>
        <v>1.4200000000000001E-2</v>
      </c>
      <c r="Q116" s="53">
        <f t="shared" si="30"/>
        <v>0.55582857142857145</v>
      </c>
      <c r="R116" s="48">
        <f t="shared" si="31"/>
        <v>0</v>
      </c>
      <c r="S116" s="48">
        <f t="shared" si="32"/>
        <v>0</v>
      </c>
      <c r="T116" s="48"/>
      <c r="U116" s="48" t="s">
        <v>33</v>
      </c>
      <c r="V116" s="54" t="s">
        <v>495</v>
      </c>
      <c r="W116" s="55">
        <v>1</v>
      </c>
      <c r="X116" s="55">
        <v>1</v>
      </c>
      <c r="Y116" s="56" t="str">
        <f t="shared" si="33"/>
        <v>CUMPLIDA</v>
      </c>
      <c r="Z116" s="57" t="s">
        <v>45</v>
      </c>
    </row>
    <row r="117" spans="2:26" ht="57" customHeight="1" x14ac:dyDescent="0.25">
      <c r="B117" s="62" t="s">
        <v>496</v>
      </c>
      <c r="C117" s="67" t="s">
        <v>497</v>
      </c>
      <c r="D117" s="61" t="s">
        <v>483</v>
      </c>
      <c r="E117" s="62" t="s">
        <v>332</v>
      </c>
      <c r="F117" s="71" t="s">
        <v>484</v>
      </c>
      <c r="G117" s="71" t="s">
        <v>485</v>
      </c>
      <c r="H117" s="71" t="s">
        <v>486</v>
      </c>
      <c r="I117" s="62" t="s">
        <v>336</v>
      </c>
      <c r="J117" s="62">
        <v>1</v>
      </c>
      <c r="K117" s="69">
        <v>45451</v>
      </c>
      <c r="L117" s="69">
        <v>45458</v>
      </c>
      <c r="M117" s="70">
        <f>(+L117-K117)/7</f>
        <v>1</v>
      </c>
      <c r="N117" s="64" t="s">
        <v>312</v>
      </c>
      <c r="O117" s="51">
        <v>1.4200000000000001E-2</v>
      </c>
      <c r="P117" s="52">
        <f t="shared" si="29"/>
        <v>1.4200000000000001E-2</v>
      </c>
      <c r="Q117" s="53">
        <f t="shared" si="30"/>
        <v>1.4200000000000001E-2</v>
      </c>
      <c r="R117" s="48">
        <f t="shared" si="31"/>
        <v>0</v>
      </c>
      <c r="S117" s="48">
        <f t="shared" si="32"/>
        <v>0</v>
      </c>
      <c r="T117" s="48"/>
      <c r="U117" s="48" t="s">
        <v>33</v>
      </c>
      <c r="V117" s="54" t="s">
        <v>498</v>
      </c>
      <c r="W117" s="55">
        <v>1</v>
      </c>
      <c r="X117" s="55">
        <v>1</v>
      </c>
      <c r="Y117" s="56" t="str">
        <f t="shared" si="33"/>
        <v>CUMPLIDA</v>
      </c>
      <c r="Z117" s="57" t="s">
        <v>45</v>
      </c>
    </row>
    <row r="118" spans="2:26" ht="57" customHeight="1" x14ac:dyDescent="0.25">
      <c r="B118" s="62" t="s">
        <v>499</v>
      </c>
      <c r="C118" s="67" t="s">
        <v>497</v>
      </c>
      <c r="D118" s="61" t="s">
        <v>483</v>
      </c>
      <c r="E118" s="62" t="s">
        <v>332</v>
      </c>
      <c r="F118" s="71" t="s">
        <v>489</v>
      </c>
      <c r="G118" s="71" t="s">
        <v>341</v>
      </c>
      <c r="H118" s="71" t="s">
        <v>490</v>
      </c>
      <c r="I118" s="62" t="s">
        <v>343</v>
      </c>
      <c r="J118" s="62">
        <v>1</v>
      </c>
      <c r="K118" s="69">
        <v>45537</v>
      </c>
      <c r="L118" s="69">
        <v>45545</v>
      </c>
      <c r="M118" s="70">
        <f>(+L118-K118)/7</f>
        <v>1.1428571428571428</v>
      </c>
      <c r="N118" s="64" t="s">
        <v>312</v>
      </c>
      <c r="O118" s="51">
        <v>1</v>
      </c>
      <c r="P118" s="52">
        <f t="shared" si="29"/>
        <v>1</v>
      </c>
      <c r="Q118" s="53">
        <f t="shared" si="30"/>
        <v>1.1428571428571428</v>
      </c>
      <c r="R118" s="48">
        <f t="shared" si="31"/>
        <v>0</v>
      </c>
      <c r="S118" s="48">
        <f t="shared" si="32"/>
        <v>0</v>
      </c>
      <c r="T118" s="48"/>
      <c r="U118" s="48" t="s">
        <v>33</v>
      </c>
      <c r="V118" s="73" t="s">
        <v>500</v>
      </c>
      <c r="W118" s="55">
        <v>1</v>
      </c>
      <c r="X118" s="55">
        <v>1</v>
      </c>
      <c r="Y118" s="56" t="str">
        <f t="shared" si="33"/>
        <v>CUMPLIDA</v>
      </c>
      <c r="Z118" s="57" t="s">
        <v>45</v>
      </c>
    </row>
    <row r="119" spans="2:26" ht="57" customHeight="1" thickBot="1" x14ac:dyDescent="0.3">
      <c r="B119" s="62" t="s">
        <v>501</v>
      </c>
      <c r="C119" s="67" t="s">
        <v>497</v>
      </c>
      <c r="D119" s="61" t="s">
        <v>483</v>
      </c>
      <c r="E119" s="62" t="s">
        <v>332</v>
      </c>
      <c r="F119" s="71" t="s">
        <v>493</v>
      </c>
      <c r="G119" s="71" t="s">
        <v>341</v>
      </c>
      <c r="H119" s="71" t="s">
        <v>494</v>
      </c>
      <c r="I119" s="62" t="s">
        <v>336</v>
      </c>
      <c r="J119" s="62">
        <v>1</v>
      </c>
      <c r="K119" s="69">
        <v>45537</v>
      </c>
      <c r="L119" s="69">
        <v>45827</v>
      </c>
      <c r="M119" s="70">
        <f>(+L119-K119)/7</f>
        <v>41.428571428571431</v>
      </c>
      <c r="N119" s="64" t="s">
        <v>312</v>
      </c>
      <c r="O119" s="51">
        <v>1</v>
      </c>
      <c r="P119" s="52">
        <f t="shared" si="29"/>
        <v>1</v>
      </c>
      <c r="Q119" s="53">
        <f t="shared" si="30"/>
        <v>41.428571428571431</v>
      </c>
      <c r="R119" s="48">
        <f t="shared" si="31"/>
        <v>0</v>
      </c>
      <c r="S119" s="48">
        <f t="shared" si="32"/>
        <v>0</v>
      </c>
      <c r="T119" s="48"/>
      <c r="U119" s="48" t="s">
        <v>33</v>
      </c>
      <c r="V119" s="118" t="s">
        <v>502</v>
      </c>
      <c r="W119" s="55">
        <v>1</v>
      </c>
      <c r="X119" s="55">
        <v>1</v>
      </c>
      <c r="Y119" s="56" t="str">
        <f t="shared" si="33"/>
        <v>CUMPLIDA</v>
      </c>
      <c r="Z119" s="57" t="s">
        <v>45</v>
      </c>
    </row>
    <row r="120" spans="2:26" ht="57" customHeight="1" x14ac:dyDescent="0.25">
      <c r="B120" s="119" t="s">
        <v>503</v>
      </c>
      <c r="C120" s="107" t="s">
        <v>504</v>
      </c>
      <c r="D120" s="107" t="s">
        <v>505</v>
      </c>
      <c r="E120" s="120" t="s">
        <v>506</v>
      </c>
      <c r="F120" s="121" t="s">
        <v>507</v>
      </c>
      <c r="G120" s="107" t="s">
        <v>508</v>
      </c>
      <c r="H120" s="107" t="s">
        <v>509</v>
      </c>
      <c r="I120" s="107" t="s">
        <v>510</v>
      </c>
      <c r="J120" s="62">
        <v>1</v>
      </c>
      <c r="K120" s="69">
        <v>45882</v>
      </c>
      <c r="L120" s="69">
        <v>45938</v>
      </c>
      <c r="M120" s="70">
        <v>41.428571428571431</v>
      </c>
      <c r="N120" s="64"/>
      <c r="O120" s="51">
        <v>1</v>
      </c>
      <c r="P120" s="52">
        <f t="shared" ref="P120:P131" si="39">IF(O120/J120&gt;1,1,+O120/J120)</f>
        <v>1</v>
      </c>
      <c r="Q120" s="53">
        <f t="shared" ref="Q120:Q130" si="40">+M120*P120</f>
        <v>41.428571428571431</v>
      </c>
      <c r="R120" s="48">
        <f>IF(L120&lt;=$S$7,Q120,0)</f>
        <v>0</v>
      </c>
      <c r="S120" s="48">
        <f>IF($S$7&gt;=L120,M120,0)</f>
        <v>0</v>
      </c>
      <c r="T120" s="48"/>
      <c r="U120" s="48" t="s">
        <v>33</v>
      </c>
      <c r="V120" s="118" t="s">
        <v>511</v>
      </c>
      <c r="W120" s="55">
        <v>1</v>
      </c>
      <c r="X120" s="55">
        <v>1</v>
      </c>
      <c r="Y120" s="56" t="str">
        <f t="shared" si="33"/>
        <v>CUMPLIDA</v>
      </c>
      <c r="Z120" s="57" t="s">
        <v>45</v>
      </c>
    </row>
    <row r="121" spans="2:26" ht="57" customHeight="1" x14ac:dyDescent="0.25">
      <c r="B121" s="119" t="s">
        <v>512</v>
      </c>
      <c r="C121" s="107" t="s">
        <v>513</v>
      </c>
      <c r="D121" s="107" t="s">
        <v>514</v>
      </c>
      <c r="E121" s="120" t="s">
        <v>506</v>
      </c>
      <c r="F121" s="72" t="s">
        <v>515</v>
      </c>
      <c r="G121" s="107" t="s">
        <v>516</v>
      </c>
      <c r="H121" s="107" t="s">
        <v>517</v>
      </c>
      <c r="I121" s="107" t="s">
        <v>518</v>
      </c>
      <c r="J121" s="62"/>
      <c r="K121" s="69">
        <v>45882</v>
      </c>
      <c r="L121" s="69">
        <v>45849</v>
      </c>
      <c r="M121" s="70">
        <f t="shared" ref="M121:M133" si="41">(+L121-K121)/7</f>
        <v>-4.7142857142857144</v>
      </c>
      <c r="N121" s="64"/>
      <c r="O121" s="51">
        <v>1</v>
      </c>
      <c r="P121" s="52" t="e">
        <f t="shared" si="39"/>
        <v>#DIV/0!</v>
      </c>
      <c r="Q121" s="53" t="e">
        <f t="shared" si="40"/>
        <v>#DIV/0!</v>
      </c>
      <c r="R121" s="48">
        <f>IF(L121&lt;=$S$7,Q121,0)</f>
        <v>0</v>
      </c>
      <c r="S121" s="48">
        <f>IF($S$7&gt;=L121,M121,0)</f>
        <v>0</v>
      </c>
      <c r="T121" s="48"/>
      <c r="U121" s="48" t="s">
        <v>33</v>
      </c>
      <c r="V121" s="118" t="s">
        <v>519</v>
      </c>
      <c r="W121" s="55">
        <v>1</v>
      </c>
      <c r="X121" s="55">
        <v>1</v>
      </c>
      <c r="Y121" s="56" t="str">
        <f t="shared" si="33"/>
        <v>CUMPLIDA</v>
      </c>
      <c r="Z121" s="57" t="s">
        <v>45</v>
      </c>
    </row>
    <row r="122" spans="2:26" ht="57" customHeight="1" x14ac:dyDescent="0.25">
      <c r="B122" s="119" t="s">
        <v>520</v>
      </c>
      <c r="C122" s="107" t="s">
        <v>513</v>
      </c>
      <c r="D122" s="107" t="s">
        <v>514</v>
      </c>
      <c r="E122" s="120" t="s">
        <v>506</v>
      </c>
      <c r="F122" s="61" t="s">
        <v>521</v>
      </c>
      <c r="G122" s="107" t="s">
        <v>516</v>
      </c>
      <c r="H122" s="107" t="s">
        <v>522</v>
      </c>
      <c r="I122" s="107" t="s">
        <v>523</v>
      </c>
      <c r="J122" s="62"/>
      <c r="K122" s="69">
        <v>45882</v>
      </c>
      <c r="L122" s="69">
        <v>45924</v>
      </c>
      <c r="M122" s="70">
        <f t="shared" si="41"/>
        <v>6</v>
      </c>
      <c r="N122" s="64"/>
      <c r="O122" s="51">
        <v>1</v>
      </c>
      <c r="P122" s="52" t="e">
        <f t="shared" si="39"/>
        <v>#DIV/0!</v>
      </c>
      <c r="Q122" s="53" t="e">
        <f t="shared" si="40"/>
        <v>#DIV/0!</v>
      </c>
      <c r="R122" s="48">
        <v>1</v>
      </c>
      <c r="S122" s="48">
        <v>1</v>
      </c>
      <c r="T122" s="48"/>
      <c r="U122" s="48" t="s">
        <v>33</v>
      </c>
      <c r="V122" s="118" t="s">
        <v>524</v>
      </c>
      <c r="W122" s="55">
        <v>1</v>
      </c>
      <c r="X122" s="55">
        <v>1</v>
      </c>
      <c r="Y122" s="56" t="str">
        <f t="shared" si="33"/>
        <v>CUMPLIDA</v>
      </c>
      <c r="Z122" s="57" t="s">
        <v>45</v>
      </c>
    </row>
    <row r="123" spans="2:26" ht="57" customHeight="1" x14ac:dyDescent="0.25">
      <c r="B123" s="119" t="s">
        <v>525</v>
      </c>
      <c r="C123" s="107" t="s">
        <v>513</v>
      </c>
      <c r="D123" s="107" t="s">
        <v>514</v>
      </c>
      <c r="E123" s="120" t="s">
        <v>506</v>
      </c>
      <c r="F123" s="107" t="s">
        <v>526</v>
      </c>
      <c r="G123" s="107" t="s">
        <v>516</v>
      </c>
      <c r="H123" s="107" t="s">
        <v>527</v>
      </c>
      <c r="I123" s="107" t="s">
        <v>528</v>
      </c>
      <c r="J123" s="62"/>
      <c r="K123" s="69">
        <v>45882</v>
      </c>
      <c r="L123" s="69">
        <v>46203</v>
      </c>
      <c r="M123" s="70">
        <f t="shared" si="41"/>
        <v>45.857142857142854</v>
      </c>
      <c r="N123" s="64"/>
      <c r="O123" s="51">
        <v>1</v>
      </c>
      <c r="P123" s="52" t="e">
        <f t="shared" si="39"/>
        <v>#DIV/0!</v>
      </c>
      <c r="Q123" s="53" t="e">
        <f t="shared" si="40"/>
        <v>#DIV/0!</v>
      </c>
      <c r="R123" s="48">
        <f t="shared" ref="R123:R130" si="42">IF(L123&lt;=$S$7,Q123,0)</f>
        <v>0</v>
      </c>
      <c r="S123" s="48">
        <f>IF($S$7&gt;=L123,M123,0)</f>
        <v>0</v>
      </c>
      <c r="T123" s="48"/>
      <c r="U123" s="48" t="s">
        <v>33</v>
      </c>
      <c r="V123" s="118" t="s">
        <v>529</v>
      </c>
      <c r="W123" s="55">
        <v>0</v>
      </c>
      <c r="X123" s="55">
        <v>1</v>
      </c>
      <c r="Y123" s="56" t="str">
        <f t="shared" si="33"/>
        <v>EN TERMINO</v>
      </c>
      <c r="Z123" s="57" t="s">
        <v>53</v>
      </c>
    </row>
    <row r="124" spans="2:26" ht="57" customHeight="1" x14ac:dyDescent="0.25">
      <c r="B124" s="119" t="s">
        <v>530</v>
      </c>
      <c r="C124" s="107" t="s">
        <v>531</v>
      </c>
      <c r="D124" s="107" t="s">
        <v>532</v>
      </c>
      <c r="E124" s="120" t="s">
        <v>533</v>
      </c>
      <c r="F124" s="71" t="s">
        <v>534</v>
      </c>
      <c r="G124" s="107" t="s">
        <v>535</v>
      </c>
      <c r="H124" s="107" t="s">
        <v>536</v>
      </c>
      <c r="I124" s="107" t="s">
        <v>528</v>
      </c>
      <c r="J124" s="62"/>
      <c r="K124" s="69">
        <v>45882</v>
      </c>
      <c r="L124" s="69">
        <v>45938</v>
      </c>
      <c r="M124" s="70">
        <f t="shared" si="41"/>
        <v>8</v>
      </c>
      <c r="N124" s="64"/>
      <c r="O124" s="51">
        <v>1</v>
      </c>
      <c r="P124" s="52" t="e">
        <f t="shared" si="39"/>
        <v>#DIV/0!</v>
      </c>
      <c r="Q124" s="53" t="e">
        <f t="shared" si="40"/>
        <v>#DIV/0!</v>
      </c>
      <c r="R124" s="48">
        <f t="shared" si="42"/>
        <v>0</v>
      </c>
      <c r="S124" s="48">
        <f>IF($S$7&gt;=L124,M124,0)</f>
        <v>0</v>
      </c>
      <c r="T124" s="48"/>
      <c r="U124" s="48" t="s">
        <v>33</v>
      </c>
      <c r="V124" s="118" t="s">
        <v>537</v>
      </c>
      <c r="W124" s="55">
        <v>1</v>
      </c>
      <c r="X124" s="55">
        <v>1</v>
      </c>
      <c r="Y124" s="56" t="str">
        <f t="shared" si="33"/>
        <v>CUMPLIDA</v>
      </c>
      <c r="Z124" s="57" t="s">
        <v>45</v>
      </c>
    </row>
    <row r="125" spans="2:26" ht="57" customHeight="1" x14ac:dyDescent="0.25">
      <c r="B125" s="119" t="s">
        <v>538</v>
      </c>
      <c r="C125" s="107" t="s">
        <v>531</v>
      </c>
      <c r="D125" s="107" t="s">
        <v>532</v>
      </c>
      <c r="E125" s="120" t="s">
        <v>533</v>
      </c>
      <c r="F125" s="107" t="s">
        <v>539</v>
      </c>
      <c r="G125" s="107" t="s">
        <v>535</v>
      </c>
      <c r="H125" s="107" t="s">
        <v>540</v>
      </c>
      <c r="I125" s="107" t="s">
        <v>541</v>
      </c>
      <c r="J125" s="62"/>
      <c r="K125" s="69">
        <v>45882</v>
      </c>
      <c r="L125" s="69">
        <v>46203</v>
      </c>
      <c r="M125" s="70">
        <f t="shared" si="41"/>
        <v>45.857142857142854</v>
      </c>
      <c r="N125" s="64"/>
      <c r="O125" s="51">
        <v>1</v>
      </c>
      <c r="P125" s="52" t="e">
        <f t="shared" si="39"/>
        <v>#DIV/0!</v>
      </c>
      <c r="Q125" s="53" t="e">
        <f t="shared" si="40"/>
        <v>#DIV/0!</v>
      </c>
      <c r="R125" s="48">
        <f t="shared" si="42"/>
        <v>0</v>
      </c>
      <c r="S125" s="48">
        <f>IF($S$7&gt;=L125,M125,0)</f>
        <v>0</v>
      </c>
      <c r="T125" s="48"/>
      <c r="U125" s="48" t="s">
        <v>33</v>
      </c>
      <c r="V125" s="118" t="s">
        <v>542</v>
      </c>
      <c r="W125" s="55">
        <v>0</v>
      </c>
      <c r="X125" s="55">
        <v>1</v>
      </c>
      <c r="Y125" s="56" t="str">
        <f t="shared" si="33"/>
        <v>EN TERMINO</v>
      </c>
      <c r="Z125" s="57" t="s">
        <v>53</v>
      </c>
    </row>
    <row r="126" spans="2:26" ht="57" customHeight="1" x14ac:dyDescent="0.25">
      <c r="B126" s="119" t="s">
        <v>543</v>
      </c>
      <c r="C126" s="107" t="s">
        <v>531</v>
      </c>
      <c r="D126" s="107" t="s">
        <v>544</v>
      </c>
      <c r="E126" s="120" t="s">
        <v>533</v>
      </c>
      <c r="F126" s="107" t="s">
        <v>545</v>
      </c>
      <c r="G126" s="107" t="s">
        <v>546</v>
      </c>
      <c r="H126" s="107" t="s">
        <v>547</v>
      </c>
      <c r="I126" s="107" t="s">
        <v>541</v>
      </c>
      <c r="J126" s="62"/>
      <c r="K126" s="69">
        <v>45882</v>
      </c>
      <c r="L126" s="69">
        <v>45852</v>
      </c>
      <c r="M126" s="70">
        <f t="shared" si="41"/>
        <v>-4.2857142857142856</v>
      </c>
      <c r="N126" s="64"/>
      <c r="O126" s="51">
        <v>1</v>
      </c>
      <c r="P126" s="52" t="e">
        <f t="shared" si="39"/>
        <v>#DIV/0!</v>
      </c>
      <c r="Q126" s="53" t="e">
        <f t="shared" si="40"/>
        <v>#DIV/0!</v>
      </c>
      <c r="R126" s="48">
        <f t="shared" si="42"/>
        <v>0</v>
      </c>
      <c r="S126" s="48">
        <v>0</v>
      </c>
      <c r="T126" s="48"/>
      <c r="U126" s="48" t="s">
        <v>33</v>
      </c>
      <c r="V126" s="118" t="s">
        <v>548</v>
      </c>
      <c r="W126" s="55">
        <v>1</v>
      </c>
      <c r="X126" s="55">
        <v>1</v>
      </c>
      <c r="Y126" s="56" t="str">
        <f t="shared" si="33"/>
        <v>CUMPLIDA</v>
      </c>
      <c r="Z126" s="57" t="s">
        <v>45</v>
      </c>
    </row>
    <row r="127" spans="2:26" ht="57" customHeight="1" x14ac:dyDescent="0.25">
      <c r="B127" s="119" t="s">
        <v>549</v>
      </c>
      <c r="C127" s="107" t="s">
        <v>531</v>
      </c>
      <c r="D127" s="107" t="s">
        <v>544</v>
      </c>
      <c r="E127" s="120" t="s">
        <v>533</v>
      </c>
      <c r="F127" s="107" t="s">
        <v>550</v>
      </c>
      <c r="G127" s="107" t="s">
        <v>546</v>
      </c>
      <c r="H127" s="107" t="s">
        <v>540</v>
      </c>
      <c r="I127" s="107" t="s">
        <v>541</v>
      </c>
      <c r="J127" s="62"/>
      <c r="K127" s="69">
        <v>45882</v>
      </c>
      <c r="L127" s="69">
        <v>46203</v>
      </c>
      <c r="M127" s="70">
        <f t="shared" si="41"/>
        <v>45.857142857142854</v>
      </c>
      <c r="N127" s="64"/>
      <c r="O127" s="51">
        <v>1</v>
      </c>
      <c r="P127" s="52" t="e">
        <f t="shared" si="39"/>
        <v>#DIV/0!</v>
      </c>
      <c r="Q127" s="53" t="e">
        <f t="shared" si="40"/>
        <v>#DIV/0!</v>
      </c>
      <c r="R127" s="48">
        <f t="shared" si="42"/>
        <v>0</v>
      </c>
      <c r="S127" s="48">
        <f>IF($S$7&gt;=L127,M127,0)</f>
        <v>0</v>
      </c>
      <c r="T127" s="48"/>
      <c r="U127" s="48" t="s">
        <v>33</v>
      </c>
      <c r="V127" s="118" t="s">
        <v>542</v>
      </c>
      <c r="W127" s="55">
        <v>0</v>
      </c>
      <c r="X127" s="55">
        <v>1</v>
      </c>
      <c r="Y127" s="56" t="str">
        <f t="shared" si="33"/>
        <v>EN TERMINO</v>
      </c>
      <c r="Z127" s="57" t="s">
        <v>53</v>
      </c>
    </row>
    <row r="128" spans="2:26" ht="57" customHeight="1" thickBot="1" x14ac:dyDescent="0.3">
      <c r="B128" s="119" t="s">
        <v>551</v>
      </c>
      <c r="C128" s="107" t="s">
        <v>531</v>
      </c>
      <c r="D128" s="107" t="s">
        <v>544</v>
      </c>
      <c r="E128" s="120" t="s">
        <v>533</v>
      </c>
      <c r="F128" s="107" t="s">
        <v>552</v>
      </c>
      <c r="G128" s="107" t="s">
        <v>546</v>
      </c>
      <c r="H128" s="107" t="s">
        <v>553</v>
      </c>
      <c r="I128" s="107" t="s">
        <v>554</v>
      </c>
      <c r="J128" s="62"/>
      <c r="K128" s="69">
        <v>45882</v>
      </c>
      <c r="L128" s="69">
        <v>46203</v>
      </c>
      <c r="M128" s="70">
        <f t="shared" si="41"/>
        <v>45.857142857142854</v>
      </c>
      <c r="N128" s="64"/>
      <c r="O128" s="51">
        <v>1</v>
      </c>
      <c r="P128" s="52" t="e">
        <f t="shared" si="39"/>
        <v>#DIV/0!</v>
      </c>
      <c r="Q128" s="53" t="e">
        <f t="shared" si="40"/>
        <v>#DIV/0!</v>
      </c>
      <c r="R128" s="48">
        <f t="shared" si="42"/>
        <v>0</v>
      </c>
      <c r="S128" s="48">
        <f>IF($S$7&gt;=L128,M128,0)</f>
        <v>0</v>
      </c>
      <c r="T128" s="48"/>
      <c r="U128" s="48" t="s">
        <v>33</v>
      </c>
      <c r="V128" s="118" t="s">
        <v>555</v>
      </c>
      <c r="W128" s="55">
        <v>0</v>
      </c>
      <c r="X128" s="55">
        <v>1</v>
      </c>
      <c r="Y128" s="56" t="str">
        <f t="shared" si="33"/>
        <v>EN TERMINO</v>
      </c>
      <c r="Z128" s="57" t="s">
        <v>53</v>
      </c>
    </row>
    <row r="129" spans="2:26" ht="57" customHeight="1" thickBot="1" x14ac:dyDescent="0.3">
      <c r="B129" s="119" t="s">
        <v>556</v>
      </c>
      <c r="C129" s="107" t="s">
        <v>557</v>
      </c>
      <c r="D129" s="107" t="s">
        <v>558</v>
      </c>
      <c r="E129" s="120" t="s">
        <v>559</v>
      </c>
      <c r="F129" s="121" t="s">
        <v>507</v>
      </c>
      <c r="G129" s="107" t="s">
        <v>508</v>
      </c>
      <c r="H129" s="107" t="s">
        <v>509</v>
      </c>
      <c r="I129" s="107" t="s">
        <v>510</v>
      </c>
      <c r="J129" s="62"/>
      <c r="K129" s="69">
        <v>45882</v>
      </c>
      <c r="L129" s="69">
        <v>46203</v>
      </c>
      <c r="M129" s="70">
        <f t="shared" si="41"/>
        <v>45.857142857142854</v>
      </c>
      <c r="N129" s="64"/>
      <c r="O129" s="51">
        <v>1</v>
      </c>
      <c r="P129" s="52" t="e">
        <f t="shared" si="39"/>
        <v>#DIV/0!</v>
      </c>
      <c r="Q129" s="53" t="e">
        <f t="shared" si="40"/>
        <v>#DIV/0!</v>
      </c>
      <c r="R129" s="48">
        <f t="shared" si="42"/>
        <v>0</v>
      </c>
      <c r="S129" s="48">
        <f>IF($S$7&gt;=L129,M129,0)</f>
        <v>0</v>
      </c>
      <c r="T129" s="48"/>
      <c r="U129" s="48" t="s">
        <v>33</v>
      </c>
      <c r="V129" s="118" t="s">
        <v>542</v>
      </c>
      <c r="W129" s="55">
        <v>0</v>
      </c>
      <c r="X129" s="55">
        <v>1</v>
      </c>
      <c r="Y129" s="56" t="str">
        <f t="shared" si="33"/>
        <v>EN TERMINO</v>
      </c>
      <c r="Z129" s="57" t="s">
        <v>53</v>
      </c>
    </row>
    <row r="130" spans="2:26" ht="57" customHeight="1" x14ac:dyDescent="0.25">
      <c r="B130" s="119" t="s">
        <v>560</v>
      </c>
      <c r="C130" s="107"/>
      <c r="D130" s="107" t="s">
        <v>561</v>
      </c>
      <c r="E130" s="107"/>
      <c r="F130" s="121" t="s">
        <v>507</v>
      </c>
      <c r="G130" s="107" t="s">
        <v>508</v>
      </c>
      <c r="H130" s="107" t="s">
        <v>509</v>
      </c>
      <c r="I130" s="107" t="s">
        <v>510</v>
      </c>
      <c r="J130" s="62"/>
      <c r="K130" s="69">
        <v>45882</v>
      </c>
      <c r="L130" s="69">
        <v>46203</v>
      </c>
      <c r="M130" s="70">
        <f t="shared" si="41"/>
        <v>45.857142857142854</v>
      </c>
      <c r="N130" s="64"/>
      <c r="O130" s="51">
        <v>1</v>
      </c>
      <c r="P130" s="52" t="e">
        <f t="shared" si="39"/>
        <v>#DIV/0!</v>
      </c>
      <c r="Q130" s="53" t="e">
        <f t="shared" si="40"/>
        <v>#DIV/0!</v>
      </c>
      <c r="R130" s="48">
        <f t="shared" si="42"/>
        <v>0</v>
      </c>
      <c r="S130" s="48">
        <f>IF($S$7&gt;=L130,M130,0)</f>
        <v>0</v>
      </c>
      <c r="T130" s="48"/>
      <c r="U130" s="48" t="s">
        <v>33</v>
      </c>
      <c r="V130" s="118" t="s">
        <v>542</v>
      </c>
      <c r="W130" s="55">
        <v>0</v>
      </c>
      <c r="X130" s="55">
        <v>1</v>
      </c>
      <c r="Y130" s="56" t="str">
        <f t="shared" si="33"/>
        <v>EN TERMINO</v>
      </c>
      <c r="Z130" s="57" t="s">
        <v>53</v>
      </c>
    </row>
    <row r="131" spans="2:26" s="3" customFormat="1" ht="409.5" x14ac:dyDescent="0.3">
      <c r="B131" s="244" t="s">
        <v>562</v>
      </c>
      <c r="C131" s="245" t="s">
        <v>563</v>
      </c>
      <c r="D131" s="245" t="s">
        <v>564</v>
      </c>
      <c r="E131" s="245" t="s">
        <v>565</v>
      </c>
      <c r="F131" s="245" t="s">
        <v>566</v>
      </c>
      <c r="G131" s="245" t="s">
        <v>567</v>
      </c>
      <c r="H131" s="245" t="s">
        <v>568</v>
      </c>
      <c r="I131" s="246" t="s">
        <v>311</v>
      </c>
      <c r="J131" s="246">
        <v>2</v>
      </c>
      <c r="K131" s="247">
        <v>45565</v>
      </c>
      <c r="L131" s="247">
        <v>46022</v>
      </c>
      <c r="M131" s="248">
        <f t="shared" si="41"/>
        <v>65.285714285714292</v>
      </c>
      <c r="N131" s="249" t="s">
        <v>569</v>
      </c>
      <c r="O131" s="250">
        <v>1</v>
      </c>
      <c r="P131" s="251">
        <f t="shared" si="39"/>
        <v>0.5</v>
      </c>
      <c r="Q131" s="252">
        <f>M131*P131</f>
        <v>32.642857142857146</v>
      </c>
      <c r="R131" s="253">
        <v>0</v>
      </c>
      <c r="S131" s="253">
        <v>0</v>
      </c>
      <c r="T131" s="254"/>
      <c r="U131" s="255" t="s">
        <v>43</v>
      </c>
      <c r="V131" s="256" t="s">
        <v>570</v>
      </c>
      <c r="W131" s="246"/>
      <c r="X131" s="246"/>
      <c r="Y131" s="246" t="s">
        <v>283</v>
      </c>
      <c r="Z131" s="257" t="s">
        <v>1095</v>
      </c>
    </row>
    <row r="132" spans="2:26" ht="409.5" x14ac:dyDescent="0.25">
      <c r="B132" s="62" t="s">
        <v>571</v>
      </c>
      <c r="C132" s="61" t="s">
        <v>572</v>
      </c>
      <c r="D132" s="61" t="s">
        <v>573</v>
      </c>
      <c r="E132" s="61" t="s">
        <v>574</v>
      </c>
      <c r="F132" s="61" t="s">
        <v>575</v>
      </c>
      <c r="G132" s="61" t="s">
        <v>576</v>
      </c>
      <c r="H132" s="61" t="s">
        <v>577</v>
      </c>
      <c r="I132" s="62" t="s">
        <v>578</v>
      </c>
      <c r="J132" s="62" t="s">
        <v>579</v>
      </c>
      <c r="K132" s="110">
        <v>45534</v>
      </c>
      <c r="L132" s="110">
        <v>45870</v>
      </c>
      <c r="M132" s="70">
        <f t="shared" si="41"/>
        <v>48</v>
      </c>
      <c r="N132" s="64" t="s">
        <v>191</v>
      </c>
      <c r="O132" s="112">
        <v>1</v>
      </c>
      <c r="P132" s="112">
        <v>1</v>
      </c>
      <c r="Q132" s="70">
        <f>+M132*P132</f>
        <v>48</v>
      </c>
      <c r="R132" s="70">
        <f>IF(L132&lt;=$C$8,Q132,0)</f>
        <v>0</v>
      </c>
      <c r="S132" s="70">
        <f>IF($C$8&gt;=L132,M132,0)</f>
        <v>0</v>
      </c>
      <c r="T132" s="61" t="s">
        <v>32</v>
      </c>
      <c r="U132" s="61" t="s">
        <v>33</v>
      </c>
      <c r="V132" s="130" t="s">
        <v>580</v>
      </c>
      <c r="W132" s="116"/>
      <c r="X132" s="116">
        <v>1</v>
      </c>
      <c r="Y132" s="56" t="s">
        <v>44</v>
      </c>
      <c r="Z132" s="24" t="s">
        <v>581</v>
      </c>
    </row>
    <row r="133" spans="2:26" ht="409.5" x14ac:dyDescent="0.25">
      <c r="B133" s="62" t="s">
        <v>582</v>
      </c>
      <c r="C133" s="61" t="s">
        <v>583</v>
      </c>
      <c r="D133" s="61" t="s">
        <v>584</v>
      </c>
      <c r="E133" s="61" t="s">
        <v>585</v>
      </c>
      <c r="F133" s="61" t="s">
        <v>586</v>
      </c>
      <c r="G133" s="61" t="s">
        <v>587</v>
      </c>
      <c r="H133" s="61" t="s">
        <v>588</v>
      </c>
      <c r="I133" s="62" t="s">
        <v>589</v>
      </c>
      <c r="J133" s="62" t="s">
        <v>590</v>
      </c>
      <c r="K133" s="110">
        <v>45534</v>
      </c>
      <c r="L133" s="110">
        <v>45777</v>
      </c>
      <c r="M133" s="70">
        <f t="shared" si="41"/>
        <v>34.714285714285715</v>
      </c>
      <c r="N133" s="64" t="s">
        <v>191</v>
      </c>
      <c r="O133" s="112">
        <v>1</v>
      </c>
      <c r="P133" s="112">
        <v>1</v>
      </c>
      <c r="Q133" s="70">
        <v>100</v>
      </c>
      <c r="R133" s="70">
        <f>IF(L133&lt;=$C$8,Q133,0)</f>
        <v>0</v>
      </c>
      <c r="S133" s="70">
        <f>IF($C$8&gt;=L133,M133,0)</f>
        <v>0</v>
      </c>
      <c r="T133" s="61" t="s">
        <v>32</v>
      </c>
      <c r="U133" s="61"/>
      <c r="V133" s="130" t="s">
        <v>591</v>
      </c>
      <c r="W133" s="116">
        <v>2</v>
      </c>
      <c r="X133" s="116">
        <v>0</v>
      </c>
      <c r="Y133" s="56" t="str">
        <f>IF(W133+X133&gt;1,"CUMPLIDA",IF(X133=1,"EN TERMINO","VENCIDA"))</f>
        <v>CUMPLIDA</v>
      </c>
      <c r="Z133" s="24" t="s">
        <v>581</v>
      </c>
    </row>
    <row r="134" spans="2:26" ht="243.75" x14ac:dyDescent="0.25">
      <c r="B134" s="24" t="s">
        <v>592</v>
      </c>
      <c r="C134" s="76" t="s">
        <v>593</v>
      </c>
      <c r="D134" s="76" t="s">
        <v>594</v>
      </c>
      <c r="E134" s="76" t="s">
        <v>595</v>
      </c>
      <c r="F134" s="76" t="s">
        <v>596</v>
      </c>
      <c r="G134" s="76" t="s">
        <v>597</v>
      </c>
      <c r="H134" s="76" t="s">
        <v>598</v>
      </c>
      <c r="I134" s="76" t="s">
        <v>599</v>
      </c>
      <c r="J134" s="10">
        <v>1</v>
      </c>
      <c r="K134" s="15">
        <v>45534</v>
      </c>
      <c r="L134" s="15">
        <v>45838</v>
      </c>
      <c r="M134" s="79">
        <f>(L134-K134)/7</f>
        <v>43.428571428571431</v>
      </c>
      <c r="N134" s="77" t="s">
        <v>600</v>
      </c>
      <c r="O134" s="131">
        <v>1</v>
      </c>
      <c r="P134" s="132">
        <f t="shared" ref="P134:P135" si="43">IF(O134/J134&gt;1,1,+O134/J134)</f>
        <v>1</v>
      </c>
      <c r="Q134" s="133">
        <f>+M134*P134</f>
        <v>43.428571428571431</v>
      </c>
      <c r="R134" s="24">
        <v>0</v>
      </c>
      <c r="S134" s="24">
        <v>0</v>
      </c>
      <c r="T134" s="134" t="s">
        <v>43</v>
      </c>
      <c r="U134" s="134"/>
      <c r="V134" s="135" t="s">
        <v>601</v>
      </c>
      <c r="W134" s="24"/>
      <c r="X134" s="24">
        <v>1</v>
      </c>
      <c r="Y134" s="136" t="s">
        <v>44</v>
      </c>
      <c r="Z134" s="24" t="s">
        <v>581</v>
      </c>
    </row>
    <row r="135" spans="2:26" ht="375" x14ac:dyDescent="0.25">
      <c r="B135" s="24" t="s">
        <v>602</v>
      </c>
      <c r="C135" s="76" t="s">
        <v>603</v>
      </c>
      <c r="D135" s="76" t="s">
        <v>604</v>
      </c>
      <c r="E135" s="76" t="s">
        <v>605</v>
      </c>
      <c r="F135" s="76" t="s">
        <v>606</v>
      </c>
      <c r="G135" s="76" t="s">
        <v>607</v>
      </c>
      <c r="H135" s="76" t="s">
        <v>608</v>
      </c>
      <c r="I135" s="76" t="s">
        <v>609</v>
      </c>
      <c r="J135" s="10">
        <v>1</v>
      </c>
      <c r="K135" s="15">
        <v>45534</v>
      </c>
      <c r="L135" s="15">
        <v>45838</v>
      </c>
      <c r="M135" s="79">
        <f>(L135-K135)/7</f>
        <v>43.428571428571431</v>
      </c>
      <c r="N135" s="77" t="s">
        <v>191</v>
      </c>
      <c r="O135" s="131">
        <v>1</v>
      </c>
      <c r="P135" s="132">
        <f t="shared" si="43"/>
        <v>1</v>
      </c>
      <c r="Q135" s="133">
        <f>+M135*P135</f>
        <v>43.428571428571431</v>
      </c>
      <c r="R135" s="24">
        <v>0</v>
      </c>
      <c r="S135" s="24">
        <v>0</v>
      </c>
      <c r="T135" s="134" t="s">
        <v>43</v>
      </c>
      <c r="U135" s="134"/>
      <c r="V135" s="135" t="s">
        <v>610</v>
      </c>
      <c r="W135" s="24"/>
      <c r="X135" s="24">
        <v>1</v>
      </c>
      <c r="Y135" s="136" t="s">
        <v>44</v>
      </c>
      <c r="Z135" s="24" t="s">
        <v>581</v>
      </c>
    </row>
    <row r="136" spans="2:26" s="147" customFormat="1" ht="409.6" thickBot="1" x14ac:dyDescent="0.3">
      <c r="B136" s="137" t="s">
        <v>611</v>
      </c>
      <c r="C136" s="138" t="s">
        <v>612</v>
      </c>
      <c r="D136" s="138" t="s">
        <v>613</v>
      </c>
      <c r="E136" s="138" t="s">
        <v>614</v>
      </c>
      <c r="F136" s="138" t="s">
        <v>615</v>
      </c>
      <c r="G136" s="138" t="s">
        <v>616</v>
      </c>
      <c r="H136" s="138" t="s">
        <v>617</v>
      </c>
      <c r="I136" s="137" t="s">
        <v>618</v>
      </c>
      <c r="J136" s="137" t="s">
        <v>619</v>
      </c>
      <c r="K136" s="139">
        <v>45534</v>
      </c>
      <c r="L136" s="139">
        <v>46022</v>
      </c>
      <c r="M136" s="140">
        <f>(+L136-K136)/7</f>
        <v>69.714285714285708</v>
      </c>
      <c r="N136" s="141" t="s">
        <v>191</v>
      </c>
      <c r="O136" s="142">
        <v>0.25</v>
      </c>
      <c r="P136" s="142">
        <v>0.25</v>
      </c>
      <c r="Q136" s="140">
        <f>+M136*P136</f>
        <v>17.428571428571427</v>
      </c>
      <c r="R136" s="140">
        <f>IF(L136&lt;=$C$8,Q136,0)</f>
        <v>0</v>
      </c>
      <c r="S136" s="140">
        <f>IF($C$8&gt;=L136,M136,0)</f>
        <v>0</v>
      </c>
      <c r="T136" s="138" t="s">
        <v>43</v>
      </c>
      <c r="U136" s="138"/>
      <c r="V136" s="143" t="s">
        <v>1082</v>
      </c>
      <c r="W136" s="144"/>
      <c r="X136" s="144">
        <v>1</v>
      </c>
      <c r="Y136" s="145" t="str">
        <f>IF(W136+X136&gt;1,"CUMPLIDA",IF(X136=1,"EN TERMINO","VENCIDA"))</f>
        <v>EN TERMINO</v>
      </c>
      <c r="Z136" s="146" t="s">
        <v>53</v>
      </c>
    </row>
    <row r="137" spans="2:26" ht="409.5" x14ac:dyDescent="0.25">
      <c r="B137" s="415" t="s">
        <v>620</v>
      </c>
      <c r="C137" s="417" t="s">
        <v>621</v>
      </c>
      <c r="D137" s="417" t="s">
        <v>622</v>
      </c>
      <c r="E137" s="417" t="s">
        <v>623</v>
      </c>
      <c r="F137" s="107" t="s">
        <v>624</v>
      </c>
      <c r="G137" s="107" t="s">
        <v>625</v>
      </c>
      <c r="H137" s="107" t="s">
        <v>626</v>
      </c>
      <c r="I137" s="107" t="s">
        <v>280</v>
      </c>
      <c r="J137" s="148">
        <v>1</v>
      </c>
      <c r="K137" s="333">
        <v>45527</v>
      </c>
      <c r="L137" s="333">
        <v>45710</v>
      </c>
      <c r="M137" s="336">
        <v>26.142857142857142</v>
      </c>
      <c r="N137" s="419" t="s">
        <v>627</v>
      </c>
      <c r="O137" s="421">
        <v>100</v>
      </c>
      <c r="P137" s="423">
        <f>IF(O137/J137&gt;1,1,+O137/J137)</f>
        <v>1</v>
      </c>
      <c r="Q137" s="424">
        <f>+M137*P137</f>
        <v>26.142857142857142</v>
      </c>
      <c r="R137" s="424">
        <f>IF(L137&lt;=$S$7,Q137,0)</f>
        <v>0</v>
      </c>
      <c r="S137" s="424">
        <f>IF($S$7&gt;=L137,M137,0)</f>
        <v>0</v>
      </c>
      <c r="T137" s="425" t="s">
        <v>43</v>
      </c>
      <c r="U137" s="425"/>
      <c r="V137" s="113" t="s">
        <v>628</v>
      </c>
      <c r="W137" s="426"/>
      <c r="X137" s="426">
        <v>1</v>
      </c>
      <c r="Y137" s="428" t="s">
        <v>44</v>
      </c>
      <c r="Z137" s="411" t="s">
        <v>45</v>
      </c>
    </row>
    <row r="138" spans="2:26" ht="409.6" thickBot="1" x14ac:dyDescent="0.3">
      <c r="B138" s="416"/>
      <c r="C138" s="418"/>
      <c r="D138" s="418"/>
      <c r="E138" s="418"/>
      <c r="F138" s="107" t="s">
        <v>629</v>
      </c>
      <c r="G138" s="107" t="s">
        <v>630</v>
      </c>
      <c r="H138" s="107" t="s">
        <v>631</v>
      </c>
      <c r="I138" s="107" t="s">
        <v>280</v>
      </c>
      <c r="J138" s="148">
        <v>1</v>
      </c>
      <c r="K138" s="334"/>
      <c r="L138" s="334"/>
      <c r="M138" s="337"/>
      <c r="N138" s="420"/>
      <c r="O138" s="422"/>
      <c r="P138" s="345"/>
      <c r="Q138" s="348"/>
      <c r="R138" s="348"/>
      <c r="S138" s="348"/>
      <c r="T138" s="351"/>
      <c r="U138" s="351"/>
      <c r="V138" s="113" t="s">
        <v>632</v>
      </c>
      <c r="W138" s="427"/>
      <c r="X138" s="427"/>
      <c r="Y138" s="429"/>
      <c r="Z138" s="411"/>
    </row>
    <row r="139" spans="2:26" s="3" customFormat="1" ht="143.44999999999999" customHeight="1" thickBot="1" x14ac:dyDescent="0.3">
      <c r="B139" s="432" t="s">
        <v>633</v>
      </c>
      <c r="C139" s="432" t="s">
        <v>634</v>
      </c>
      <c r="D139" s="432" t="s">
        <v>635</v>
      </c>
      <c r="E139" s="432" t="s">
        <v>636</v>
      </c>
      <c r="F139" s="123" t="s">
        <v>637</v>
      </c>
      <c r="G139" s="123" t="s">
        <v>638</v>
      </c>
      <c r="H139" s="123" t="s">
        <v>639</v>
      </c>
      <c r="I139" s="122" t="s">
        <v>640</v>
      </c>
      <c r="J139" s="122">
        <v>1</v>
      </c>
      <c r="K139" s="124">
        <v>45534</v>
      </c>
      <c r="L139" s="124">
        <v>46022</v>
      </c>
      <c r="M139" s="125">
        <f t="shared" ref="M139:M141" si="44">(+L139-K139)/7</f>
        <v>69.714285714285708</v>
      </c>
      <c r="N139" s="126" t="s">
        <v>641</v>
      </c>
      <c r="O139" s="127">
        <v>1</v>
      </c>
      <c r="P139" s="128">
        <f>IF(O139/J139&gt;1,1,+O139/J139)</f>
        <v>1</v>
      </c>
      <c r="Q139" s="104">
        <f t="shared" ref="Q139:Q141" si="45">+M139*P139</f>
        <v>69.714285714285708</v>
      </c>
      <c r="R139" s="372">
        <v>0</v>
      </c>
      <c r="S139" s="372"/>
      <c r="T139" s="372"/>
      <c r="U139" s="374" t="s">
        <v>43</v>
      </c>
      <c r="V139" s="433" t="s">
        <v>1083</v>
      </c>
      <c r="W139" s="97"/>
      <c r="X139" s="97"/>
      <c r="Y139" s="412" t="s">
        <v>44</v>
      </c>
      <c r="Z139" s="414" t="s">
        <v>45</v>
      </c>
    </row>
    <row r="140" spans="2:26" s="3" customFormat="1" ht="198" x14ac:dyDescent="0.25">
      <c r="B140" s="432"/>
      <c r="C140" s="432"/>
      <c r="D140" s="432" t="s">
        <v>642</v>
      </c>
      <c r="E140" s="432"/>
      <c r="F140" s="123" t="s">
        <v>643</v>
      </c>
      <c r="G140" s="123" t="s">
        <v>644</v>
      </c>
      <c r="H140" s="123" t="s">
        <v>645</v>
      </c>
      <c r="I140" s="122" t="s">
        <v>640</v>
      </c>
      <c r="J140" s="122">
        <v>1</v>
      </c>
      <c r="K140" s="124">
        <v>45534</v>
      </c>
      <c r="L140" s="124">
        <v>46022</v>
      </c>
      <c r="M140" s="125">
        <f t="shared" si="44"/>
        <v>69.714285714285708</v>
      </c>
      <c r="N140" s="126" t="s">
        <v>646</v>
      </c>
      <c r="O140" s="127">
        <v>60</v>
      </c>
      <c r="P140" s="128">
        <v>0.6</v>
      </c>
      <c r="Q140" s="104">
        <f t="shared" si="45"/>
        <v>41.828571428571422</v>
      </c>
      <c r="R140" s="373"/>
      <c r="S140" s="373"/>
      <c r="T140" s="373"/>
      <c r="U140" s="375"/>
      <c r="V140" s="375"/>
      <c r="W140" s="97"/>
      <c r="X140" s="97"/>
      <c r="Y140" s="434"/>
      <c r="Z140" s="414"/>
    </row>
    <row r="141" spans="2:26" s="3" customFormat="1" ht="108" customHeight="1" x14ac:dyDescent="0.25">
      <c r="B141" s="387" t="s">
        <v>647</v>
      </c>
      <c r="C141" s="389" t="s">
        <v>648</v>
      </c>
      <c r="D141" s="389" t="s">
        <v>649</v>
      </c>
      <c r="E141" s="389" t="s">
        <v>650</v>
      </c>
      <c r="F141" s="99" t="s">
        <v>651</v>
      </c>
      <c r="G141" s="99" t="s">
        <v>652</v>
      </c>
      <c r="H141" s="99" t="s">
        <v>639</v>
      </c>
      <c r="I141" s="100" t="s">
        <v>640</v>
      </c>
      <c r="J141" s="100">
        <v>1</v>
      </c>
      <c r="K141" s="376">
        <v>45534</v>
      </c>
      <c r="L141" s="376">
        <v>46022</v>
      </c>
      <c r="M141" s="370">
        <f t="shared" si="44"/>
        <v>69.714285714285708</v>
      </c>
      <c r="N141" s="101" t="s">
        <v>653</v>
      </c>
      <c r="O141" s="378">
        <v>0.7</v>
      </c>
      <c r="P141" s="368">
        <f>IF(O141/J141&gt;1,1,+O141/J141)</f>
        <v>0.7</v>
      </c>
      <c r="Q141" s="370">
        <f t="shared" si="45"/>
        <v>48.79999999999999</v>
      </c>
      <c r="R141" s="370">
        <f>IF(L141&lt;=$C$8,Q141,0)</f>
        <v>0</v>
      </c>
      <c r="S141" s="370">
        <f>IF($C$8&gt;=L141,M141,0)</f>
        <v>0</v>
      </c>
      <c r="T141" s="389"/>
      <c r="U141" s="389" t="s">
        <v>654</v>
      </c>
      <c r="V141" s="433" t="s">
        <v>1083</v>
      </c>
      <c r="W141" s="97"/>
      <c r="X141" s="129"/>
      <c r="Y141" s="435" t="s">
        <v>44</v>
      </c>
      <c r="Z141" s="437" t="s">
        <v>45</v>
      </c>
    </row>
    <row r="142" spans="2:26" s="3" customFormat="1" ht="72" customHeight="1" x14ac:dyDescent="0.25">
      <c r="B142" s="430"/>
      <c r="C142" s="431"/>
      <c r="D142" s="431" t="s">
        <v>655</v>
      </c>
      <c r="E142" s="431"/>
      <c r="F142" s="99" t="s">
        <v>656</v>
      </c>
      <c r="G142" s="99" t="s">
        <v>657</v>
      </c>
      <c r="H142" s="99" t="s">
        <v>645</v>
      </c>
      <c r="I142" s="100" t="s">
        <v>640</v>
      </c>
      <c r="J142" s="100">
        <v>1</v>
      </c>
      <c r="K142" s="377"/>
      <c r="L142" s="377"/>
      <c r="M142" s="371"/>
      <c r="N142" s="101" t="s">
        <v>658</v>
      </c>
      <c r="O142" s="379"/>
      <c r="P142" s="369"/>
      <c r="Q142" s="371"/>
      <c r="R142" s="371"/>
      <c r="S142" s="371"/>
      <c r="T142" s="390"/>
      <c r="U142" s="390"/>
      <c r="V142" s="375"/>
      <c r="W142" s="97"/>
      <c r="X142" s="129"/>
      <c r="Y142" s="436"/>
      <c r="Z142" s="437"/>
    </row>
    <row r="143" spans="2:26" s="3" customFormat="1" ht="316.89999999999998" customHeight="1" x14ac:dyDescent="0.25">
      <c r="B143" s="149" t="s">
        <v>659</v>
      </c>
      <c r="C143" s="123" t="s">
        <v>660</v>
      </c>
      <c r="D143" s="123" t="s">
        <v>661</v>
      </c>
      <c r="E143" s="123" t="s">
        <v>662</v>
      </c>
      <c r="F143" s="123" t="s">
        <v>663</v>
      </c>
      <c r="G143" s="123" t="s">
        <v>664</v>
      </c>
      <c r="H143" s="123" t="s">
        <v>665</v>
      </c>
      <c r="I143" s="99" t="s">
        <v>190</v>
      </c>
      <c r="J143" s="150">
        <v>1</v>
      </c>
      <c r="K143" s="151">
        <v>45519</v>
      </c>
      <c r="L143" s="151">
        <v>46022</v>
      </c>
      <c r="M143" s="125">
        <f>(+L143-K143)/7</f>
        <v>71.857142857142861</v>
      </c>
      <c r="N143" s="101" t="s">
        <v>191</v>
      </c>
      <c r="O143" s="152">
        <v>0.66</v>
      </c>
      <c r="P143" s="152">
        <f>IF(O143/J143&gt;1,1,+O143/J143)</f>
        <v>0.66</v>
      </c>
      <c r="Q143" s="125">
        <f t="shared" ref="Q143:Q144" si="46">+M143*P143</f>
        <v>47.425714285714292</v>
      </c>
      <c r="R143" s="125">
        <f>IF(L143&lt;=$C$8,Q143,0)</f>
        <v>0</v>
      </c>
      <c r="S143" s="125">
        <f>IF($C$8&gt;=L143,M143,0)</f>
        <v>0</v>
      </c>
      <c r="T143" s="123"/>
      <c r="U143" s="123" t="s">
        <v>43</v>
      </c>
      <c r="V143" s="105" t="s">
        <v>666</v>
      </c>
      <c r="W143" s="153"/>
      <c r="X143" s="153"/>
      <c r="Y143" s="154" t="s">
        <v>283</v>
      </c>
      <c r="Z143" s="97" t="s">
        <v>53</v>
      </c>
    </row>
    <row r="144" spans="2:26" ht="316.89999999999998" customHeight="1" x14ac:dyDescent="0.25">
      <c r="B144" s="399" t="s">
        <v>667</v>
      </c>
      <c r="C144" s="399" t="s">
        <v>668</v>
      </c>
      <c r="D144" s="399" t="s">
        <v>669</v>
      </c>
      <c r="E144" s="399" t="s">
        <v>670</v>
      </c>
      <c r="F144" s="107" t="s">
        <v>671</v>
      </c>
      <c r="G144" s="107" t="s">
        <v>672</v>
      </c>
      <c r="H144" s="107" t="s">
        <v>673</v>
      </c>
      <c r="I144" s="107" t="s">
        <v>280</v>
      </c>
      <c r="J144" s="107">
        <v>100</v>
      </c>
      <c r="K144" s="333">
        <v>45519</v>
      </c>
      <c r="L144" s="333">
        <v>45702</v>
      </c>
      <c r="M144" s="336">
        <f>(+L144-K144)/7</f>
        <v>26.142857142857142</v>
      </c>
      <c r="N144" s="111" t="s">
        <v>60</v>
      </c>
      <c r="O144" s="443">
        <v>1</v>
      </c>
      <c r="P144" s="446">
        <f>IF(O144/J144&gt;1,1,+O144/J144)</f>
        <v>0.01</v>
      </c>
      <c r="Q144" s="336">
        <f t="shared" si="46"/>
        <v>0.26142857142857145</v>
      </c>
      <c r="R144" s="336">
        <f>IF(L144&lt;=$C$8,Q144,0)</f>
        <v>0</v>
      </c>
      <c r="S144" s="336">
        <f>IF($C$8&gt;=L144,M144,0)</f>
        <v>0</v>
      </c>
      <c r="T144" s="417" t="s">
        <v>43</v>
      </c>
      <c r="U144" s="350"/>
      <c r="V144" s="407" t="s">
        <v>674</v>
      </c>
      <c r="W144" s="55"/>
      <c r="X144" s="55"/>
      <c r="Y144" s="408" t="s">
        <v>44</v>
      </c>
      <c r="Z144" s="411" t="s">
        <v>45</v>
      </c>
    </row>
    <row r="145" spans="2:26" ht="124.5" customHeight="1" x14ac:dyDescent="0.25">
      <c r="B145" s="399"/>
      <c r="C145" s="399"/>
      <c r="D145" s="399"/>
      <c r="E145" s="399"/>
      <c r="F145" s="107" t="s">
        <v>675</v>
      </c>
      <c r="G145" s="107" t="s">
        <v>672</v>
      </c>
      <c r="H145" s="107" t="s">
        <v>676</v>
      </c>
      <c r="I145" s="107" t="s">
        <v>677</v>
      </c>
      <c r="J145" s="107">
        <v>1</v>
      </c>
      <c r="K145" s="334"/>
      <c r="L145" s="334"/>
      <c r="M145" s="337"/>
      <c r="N145" s="111" t="s">
        <v>60</v>
      </c>
      <c r="O145" s="444"/>
      <c r="P145" s="447"/>
      <c r="Q145" s="337"/>
      <c r="R145" s="337"/>
      <c r="S145" s="337"/>
      <c r="T145" s="418"/>
      <c r="U145" s="351"/>
      <c r="V145" s="438"/>
      <c r="W145" s="55"/>
      <c r="X145" s="55"/>
      <c r="Y145" s="409"/>
      <c r="Z145" s="411"/>
    </row>
    <row r="146" spans="2:26" ht="316.89999999999998" customHeight="1" x14ac:dyDescent="0.25">
      <c r="B146" s="399"/>
      <c r="C146" s="399"/>
      <c r="D146" s="399"/>
      <c r="E146" s="399"/>
      <c r="F146" s="61" t="s">
        <v>678</v>
      </c>
      <c r="G146" s="61" t="s">
        <v>679</v>
      </c>
      <c r="H146" s="61" t="s">
        <v>680</v>
      </c>
      <c r="I146" s="48" t="s">
        <v>280</v>
      </c>
      <c r="J146" s="112">
        <f>3/7</f>
        <v>0.42857142857142855</v>
      </c>
      <c r="K146" s="334"/>
      <c r="L146" s="334"/>
      <c r="M146" s="337"/>
      <c r="N146" s="64" t="s">
        <v>681</v>
      </c>
      <c r="O146" s="444"/>
      <c r="P146" s="447"/>
      <c r="Q146" s="337"/>
      <c r="R146" s="337"/>
      <c r="S146" s="337"/>
      <c r="T146" s="418"/>
      <c r="U146" s="351"/>
      <c r="V146" s="438"/>
      <c r="W146" s="55"/>
      <c r="X146" s="55"/>
      <c r="Y146" s="409"/>
      <c r="Z146" s="411"/>
    </row>
    <row r="147" spans="2:26" ht="48" customHeight="1" x14ac:dyDescent="0.25">
      <c r="B147" s="399"/>
      <c r="C147" s="399"/>
      <c r="D147" s="399"/>
      <c r="E147" s="399"/>
      <c r="F147" s="399" t="s">
        <v>682</v>
      </c>
      <c r="G147" s="399" t="s">
        <v>683</v>
      </c>
      <c r="H147" s="61" t="s">
        <v>684</v>
      </c>
      <c r="I147" s="62" t="s">
        <v>41</v>
      </c>
      <c r="J147" s="62">
        <v>1</v>
      </c>
      <c r="K147" s="334"/>
      <c r="L147" s="334"/>
      <c r="M147" s="337"/>
      <c r="N147" s="440" t="s">
        <v>191</v>
      </c>
      <c r="O147" s="444"/>
      <c r="P147" s="447"/>
      <c r="Q147" s="337"/>
      <c r="R147" s="337"/>
      <c r="S147" s="337"/>
      <c r="T147" s="418"/>
      <c r="U147" s="351"/>
      <c r="V147" s="438"/>
      <c r="W147" s="55"/>
      <c r="X147" s="55"/>
      <c r="Y147" s="409"/>
      <c r="Z147" s="411"/>
    </row>
    <row r="148" spans="2:26" ht="49.5" customHeight="1" x14ac:dyDescent="0.25">
      <c r="B148" s="399"/>
      <c r="C148" s="399"/>
      <c r="D148" s="399"/>
      <c r="E148" s="399"/>
      <c r="F148" s="399"/>
      <c r="G148" s="399"/>
      <c r="H148" s="61" t="s">
        <v>685</v>
      </c>
      <c r="I148" s="62" t="s">
        <v>41</v>
      </c>
      <c r="J148" s="62">
        <v>1</v>
      </c>
      <c r="K148" s="334"/>
      <c r="L148" s="334"/>
      <c r="M148" s="337"/>
      <c r="N148" s="441"/>
      <c r="O148" s="444"/>
      <c r="P148" s="447"/>
      <c r="Q148" s="337"/>
      <c r="R148" s="337"/>
      <c r="S148" s="337"/>
      <c r="T148" s="418"/>
      <c r="U148" s="351"/>
      <c r="V148" s="438"/>
      <c r="W148" s="55"/>
      <c r="X148" s="55"/>
      <c r="Y148" s="409"/>
      <c r="Z148" s="411"/>
    </row>
    <row r="149" spans="2:26" ht="49.5" customHeight="1" x14ac:dyDescent="0.25">
      <c r="B149" s="399"/>
      <c r="C149" s="399"/>
      <c r="D149" s="399"/>
      <c r="E149" s="399"/>
      <c r="F149" s="399"/>
      <c r="G149" s="399"/>
      <c r="H149" s="61" t="s">
        <v>686</v>
      </c>
      <c r="I149" s="62" t="s">
        <v>41</v>
      </c>
      <c r="J149" s="62">
        <v>1</v>
      </c>
      <c r="K149" s="334"/>
      <c r="L149" s="334"/>
      <c r="M149" s="337"/>
      <c r="N149" s="441"/>
      <c r="O149" s="444"/>
      <c r="P149" s="447"/>
      <c r="Q149" s="337"/>
      <c r="R149" s="337"/>
      <c r="S149" s="337"/>
      <c r="T149" s="418"/>
      <c r="U149" s="351"/>
      <c r="V149" s="438"/>
      <c r="W149" s="55"/>
      <c r="X149" s="55"/>
      <c r="Y149" s="409"/>
      <c r="Z149" s="411"/>
    </row>
    <row r="150" spans="2:26" ht="36" customHeight="1" x14ac:dyDescent="0.25">
      <c r="B150" s="399"/>
      <c r="C150" s="399"/>
      <c r="D150" s="399"/>
      <c r="E150" s="399"/>
      <c r="F150" s="399"/>
      <c r="G150" s="399"/>
      <c r="H150" s="61" t="s">
        <v>687</v>
      </c>
      <c r="I150" s="62" t="s">
        <v>41</v>
      </c>
      <c r="J150" s="62">
        <v>1</v>
      </c>
      <c r="K150" s="335"/>
      <c r="L150" s="335"/>
      <c r="M150" s="338"/>
      <c r="N150" s="442"/>
      <c r="O150" s="445"/>
      <c r="P150" s="448"/>
      <c r="Q150" s="338"/>
      <c r="R150" s="338"/>
      <c r="S150" s="338"/>
      <c r="T150" s="449"/>
      <c r="U150" s="352"/>
      <c r="V150" s="439"/>
      <c r="W150" s="55"/>
      <c r="X150" s="55"/>
      <c r="Y150" s="409"/>
      <c r="Z150" s="411"/>
    </row>
    <row r="151" spans="2:26" s="3" customFormat="1" ht="409.5" x14ac:dyDescent="0.25">
      <c r="B151" s="258" t="s">
        <v>688</v>
      </c>
      <c r="C151" s="259" t="s">
        <v>689</v>
      </c>
      <c r="D151" s="259" t="s">
        <v>690</v>
      </c>
      <c r="E151" s="259" t="s">
        <v>691</v>
      </c>
      <c r="F151" s="260" t="s">
        <v>692</v>
      </c>
      <c r="G151" s="259" t="s">
        <v>693</v>
      </c>
      <c r="H151" s="260" t="s">
        <v>694</v>
      </c>
      <c r="I151" s="261" t="s">
        <v>41</v>
      </c>
      <c r="J151" s="260" t="s">
        <v>1096</v>
      </c>
      <c r="K151" s="262">
        <v>45883</v>
      </c>
      <c r="L151" s="262">
        <v>45960</v>
      </c>
      <c r="M151" s="263">
        <f>(+L151-K151)/7</f>
        <v>11</v>
      </c>
      <c r="N151" s="264" t="s">
        <v>728</v>
      </c>
      <c r="O151" s="265">
        <v>1</v>
      </c>
      <c r="P151" s="266">
        <f>IF(O151/1&gt;1,1,+O151/1)</f>
        <v>1</v>
      </c>
      <c r="Q151" s="252">
        <f>M151*P151</f>
        <v>11</v>
      </c>
      <c r="R151" s="253">
        <v>0</v>
      </c>
      <c r="S151" s="253">
        <v>0</v>
      </c>
      <c r="T151" s="267"/>
      <c r="U151" s="268" t="s">
        <v>695</v>
      </c>
      <c r="V151" s="269" t="s">
        <v>1097</v>
      </c>
      <c r="W151" s="267"/>
      <c r="X151" s="267"/>
      <c r="Y151" s="246" t="s">
        <v>283</v>
      </c>
      <c r="Z151" s="257" t="s">
        <v>1095</v>
      </c>
    </row>
    <row r="152" spans="2:26" s="147" customFormat="1" ht="207.75" customHeight="1" x14ac:dyDescent="0.25">
      <c r="B152" s="306" t="s">
        <v>696</v>
      </c>
      <c r="C152" s="353" t="s">
        <v>697</v>
      </c>
      <c r="D152" s="353" t="s">
        <v>698</v>
      </c>
      <c r="E152" s="353" t="s">
        <v>699</v>
      </c>
      <c r="F152" s="356" t="s">
        <v>700</v>
      </c>
      <c r="G152" s="356" t="s">
        <v>701</v>
      </c>
      <c r="H152" s="159" t="s">
        <v>702</v>
      </c>
      <c r="I152" s="160" t="s">
        <v>41</v>
      </c>
      <c r="J152" s="161">
        <v>1</v>
      </c>
      <c r="K152" s="162">
        <v>45883</v>
      </c>
      <c r="L152" s="162">
        <v>46112</v>
      </c>
      <c r="M152" s="163">
        <f t="shared" ref="M152:M157" si="47">(+L152-K152)/7</f>
        <v>32.714285714285715</v>
      </c>
      <c r="N152" s="164" t="s">
        <v>703</v>
      </c>
      <c r="O152" s="296" t="s">
        <v>704</v>
      </c>
      <c r="P152" s="159" t="s">
        <v>1084</v>
      </c>
      <c r="Q152" s="158" t="s">
        <v>705</v>
      </c>
      <c r="R152" s="165"/>
      <c r="S152" s="165"/>
      <c r="T152" s="165"/>
      <c r="U152" s="165"/>
      <c r="V152" s="158" t="s">
        <v>705</v>
      </c>
      <c r="W152" s="165"/>
      <c r="X152" s="166"/>
      <c r="Y152" s="246" t="s">
        <v>283</v>
      </c>
      <c r="Z152" s="257" t="s">
        <v>1095</v>
      </c>
    </row>
    <row r="153" spans="2:26" s="147" customFormat="1" ht="66.75" customHeight="1" x14ac:dyDescent="0.25">
      <c r="B153" s="306"/>
      <c r="C153" s="354"/>
      <c r="D153" s="354"/>
      <c r="E153" s="354"/>
      <c r="F153" s="315"/>
      <c r="G153" s="315"/>
      <c r="H153" s="159" t="s">
        <v>706</v>
      </c>
      <c r="I153" s="160" t="s">
        <v>41</v>
      </c>
      <c r="J153" s="161">
        <v>1</v>
      </c>
      <c r="K153" s="162">
        <v>45883</v>
      </c>
      <c r="L153" s="162">
        <v>46112</v>
      </c>
      <c r="M153" s="163">
        <f t="shared" si="47"/>
        <v>32.714285714285715</v>
      </c>
      <c r="N153" s="164" t="s">
        <v>707</v>
      </c>
      <c r="O153" s="296"/>
      <c r="P153" s="168" t="s">
        <v>708</v>
      </c>
      <c r="Q153" s="165"/>
      <c r="R153" s="165"/>
      <c r="S153" s="165"/>
      <c r="T153" s="165"/>
      <c r="U153" s="165"/>
      <c r="V153" s="165"/>
      <c r="W153" s="165"/>
      <c r="X153" s="166"/>
      <c r="Y153" s="246" t="s">
        <v>283</v>
      </c>
      <c r="Z153" s="257" t="s">
        <v>1095</v>
      </c>
    </row>
    <row r="154" spans="2:26" s="147" customFormat="1" ht="233.25" customHeight="1" x14ac:dyDescent="0.25">
      <c r="B154" s="306"/>
      <c r="C154" s="354"/>
      <c r="D154" s="354"/>
      <c r="E154" s="354"/>
      <c r="F154" s="315"/>
      <c r="G154" s="315"/>
      <c r="H154" s="159" t="s">
        <v>709</v>
      </c>
      <c r="I154" s="160" t="s">
        <v>41</v>
      </c>
      <c r="J154" s="161">
        <v>1</v>
      </c>
      <c r="K154" s="162">
        <v>45883</v>
      </c>
      <c r="L154" s="162">
        <v>46112</v>
      </c>
      <c r="M154" s="163">
        <f t="shared" si="47"/>
        <v>32.714285714285715</v>
      </c>
      <c r="N154" s="164" t="s">
        <v>707</v>
      </c>
      <c r="O154" s="296"/>
      <c r="P154" s="159" t="s">
        <v>1085</v>
      </c>
      <c r="Q154" s="165"/>
      <c r="R154" s="165"/>
      <c r="S154" s="165"/>
      <c r="T154" s="165"/>
      <c r="U154" s="165"/>
      <c r="V154" s="165"/>
      <c r="W154" s="165"/>
      <c r="X154" s="166"/>
      <c r="Y154" s="246" t="s">
        <v>283</v>
      </c>
      <c r="Z154" s="257" t="s">
        <v>1095</v>
      </c>
    </row>
    <row r="155" spans="2:26" s="147" customFormat="1" ht="409.5" customHeight="1" x14ac:dyDescent="0.25">
      <c r="B155" s="306"/>
      <c r="C155" s="355"/>
      <c r="D155" s="355"/>
      <c r="E155" s="355"/>
      <c r="F155" s="316"/>
      <c r="G155" s="316"/>
      <c r="H155" s="159" t="s">
        <v>710</v>
      </c>
      <c r="I155" s="160" t="s">
        <v>41</v>
      </c>
      <c r="J155" s="161">
        <v>1</v>
      </c>
      <c r="K155" s="162">
        <v>45883</v>
      </c>
      <c r="L155" s="162">
        <v>46112</v>
      </c>
      <c r="M155" s="163">
        <f t="shared" si="47"/>
        <v>32.714285714285715</v>
      </c>
      <c r="N155" s="164" t="s">
        <v>707</v>
      </c>
      <c r="O155" s="296"/>
      <c r="P155" s="158" t="s">
        <v>1086</v>
      </c>
      <c r="Q155" s="165"/>
      <c r="R155" s="165"/>
      <c r="S155" s="165"/>
      <c r="T155" s="165"/>
      <c r="U155" s="165"/>
      <c r="V155" s="165"/>
      <c r="W155" s="165"/>
      <c r="X155" s="166"/>
      <c r="Y155" s="246" t="s">
        <v>283</v>
      </c>
      <c r="Z155" s="257" t="s">
        <v>1095</v>
      </c>
    </row>
    <row r="156" spans="2:26" s="147" customFormat="1" ht="136.5" customHeight="1" x14ac:dyDescent="0.25">
      <c r="B156" s="306" t="s">
        <v>711</v>
      </c>
      <c r="C156" s="353" t="s">
        <v>712</v>
      </c>
      <c r="D156" s="353" t="s">
        <v>713</v>
      </c>
      <c r="E156" s="356" t="s">
        <v>714</v>
      </c>
      <c r="F156" s="381" t="s">
        <v>715</v>
      </c>
      <c r="G156" s="381" t="s">
        <v>716</v>
      </c>
      <c r="H156" s="170" t="s">
        <v>717</v>
      </c>
      <c r="I156" s="161" t="s">
        <v>41</v>
      </c>
      <c r="J156" s="161">
        <v>1</v>
      </c>
      <c r="K156" s="162">
        <v>45883</v>
      </c>
      <c r="L156" s="162">
        <v>46112</v>
      </c>
      <c r="M156" s="171">
        <f t="shared" si="47"/>
        <v>32.714285714285715</v>
      </c>
      <c r="N156" s="164" t="s">
        <v>718</v>
      </c>
      <c r="O156" s="296"/>
      <c r="P156" s="168" t="s">
        <v>708</v>
      </c>
      <c r="Q156" s="165"/>
      <c r="R156" s="165"/>
      <c r="S156" s="165"/>
      <c r="T156" s="165"/>
      <c r="U156" s="165"/>
      <c r="V156" s="165"/>
      <c r="W156" s="165"/>
      <c r="X156" s="166"/>
      <c r="Y156" s="169"/>
      <c r="Z156" s="167"/>
    </row>
    <row r="157" spans="2:26" s="147" customFormat="1" ht="145.5" customHeight="1" x14ac:dyDescent="0.25">
      <c r="B157" s="380"/>
      <c r="C157" s="354"/>
      <c r="D157" s="354"/>
      <c r="E157" s="315"/>
      <c r="F157" s="382"/>
      <c r="G157" s="382"/>
      <c r="H157" s="170" t="s">
        <v>719</v>
      </c>
      <c r="I157" s="172" t="s">
        <v>41</v>
      </c>
      <c r="J157" s="172">
        <v>1</v>
      </c>
      <c r="K157" s="173">
        <v>45883</v>
      </c>
      <c r="L157" s="162">
        <v>46112</v>
      </c>
      <c r="M157" s="174">
        <f t="shared" si="47"/>
        <v>32.714285714285715</v>
      </c>
      <c r="N157" s="175" t="s">
        <v>720</v>
      </c>
      <c r="O157" s="297"/>
      <c r="P157" s="176" t="s">
        <v>1087</v>
      </c>
      <c r="Q157" s="177"/>
      <c r="R157" s="165"/>
      <c r="S157" s="165"/>
      <c r="T157" s="165"/>
      <c r="U157" s="165"/>
      <c r="V157" s="165"/>
      <c r="W157" s="165"/>
      <c r="X157" s="166"/>
      <c r="Y157" s="169"/>
      <c r="Z157" s="167"/>
    </row>
    <row r="158" spans="2:26" s="3" customFormat="1" ht="144" customHeight="1" x14ac:dyDescent="0.25">
      <c r="B158" s="321" t="s">
        <v>721</v>
      </c>
      <c r="C158" s="322" t="s">
        <v>722</v>
      </c>
      <c r="D158" s="322" t="s">
        <v>723</v>
      </c>
      <c r="E158" s="322" t="s">
        <v>724</v>
      </c>
      <c r="F158" s="322" t="s">
        <v>725</v>
      </c>
      <c r="G158" s="322" t="s">
        <v>726</v>
      </c>
      <c r="H158" s="270" t="s">
        <v>727</v>
      </c>
      <c r="I158" s="261" t="s">
        <v>41</v>
      </c>
      <c r="J158" s="261">
        <v>1</v>
      </c>
      <c r="K158" s="323">
        <v>45883</v>
      </c>
      <c r="L158" s="323">
        <v>46081</v>
      </c>
      <c r="M158" s="324">
        <v>29</v>
      </c>
      <c r="N158" s="264" t="s">
        <v>728</v>
      </c>
      <c r="O158" s="271">
        <v>1</v>
      </c>
      <c r="P158" s="272">
        <f t="shared" ref="P158:P159" si="48">IF(O158/J158&gt;1,1,+O158/J158)</f>
        <v>1</v>
      </c>
      <c r="Q158" s="252">
        <f>M158*P158</f>
        <v>29</v>
      </c>
      <c r="R158" s="253">
        <v>0</v>
      </c>
      <c r="S158" s="253">
        <v>0</v>
      </c>
      <c r="T158" s="267"/>
      <c r="U158" s="268" t="s">
        <v>695</v>
      </c>
      <c r="V158" s="269" t="s">
        <v>1098</v>
      </c>
      <c r="W158" s="267"/>
      <c r="X158" s="267"/>
      <c r="Y158" s="246" t="s">
        <v>283</v>
      </c>
      <c r="Z158" s="257" t="s">
        <v>1095</v>
      </c>
    </row>
    <row r="159" spans="2:26" s="3" customFormat="1" ht="115.5" customHeight="1" x14ac:dyDescent="0.25">
      <c r="B159" s="321"/>
      <c r="C159" s="322"/>
      <c r="D159" s="322"/>
      <c r="E159" s="322"/>
      <c r="F159" s="322"/>
      <c r="G159" s="322"/>
      <c r="H159" s="270" t="s">
        <v>729</v>
      </c>
      <c r="I159" s="261" t="s">
        <v>41</v>
      </c>
      <c r="J159" s="261">
        <v>1</v>
      </c>
      <c r="K159" s="323"/>
      <c r="L159" s="323"/>
      <c r="M159" s="324"/>
      <c r="N159" s="264" t="s">
        <v>730</v>
      </c>
      <c r="O159" s="271">
        <v>1</v>
      </c>
      <c r="P159" s="272">
        <f t="shared" si="48"/>
        <v>1</v>
      </c>
      <c r="Q159" s="252">
        <f>M159*P159</f>
        <v>0</v>
      </c>
      <c r="R159" s="253">
        <v>0</v>
      </c>
      <c r="S159" s="253">
        <v>0</v>
      </c>
      <c r="T159" s="267"/>
      <c r="U159" s="268" t="s">
        <v>695</v>
      </c>
      <c r="V159" s="269" t="s">
        <v>1098</v>
      </c>
      <c r="W159" s="267"/>
      <c r="X159" s="267"/>
      <c r="Y159" s="246" t="s">
        <v>283</v>
      </c>
      <c r="Z159" s="257" t="s">
        <v>1095</v>
      </c>
    </row>
    <row r="160" spans="2:26" s="3" customFormat="1" ht="161.25" customHeight="1" x14ac:dyDescent="0.25">
      <c r="B160" s="321"/>
      <c r="C160" s="322"/>
      <c r="D160" s="322"/>
      <c r="E160" s="322"/>
      <c r="F160" s="322"/>
      <c r="G160" s="322"/>
      <c r="H160" s="270" t="s">
        <v>731</v>
      </c>
      <c r="I160" s="261" t="s">
        <v>41</v>
      </c>
      <c r="J160" s="261">
        <v>1</v>
      </c>
      <c r="K160" s="323"/>
      <c r="L160" s="323"/>
      <c r="M160" s="324"/>
      <c r="N160" s="264" t="s">
        <v>732</v>
      </c>
      <c r="O160" s="267">
        <v>406098</v>
      </c>
      <c r="P160" s="273">
        <v>0.98019999999999996</v>
      </c>
      <c r="Q160" s="252">
        <f t="shared" ref="Q160:Q162" si="49">M160*P160</f>
        <v>0</v>
      </c>
      <c r="R160" s="253">
        <v>0</v>
      </c>
      <c r="S160" s="253">
        <v>0</v>
      </c>
      <c r="T160" s="267"/>
      <c r="U160" s="268" t="s">
        <v>695</v>
      </c>
      <c r="V160" s="269" t="s">
        <v>1099</v>
      </c>
      <c r="W160" s="267"/>
      <c r="X160" s="267"/>
      <c r="Y160" s="246" t="s">
        <v>283</v>
      </c>
      <c r="Z160" s="257" t="s">
        <v>1095</v>
      </c>
    </row>
    <row r="161" spans="1:28" s="3" customFormat="1" ht="105.75" customHeight="1" x14ac:dyDescent="0.25">
      <c r="B161" s="321"/>
      <c r="C161" s="322"/>
      <c r="D161" s="322"/>
      <c r="E161" s="322"/>
      <c r="F161" s="322"/>
      <c r="G161" s="322"/>
      <c r="H161" s="270" t="s">
        <v>733</v>
      </c>
      <c r="I161" s="261" t="s">
        <v>41</v>
      </c>
      <c r="J161" s="261">
        <v>1</v>
      </c>
      <c r="K161" s="323"/>
      <c r="L161" s="323"/>
      <c r="M161" s="324"/>
      <c r="N161" s="264" t="s">
        <v>734</v>
      </c>
      <c r="O161" s="267">
        <v>406098</v>
      </c>
      <c r="P161" s="273">
        <v>0.98019999999999996</v>
      </c>
      <c r="Q161" s="252">
        <f t="shared" si="49"/>
        <v>0</v>
      </c>
      <c r="R161" s="253">
        <v>0</v>
      </c>
      <c r="S161" s="253">
        <v>0</v>
      </c>
      <c r="T161" s="267"/>
      <c r="U161" s="268" t="s">
        <v>695</v>
      </c>
      <c r="V161" s="269" t="s">
        <v>1100</v>
      </c>
      <c r="W161" s="267"/>
      <c r="X161" s="267"/>
      <c r="Y161" s="246" t="s">
        <v>283</v>
      </c>
      <c r="Z161" s="257" t="s">
        <v>1095</v>
      </c>
    </row>
    <row r="162" spans="1:28" s="3" customFormat="1" ht="351.75" customHeight="1" x14ac:dyDescent="0.25">
      <c r="B162" s="258" t="s">
        <v>735</v>
      </c>
      <c r="C162" s="259" t="s">
        <v>736</v>
      </c>
      <c r="D162" s="274" t="s">
        <v>737</v>
      </c>
      <c r="E162" s="259" t="s">
        <v>738</v>
      </c>
      <c r="F162" s="260" t="s">
        <v>739</v>
      </c>
      <c r="G162" s="259" t="s">
        <v>740</v>
      </c>
      <c r="H162" s="260" t="s">
        <v>741</v>
      </c>
      <c r="I162" s="275" t="s">
        <v>41</v>
      </c>
      <c r="J162" s="261">
        <v>1</v>
      </c>
      <c r="K162" s="262">
        <v>45883</v>
      </c>
      <c r="L162" s="262">
        <v>45991</v>
      </c>
      <c r="M162" s="263">
        <f>(+L162-K162)/7</f>
        <v>15.428571428571429</v>
      </c>
      <c r="N162" s="276" t="s">
        <v>728</v>
      </c>
      <c r="O162" s="266">
        <v>1</v>
      </c>
      <c r="P162" s="266">
        <f t="shared" ref="P162" si="50">IF(O162/J162&gt;1,1,+O162/J162)</f>
        <v>1</v>
      </c>
      <c r="Q162" s="252">
        <f t="shared" si="49"/>
        <v>15.428571428571429</v>
      </c>
      <c r="R162" s="267">
        <v>0</v>
      </c>
      <c r="S162" s="267">
        <v>0</v>
      </c>
      <c r="T162" s="267"/>
      <c r="U162" s="268" t="s">
        <v>695</v>
      </c>
      <c r="V162" s="269" t="s">
        <v>1101</v>
      </c>
      <c r="W162" s="267"/>
      <c r="X162" s="267"/>
      <c r="Y162" s="246" t="s">
        <v>283</v>
      </c>
      <c r="Z162" s="257" t="s">
        <v>1095</v>
      </c>
    </row>
    <row r="163" spans="1:28" ht="301.5" customHeight="1" x14ac:dyDescent="0.25">
      <c r="B163" s="314" t="s">
        <v>742</v>
      </c>
      <c r="C163" s="315" t="s">
        <v>743</v>
      </c>
      <c r="D163" s="315" t="s">
        <v>744</v>
      </c>
      <c r="E163" s="315" t="s">
        <v>745</v>
      </c>
      <c r="F163" s="315" t="s">
        <v>746</v>
      </c>
      <c r="G163" s="315" t="s">
        <v>747</v>
      </c>
      <c r="H163" s="179" t="s">
        <v>748</v>
      </c>
      <c r="I163" s="161" t="s">
        <v>41</v>
      </c>
      <c r="J163" s="161">
        <v>2</v>
      </c>
      <c r="K163" s="180">
        <v>45883</v>
      </c>
      <c r="L163" s="162">
        <v>46112</v>
      </c>
      <c r="M163" s="171">
        <f t="shared" ref="M163:M171" si="51">(+L163-K163)/7</f>
        <v>32.714285714285715</v>
      </c>
      <c r="N163" s="181" t="s">
        <v>749</v>
      </c>
      <c r="O163" s="298" t="s">
        <v>750</v>
      </c>
      <c r="P163" s="182" t="s">
        <v>1088</v>
      </c>
      <c r="Q163" s="158">
        <v>0</v>
      </c>
      <c r="R163" s="267">
        <v>0</v>
      </c>
      <c r="S163" s="267">
        <v>0</v>
      </c>
      <c r="T163" s="165"/>
      <c r="U163" s="165"/>
      <c r="V163" s="158" t="s">
        <v>751</v>
      </c>
      <c r="W163" s="165"/>
      <c r="X163" s="165"/>
      <c r="Y163" s="246" t="s">
        <v>283</v>
      </c>
      <c r="Z163" s="257" t="s">
        <v>1095</v>
      </c>
      <c r="AA163" s="147"/>
      <c r="AB163" s="147"/>
    </row>
    <row r="164" spans="1:28" ht="90" customHeight="1" x14ac:dyDescent="0.25">
      <c r="B164" s="306"/>
      <c r="C164" s="315"/>
      <c r="D164" s="315"/>
      <c r="E164" s="315"/>
      <c r="F164" s="315"/>
      <c r="G164" s="315"/>
      <c r="H164" s="183" t="s">
        <v>752</v>
      </c>
      <c r="I164" s="160" t="s">
        <v>41</v>
      </c>
      <c r="J164" s="161">
        <v>5</v>
      </c>
      <c r="K164" s="180">
        <v>45883</v>
      </c>
      <c r="L164" s="162">
        <v>46112</v>
      </c>
      <c r="M164" s="163">
        <f t="shared" si="51"/>
        <v>32.714285714285715</v>
      </c>
      <c r="N164" s="164" t="s">
        <v>753</v>
      </c>
      <c r="O164" s="296"/>
      <c r="P164" s="158" t="s">
        <v>1089</v>
      </c>
      <c r="Q164" s="158">
        <v>0</v>
      </c>
      <c r="R164" s="267">
        <v>0</v>
      </c>
      <c r="S164" s="267">
        <v>0</v>
      </c>
      <c r="T164" s="165"/>
      <c r="U164" s="165"/>
      <c r="V164" s="158" t="s">
        <v>1089</v>
      </c>
      <c r="W164" s="165"/>
      <c r="X164" s="165"/>
      <c r="Y164" s="190" t="s">
        <v>283</v>
      </c>
      <c r="Z164" s="61" t="s">
        <v>53</v>
      </c>
      <c r="AA164" s="147"/>
      <c r="AB164" s="147"/>
    </row>
    <row r="165" spans="1:28" ht="177.75" customHeight="1" x14ac:dyDescent="0.25">
      <c r="B165" s="306"/>
      <c r="C165" s="316"/>
      <c r="D165" s="316"/>
      <c r="E165" s="316"/>
      <c r="F165" s="316"/>
      <c r="G165" s="316"/>
      <c r="H165" s="183" t="s">
        <v>754</v>
      </c>
      <c r="I165" s="160" t="s">
        <v>41</v>
      </c>
      <c r="J165" s="161">
        <v>1</v>
      </c>
      <c r="K165" s="180">
        <v>45883</v>
      </c>
      <c r="L165" s="162">
        <v>46112</v>
      </c>
      <c r="M165" s="163">
        <f t="shared" si="51"/>
        <v>32.714285714285715</v>
      </c>
      <c r="N165" s="184" t="s">
        <v>749</v>
      </c>
      <c r="O165" s="296"/>
      <c r="P165" s="158" t="s">
        <v>1090</v>
      </c>
      <c r="Q165" s="189">
        <f t="shared" ref="Q165:R175" si="52">IF(K165&lt;=$C$8,P165,0)</f>
        <v>0</v>
      </c>
      <c r="R165" s="189">
        <f t="shared" si="52"/>
        <v>0</v>
      </c>
      <c r="S165" s="189">
        <f t="shared" ref="S165:S175" si="53">IF($C$8&gt;=L165,M165,0)</f>
        <v>0</v>
      </c>
      <c r="T165" s="165"/>
      <c r="U165" s="165"/>
      <c r="V165" s="158" t="s">
        <v>755</v>
      </c>
      <c r="W165" s="165"/>
      <c r="X165" s="165"/>
      <c r="Y165" s="190" t="s">
        <v>283</v>
      </c>
      <c r="Z165" s="61" t="s">
        <v>53</v>
      </c>
      <c r="AA165" s="147"/>
      <c r="AB165" s="147"/>
    </row>
    <row r="166" spans="1:28" ht="166.5" customHeight="1" x14ac:dyDescent="0.25">
      <c r="B166" s="306" t="s">
        <v>756</v>
      </c>
      <c r="C166" s="317" t="s">
        <v>757</v>
      </c>
      <c r="D166" s="317" t="s">
        <v>758</v>
      </c>
      <c r="E166" s="317" t="s">
        <v>759</v>
      </c>
      <c r="F166" s="319" t="s">
        <v>760</v>
      </c>
      <c r="G166" s="319" t="s">
        <v>761</v>
      </c>
      <c r="H166" s="282" t="s">
        <v>762</v>
      </c>
      <c r="I166" s="283" t="s">
        <v>41</v>
      </c>
      <c r="J166" s="283">
        <v>1</v>
      </c>
      <c r="K166" s="284">
        <v>45883</v>
      </c>
      <c r="L166" s="284">
        <v>46022</v>
      </c>
      <c r="M166" s="285">
        <f t="shared" si="51"/>
        <v>19.857142857142858</v>
      </c>
      <c r="N166" s="286" t="s">
        <v>763</v>
      </c>
      <c r="O166" s="299">
        <v>1</v>
      </c>
      <c r="P166" s="112">
        <f t="shared" ref="P166:P173" si="54">IF(O166/J166&gt;1,1,+O166/J166)</f>
        <v>1</v>
      </c>
      <c r="Q166" s="189">
        <v>20</v>
      </c>
      <c r="R166" s="189">
        <f t="shared" si="52"/>
        <v>0</v>
      </c>
      <c r="S166" s="189">
        <f t="shared" si="53"/>
        <v>0</v>
      </c>
      <c r="T166" s="155"/>
      <c r="U166" s="155" t="s">
        <v>43</v>
      </c>
      <c r="V166" s="287" t="s">
        <v>1104</v>
      </c>
      <c r="W166" s="165">
        <v>2</v>
      </c>
      <c r="X166" s="165">
        <v>1</v>
      </c>
      <c r="Y166" s="190" t="s">
        <v>44</v>
      </c>
      <c r="Z166" s="61" t="s">
        <v>45</v>
      </c>
      <c r="AA166" s="147"/>
    </row>
    <row r="167" spans="1:28" ht="120" customHeight="1" x14ac:dyDescent="0.25">
      <c r="B167" s="306"/>
      <c r="C167" s="318"/>
      <c r="D167" s="318"/>
      <c r="E167" s="318"/>
      <c r="F167" s="320"/>
      <c r="G167" s="320"/>
      <c r="H167" s="282" t="s">
        <v>764</v>
      </c>
      <c r="I167" s="283" t="s">
        <v>41</v>
      </c>
      <c r="J167" s="283">
        <v>1</v>
      </c>
      <c r="K167" s="284">
        <v>45883</v>
      </c>
      <c r="L167" s="284">
        <v>46022</v>
      </c>
      <c r="M167" s="285">
        <f t="shared" si="51"/>
        <v>19.857142857142858</v>
      </c>
      <c r="N167" s="286" t="s">
        <v>763</v>
      </c>
      <c r="O167" s="299"/>
      <c r="P167" s="112">
        <v>1</v>
      </c>
      <c r="Q167" s="289">
        <v>20</v>
      </c>
      <c r="R167" s="189">
        <f t="shared" si="52"/>
        <v>0</v>
      </c>
      <c r="S167" s="189">
        <f t="shared" si="53"/>
        <v>0</v>
      </c>
      <c r="T167" s="155"/>
      <c r="U167" s="155" t="s">
        <v>43</v>
      </c>
      <c r="V167" s="288" t="s">
        <v>1105</v>
      </c>
      <c r="W167" s="165">
        <v>2</v>
      </c>
      <c r="X167" s="165">
        <v>1</v>
      </c>
      <c r="Y167" s="220" t="s">
        <v>44</v>
      </c>
      <c r="Z167" s="61" t="s">
        <v>45</v>
      </c>
      <c r="AA167" s="147"/>
    </row>
    <row r="168" spans="1:28" ht="92.25" customHeight="1" x14ac:dyDescent="0.25">
      <c r="B168" s="300" t="s">
        <v>765</v>
      </c>
      <c r="C168" s="301" t="s">
        <v>766</v>
      </c>
      <c r="D168" s="301" t="s">
        <v>767</v>
      </c>
      <c r="E168" s="301" t="s">
        <v>768</v>
      </c>
      <c r="F168" s="301" t="s">
        <v>769</v>
      </c>
      <c r="G168" s="301" t="s">
        <v>770</v>
      </c>
      <c r="H168" s="185" t="s">
        <v>771</v>
      </c>
      <c r="I168" s="186" t="s">
        <v>41</v>
      </c>
      <c r="J168" s="186">
        <v>1</v>
      </c>
      <c r="K168" s="187">
        <v>45884</v>
      </c>
      <c r="L168" s="110">
        <v>46203</v>
      </c>
      <c r="M168" s="70">
        <f t="shared" si="51"/>
        <v>45.571428571428569</v>
      </c>
      <c r="N168" s="111" t="s">
        <v>772</v>
      </c>
      <c r="O168" s="188">
        <v>1</v>
      </c>
      <c r="P168" s="112">
        <f t="shared" si="54"/>
        <v>1</v>
      </c>
      <c r="Q168" s="189">
        <f t="shared" ref="Q168:Q173" si="55">+M168*P168</f>
        <v>45.571428571428569</v>
      </c>
      <c r="R168" s="189">
        <f t="shared" si="52"/>
        <v>0</v>
      </c>
      <c r="S168" s="189">
        <f t="shared" si="53"/>
        <v>0</v>
      </c>
      <c r="T168" s="120" t="s">
        <v>43</v>
      </c>
      <c r="U168" s="107"/>
      <c r="V168" s="113" t="s">
        <v>773</v>
      </c>
      <c r="W168" s="120">
        <f t="shared" ref="W168:W173" si="56">IF(P168=100%,2,0)</f>
        <v>2</v>
      </c>
      <c r="X168" s="120">
        <f t="shared" ref="X168:X173" si="57">IF(L168&lt;$C$8,0,1)</f>
        <v>1</v>
      </c>
      <c r="Y168" s="190" t="s">
        <v>283</v>
      </c>
      <c r="Z168" s="61" t="s">
        <v>53</v>
      </c>
      <c r="AA168" s="115"/>
    </row>
    <row r="169" spans="1:28" ht="90" customHeight="1" x14ac:dyDescent="0.25">
      <c r="B169" s="300"/>
      <c r="C169" s="301"/>
      <c r="D169" s="301"/>
      <c r="E169" s="301"/>
      <c r="F169" s="301"/>
      <c r="G169" s="301"/>
      <c r="H169" s="185" t="s">
        <v>774</v>
      </c>
      <c r="I169" s="186" t="s">
        <v>41</v>
      </c>
      <c r="J169" s="186">
        <v>1</v>
      </c>
      <c r="K169" s="187">
        <v>45884</v>
      </c>
      <c r="L169" s="110">
        <v>46203</v>
      </c>
      <c r="M169" s="70">
        <f t="shared" si="51"/>
        <v>45.571428571428569</v>
      </c>
      <c r="N169" s="111" t="s">
        <v>772</v>
      </c>
      <c r="O169" s="112">
        <v>0.5</v>
      </c>
      <c r="P169" s="112">
        <f t="shared" si="54"/>
        <v>0.5</v>
      </c>
      <c r="Q169" s="70">
        <f t="shared" si="55"/>
        <v>22.785714285714285</v>
      </c>
      <c r="R169" s="70">
        <f t="shared" si="52"/>
        <v>0</v>
      </c>
      <c r="S169" s="70">
        <f t="shared" si="53"/>
        <v>0</v>
      </c>
      <c r="T169" s="61"/>
      <c r="U169" s="61"/>
      <c r="V169" s="113" t="s">
        <v>775</v>
      </c>
      <c r="W169" s="62">
        <f t="shared" si="56"/>
        <v>0</v>
      </c>
      <c r="X169" s="62">
        <f t="shared" si="57"/>
        <v>1</v>
      </c>
      <c r="Y169" s="114" t="str">
        <f t="shared" ref="Y169:Y173" si="58">IF(W169+X169&gt;1,"CUMPLIDA",IF(X169=1,"EN TERMINO","VENCIDA"))</f>
        <v>EN TERMINO</v>
      </c>
      <c r="Z169" s="61" t="s">
        <v>53</v>
      </c>
      <c r="AA169" s="115"/>
    </row>
    <row r="170" spans="1:28" ht="149.25" customHeight="1" x14ac:dyDescent="0.25">
      <c r="B170" s="300"/>
      <c r="C170" s="301"/>
      <c r="D170" s="301"/>
      <c r="E170" s="301"/>
      <c r="F170" s="301" t="s">
        <v>776</v>
      </c>
      <c r="G170" s="301"/>
      <c r="H170" s="185" t="s">
        <v>777</v>
      </c>
      <c r="I170" s="186" t="s">
        <v>41</v>
      </c>
      <c r="J170" s="186">
        <v>1</v>
      </c>
      <c r="K170" s="187">
        <v>45884</v>
      </c>
      <c r="L170" s="110">
        <v>46203</v>
      </c>
      <c r="M170" s="70">
        <f t="shared" si="51"/>
        <v>45.571428571428569</v>
      </c>
      <c r="N170" s="111" t="s">
        <v>772</v>
      </c>
      <c r="O170" s="188">
        <v>1</v>
      </c>
      <c r="P170" s="112">
        <f t="shared" si="54"/>
        <v>1</v>
      </c>
      <c r="Q170" s="70">
        <f t="shared" si="55"/>
        <v>45.571428571428569</v>
      </c>
      <c r="R170" s="70">
        <f t="shared" si="52"/>
        <v>0</v>
      </c>
      <c r="S170" s="70">
        <f t="shared" si="53"/>
        <v>0</v>
      </c>
      <c r="T170" s="61"/>
      <c r="U170" s="61"/>
      <c r="V170" s="113" t="s">
        <v>778</v>
      </c>
      <c r="W170" s="62">
        <f t="shared" si="56"/>
        <v>2</v>
      </c>
      <c r="X170" s="62">
        <f t="shared" si="57"/>
        <v>1</v>
      </c>
      <c r="Y170" s="114" t="s">
        <v>283</v>
      </c>
      <c r="Z170" s="61" t="s">
        <v>53</v>
      </c>
      <c r="AA170" s="115"/>
    </row>
    <row r="171" spans="1:28" ht="147" customHeight="1" x14ac:dyDescent="0.25">
      <c r="B171" s="300"/>
      <c r="C171" s="301"/>
      <c r="D171" s="301"/>
      <c r="E171" s="301"/>
      <c r="F171" s="301"/>
      <c r="G171" s="301"/>
      <c r="H171" s="185" t="s">
        <v>779</v>
      </c>
      <c r="I171" s="186" t="s">
        <v>41</v>
      </c>
      <c r="J171" s="186">
        <v>1</v>
      </c>
      <c r="K171" s="187">
        <v>45884</v>
      </c>
      <c r="L171" s="110">
        <v>46203</v>
      </c>
      <c r="M171" s="70">
        <f t="shared" si="51"/>
        <v>45.571428571428569</v>
      </c>
      <c r="N171" s="111" t="s">
        <v>772</v>
      </c>
      <c r="O171" s="112">
        <v>0</v>
      </c>
      <c r="P171" s="112">
        <f t="shared" si="54"/>
        <v>0</v>
      </c>
      <c r="Q171" s="70">
        <f t="shared" si="55"/>
        <v>0</v>
      </c>
      <c r="R171" s="70">
        <f t="shared" si="52"/>
        <v>0</v>
      </c>
      <c r="S171" s="70">
        <f t="shared" si="53"/>
        <v>0</v>
      </c>
      <c r="T171" s="61"/>
      <c r="U171" s="61"/>
      <c r="V171" s="113" t="s">
        <v>780</v>
      </c>
      <c r="W171" s="62">
        <f t="shared" si="56"/>
        <v>0</v>
      </c>
      <c r="X171" s="62">
        <f t="shared" si="57"/>
        <v>1</v>
      </c>
      <c r="Y171" s="114" t="str">
        <f t="shared" si="58"/>
        <v>EN TERMINO</v>
      </c>
      <c r="Z171" s="61" t="s">
        <v>53</v>
      </c>
      <c r="AA171" s="115"/>
    </row>
    <row r="172" spans="1:28" ht="156.75" customHeight="1" x14ac:dyDescent="0.25">
      <c r="B172" s="300" t="s">
        <v>781</v>
      </c>
      <c r="C172" s="301" t="s">
        <v>782</v>
      </c>
      <c r="D172" s="301" t="s">
        <v>783</v>
      </c>
      <c r="E172" s="301" t="s">
        <v>784</v>
      </c>
      <c r="F172" s="301" t="s">
        <v>785</v>
      </c>
      <c r="G172" s="301" t="s">
        <v>786</v>
      </c>
      <c r="H172" s="185" t="s">
        <v>787</v>
      </c>
      <c r="I172" s="186" t="s">
        <v>41</v>
      </c>
      <c r="J172" s="186">
        <v>1</v>
      </c>
      <c r="K172" s="110">
        <v>45884</v>
      </c>
      <c r="L172" s="110">
        <v>46203</v>
      </c>
      <c r="M172" s="70">
        <f>(L172-K172)/7</f>
        <v>45.571428571428569</v>
      </c>
      <c r="N172" s="305" t="s">
        <v>788</v>
      </c>
      <c r="O172" s="112">
        <v>0</v>
      </c>
      <c r="P172" s="112">
        <f t="shared" si="54"/>
        <v>0</v>
      </c>
      <c r="Q172" s="70">
        <f t="shared" si="55"/>
        <v>0</v>
      </c>
      <c r="R172" s="70">
        <f t="shared" si="52"/>
        <v>0</v>
      </c>
      <c r="S172" s="70">
        <f t="shared" si="53"/>
        <v>0</v>
      </c>
      <c r="T172" s="61"/>
      <c r="U172" s="61"/>
      <c r="V172" s="113" t="s">
        <v>789</v>
      </c>
      <c r="W172" s="62">
        <f t="shared" si="56"/>
        <v>0</v>
      </c>
      <c r="X172" s="62">
        <f t="shared" si="57"/>
        <v>1</v>
      </c>
      <c r="Y172" s="114" t="str">
        <f t="shared" si="58"/>
        <v>EN TERMINO</v>
      </c>
      <c r="Z172" s="61" t="s">
        <v>53</v>
      </c>
      <c r="AA172" s="115"/>
    </row>
    <row r="173" spans="1:28" ht="156.75" customHeight="1" x14ac:dyDescent="0.25">
      <c r="B173" s="300"/>
      <c r="C173" s="301"/>
      <c r="D173" s="301"/>
      <c r="E173" s="301"/>
      <c r="F173" s="301"/>
      <c r="G173" s="301"/>
      <c r="H173" s="185" t="s">
        <v>790</v>
      </c>
      <c r="I173" s="186" t="s">
        <v>41</v>
      </c>
      <c r="J173" s="186">
        <v>1</v>
      </c>
      <c r="K173" s="110">
        <v>45884</v>
      </c>
      <c r="L173" s="110">
        <v>46203</v>
      </c>
      <c r="M173" s="70">
        <f>(L173-K173)/7</f>
        <v>45.571428571428569</v>
      </c>
      <c r="N173" s="305"/>
      <c r="O173" s="112">
        <v>0</v>
      </c>
      <c r="P173" s="112">
        <f t="shared" si="54"/>
        <v>0</v>
      </c>
      <c r="Q173" s="70">
        <f t="shared" si="55"/>
        <v>0</v>
      </c>
      <c r="R173" s="191">
        <f t="shared" si="52"/>
        <v>0</v>
      </c>
      <c r="S173" s="191">
        <f t="shared" si="53"/>
        <v>0</v>
      </c>
      <c r="T173" s="192"/>
      <c r="U173" s="192"/>
      <c r="V173" s="193" t="s">
        <v>791</v>
      </c>
      <c r="W173" s="194">
        <f t="shared" si="56"/>
        <v>0</v>
      </c>
      <c r="X173" s="194">
        <f t="shared" si="57"/>
        <v>1</v>
      </c>
      <c r="Y173" s="195" t="str">
        <f t="shared" si="58"/>
        <v>EN TERMINO</v>
      </c>
      <c r="Z173" s="61" t="s">
        <v>53</v>
      </c>
      <c r="AA173" s="115"/>
    </row>
    <row r="174" spans="1:28" ht="235.5" customHeight="1" x14ac:dyDescent="0.25">
      <c r="A174" s="147"/>
      <c r="B174" s="306" t="s">
        <v>54</v>
      </c>
      <c r="C174" s="196" t="s">
        <v>792</v>
      </c>
      <c r="D174" s="159" t="s">
        <v>793</v>
      </c>
      <c r="E174" s="159" t="s">
        <v>794</v>
      </c>
      <c r="F174" s="183" t="s">
        <v>795</v>
      </c>
      <c r="G174" s="183" t="s">
        <v>796</v>
      </c>
      <c r="H174" s="183" t="s">
        <v>797</v>
      </c>
      <c r="I174" s="160" t="s">
        <v>41</v>
      </c>
      <c r="J174" s="161" t="s">
        <v>798</v>
      </c>
      <c r="K174" s="180">
        <v>45883</v>
      </c>
      <c r="L174" s="162">
        <v>46112</v>
      </c>
      <c r="M174" s="163">
        <f t="shared" ref="M174:M175" si="59">(+L174-K174)/7</f>
        <v>32.714285714285715</v>
      </c>
      <c r="N174" s="184" t="s">
        <v>799</v>
      </c>
      <c r="O174" s="165" t="s">
        <v>800</v>
      </c>
      <c r="P174" s="158" t="s">
        <v>1091</v>
      </c>
      <c r="Q174" s="70">
        <v>0</v>
      </c>
      <c r="R174" s="191">
        <f t="shared" si="52"/>
        <v>0</v>
      </c>
      <c r="S174" s="191">
        <f t="shared" si="53"/>
        <v>0</v>
      </c>
      <c r="T174" s="165"/>
      <c r="U174" s="165"/>
      <c r="V174" s="197" t="s">
        <v>801</v>
      </c>
      <c r="W174" s="165"/>
      <c r="X174" s="165"/>
      <c r="Y174" s="195" t="s">
        <v>283</v>
      </c>
      <c r="Z174" s="61" t="s">
        <v>53</v>
      </c>
    </row>
    <row r="175" spans="1:28" ht="218.25" customHeight="1" x14ac:dyDescent="0.25">
      <c r="A175" s="147"/>
      <c r="B175" s="306"/>
      <c r="C175" s="196" t="s">
        <v>792</v>
      </c>
      <c r="D175" s="159" t="s">
        <v>793</v>
      </c>
      <c r="E175" s="159" t="s">
        <v>794</v>
      </c>
      <c r="F175" s="183" t="s">
        <v>795</v>
      </c>
      <c r="G175" s="183" t="s">
        <v>796</v>
      </c>
      <c r="H175" s="183" t="s">
        <v>797</v>
      </c>
      <c r="I175" s="160" t="s">
        <v>41</v>
      </c>
      <c r="J175" s="161" t="s">
        <v>798</v>
      </c>
      <c r="K175" s="180">
        <v>45883</v>
      </c>
      <c r="L175" s="162">
        <v>46112</v>
      </c>
      <c r="M175" s="163">
        <f t="shared" si="59"/>
        <v>32.714285714285715</v>
      </c>
      <c r="N175" s="184" t="s">
        <v>799</v>
      </c>
      <c r="O175" s="165" t="s">
        <v>800</v>
      </c>
      <c r="P175" s="158" t="s">
        <v>1091</v>
      </c>
      <c r="Q175" s="197">
        <v>0</v>
      </c>
      <c r="R175" s="191">
        <f t="shared" si="52"/>
        <v>0</v>
      </c>
      <c r="S175" s="191">
        <f t="shared" si="53"/>
        <v>0</v>
      </c>
      <c r="T175" s="165"/>
      <c r="U175" s="165"/>
      <c r="V175" s="197" t="s">
        <v>801</v>
      </c>
      <c r="W175" s="165"/>
      <c r="X175" s="165"/>
      <c r="Y175" s="195" t="s">
        <v>283</v>
      </c>
      <c r="Z175" s="61" t="s">
        <v>53</v>
      </c>
    </row>
    <row r="176" spans="1:28" s="3" customFormat="1" ht="84.6" customHeight="1" x14ac:dyDescent="0.25">
      <c r="B176" s="310" t="s">
        <v>802</v>
      </c>
      <c r="C176" s="311" t="s">
        <v>803</v>
      </c>
      <c r="D176" s="311" t="s">
        <v>804</v>
      </c>
      <c r="E176" s="311" t="s">
        <v>805</v>
      </c>
      <c r="F176" s="311" t="s">
        <v>806</v>
      </c>
      <c r="G176" s="312" t="s">
        <v>807</v>
      </c>
      <c r="H176" s="198" t="s">
        <v>808</v>
      </c>
      <c r="I176" s="156" t="s">
        <v>41</v>
      </c>
      <c r="J176" s="178">
        <v>1</v>
      </c>
      <c r="K176" s="313">
        <v>45883</v>
      </c>
      <c r="L176" s="313">
        <v>46112</v>
      </c>
      <c r="M176" s="308">
        <f>(+L176-K176)/7</f>
        <v>32.714285714285715</v>
      </c>
      <c r="N176" s="199" t="s">
        <v>809</v>
      </c>
      <c r="O176" s="157"/>
      <c r="P176" s="131"/>
      <c r="Q176" s="132"/>
      <c r="R176" s="133"/>
      <c r="S176" s="24"/>
      <c r="T176" s="24"/>
      <c r="U176" s="134"/>
      <c r="V176" s="281" t="s">
        <v>1103</v>
      </c>
      <c r="W176" s="157"/>
      <c r="X176" s="157"/>
      <c r="Y176" s="195" t="s">
        <v>283</v>
      </c>
      <c r="Z176" s="157" t="s">
        <v>53</v>
      </c>
    </row>
    <row r="177" spans="1:26" s="3" customFormat="1" ht="111.6" customHeight="1" x14ac:dyDescent="0.25">
      <c r="B177" s="310"/>
      <c r="C177" s="311"/>
      <c r="D177" s="311"/>
      <c r="E177" s="311"/>
      <c r="F177" s="311"/>
      <c r="G177" s="312"/>
      <c r="H177" s="200" t="s">
        <v>810</v>
      </c>
      <c r="I177" s="156" t="s">
        <v>41</v>
      </c>
      <c r="J177" s="178">
        <v>1</v>
      </c>
      <c r="K177" s="313"/>
      <c r="L177" s="313"/>
      <c r="M177" s="308"/>
      <c r="N177" s="199" t="s">
        <v>811</v>
      </c>
      <c r="O177" s="157"/>
      <c r="P177" s="157"/>
      <c r="Q177" s="157"/>
      <c r="R177" s="157"/>
      <c r="S177" s="157"/>
      <c r="T177" s="157"/>
      <c r="U177" s="157"/>
      <c r="V177" s="281" t="s">
        <v>1103</v>
      </c>
      <c r="W177" s="157"/>
      <c r="X177" s="157"/>
      <c r="Y177" s="195" t="s">
        <v>283</v>
      </c>
      <c r="Z177" s="157" t="s">
        <v>53</v>
      </c>
    </row>
    <row r="178" spans="1:26" ht="212.25" customHeight="1" x14ac:dyDescent="0.25">
      <c r="B178" s="300" t="s">
        <v>812</v>
      </c>
      <c r="C178" s="301" t="s">
        <v>813</v>
      </c>
      <c r="D178" s="301" t="s">
        <v>814</v>
      </c>
      <c r="E178" s="301" t="s">
        <v>815</v>
      </c>
      <c r="F178" s="186" t="s">
        <v>816</v>
      </c>
      <c r="G178" s="309" t="s">
        <v>817</v>
      </c>
      <c r="H178" s="201" t="s">
        <v>818</v>
      </c>
      <c r="I178" s="185" t="s">
        <v>819</v>
      </c>
      <c r="J178" s="186">
        <v>4</v>
      </c>
      <c r="K178" s="304">
        <v>45883</v>
      </c>
      <c r="L178" s="304">
        <v>46022</v>
      </c>
      <c r="M178" s="303">
        <f t="shared" ref="M178" si="60">(+L178-K178)/7</f>
        <v>19.857142857142858</v>
      </c>
      <c r="N178" s="305" t="s">
        <v>820</v>
      </c>
      <c r="O178" s="131">
        <v>4</v>
      </c>
      <c r="P178" s="132">
        <f>IF(O178/J178&gt;1,1,+O178/J178)</f>
        <v>1</v>
      </c>
      <c r="Q178" s="133">
        <f>+M178*P178</f>
        <v>19.857142857142858</v>
      </c>
      <c r="R178" s="24">
        <f>IF(L178&lt;=$C$8,Q178,0)</f>
        <v>0</v>
      </c>
      <c r="S178" s="24">
        <f t="shared" ref="S178:S179" si="61">IF($S$7&gt;=L178,M178,0)</f>
        <v>0</v>
      </c>
      <c r="T178" s="134" t="s">
        <v>43</v>
      </c>
      <c r="U178" s="134"/>
      <c r="V178" s="76" t="s">
        <v>821</v>
      </c>
      <c r="W178" s="24">
        <f t="shared" ref="W178:W179" si="62">IF(P178=100%,2,0)</f>
        <v>2</v>
      </c>
      <c r="X178" s="24">
        <f>IF(L178&lt;$C$8,0,1)</f>
        <v>1</v>
      </c>
      <c r="Y178" s="136" t="str">
        <f>IF(W178+X178&gt;1,"CUMPLIDA",IF(X178=1,"EN TERMINO","VENCIDA"))</f>
        <v>CUMPLIDA</v>
      </c>
      <c r="Z178" s="24" t="s">
        <v>45</v>
      </c>
    </row>
    <row r="179" spans="1:26" ht="409.5" x14ac:dyDescent="0.25">
      <c r="B179" s="300"/>
      <c r="C179" s="301"/>
      <c r="D179" s="301"/>
      <c r="E179" s="301"/>
      <c r="F179" s="186" t="s">
        <v>822</v>
      </c>
      <c r="G179" s="309"/>
      <c r="H179" s="186" t="s">
        <v>818</v>
      </c>
      <c r="I179" s="186" t="s">
        <v>819</v>
      </c>
      <c r="J179" s="186">
        <v>1</v>
      </c>
      <c r="K179" s="304"/>
      <c r="L179" s="304"/>
      <c r="M179" s="303"/>
      <c r="N179" s="305"/>
      <c r="O179" s="131">
        <v>1</v>
      </c>
      <c r="P179" s="132">
        <f>IF(O179/J179&gt;1,1,+O179/J179)</f>
        <v>1</v>
      </c>
      <c r="Q179" s="133">
        <f>+M179*P179</f>
        <v>0</v>
      </c>
      <c r="R179" s="24">
        <f>IF(L179&lt;=$C$8,Q179,0)</f>
        <v>0</v>
      </c>
      <c r="S179" s="24">
        <f t="shared" si="61"/>
        <v>0</v>
      </c>
      <c r="T179" s="134" t="s">
        <v>43</v>
      </c>
      <c r="U179" s="134"/>
      <c r="V179" s="76" t="s">
        <v>821</v>
      </c>
      <c r="W179" s="24">
        <f t="shared" si="62"/>
        <v>2</v>
      </c>
      <c r="X179" s="24">
        <f>IF(L179&lt;$C$8,0,1)</f>
        <v>1</v>
      </c>
      <c r="Y179" s="136" t="str">
        <f>IF(W179+X179&gt;1,"CUMPLIDA",IF(X179=1,"EN TERMINO","VENCIDA"))</f>
        <v>CUMPLIDA</v>
      </c>
      <c r="Z179" s="24" t="s">
        <v>45</v>
      </c>
    </row>
    <row r="180" spans="1:26" s="3" customFormat="1" ht="409.5" x14ac:dyDescent="0.25">
      <c r="B180" s="258" t="s">
        <v>823</v>
      </c>
      <c r="C180" s="274" t="s">
        <v>824</v>
      </c>
      <c r="D180" s="274" t="s">
        <v>825</v>
      </c>
      <c r="E180" s="274" t="s">
        <v>826</v>
      </c>
      <c r="F180" s="274" t="s">
        <v>827</v>
      </c>
      <c r="G180" s="274" t="s">
        <v>828</v>
      </c>
      <c r="H180" s="274" t="s">
        <v>829</v>
      </c>
      <c r="I180" s="277" t="s">
        <v>41</v>
      </c>
      <c r="J180" s="277">
        <v>1</v>
      </c>
      <c r="K180" s="278">
        <v>45883</v>
      </c>
      <c r="L180" s="278">
        <v>45930</v>
      </c>
      <c r="M180" s="263">
        <f>(+L180-K180)/7</f>
        <v>6.7142857142857144</v>
      </c>
      <c r="N180" s="264" t="s">
        <v>830</v>
      </c>
      <c r="O180" s="266">
        <v>0</v>
      </c>
      <c r="P180" s="266">
        <f t="shared" ref="P180" si="63">IF(O180/J180&gt;1,1,+O180/J180)</f>
        <v>0</v>
      </c>
      <c r="Q180" s="279">
        <f t="shared" ref="Q180" si="64">M180*P180</f>
        <v>0</v>
      </c>
      <c r="R180" s="267">
        <v>0</v>
      </c>
      <c r="S180" s="267">
        <v>0</v>
      </c>
      <c r="T180" s="267"/>
      <c r="U180" s="268" t="s">
        <v>43</v>
      </c>
      <c r="V180" s="269" t="s">
        <v>1102</v>
      </c>
      <c r="W180" s="267"/>
      <c r="X180" s="267"/>
      <c r="Y180" s="246" t="s">
        <v>283</v>
      </c>
      <c r="Z180" s="280" t="s">
        <v>1095</v>
      </c>
    </row>
    <row r="181" spans="1:26" ht="132.75" customHeight="1" x14ac:dyDescent="0.25">
      <c r="B181" s="202" t="s">
        <v>831</v>
      </c>
      <c r="C181" s="185" t="s">
        <v>832</v>
      </c>
      <c r="D181" s="185" t="s">
        <v>833</v>
      </c>
      <c r="E181" s="185" t="s">
        <v>834</v>
      </c>
      <c r="F181" s="186" t="s">
        <v>835</v>
      </c>
      <c r="G181" s="186" t="s">
        <v>836</v>
      </c>
      <c r="H181" s="202">
        <v>1</v>
      </c>
      <c r="I181" s="202" t="s">
        <v>68</v>
      </c>
      <c r="J181" s="202" t="s">
        <v>677</v>
      </c>
      <c r="K181" s="203">
        <v>45884</v>
      </c>
      <c r="L181" s="203">
        <v>46021</v>
      </c>
      <c r="M181" s="204">
        <f>(+L181-K181)/7</f>
        <v>19.571428571428573</v>
      </c>
      <c r="N181" s="205" t="s">
        <v>837</v>
      </c>
      <c r="O181" s="131">
        <v>1</v>
      </c>
      <c r="P181" s="132">
        <v>1</v>
      </c>
      <c r="Q181" s="133">
        <v>100</v>
      </c>
      <c r="R181" s="24">
        <v>100</v>
      </c>
      <c r="S181" s="24">
        <v>100</v>
      </c>
      <c r="T181" s="134" t="s">
        <v>43</v>
      </c>
      <c r="U181" s="134"/>
      <c r="V181" s="206" t="s">
        <v>838</v>
      </c>
      <c r="W181" s="24">
        <v>2</v>
      </c>
      <c r="X181" s="24">
        <f>IF(L181&lt;$C$8,0,1)</f>
        <v>1</v>
      </c>
      <c r="Y181" s="136" t="str">
        <f>IF(W181+X181&gt;1,"CUMPLIDA",IF(X181=1,"EN TERMINO","VENCIDA"))</f>
        <v>CUMPLIDA</v>
      </c>
      <c r="Z181" s="24" t="s">
        <v>45</v>
      </c>
    </row>
    <row r="182" spans="1:26" ht="201.75" customHeight="1" x14ac:dyDescent="0.25">
      <c r="B182" s="202" t="s">
        <v>839</v>
      </c>
      <c r="C182" s="185" t="s">
        <v>832</v>
      </c>
      <c r="D182" s="185" t="s">
        <v>833</v>
      </c>
      <c r="E182" s="185" t="s">
        <v>834</v>
      </c>
      <c r="F182" s="207" t="s">
        <v>840</v>
      </c>
      <c r="G182" s="186" t="s">
        <v>841</v>
      </c>
      <c r="H182" s="202">
        <v>2</v>
      </c>
      <c r="I182" s="202" t="s">
        <v>68</v>
      </c>
      <c r="J182" s="202" t="s">
        <v>677</v>
      </c>
      <c r="K182" s="203">
        <v>45884</v>
      </c>
      <c r="L182" s="203">
        <v>46021</v>
      </c>
      <c r="M182" s="204">
        <f t="shared" ref="M182" si="65">(+L182-K182)/7</f>
        <v>19.571428571428573</v>
      </c>
      <c r="N182" s="205" t="s">
        <v>837</v>
      </c>
      <c r="O182" s="131">
        <v>1</v>
      </c>
      <c r="P182" s="132">
        <v>1</v>
      </c>
      <c r="Q182" s="133">
        <v>100</v>
      </c>
      <c r="R182" s="24">
        <v>100</v>
      </c>
      <c r="S182" s="24">
        <v>100</v>
      </c>
      <c r="T182" s="134" t="s">
        <v>43</v>
      </c>
      <c r="U182" s="134"/>
      <c r="V182" s="206" t="s">
        <v>838</v>
      </c>
      <c r="W182" s="24">
        <v>2</v>
      </c>
      <c r="X182" s="24">
        <f>IF(L182&lt;$C$8,0,1)</f>
        <v>1</v>
      </c>
      <c r="Y182" s="136" t="str">
        <f>IF(W182+X182&gt;1,"CUMPLIDA",IF(X182=1,"EN TERMINO","VENCIDA"))</f>
        <v>CUMPLIDA</v>
      </c>
      <c r="Z182" s="24" t="s">
        <v>45</v>
      </c>
    </row>
    <row r="183" spans="1:26" ht="54" x14ac:dyDescent="0.25">
      <c r="A183" s="147"/>
      <c r="B183" s="306" t="s">
        <v>842</v>
      </c>
      <c r="C183" s="307" t="s">
        <v>843</v>
      </c>
      <c r="D183" s="307" t="s">
        <v>844</v>
      </c>
      <c r="E183" s="307" t="s">
        <v>845</v>
      </c>
      <c r="F183" s="307" t="s">
        <v>846</v>
      </c>
      <c r="G183" s="307" t="s">
        <v>847</v>
      </c>
      <c r="H183" s="208" t="s">
        <v>848</v>
      </c>
      <c r="I183" s="160" t="s">
        <v>41</v>
      </c>
      <c r="J183" s="160">
        <v>1</v>
      </c>
      <c r="K183" s="209">
        <v>45883</v>
      </c>
      <c r="L183" s="209">
        <v>46081</v>
      </c>
      <c r="M183" s="163">
        <f>(+L183-K183)/7</f>
        <v>28.285714285714285</v>
      </c>
      <c r="N183" s="164" t="s">
        <v>728</v>
      </c>
      <c r="O183" s="112"/>
      <c r="P183" s="112"/>
      <c r="Q183" s="70"/>
      <c r="R183" s="70"/>
      <c r="S183" s="70"/>
      <c r="T183" s="61"/>
      <c r="U183" s="61"/>
      <c r="V183" s="113"/>
      <c r="W183" s="62"/>
      <c r="X183" s="62"/>
      <c r="Y183" s="114"/>
      <c r="Z183" s="61"/>
    </row>
    <row r="184" spans="1:26" ht="126" x14ac:dyDescent="0.25">
      <c r="A184" s="147"/>
      <c r="B184" s="306"/>
      <c r="C184" s="307"/>
      <c r="D184" s="307"/>
      <c r="E184" s="307"/>
      <c r="F184" s="307"/>
      <c r="G184" s="307"/>
      <c r="H184" s="208" t="s">
        <v>849</v>
      </c>
      <c r="I184" s="160" t="s">
        <v>41</v>
      </c>
      <c r="J184" s="160">
        <v>1</v>
      </c>
      <c r="K184" s="209">
        <v>45883</v>
      </c>
      <c r="L184" s="209">
        <v>46081</v>
      </c>
      <c r="M184" s="163">
        <f t="shared" ref="M184:M187" si="66">(+L184-K184)/7</f>
        <v>28.285714285714285</v>
      </c>
      <c r="N184" s="164" t="s">
        <v>850</v>
      </c>
      <c r="O184" s="165"/>
      <c r="P184" s="165"/>
      <c r="Q184" s="165"/>
      <c r="R184" s="165"/>
      <c r="S184" s="165"/>
      <c r="T184" s="165"/>
      <c r="U184" s="165"/>
      <c r="V184" s="165"/>
      <c r="W184" s="165"/>
      <c r="X184" s="165"/>
      <c r="Y184" s="166"/>
      <c r="Z184" s="165"/>
    </row>
    <row r="185" spans="1:26" ht="108" x14ac:dyDescent="0.25">
      <c r="A185" s="147"/>
      <c r="B185" s="306"/>
      <c r="C185" s="307"/>
      <c r="D185" s="307"/>
      <c r="E185" s="307"/>
      <c r="F185" s="307"/>
      <c r="G185" s="307"/>
      <c r="H185" s="208" t="s">
        <v>851</v>
      </c>
      <c r="I185" s="160" t="s">
        <v>41</v>
      </c>
      <c r="J185" s="160">
        <v>2</v>
      </c>
      <c r="K185" s="209">
        <v>45883</v>
      </c>
      <c r="L185" s="209">
        <v>46081</v>
      </c>
      <c r="M185" s="163">
        <f t="shared" si="66"/>
        <v>28.285714285714285</v>
      </c>
      <c r="N185" s="164" t="s">
        <v>852</v>
      </c>
      <c r="O185" s="165"/>
      <c r="P185" s="165"/>
      <c r="Q185" s="165"/>
      <c r="R185" s="165"/>
      <c r="S185" s="165"/>
      <c r="T185" s="165"/>
      <c r="U185" s="165"/>
      <c r="V185" s="165"/>
      <c r="W185" s="165"/>
      <c r="X185" s="165"/>
      <c r="Y185" s="166"/>
      <c r="Z185" s="165"/>
    </row>
    <row r="186" spans="1:26" ht="72" x14ac:dyDescent="0.25">
      <c r="A186" s="147"/>
      <c r="B186" s="306"/>
      <c r="C186" s="307"/>
      <c r="D186" s="307"/>
      <c r="E186" s="307"/>
      <c r="F186" s="307"/>
      <c r="G186" s="307"/>
      <c r="H186" s="208" t="s">
        <v>853</v>
      </c>
      <c r="I186" s="160" t="s">
        <v>41</v>
      </c>
      <c r="J186" s="160">
        <v>1</v>
      </c>
      <c r="K186" s="209">
        <v>45883</v>
      </c>
      <c r="L186" s="209">
        <v>46081</v>
      </c>
      <c r="M186" s="163">
        <f t="shared" si="66"/>
        <v>28.285714285714285</v>
      </c>
      <c r="N186" s="164" t="s">
        <v>854</v>
      </c>
      <c r="O186" s="165"/>
      <c r="P186" s="165"/>
      <c r="Q186" s="165"/>
      <c r="R186" s="165"/>
      <c r="S186" s="165"/>
      <c r="T186" s="165"/>
      <c r="U186" s="165"/>
      <c r="V186" s="165"/>
      <c r="W186" s="165"/>
      <c r="X186" s="165"/>
      <c r="Y186" s="166"/>
      <c r="Z186" s="165"/>
    </row>
    <row r="187" spans="1:26" ht="72" x14ac:dyDescent="0.25">
      <c r="A187" s="147"/>
      <c r="B187" s="306"/>
      <c r="C187" s="307"/>
      <c r="D187" s="307"/>
      <c r="E187" s="307"/>
      <c r="F187" s="307"/>
      <c r="G187" s="307"/>
      <c r="H187" s="208" t="s">
        <v>855</v>
      </c>
      <c r="I187" s="160" t="s">
        <v>41</v>
      </c>
      <c r="J187" s="160">
        <v>1</v>
      </c>
      <c r="K187" s="209">
        <v>45883</v>
      </c>
      <c r="L187" s="209">
        <v>46081</v>
      </c>
      <c r="M187" s="163">
        <f t="shared" si="66"/>
        <v>28.285714285714285</v>
      </c>
      <c r="N187" s="164" t="s">
        <v>854</v>
      </c>
      <c r="O187" s="165"/>
      <c r="P187" s="165"/>
      <c r="Q187" s="165"/>
      <c r="R187" s="165"/>
      <c r="S187" s="165"/>
      <c r="T187" s="165"/>
      <c r="U187" s="165"/>
      <c r="V187" s="165"/>
      <c r="W187" s="165"/>
      <c r="X187" s="165"/>
      <c r="Y187" s="166"/>
      <c r="Z187" s="165"/>
    </row>
    <row r="188" spans="1:26" ht="409.5" x14ac:dyDescent="0.25">
      <c r="B188" s="202" t="s">
        <v>856</v>
      </c>
      <c r="C188" s="186" t="s">
        <v>857</v>
      </c>
      <c r="D188" s="186" t="s">
        <v>858</v>
      </c>
      <c r="E188" s="186" t="s">
        <v>859</v>
      </c>
      <c r="F188" s="186" t="s">
        <v>860</v>
      </c>
      <c r="G188" s="186" t="s">
        <v>861</v>
      </c>
      <c r="H188" s="186" t="s">
        <v>862</v>
      </c>
      <c r="I188" s="186" t="s">
        <v>863</v>
      </c>
      <c r="J188" s="186" t="s">
        <v>864</v>
      </c>
      <c r="K188" s="210">
        <v>45931</v>
      </c>
      <c r="L188" s="210">
        <v>45992</v>
      </c>
      <c r="M188" s="16">
        <v>12</v>
      </c>
      <c r="N188" s="186" t="s">
        <v>865</v>
      </c>
      <c r="O188" s="80">
        <v>1</v>
      </c>
      <c r="P188" s="132">
        <v>1</v>
      </c>
      <c r="Q188" s="133">
        <f>+M188*P188</f>
        <v>12</v>
      </c>
      <c r="R188" s="24">
        <f>IF(L188&lt;=$C$8,Q188,0)</f>
        <v>0</v>
      </c>
      <c r="S188" s="24">
        <f t="shared" ref="S188:S190" si="67">IF($S$7&gt;=L188,M188,0)</f>
        <v>0</v>
      </c>
      <c r="T188" s="134" t="s">
        <v>43</v>
      </c>
      <c r="U188" s="134"/>
      <c r="V188" s="76" t="s">
        <v>866</v>
      </c>
      <c r="W188" s="24">
        <f t="shared" ref="W188:W190" si="68">IF(P188=100%,2,0)</f>
        <v>2</v>
      </c>
      <c r="X188" s="24">
        <f>IF(L188&lt;$C$8,0,1)</f>
        <v>1</v>
      </c>
      <c r="Y188" s="136" t="str">
        <f>IF(W188+X188&gt;1,"CUMPLIDA",IF(X188=1,"EN TERMINO","VENCIDA"))</f>
        <v>CUMPLIDA</v>
      </c>
      <c r="Z188" s="186" t="s">
        <v>45</v>
      </c>
    </row>
    <row r="189" spans="1:26" ht="409.5" x14ac:dyDescent="0.25">
      <c r="B189" s="202" t="s">
        <v>867</v>
      </c>
      <c r="C189" s="186" t="s">
        <v>868</v>
      </c>
      <c r="D189" s="186" t="s">
        <v>869</v>
      </c>
      <c r="E189" s="186" t="s">
        <v>870</v>
      </c>
      <c r="F189" s="186" t="s">
        <v>871</v>
      </c>
      <c r="G189" s="186" t="s">
        <v>872</v>
      </c>
      <c r="H189" s="186" t="s">
        <v>873</v>
      </c>
      <c r="I189" s="186" t="s">
        <v>874</v>
      </c>
      <c r="J189" s="186" t="s">
        <v>864</v>
      </c>
      <c r="K189" s="210">
        <v>45870</v>
      </c>
      <c r="L189" s="210">
        <v>45870</v>
      </c>
      <c r="M189" s="79">
        <v>4</v>
      </c>
      <c r="N189" s="186" t="s">
        <v>875</v>
      </c>
      <c r="O189" s="80">
        <v>1</v>
      </c>
      <c r="P189" s="132">
        <v>1</v>
      </c>
      <c r="Q189" s="133">
        <f>+M189*P189</f>
        <v>4</v>
      </c>
      <c r="R189" s="24">
        <f>IF(L189&lt;=$C$8,Q189,0)</f>
        <v>0</v>
      </c>
      <c r="S189" s="24">
        <f t="shared" si="67"/>
        <v>0</v>
      </c>
      <c r="T189" s="134" t="s">
        <v>43</v>
      </c>
      <c r="U189" s="134"/>
      <c r="V189" s="76" t="s">
        <v>876</v>
      </c>
      <c r="W189" s="24">
        <f t="shared" si="68"/>
        <v>2</v>
      </c>
      <c r="X189" s="24">
        <f>IF(L189&lt;$C$8,0,1)</f>
        <v>1</v>
      </c>
      <c r="Y189" s="136" t="str">
        <f>IF(W189+X189&gt;1,"CUMPLIDA",IF(X189=1,"EN TERMINO","VENCIDA"))</f>
        <v>CUMPLIDA</v>
      </c>
      <c r="Z189" s="24" t="s">
        <v>45</v>
      </c>
    </row>
    <row r="190" spans="1:26" ht="298.5" customHeight="1" x14ac:dyDescent="0.25">
      <c r="B190" s="202" t="s">
        <v>877</v>
      </c>
      <c r="C190" s="185" t="s">
        <v>878</v>
      </c>
      <c r="D190" s="185" t="s">
        <v>879</v>
      </c>
      <c r="E190" s="185" t="s">
        <v>880</v>
      </c>
      <c r="F190" s="185" t="s">
        <v>881</v>
      </c>
      <c r="G190" s="185" t="s">
        <v>882</v>
      </c>
      <c r="H190" s="186" t="s">
        <v>883</v>
      </c>
      <c r="I190" s="185" t="s">
        <v>884</v>
      </c>
      <c r="J190" s="186" t="s">
        <v>864</v>
      </c>
      <c r="K190" s="210">
        <v>45870</v>
      </c>
      <c r="L190" s="210">
        <v>45870</v>
      </c>
      <c r="M190" s="79">
        <v>4</v>
      </c>
      <c r="N190" s="186" t="s">
        <v>885</v>
      </c>
      <c r="O190" s="80">
        <v>1</v>
      </c>
      <c r="P190" s="132">
        <v>1</v>
      </c>
      <c r="Q190" s="133">
        <f>+M190*P190</f>
        <v>4</v>
      </c>
      <c r="R190" s="24">
        <f t="shared" ref="R190" si="69">IF(L190&lt;=$C$7,Q190,0)</f>
        <v>0</v>
      </c>
      <c r="S190" s="24">
        <f t="shared" si="67"/>
        <v>0</v>
      </c>
      <c r="T190" s="134" t="s">
        <v>43</v>
      </c>
      <c r="U190" s="134"/>
      <c r="V190" s="76" t="s">
        <v>886</v>
      </c>
      <c r="W190" s="24">
        <f t="shared" si="68"/>
        <v>2</v>
      </c>
      <c r="X190" s="24">
        <f>IF(L190&lt;$C$8,0,1)</f>
        <v>1</v>
      </c>
      <c r="Y190" s="136" t="str">
        <f>IF(W190+X190&gt;1,"CUMPLIDA",IF(X190=1,"EN TERMINO","VENCIDA"))</f>
        <v>CUMPLIDA</v>
      </c>
      <c r="Z190" s="24" t="s">
        <v>45</v>
      </c>
    </row>
    <row r="191" spans="1:26" ht="304.5" customHeight="1" x14ac:dyDescent="0.25">
      <c r="B191" s="202" t="s">
        <v>887</v>
      </c>
      <c r="C191" s="185" t="s">
        <v>888</v>
      </c>
      <c r="D191" s="185" t="s">
        <v>889</v>
      </c>
      <c r="E191" s="185" t="s">
        <v>890</v>
      </c>
      <c r="F191" s="186" t="s">
        <v>891</v>
      </c>
      <c r="G191" s="186" t="s">
        <v>892</v>
      </c>
      <c r="H191" s="186">
        <v>4</v>
      </c>
      <c r="I191" s="186" t="s">
        <v>893</v>
      </c>
      <c r="J191" s="186" t="s">
        <v>864</v>
      </c>
      <c r="K191" s="211">
        <v>45915</v>
      </c>
      <c r="L191" s="211">
        <v>46006</v>
      </c>
      <c r="M191" s="204">
        <v>16</v>
      </c>
      <c r="N191" s="212" t="s">
        <v>894</v>
      </c>
      <c r="O191" s="131">
        <v>1</v>
      </c>
      <c r="P191" s="132">
        <v>1</v>
      </c>
      <c r="Q191" s="133">
        <v>100</v>
      </c>
      <c r="R191" s="24">
        <v>100</v>
      </c>
      <c r="S191" s="24">
        <v>100</v>
      </c>
      <c r="T191" s="134" t="s">
        <v>43</v>
      </c>
      <c r="U191" s="134"/>
      <c r="V191" s="212" t="s">
        <v>895</v>
      </c>
      <c r="W191" s="24">
        <v>2</v>
      </c>
      <c r="X191" s="24">
        <v>1</v>
      </c>
      <c r="Y191" s="136" t="str">
        <f>IF(W191+X191&gt;1,"CUMPLIDA",IF(X191=1,"EN TERMINO","VENCIDA"))</f>
        <v>CUMPLIDA</v>
      </c>
      <c r="Z191" s="24" t="s">
        <v>45</v>
      </c>
    </row>
    <row r="192" spans="1:26" ht="138" customHeight="1" x14ac:dyDescent="0.25">
      <c r="B192" s="300" t="s">
        <v>896</v>
      </c>
      <c r="C192" s="301" t="s">
        <v>897</v>
      </c>
      <c r="D192" s="301" t="s">
        <v>898</v>
      </c>
      <c r="E192" s="301" t="s">
        <v>899</v>
      </c>
      <c r="F192" s="185" t="s">
        <v>900</v>
      </c>
      <c r="G192" s="185"/>
      <c r="H192" s="186" t="s">
        <v>901</v>
      </c>
      <c r="I192" s="185" t="s">
        <v>902</v>
      </c>
      <c r="J192" s="186">
        <v>1</v>
      </c>
      <c r="K192" s="302">
        <v>45883</v>
      </c>
      <c r="L192" s="302">
        <v>46022</v>
      </c>
      <c r="M192" s="303">
        <f>(L192-K192)/7</f>
        <v>19.857142857142858</v>
      </c>
      <c r="N192" s="305" t="s">
        <v>903</v>
      </c>
      <c r="O192" s="131">
        <v>1</v>
      </c>
      <c r="P192" s="132">
        <f>IF(O192/J192&gt;1,1,+O192/J192)</f>
        <v>1</v>
      </c>
      <c r="Q192" s="133">
        <f>+M192*P192</f>
        <v>19.857142857142858</v>
      </c>
      <c r="R192" s="24">
        <f t="shared" ref="R192:R195" si="70">IF(L192&lt;=$C$7,Q192,0)</f>
        <v>0</v>
      </c>
      <c r="S192" s="24">
        <f t="shared" ref="S192:S195" si="71">IF($S$7&gt;=L192,M192,0)</f>
        <v>0</v>
      </c>
      <c r="T192" s="134"/>
      <c r="U192" s="134"/>
      <c r="V192" s="76" t="s">
        <v>904</v>
      </c>
      <c r="W192" s="24">
        <f t="shared" ref="W192:W197" si="72">IF(P192=100%,2,0)</f>
        <v>2</v>
      </c>
      <c r="X192" s="24">
        <f>IF(L192&lt;$C$8,0,1)</f>
        <v>1</v>
      </c>
      <c r="Y192" s="136" t="str">
        <f>IF(W192+X192&gt;1,"CUMPLIDA",IF(X192=1,"EN TERMINO","VENCIDA"))</f>
        <v>CUMPLIDA</v>
      </c>
      <c r="Z192" s="411" t="s">
        <v>45</v>
      </c>
    </row>
    <row r="193" spans="2:27" ht="409.5" x14ac:dyDescent="0.25">
      <c r="B193" s="300"/>
      <c r="C193" s="301"/>
      <c r="D193" s="301"/>
      <c r="E193" s="301"/>
      <c r="F193" s="185" t="s">
        <v>905</v>
      </c>
      <c r="G193" s="185" t="s">
        <v>906</v>
      </c>
      <c r="H193" s="185" t="s">
        <v>907</v>
      </c>
      <c r="I193" s="185" t="s">
        <v>908</v>
      </c>
      <c r="J193" s="186">
        <v>2</v>
      </c>
      <c r="K193" s="302"/>
      <c r="L193" s="302"/>
      <c r="M193" s="303"/>
      <c r="N193" s="305"/>
      <c r="O193" s="131">
        <v>1</v>
      </c>
      <c r="P193" s="132">
        <v>1</v>
      </c>
      <c r="Q193" s="133">
        <f t="shared" ref="Q193:Q195" si="73">+M193*P193</f>
        <v>0</v>
      </c>
      <c r="R193" s="24">
        <f t="shared" si="70"/>
        <v>0</v>
      </c>
      <c r="S193" s="24">
        <f t="shared" si="71"/>
        <v>0</v>
      </c>
      <c r="T193" s="134"/>
      <c r="U193" s="134"/>
      <c r="V193" s="76" t="s">
        <v>909</v>
      </c>
      <c r="W193" s="24">
        <f t="shared" si="72"/>
        <v>2</v>
      </c>
      <c r="X193" s="24">
        <f t="shared" ref="X193:X197" si="74">IF(L193&lt;$C$8,0,1)</f>
        <v>1</v>
      </c>
      <c r="Y193" s="136" t="str">
        <f t="shared" ref="Y193:Y202" si="75">IF(W193+X193&gt;1,"CUMPLIDA",IF(X193=1,"EN TERMINO","VENCIDA"))</f>
        <v>CUMPLIDA</v>
      </c>
      <c r="Z193" s="411"/>
    </row>
    <row r="194" spans="2:27" ht="409.6" customHeight="1" x14ac:dyDescent="0.25">
      <c r="B194" s="300" t="s">
        <v>910</v>
      </c>
      <c r="C194" s="301" t="s">
        <v>911</v>
      </c>
      <c r="D194" s="301" t="s">
        <v>912</v>
      </c>
      <c r="E194" s="301" t="s">
        <v>913</v>
      </c>
      <c r="F194" s="185" t="s">
        <v>914</v>
      </c>
      <c r="G194" s="301" t="s">
        <v>915</v>
      </c>
      <c r="H194" s="185" t="s">
        <v>916</v>
      </c>
      <c r="I194" s="185" t="s">
        <v>917</v>
      </c>
      <c r="J194" s="185">
        <v>1</v>
      </c>
      <c r="K194" s="304">
        <v>45883</v>
      </c>
      <c r="L194" s="304">
        <v>46081</v>
      </c>
      <c r="M194" s="303">
        <f t="shared" ref="M194" si="76">(+L194-K194)/7</f>
        <v>28.285714285714285</v>
      </c>
      <c r="N194" s="305" t="s">
        <v>918</v>
      </c>
      <c r="O194" s="131">
        <v>0</v>
      </c>
      <c r="P194" s="132">
        <f t="shared" ref="P194:P195" si="77">IF(O194/J194&gt;1,1,+O194/J194)</f>
        <v>0</v>
      </c>
      <c r="Q194" s="133">
        <f t="shared" si="73"/>
        <v>0</v>
      </c>
      <c r="R194" s="24">
        <f t="shared" si="70"/>
        <v>0</v>
      </c>
      <c r="S194" s="24">
        <f t="shared" si="71"/>
        <v>0</v>
      </c>
      <c r="T194" s="134"/>
      <c r="U194" s="134"/>
      <c r="V194" s="135" t="s">
        <v>919</v>
      </c>
      <c r="W194" s="24">
        <f t="shared" si="72"/>
        <v>0</v>
      </c>
      <c r="X194" s="24">
        <f t="shared" si="74"/>
        <v>1</v>
      </c>
      <c r="Y194" s="408" t="str">
        <f t="shared" si="75"/>
        <v>EN TERMINO</v>
      </c>
      <c r="Z194" s="411" t="s">
        <v>53</v>
      </c>
    </row>
    <row r="195" spans="2:27" ht="409.5" x14ac:dyDescent="0.25">
      <c r="B195" s="300"/>
      <c r="C195" s="301"/>
      <c r="D195" s="301"/>
      <c r="E195" s="301"/>
      <c r="F195" s="185" t="s">
        <v>920</v>
      </c>
      <c r="G195" s="301"/>
      <c r="H195" s="186" t="s">
        <v>921</v>
      </c>
      <c r="I195" s="185" t="s">
        <v>902</v>
      </c>
      <c r="J195" s="186">
        <v>1</v>
      </c>
      <c r="K195" s="304"/>
      <c r="L195" s="304"/>
      <c r="M195" s="303"/>
      <c r="N195" s="305"/>
      <c r="O195" s="131">
        <v>1</v>
      </c>
      <c r="P195" s="132">
        <f t="shared" si="77"/>
        <v>1</v>
      </c>
      <c r="Q195" s="133">
        <f t="shared" si="73"/>
        <v>0</v>
      </c>
      <c r="R195" s="24">
        <f t="shared" si="70"/>
        <v>0</v>
      </c>
      <c r="S195" s="24">
        <f t="shared" si="71"/>
        <v>0</v>
      </c>
      <c r="T195" s="134"/>
      <c r="U195" s="134"/>
      <c r="V195" s="76" t="s">
        <v>922</v>
      </c>
      <c r="W195" s="24">
        <f t="shared" si="72"/>
        <v>2</v>
      </c>
      <c r="X195" s="24">
        <f t="shared" si="74"/>
        <v>1</v>
      </c>
      <c r="Y195" s="410"/>
      <c r="Z195" s="411"/>
    </row>
    <row r="196" spans="2:27" ht="99" customHeight="1" x14ac:dyDescent="0.25">
      <c r="B196" s="202" t="s">
        <v>923</v>
      </c>
      <c r="C196" s="213" t="s">
        <v>924</v>
      </c>
      <c r="D196" s="213" t="s">
        <v>925</v>
      </c>
      <c r="E196" s="213" t="s">
        <v>926</v>
      </c>
      <c r="F196" s="185" t="s">
        <v>927</v>
      </c>
      <c r="G196" s="185" t="s">
        <v>928</v>
      </c>
      <c r="H196" s="185">
        <v>2</v>
      </c>
      <c r="I196" s="185" t="s">
        <v>68</v>
      </c>
      <c r="J196" s="185" t="s">
        <v>864</v>
      </c>
      <c r="K196" s="203">
        <v>45884</v>
      </c>
      <c r="L196" s="203">
        <v>46021</v>
      </c>
      <c r="M196" s="204">
        <f>(+L196-K196)/7</f>
        <v>19.571428571428573</v>
      </c>
      <c r="N196" s="214" t="s">
        <v>929</v>
      </c>
      <c r="O196" s="131">
        <v>1</v>
      </c>
      <c r="P196" s="132">
        <v>1</v>
      </c>
      <c r="Q196" s="133">
        <v>100</v>
      </c>
      <c r="R196" s="24">
        <v>100</v>
      </c>
      <c r="S196" s="24">
        <v>100</v>
      </c>
      <c r="T196" s="134" t="s">
        <v>43</v>
      </c>
      <c r="U196" s="134"/>
      <c r="V196" s="204" t="s">
        <v>930</v>
      </c>
      <c r="W196" s="24">
        <f t="shared" si="72"/>
        <v>2</v>
      </c>
      <c r="X196" s="24">
        <f t="shared" si="74"/>
        <v>1</v>
      </c>
      <c r="Y196" s="136" t="str">
        <f t="shared" si="75"/>
        <v>CUMPLIDA</v>
      </c>
      <c r="Z196" s="24"/>
    </row>
    <row r="197" spans="2:27" ht="139.5" customHeight="1" x14ac:dyDescent="0.25">
      <c r="B197" s="202" t="s">
        <v>931</v>
      </c>
      <c r="C197" s="213" t="s">
        <v>924</v>
      </c>
      <c r="D197" s="213" t="s">
        <v>925</v>
      </c>
      <c r="E197" s="213" t="s">
        <v>926</v>
      </c>
      <c r="F197" s="185" t="s">
        <v>932</v>
      </c>
      <c r="G197" s="215" t="s">
        <v>933</v>
      </c>
      <c r="H197" s="215">
        <v>2</v>
      </c>
      <c r="I197" s="215" t="s">
        <v>68</v>
      </c>
      <c r="J197" s="215" t="s">
        <v>864</v>
      </c>
      <c r="K197" s="203">
        <v>45884</v>
      </c>
      <c r="L197" s="203">
        <v>46021</v>
      </c>
      <c r="M197" s="204">
        <f>(+L197-K197)/7</f>
        <v>19.571428571428573</v>
      </c>
      <c r="N197" s="214" t="s">
        <v>929</v>
      </c>
      <c r="O197" s="131">
        <v>1</v>
      </c>
      <c r="P197" s="132">
        <v>1</v>
      </c>
      <c r="Q197" s="133">
        <v>100</v>
      </c>
      <c r="R197" s="24">
        <v>100</v>
      </c>
      <c r="S197" s="24">
        <v>100</v>
      </c>
      <c r="T197" s="134" t="s">
        <v>43</v>
      </c>
      <c r="U197" s="134"/>
      <c r="V197" s="204" t="s">
        <v>934</v>
      </c>
      <c r="W197" s="24">
        <f t="shared" si="72"/>
        <v>2</v>
      </c>
      <c r="X197" s="24">
        <f t="shared" si="74"/>
        <v>1</v>
      </c>
      <c r="Y197" s="136" t="str">
        <f t="shared" si="75"/>
        <v>CUMPLIDA</v>
      </c>
      <c r="Z197" s="24" t="s">
        <v>45</v>
      </c>
    </row>
    <row r="198" spans="2:27" ht="97.5" customHeight="1" x14ac:dyDescent="0.25">
      <c r="B198" s="300" t="s">
        <v>935</v>
      </c>
      <c r="C198" s="216" t="s">
        <v>936</v>
      </c>
      <c r="D198" s="216" t="s">
        <v>937</v>
      </c>
      <c r="E198" s="216" t="s">
        <v>938</v>
      </c>
      <c r="F198" s="185" t="s">
        <v>939</v>
      </c>
      <c r="G198" s="215" t="s">
        <v>940</v>
      </c>
      <c r="H198" s="217">
        <v>3</v>
      </c>
      <c r="I198" s="215" t="s">
        <v>68</v>
      </c>
      <c r="J198" s="215" t="s">
        <v>864</v>
      </c>
      <c r="K198" s="203">
        <v>45884</v>
      </c>
      <c r="L198" s="203">
        <v>46021</v>
      </c>
      <c r="M198" s="218">
        <f t="shared" ref="M198:M202" si="78">(+L198-K198)/7</f>
        <v>19.571428571428573</v>
      </c>
      <c r="N198" s="214" t="s">
        <v>929</v>
      </c>
      <c r="O198" s="131">
        <v>1</v>
      </c>
      <c r="P198" s="132">
        <v>1</v>
      </c>
      <c r="Q198" s="133">
        <v>100</v>
      </c>
      <c r="R198" s="24">
        <v>100</v>
      </c>
      <c r="S198" s="24">
        <v>100</v>
      </c>
      <c r="T198" s="134" t="s">
        <v>43</v>
      </c>
      <c r="U198" s="134"/>
      <c r="V198" s="204" t="s">
        <v>941</v>
      </c>
      <c r="W198" s="24">
        <v>2</v>
      </c>
      <c r="X198" s="24">
        <v>1</v>
      </c>
      <c r="Y198" s="136" t="str">
        <f t="shared" si="75"/>
        <v>CUMPLIDA</v>
      </c>
      <c r="Z198" s="24" t="s">
        <v>45</v>
      </c>
    </row>
    <row r="199" spans="2:27" ht="173.25" customHeight="1" x14ac:dyDescent="0.25">
      <c r="B199" s="300"/>
      <c r="C199" s="216" t="s">
        <v>936</v>
      </c>
      <c r="D199" s="216" t="s">
        <v>937</v>
      </c>
      <c r="E199" s="216" t="s">
        <v>938</v>
      </c>
      <c r="F199" s="185" t="s">
        <v>942</v>
      </c>
      <c r="G199" s="215" t="s">
        <v>943</v>
      </c>
      <c r="H199" s="217">
        <v>2</v>
      </c>
      <c r="I199" s="215" t="s">
        <v>68</v>
      </c>
      <c r="J199" s="215" t="s">
        <v>944</v>
      </c>
      <c r="K199" s="203">
        <v>45884</v>
      </c>
      <c r="L199" s="203">
        <v>46021</v>
      </c>
      <c r="M199" s="218">
        <f t="shared" si="78"/>
        <v>19.571428571428573</v>
      </c>
      <c r="N199" s="214" t="s">
        <v>929</v>
      </c>
      <c r="O199" s="131">
        <v>1</v>
      </c>
      <c r="P199" s="132">
        <v>1</v>
      </c>
      <c r="Q199" s="133">
        <v>100</v>
      </c>
      <c r="R199" s="24">
        <v>100</v>
      </c>
      <c r="S199" s="24">
        <v>100</v>
      </c>
      <c r="T199" s="134" t="s">
        <v>43</v>
      </c>
      <c r="U199" s="134"/>
      <c r="V199" s="218" t="s">
        <v>945</v>
      </c>
      <c r="W199" s="24">
        <v>2</v>
      </c>
      <c r="X199" s="24">
        <v>1</v>
      </c>
      <c r="Y199" s="136" t="str">
        <f t="shared" si="75"/>
        <v>CUMPLIDA</v>
      </c>
      <c r="Z199" s="24" t="s">
        <v>45</v>
      </c>
    </row>
    <row r="200" spans="2:27" ht="124.9" customHeight="1" x14ac:dyDescent="0.25">
      <c r="B200" s="300" t="s">
        <v>946</v>
      </c>
      <c r="C200" s="216" t="s">
        <v>947</v>
      </c>
      <c r="D200" s="216" t="s">
        <v>948</v>
      </c>
      <c r="E200" s="216" t="s">
        <v>949</v>
      </c>
      <c r="F200" s="185" t="s">
        <v>950</v>
      </c>
      <c r="G200" s="215" t="s">
        <v>940</v>
      </c>
      <c r="H200" s="217">
        <v>3</v>
      </c>
      <c r="I200" s="215" t="s">
        <v>68</v>
      </c>
      <c r="J200" s="215" t="s">
        <v>864</v>
      </c>
      <c r="K200" s="203">
        <v>45884</v>
      </c>
      <c r="L200" s="203">
        <v>46021</v>
      </c>
      <c r="M200" s="218">
        <f t="shared" si="78"/>
        <v>19.571428571428573</v>
      </c>
      <c r="N200" s="214" t="s">
        <v>929</v>
      </c>
      <c r="O200" s="131">
        <v>1</v>
      </c>
      <c r="P200" s="132">
        <v>1</v>
      </c>
      <c r="Q200" s="133">
        <v>100</v>
      </c>
      <c r="R200" s="24">
        <v>100</v>
      </c>
      <c r="S200" s="24">
        <v>100</v>
      </c>
      <c r="T200" s="134" t="s">
        <v>43</v>
      </c>
      <c r="U200" s="134"/>
      <c r="V200" s="204" t="s">
        <v>941</v>
      </c>
      <c r="W200" s="24">
        <v>2</v>
      </c>
      <c r="X200" s="24">
        <v>1</v>
      </c>
      <c r="Y200" s="136" t="str">
        <f t="shared" si="75"/>
        <v>CUMPLIDA</v>
      </c>
      <c r="Z200" s="24" t="s">
        <v>45</v>
      </c>
    </row>
    <row r="201" spans="2:27" ht="101.25" customHeight="1" x14ac:dyDescent="0.25">
      <c r="B201" s="300"/>
      <c r="C201" s="216" t="s">
        <v>947</v>
      </c>
      <c r="D201" s="216" t="s">
        <v>948</v>
      </c>
      <c r="E201" s="216" t="s">
        <v>949</v>
      </c>
      <c r="F201" s="215" t="s">
        <v>951</v>
      </c>
      <c r="G201" s="215" t="s">
        <v>952</v>
      </c>
      <c r="H201" s="217">
        <v>2</v>
      </c>
      <c r="I201" s="215" t="s">
        <v>68</v>
      </c>
      <c r="J201" s="215" t="s">
        <v>864</v>
      </c>
      <c r="K201" s="203">
        <v>45884</v>
      </c>
      <c r="L201" s="203">
        <v>46021</v>
      </c>
      <c r="M201" s="204">
        <f>(+L201-K201)/7</f>
        <v>19.571428571428573</v>
      </c>
      <c r="N201" s="214" t="s">
        <v>929</v>
      </c>
      <c r="O201" s="131">
        <v>1</v>
      </c>
      <c r="P201" s="132">
        <v>1</v>
      </c>
      <c r="Q201" s="133">
        <v>100</v>
      </c>
      <c r="R201" s="24">
        <v>100</v>
      </c>
      <c r="S201" s="24">
        <v>100</v>
      </c>
      <c r="T201" s="134" t="s">
        <v>43</v>
      </c>
      <c r="U201" s="134"/>
      <c r="V201" s="206" t="s">
        <v>953</v>
      </c>
      <c r="W201" s="24">
        <v>2</v>
      </c>
      <c r="X201" s="24">
        <v>1</v>
      </c>
      <c r="Y201" s="136" t="str">
        <f t="shared" si="75"/>
        <v>CUMPLIDA</v>
      </c>
      <c r="Z201" s="24" t="s">
        <v>45</v>
      </c>
    </row>
    <row r="202" spans="2:27" ht="123.75" customHeight="1" x14ac:dyDescent="0.25">
      <c r="B202" s="202" t="s">
        <v>954</v>
      </c>
      <c r="C202" s="216" t="s">
        <v>955</v>
      </c>
      <c r="D202" s="216" t="s">
        <v>956</v>
      </c>
      <c r="E202" s="216" t="s">
        <v>957</v>
      </c>
      <c r="F202" s="215" t="s">
        <v>958</v>
      </c>
      <c r="G202" s="215" t="s">
        <v>959</v>
      </c>
      <c r="H202" s="217">
        <v>1</v>
      </c>
      <c r="I202" s="215" t="s">
        <v>68</v>
      </c>
      <c r="J202" s="215" t="s">
        <v>960</v>
      </c>
      <c r="K202" s="203">
        <v>45884</v>
      </c>
      <c r="L202" s="203">
        <v>46021</v>
      </c>
      <c r="M202" s="218">
        <f t="shared" si="78"/>
        <v>19.571428571428573</v>
      </c>
      <c r="N202" s="214" t="s">
        <v>929</v>
      </c>
      <c r="O202" s="131">
        <v>1</v>
      </c>
      <c r="P202" s="132">
        <v>1</v>
      </c>
      <c r="Q202" s="133">
        <v>100</v>
      </c>
      <c r="R202" s="24">
        <v>100</v>
      </c>
      <c r="S202" s="24">
        <v>100</v>
      </c>
      <c r="T202" s="134" t="s">
        <v>43</v>
      </c>
      <c r="U202" s="134"/>
      <c r="V202" s="204" t="s">
        <v>961</v>
      </c>
      <c r="W202" s="24">
        <v>1</v>
      </c>
      <c r="X202" s="24">
        <v>1</v>
      </c>
      <c r="Y202" s="136" t="str">
        <f t="shared" si="75"/>
        <v>CUMPLIDA</v>
      </c>
      <c r="Z202" s="24" t="s">
        <v>45</v>
      </c>
    </row>
    <row r="203" spans="2:27" ht="64.5" customHeight="1" x14ac:dyDescent="0.25">
      <c r="B203" s="300" t="s">
        <v>962</v>
      </c>
      <c r="C203" s="301" t="s">
        <v>963</v>
      </c>
      <c r="D203" s="301" t="s">
        <v>964</v>
      </c>
      <c r="E203" s="301" t="s">
        <v>965</v>
      </c>
      <c r="F203" s="301" t="s">
        <v>966</v>
      </c>
      <c r="G203" s="301" t="s">
        <v>967</v>
      </c>
      <c r="H203" s="185" t="s">
        <v>968</v>
      </c>
      <c r="I203" s="186" t="s">
        <v>41</v>
      </c>
      <c r="J203" s="186">
        <v>1</v>
      </c>
      <c r="K203" s="110">
        <v>45883</v>
      </c>
      <c r="L203" s="110">
        <v>46203</v>
      </c>
      <c r="M203" s="70">
        <f>(L203-K203)/7</f>
        <v>45.714285714285715</v>
      </c>
      <c r="N203" s="219" t="s">
        <v>969</v>
      </c>
      <c r="O203" s="188">
        <v>1</v>
      </c>
      <c r="P203" s="112">
        <f>IF(O203/J203&gt;1,1,+O203/J203)</f>
        <v>1</v>
      </c>
      <c r="Q203" s="70">
        <f t="shared" ref="Q203:Q206" si="79">+M203*P203</f>
        <v>45.714285714285715</v>
      </c>
      <c r="R203" s="70">
        <f t="shared" ref="R203:R206" si="80">IF(L203&lt;=$C$8,Q203,0)</f>
        <v>0</v>
      </c>
      <c r="S203" s="70">
        <f t="shared" ref="S203:S206" si="81">IF($C$8&gt;=L203,M203,0)</f>
        <v>0</v>
      </c>
      <c r="T203" s="61"/>
      <c r="U203" s="61"/>
      <c r="V203" s="113" t="s">
        <v>970</v>
      </c>
      <c r="W203" s="62">
        <f t="shared" ref="W203:W206" si="82">IF(P203=100%,2,0)</f>
        <v>2</v>
      </c>
      <c r="X203" s="62">
        <f t="shared" ref="X203:X206" si="83">IF(L203&lt;$C$8,0,1)</f>
        <v>1</v>
      </c>
      <c r="Y203" s="450" t="s">
        <v>283</v>
      </c>
      <c r="Z203" s="399" t="s">
        <v>53</v>
      </c>
      <c r="AA203" s="115"/>
    </row>
    <row r="204" spans="2:27" ht="108.75" customHeight="1" x14ac:dyDescent="0.25">
      <c r="B204" s="300"/>
      <c r="C204" s="301"/>
      <c r="D204" s="301"/>
      <c r="E204" s="301"/>
      <c r="F204" s="301"/>
      <c r="G204" s="301"/>
      <c r="H204" s="185" t="s">
        <v>971</v>
      </c>
      <c r="I204" s="186" t="s">
        <v>41</v>
      </c>
      <c r="J204" s="186">
        <v>1</v>
      </c>
      <c r="K204" s="110">
        <v>45883</v>
      </c>
      <c r="L204" s="110">
        <v>46203</v>
      </c>
      <c r="M204" s="70">
        <f t="shared" ref="M204:M206" si="84">(L204-K204)/7</f>
        <v>45.714285714285715</v>
      </c>
      <c r="N204" s="219" t="s">
        <v>969</v>
      </c>
      <c r="O204" s="112">
        <v>0.4</v>
      </c>
      <c r="P204" s="112">
        <f>IF(O204/J204&gt;1,1,+O204/J204)</f>
        <v>0.4</v>
      </c>
      <c r="Q204" s="70">
        <f t="shared" si="79"/>
        <v>18.285714285714288</v>
      </c>
      <c r="R204" s="70">
        <f t="shared" si="80"/>
        <v>0</v>
      </c>
      <c r="S204" s="70">
        <f t="shared" si="81"/>
        <v>0</v>
      </c>
      <c r="T204" s="61"/>
      <c r="U204" s="61"/>
      <c r="V204" s="113" t="s">
        <v>972</v>
      </c>
      <c r="W204" s="62">
        <f t="shared" si="82"/>
        <v>0</v>
      </c>
      <c r="X204" s="62">
        <f t="shared" si="83"/>
        <v>1</v>
      </c>
      <c r="Y204" s="451"/>
      <c r="Z204" s="399"/>
      <c r="AA204" s="115"/>
    </row>
    <row r="205" spans="2:27" ht="150.75" customHeight="1" x14ac:dyDescent="0.25">
      <c r="B205" s="300"/>
      <c r="C205" s="301"/>
      <c r="D205" s="301"/>
      <c r="E205" s="301"/>
      <c r="F205" s="301" t="s">
        <v>973</v>
      </c>
      <c r="G205" s="301"/>
      <c r="H205" s="185" t="s">
        <v>974</v>
      </c>
      <c r="I205" s="186" t="s">
        <v>41</v>
      </c>
      <c r="J205" s="186">
        <v>1</v>
      </c>
      <c r="K205" s="110">
        <v>45883</v>
      </c>
      <c r="L205" s="110">
        <v>46203</v>
      </c>
      <c r="M205" s="70">
        <f t="shared" si="84"/>
        <v>45.714285714285715</v>
      </c>
      <c r="N205" s="219" t="s">
        <v>969</v>
      </c>
      <c r="O205" s="112">
        <v>0</v>
      </c>
      <c r="P205" s="112">
        <f>IF(O205/J205&gt;1,1,+O205/J205)</f>
        <v>0</v>
      </c>
      <c r="Q205" s="70">
        <f t="shared" si="79"/>
        <v>0</v>
      </c>
      <c r="R205" s="70">
        <f t="shared" si="80"/>
        <v>0</v>
      </c>
      <c r="S205" s="70">
        <f t="shared" si="81"/>
        <v>0</v>
      </c>
      <c r="T205" s="61"/>
      <c r="U205" s="61"/>
      <c r="V205" s="113" t="s">
        <v>975</v>
      </c>
      <c r="W205" s="62">
        <f t="shared" si="82"/>
        <v>0</v>
      </c>
      <c r="X205" s="62">
        <f t="shared" si="83"/>
        <v>1</v>
      </c>
      <c r="Y205" s="451"/>
      <c r="Z205" s="399"/>
      <c r="AA205" s="115"/>
    </row>
    <row r="206" spans="2:27" ht="154.9" customHeight="1" x14ac:dyDescent="0.25">
      <c r="B206" s="300"/>
      <c r="C206" s="301"/>
      <c r="D206" s="301"/>
      <c r="E206" s="301"/>
      <c r="F206" s="301"/>
      <c r="G206" s="301"/>
      <c r="H206" s="185" t="s">
        <v>976</v>
      </c>
      <c r="I206" s="186" t="s">
        <v>41</v>
      </c>
      <c r="J206" s="186">
        <v>1</v>
      </c>
      <c r="K206" s="110">
        <v>45883</v>
      </c>
      <c r="L206" s="110">
        <v>46203</v>
      </c>
      <c r="M206" s="70">
        <f t="shared" si="84"/>
        <v>45.714285714285715</v>
      </c>
      <c r="N206" s="219" t="s">
        <v>969</v>
      </c>
      <c r="O206" s="112">
        <v>0</v>
      </c>
      <c r="P206" s="112">
        <f>IF(O206/J206&gt;1,1,+O206/J206)</f>
        <v>0</v>
      </c>
      <c r="Q206" s="70">
        <f t="shared" si="79"/>
        <v>0</v>
      </c>
      <c r="R206" s="70">
        <f t="shared" si="80"/>
        <v>0</v>
      </c>
      <c r="S206" s="70">
        <f t="shared" si="81"/>
        <v>0</v>
      </c>
      <c r="T206" s="61"/>
      <c r="U206" s="61"/>
      <c r="V206" s="113" t="s">
        <v>977</v>
      </c>
      <c r="W206" s="62">
        <f t="shared" si="82"/>
        <v>0</v>
      </c>
      <c r="X206" s="62">
        <f t="shared" si="83"/>
        <v>1</v>
      </c>
      <c r="Y206" s="452"/>
      <c r="Z206" s="399"/>
      <c r="AA206" s="115"/>
    </row>
    <row r="207" spans="2:27" ht="198.75" customHeight="1" x14ac:dyDescent="0.25">
      <c r="B207" s="300" t="s">
        <v>978</v>
      </c>
      <c r="C207" s="216" t="s">
        <v>979</v>
      </c>
      <c r="D207" s="216" t="s">
        <v>980</v>
      </c>
      <c r="E207" s="216" t="s">
        <v>981</v>
      </c>
      <c r="F207" s="221" t="s">
        <v>1092</v>
      </c>
      <c r="G207" s="222" t="s">
        <v>982</v>
      </c>
      <c r="H207" s="217">
        <v>2</v>
      </c>
      <c r="I207" s="215" t="s">
        <v>68</v>
      </c>
      <c r="J207" s="215" t="s">
        <v>944</v>
      </c>
      <c r="K207" s="203">
        <v>45884</v>
      </c>
      <c r="L207" s="203">
        <v>46021</v>
      </c>
      <c r="M207" s="218">
        <f t="shared" ref="M207:M208" si="85">(+L207-K207)/7</f>
        <v>19.571428571428573</v>
      </c>
      <c r="N207" s="223" t="s">
        <v>983</v>
      </c>
      <c r="O207" s="131">
        <v>1</v>
      </c>
      <c r="P207" s="132">
        <v>1</v>
      </c>
      <c r="Q207" s="133">
        <v>100</v>
      </c>
      <c r="R207" s="24">
        <v>100</v>
      </c>
      <c r="S207" s="24">
        <v>100</v>
      </c>
      <c r="T207" s="134" t="s">
        <v>43</v>
      </c>
      <c r="U207" s="134"/>
      <c r="V207" s="204" t="s">
        <v>984</v>
      </c>
      <c r="W207" s="24">
        <v>1</v>
      </c>
      <c r="X207" s="24">
        <v>1</v>
      </c>
      <c r="Y207" s="408" t="str">
        <f t="shared" ref="Y207" si="86">IF(W207+X207&gt;1,"CUMPLIDA",IF(X207=1,"EN TERMINO","VENCIDA"))</f>
        <v>CUMPLIDA</v>
      </c>
      <c r="Z207" s="411" t="s">
        <v>45</v>
      </c>
    </row>
    <row r="208" spans="2:27" ht="186.75" customHeight="1" x14ac:dyDescent="0.25">
      <c r="B208" s="300"/>
      <c r="C208" s="216" t="s">
        <v>979</v>
      </c>
      <c r="D208" s="216" t="s">
        <v>980</v>
      </c>
      <c r="E208" s="216" t="s">
        <v>981</v>
      </c>
      <c r="F208" s="215" t="s">
        <v>1093</v>
      </c>
      <c r="G208" s="185" t="s">
        <v>985</v>
      </c>
      <c r="H208" s="217">
        <v>3</v>
      </c>
      <c r="I208" s="215" t="s">
        <v>68</v>
      </c>
      <c r="J208" s="215" t="s">
        <v>944</v>
      </c>
      <c r="K208" s="203">
        <v>45901</v>
      </c>
      <c r="L208" s="203">
        <v>46021</v>
      </c>
      <c r="M208" s="218">
        <f t="shared" si="85"/>
        <v>17.142857142857142</v>
      </c>
      <c r="N208" s="223" t="s">
        <v>983</v>
      </c>
      <c r="O208" s="131">
        <v>1</v>
      </c>
      <c r="P208" s="132">
        <v>1</v>
      </c>
      <c r="Q208" s="133">
        <v>100</v>
      </c>
      <c r="R208" s="24">
        <v>100</v>
      </c>
      <c r="S208" s="24">
        <v>100</v>
      </c>
      <c r="T208" s="134" t="s">
        <v>43</v>
      </c>
      <c r="U208" s="134"/>
      <c r="V208" s="204" t="s">
        <v>986</v>
      </c>
      <c r="W208" s="24">
        <f t="shared" ref="W208" si="87">IF(P208=100%,2,0)</f>
        <v>2</v>
      </c>
      <c r="X208" s="24">
        <f t="shared" ref="X208" si="88">IF(L208&lt;$C$8,0,1)</f>
        <v>1</v>
      </c>
      <c r="Y208" s="410"/>
      <c r="Z208" s="411"/>
    </row>
    <row r="209" spans="2:27" ht="409.5" x14ac:dyDescent="0.25">
      <c r="B209" s="202" t="s">
        <v>987</v>
      </c>
      <c r="C209" s="216" t="s">
        <v>988</v>
      </c>
      <c r="D209" s="216" t="s">
        <v>989</v>
      </c>
      <c r="E209" s="216" t="s">
        <v>990</v>
      </c>
      <c r="F209" s="215" t="s">
        <v>991</v>
      </c>
      <c r="G209" s="185" t="s">
        <v>992</v>
      </c>
      <c r="H209" s="185" t="s">
        <v>993</v>
      </c>
      <c r="I209" s="186" t="s">
        <v>41</v>
      </c>
      <c r="J209" s="186">
        <v>3</v>
      </c>
      <c r="K209" s="224">
        <v>45881</v>
      </c>
      <c r="L209" s="224">
        <v>46053</v>
      </c>
      <c r="M209" s="218">
        <f t="shared" ref="M209:M210" si="89">(+L209-K209)/7</f>
        <v>24.571428571428573</v>
      </c>
      <c r="N209" s="225" t="s">
        <v>994</v>
      </c>
      <c r="O209" s="112">
        <v>0.4</v>
      </c>
      <c r="P209" s="226">
        <f t="shared" ref="P209:P217" si="90">IF(O209/J209&gt;1,1,+O209/J209)</f>
        <v>0.13333333333333333</v>
      </c>
      <c r="Q209" s="227">
        <f t="shared" ref="Q209:Q217" si="91">+M209*P209</f>
        <v>3.2761904761904765</v>
      </c>
      <c r="R209" s="62">
        <f t="shared" ref="R209:R212" si="92">IF(L209&lt;=$C$7,Q209,0)</f>
        <v>0</v>
      </c>
      <c r="S209" s="62">
        <f t="shared" ref="S209:S212" si="93">IF($S$7&gt;=L209,M209,0)</f>
        <v>0</v>
      </c>
      <c r="T209" s="228"/>
      <c r="U209" s="228"/>
      <c r="V209" s="61" t="s">
        <v>995</v>
      </c>
      <c r="W209" s="62">
        <f t="shared" ref="W209:W218" si="94">IF(P209=100%,2,0)</f>
        <v>0</v>
      </c>
      <c r="X209" s="62">
        <f t="shared" ref="X209:X217" si="95">IF(L209&lt;$C$8,0,1)</f>
        <v>1</v>
      </c>
      <c r="Y209" s="114" t="str">
        <f t="shared" ref="Y209:Y217" si="96">IF(W209+X209&gt;1,"CUMPLIDA",IF(X209=1,"EN TERMINO","VENCIDA"))</f>
        <v>EN TERMINO</v>
      </c>
      <c r="Z209" s="62" t="s">
        <v>53</v>
      </c>
    </row>
    <row r="210" spans="2:27" ht="356.25" x14ac:dyDescent="0.25">
      <c r="B210" s="202" t="s">
        <v>996</v>
      </c>
      <c r="C210" s="216" t="s">
        <v>997</v>
      </c>
      <c r="D210" s="216" t="s">
        <v>998</v>
      </c>
      <c r="E210" s="216" t="s">
        <v>999</v>
      </c>
      <c r="F210" s="215" t="s">
        <v>1000</v>
      </c>
      <c r="G210" s="215" t="s">
        <v>1001</v>
      </c>
      <c r="H210" s="229" t="s">
        <v>1002</v>
      </c>
      <c r="I210" s="217" t="s">
        <v>41</v>
      </c>
      <c r="J210" s="217">
        <v>1</v>
      </c>
      <c r="K210" s="224">
        <v>45881</v>
      </c>
      <c r="L210" s="224">
        <v>45991</v>
      </c>
      <c r="M210" s="218">
        <f t="shared" si="89"/>
        <v>15.714285714285714</v>
      </c>
      <c r="N210" s="225" t="s">
        <v>994</v>
      </c>
      <c r="O210" s="112">
        <v>1</v>
      </c>
      <c r="P210" s="226">
        <f t="shared" si="90"/>
        <v>1</v>
      </c>
      <c r="Q210" s="227">
        <f t="shared" si="91"/>
        <v>15.714285714285714</v>
      </c>
      <c r="R210" s="62">
        <f t="shared" si="92"/>
        <v>0</v>
      </c>
      <c r="S210" s="62">
        <f t="shared" si="93"/>
        <v>0</v>
      </c>
      <c r="T210" s="228"/>
      <c r="U210" s="228"/>
      <c r="V210" s="61" t="s">
        <v>1003</v>
      </c>
      <c r="W210" s="62">
        <f t="shared" si="94"/>
        <v>2</v>
      </c>
      <c r="X210" s="62">
        <f t="shared" si="95"/>
        <v>1</v>
      </c>
      <c r="Y210" s="114" t="str">
        <f t="shared" si="96"/>
        <v>CUMPLIDA</v>
      </c>
      <c r="Z210" s="62" t="s">
        <v>45</v>
      </c>
    </row>
    <row r="211" spans="2:27" ht="409.5" x14ac:dyDescent="0.25">
      <c r="B211" s="202" t="s">
        <v>1004</v>
      </c>
      <c r="C211" s="216" t="s">
        <v>1005</v>
      </c>
      <c r="D211" s="216" t="s">
        <v>1006</v>
      </c>
      <c r="E211" s="216" t="s">
        <v>1007</v>
      </c>
      <c r="F211" s="107" t="s">
        <v>1008</v>
      </c>
      <c r="G211" s="107" t="s">
        <v>1009</v>
      </c>
      <c r="H211" s="107" t="s">
        <v>1010</v>
      </c>
      <c r="I211" s="120" t="s">
        <v>864</v>
      </c>
      <c r="J211" s="217">
        <v>2</v>
      </c>
      <c r="K211" s="224">
        <v>45881</v>
      </c>
      <c r="L211" s="224">
        <v>46022</v>
      </c>
      <c r="M211" s="218">
        <v>24</v>
      </c>
      <c r="N211" s="225" t="s">
        <v>994</v>
      </c>
      <c r="O211" s="112">
        <v>0.5</v>
      </c>
      <c r="P211" s="226">
        <f t="shared" si="90"/>
        <v>0.25</v>
      </c>
      <c r="Q211" s="227">
        <f t="shared" si="91"/>
        <v>6</v>
      </c>
      <c r="R211" s="62">
        <f t="shared" si="92"/>
        <v>0</v>
      </c>
      <c r="S211" s="62">
        <f t="shared" si="93"/>
        <v>0</v>
      </c>
      <c r="T211" s="228"/>
      <c r="U211" s="228"/>
      <c r="V211" s="61" t="s">
        <v>995</v>
      </c>
      <c r="W211" s="62">
        <f t="shared" si="94"/>
        <v>0</v>
      </c>
      <c r="X211" s="62">
        <f t="shared" si="95"/>
        <v>1</v>
      </c>
      <c r="Y211" s="114" t="str">
        <f t="shared" si="96"/>
        <v>EN TERMINO</v>
      </c>
      <c r="Z211" s="62" t="s">
        <v>53</v>
      </c>
    </row>
    <row r="212" spans="2:27" ht="409.5" x14ac:dyDescent="0.25">
      <c r="B212" s="202" t="s">
        <v>1011</v>
      </c>
      <c r="C212" s="216" t="s">
        <v>1012</v>
      </c>
      <c r="D212" s="216" t="s">
        <v>1013</v>
      </c>
      <c r="E212" s="216" t="s">
        <v>1014</v>
      </c>
      <c r="F212" s="215" t="s">
        <v>1015</v>
      </c>
      <c r="G212" s="215" t="s">
        <v>1016</v>
      </c>
      <c r="H212" s="215" t="s">
        <v>1017</v>
      </c>
      <c r="I212" s="217" t="s">
        <v>864</v>
      </c>
      <c r="J212" s="217">
        <v>1</v>
      </c>
      <c r="K212" s="224">
        <v>45881</v>
      </c>
      <c r="L212" s="224">
        <v>46022</v>
      </c>
      <c r="M212" s="218">
        <f t="shared" ref="M212" si="97">(+L212-K212)/7</f>
        <v>20.142857142857142</v>
      </c>
      <c r="N212" s="225" t="s">
        <v>994</v>
      </c>
      <c r="O212" s="112">
        <v>1</v>
      </c>
      <c r="P212" s="226">
        <f t="shared" si="90"/>
        <v>1</v>
      </c>
      <c r="Q212" s="227">
        <f t="shared" si="91"/>
        <v>20.142857142857142</v>
      </c>
      <c r="R212" s="62">
        <f t="shared" si="92"/>
        <v>0</v>
      </c>
      <c r="S212" s="62">
        <f t="shared" si="93"/>
        <v>0</v>
      </c>
      <c r="T212" s="228"/>
      <c r="U212" s="228"/>
      <c r="V212" s="61" t="s">
        <v>1018</v>
      </c>
      <c r="W212" s="62">
        <f t="shared" si="94"/>
        <v>2</v>
      </c>
      <c r="X212" s="62">
        <f t="shared" si="95"/>
        <v>1</v>
      </c>
      <c r="Y212" s="114" t="str">
        <f t="shared" si="96"/>
        <v>CUMPLIDA</v>
      </c>
      <c r="Z212" s="62" t="s">
        <v>45</v>
      </c>
    </row>
    <row r="213" spans="2:27" ht="98.25" customHeight="1" x14ac:dyDescent="0.25">
      <c r="B213" s="186" t="s">
        <v>1019</v>
      </c>
      <c r="C213" s="230" t="s">
        <v>1020</v>
      </c>
      <c r="D213" s="230" t="s">
        <v>1021</v>
      </c>
      <c r="E213" s="230" t="s">
        <v>1022</v>
      </c>
      <c r="F213" s="230" t="s">
        <v>1023</v>
      </c>
      <c r="G213" s="230" t="s">
        <v>1024</v>
      </c>
      <c r="H213" s="230" t="s">
        <v>1025</v>
      </c>
      <c r="I213" s="230" t="s">
        <v>1026</v>
      </c>
      <c r="J213" s="186">
        <v>1</v>
      </c>
      <c r="K213" s="231">
        <v>45981</v>
      </c>
      <c r="L213" s="231">
        <v>46162</v>
      </c>
      <c r="M213" s="70">
        <f>(L213-K213)/7</f>
        <v>25.857142857142858</v>
      </c>
      <c r="N213" s="219" t="s">
        <v>627</v>
      </c>
      <c r="O213" s="188">
        <v>0</v>
      </c>
      <c r="P213" s="112">
        <f t="shared" si="90"/>
        <v>0</v>
      </c>
      <c r="Q213" s="70">
        <f t="shared" si="91"/>
        <v>0</v>
      </c>
      <c r="R213" s="70">
        <f t="shared" ref="R213:R217" si="98">IF(L213&lt;=$C$8,Q213,0)</f>
        <v>0</v>
      </c>
      <c r="S213" s="70">
        <f t="shared" ref="S213:S217" si="99">IF($C$8&gt;=L213,M213,0)</f>
        <v>0</v>
      </c>
      <c r="T213" s="61"/>
      <c r="U213" s="61"/>
      <c r="V213" s="113" t="s">
        <v>1027</v>
      </c>
      <c r="W213" s="62">
        <f t="shared" si="94"/>
        <v>0</v>
      </c>
      <c r="X213" s="62">
        <f t="shared" si="95"/>
        <v>1</v>
      </c>
      <c r="Y213" s="114" t="str">
        <f t="shared" si="96"/>
        <v>EN TERMINO</v>
      </c>
      <c r="Z213" s="61" t="s">
        <v>53</v>
      </c>
      <c r="AA213" s="115"/>
    </row>
    <row r="214" spans="2:27" ht="98.25" customHeight="1" x14ac:dyDescent="0.25">
      <c r="B214" s="186" t="s">
        <v>1028</v>
      </c>
      <c r="C214" s="186" t="s">
        <v>1029</v>
      </c>
      <c r="D214" s="230" t="s">
        <v>1030</v>
      </c>
      <c r="E214" s="230" t="s">
        <v>1031</v>
      </c>
      <c r="F214" s="230" t="s">
        <v>1032</v>
      </c>
      <c r="G214" s="230" t="s">
        <v>1033</v>
      </c>
      <c r="H214" s="230" t="s">
        <v>1025</v>
      </c>
      <c r="I214" s="230" t="s">
        <v>1026</v>
      </c>
      <c r="J214" s="186">
        <v>1</v>
      </c>
      <c r="K214" s="231">
        <v>45981</v>
      </c>
      <c r="L214" s="231">
        <v>46162</v>
      </c>
      <c r="M214" s="204">
        <v>25.857142857142858</v>
      </c>
      <c r="N214" s="219" t="s">
        <v>627</v>
      </c>
      <c r="O214" s="112">
        <v>0</v>
      </c>
      <c r="P214" s="112">
        <f t="shared" si="90"/>
        <v>0</v>
      </c>
      <c r="Q214" s="70">
        <f t="shared" si="91"/>
        <v>0</v>
      </c>
      <c r="R214" s="70">
        <f t="shared" si="98"/>
        <v>0</v>
      </c>
      <c r="S214" s="70">
        <f t="shared" si="99"/>
        <v>0</v>
      </c>
      <c r="T214" s="61"/>
      <c r="U214" s="61"/>
      <c r="V214" s="113" t="s">
        <v>1027</v>
      </c>
      <c r="W214" s="62">
        <f t="shared" si="94"/>
        <v>0</v>
      </c>
      <c r="X214" s="62">
        <f t="shared" si="95"/>
        <v>1</v>
      </c>
      <c r="Y214" s="114" t="str">
        <f t="shared" si="96"/>
        <v>EN TERMINO</v>
      </c>
      <c r="Z214" s="61" t="s">
        <v>53</v>
      </c>
      <c r="AA214" s="115"/>
    </row>
    <row r="215" spans="2:27" ht="123.75" customHeight="1" x14ac:dyDescent="0.25">
      <c r="B215" s="290" t="s">
        <v>1034</v>
      </c>
      <c r="C215" s="292" t="s">
        <v>1035</v>
      </c>
      <c r="D215" s="292" t="s">
        <v>1036</v>
      </c>
      <c r="E215" s="292" t="s">
        <v>1037</v>
      </c>
      <c r="F215" s="290" t="s">
        <v>1038</v>
      </c>
      <c r="G215" s="290" t="s">
        <v>1039</v>
      </c>
      <c r="H215" s="185" t="s">
        <v>1040</v>
      </c>
      <c r="I215" s="186" t="s">
        <v>1041</v>
      </c>
      <c r="J215" s="186">
        <v>1</v>
      </c>
      <c r="K215" s="231">
        <v>45981</v>
      </c>
      <c r="L215" s="231">
        <v>46162</v>
      </c>
      <c r="M215" s="204">
        <v>24</v>
      </c>
      <c r="N215" s="219" t="s">
        <v>627</v>
      </c>
      <c r="O215" s="112">
        <v>0</v>
      </c>
      <c r="P215" s="112">
        <f t="shared" si="90"/>
        <v>0</v>
      </c>
      <c r="Q215" s="70">
        <f t="shared" si="91"/>
        <v>0</v>
      </c>
      <c r="R215" s="70">
        <f t="shared" si="98"/>
        <v>0</v>
      </c>
      <c r="S215" s="70">
        <f t="shared" si="99"/>
        <v>0</v>
      </c>
      <c r="T215" s="61"/>
      <c r="U215" s="61"/>
      <c r="V215" s="113" t="s">
        <v>1027</v>
      </c>
      <c r="W215" s="62">
        <f t="shared" si="94"/>
        <v>0</v>
      </c>
      <c r="X215" s="62">
        <f t="shared" si="95"/>
        <v>1</v>
      </c>
      <c r="Y215" s="450" t="str">
        <f t="shared" si="96"/>
        <v>EN TERMINO</v>
      </c>
      <c r="Z215" s="399" t="s">
        <v>53</v>
      </c>
      <c r="AA215" s="115"/>
    </row>
    <row r="216" spans="2:27" ht="116.25" customHeight="1" x14ac:dyDescent="0.25">
      <c r="B216" s="291"/>
      <c r="C216" s="293"/>
      <c r="D216" s="293"/>
      <c r="E216" s="293"/>
      <c r="F216" s="291"/>
      <c r="G216" s="291"/>
      <c r="H216" s="185" t="s">
        <v>1042</v>
      </c>
      <c r="I216" s="186" t="s">
        <v>1043</v>
      </c>
      <c r="J216" s="186">
        <v>1</v>
      </c>
      <c r="K216" s="231">
        <v>45981</v>
      </c>
      <c r="L216" s="231">
        <v>46162</v>
      </c>
      <c r="M216" s="204">
        <v>24</v>
      </c>
      <c r="N216" s="219" t="s">
        <v>627</v>
      </c>
      <c r="O216" s="112">
        <v>0</v>
      </c>
      <c r="P216" s="112">
        <f t="shared" si="90"/>
        <v>0</v>
      </c>
      <c r="Q216" s="70">
        <f t="shared" si="91"/>
        <v>0</v>
      </c>
      <c r="R216" s="70">
        <f t="shared" si="98"/>
        <v>0</v>
      </c>
      <c r="S216" s="70">
        <f t="shared" si="99"/>
        <v>0</v>
      </c>
      <c r="T216" s="61"/>
      <c r="U216" s="61"/>
      <c r="V216" s="113" t="s">
        <v>1027</v>
      </c>
      <c r="W216" s="62">
        <f t="shared" si="94"/>
        <v>0</v>
      </c>
      <c r="X216" s="62">
        <f t="shared" si="95"/>
        <v>1</v>
      </c>
      <c r="Y216" s="452"/>
      <c r="Z216" s="399"/>
      <c r="AA216" s="115"/>
    </row>
    <row r="217" spans="2:27" ht="409.5" x14ac:dyDescent="0.25">
      <c r="B217" s="186" t="s">
        <v>1044</v>
      </c>
      <c r="C217" s="230" t="s">
        <v>1045</v>
      </c>
      <c r="D217" s="230" t="s">
        <v>1046</v>
      </c>
      <c r="E217" s="230" t="s">
        <v>1047</v>
      </c>
      <c r="F217" s="186" t="s">
        <v>1094</v>
      </c>
      <c r="G217" s="186" t="s">
        <v>1048</v>
      </c>
      <c r="H217" s="185" t="s">
        <v>1049</v>
      </c>
      <c r="I217" s="186" t="s">
        <v>1050</v>
      </c>
      <c r="J217" s="186">
        <v>1</v>
      </c>
      <c r="K217" s="231">
        <v>45981</v>
      </c>
      <c r="L217" s="231">
        <v>46162</v>
      </c>
      <c r="M217" s="204">
        <v>25.857142857142858</v>
      </c>
      <c r="N217" s="219" t="s">
        <v>627</v>
      </c>
      <c r="O217" s="112">
        <v>0</v>
      </c>
      <c r="P217" s="112">
        <f t="shared" si="90"/>
        <v>0</v>
      </c>
      <c r="Q217" s="70">
        <f t="shared" si="91"/>
        <v>0</v>
      </c>
      <c r="R217" s="70">
        <f t="shared" si="98"/>
        <v>0</v>
      </c>
      <c r="S217" s="70">
        <f t="shared" si="99"/>
        <v>0</v>
      </c>
      <c r="T217" s="61"/>
      <c r="U217" s="61"/>
      <c r="V217" s="113" t="s">
        <v>1027</v>
      </c>
      <c r="W217" s="62">
        <f t="shared" si="94"/>
        <v>0</v>
      </c>
      <c r="X217" s="62">
        <f t="shared" si="95"/>
        <v>1</v>
      </c>
      <c r="Y217" s="114" t="str">
        <f t="shared" si="96"/>
        <v>EN TERMINO</v>
      </c>
      <c r="Z217" s="61" t="s">
        <v>53</v>
      </c>
      <c r="AA217" s="115"/>
    </row>
    <row r="218" spans="2:27" ht="107.25" customHeight="1" x14ac:dyDescent="0.25">
      <c r="B218" s="119" t="s">
        <v>696</v>
      </c>
      <c r="C218" s="107" t="s">
        <v>1051</v>
      </c>
      <c r="D218" s="107" t="s">
        <v>1052</v>
      </c>
      <c r="E218" s="107" t="s">
        <v>1053</v>
      </c>
      <c r="F218" s="107" t="s">
        <v>1054</v>
      </c>
      <c r="G218" s="107" t="s">
        <v>1055</v>
      </c>
      <c r="H218" s="107" t="s">
        <v>1056</v>
      </c>
      <c r="I218" s="107" t="s">
        <v>1057</v>
      </c>
      <c r="J218" s="107" t="s">
        <v>1058</v>
      </c>
      <c r="K218" s="110">
        <v>45513</v>
      </c>
      <c r="L218" s="110">
        <v>45725</v>
      </c>
      <c r="M218" s="189">
        <v>30.285714285714299</v>
      </c>
      <c r="N218" s="111" t="s">
        <v>1059</v>
      </c>
      <c r="O218" s="112">
        <v>0.8</v>
      </c>
      <c r="P218" s="226">
        <v>0.8</v>
      </c>
      <c r="Q218" s="227">
        <f>+M218*P218</f>
        <v>24.228571428571442</v>
      </c>
      <c r="R218" s="62">
        <f>IF(L218&lt;=$C$8,Q218,0)</f>
        <v>0</v>
      </c>
      <c r="S218" s="62">
        <f t="shared" ref="S218" si="100">IF($S$7&gt;=L218,M218,0)</f>
        <v>0</v>
      </c>
      <c r="T218" s="228" t="s">
        <v>695</v>
      </c>
      <c r="U218" s="228"/>
      <c r="V218" s="232" t="s">
        <v>1060</v>
      </c>
      <c r="W218" s="62">
        <f t="shared" si="94"/>
        <v>0</v>
      </c>
      <c r="X218" s="62">
        <f>IF(L218&lt;$C$8,0,1)</f>
        <v>1</v>
      </c>
      <c r="Y218" s="114" t="str">
        <f>IF(W218+X218&gt;1,"CUMPLIDA",IF(X218=1,"EN TERMINO","VENCIDA"))</f>
        <v>EN TERMINO</v>
      </c>
      <c r="Z218" s="194" t="s">
        <v>53</v>
      </c>
      <c r="AA218" s="115"/>
    </row>
    <row r="219" spans="2:27" ht="30" customHeight="1" x14ac:dyDescent="0.25">
      <c r="B219" s="357" t="s">
        <v>1061</v>
      </c>
      <c r="C219" s="358"/>
      <c r="D219" s="357" t="s">
        <v>1062</v>
      </c>
      <c r="E219" s="359"/>
      <c r="F219" s="233"/>
      <c r="G219" s="234"/>
      <c r="H219" s="234"/>
      <c r="I219" s="235"/>
      <c r="J219" s="235"/>
      <c r="K219" s="360"/>
      <c r="L219" s="360"/>
      <c r="M219" s="236"/>
      <c r="N219" s="236"/>
      <c r="Z219" s="1"/>
    </row>
    <row r="220" spans="2:27" x14ac:dyDescent="0.25">
      <c r="B220" s="235"/>
      <c r="C220" s="235"/>
      <c r="D220" s="235"/>
      <c r="E220" s="235"/>
      <c r="F220" s="237"/>
      <c r="G220" s="234"/>
      <c r="H220" s="234"/>
      <c r="I220" s="235"/>
      <c r="J220" s="235"/>
      <c r="K220" s="234"/>
      <c r="L220" s="234"/>
      <c r="M220" s="236"/>
      <c r="N220" s="236"/>
      <c r="Z220" s="1"/>
    </row>
    <row r="221" spans="2:27" x14ac:dyDescent="0.25">
      <c r="B221" s="235"/>
      <c r="C221" s="235"/>
      <c r="D221" s="235"/>
      <c r="E221" s="235"/>
      <c r="F221" s="237"/>
      <c r="G221" s="234"/>
      <c r="H221" s="234"/>
      <c r="I221" s="235"/>
      <c r="J221" s="235"/>
      <c r="K221" s="234"/>
      <c r="L221" s="234"/>
      <c r="M221" s="236"/>
      <c r="N221" s="236"/>
      <c r="Z221" s="1"/>
    </row>
    <row r="222" spans="2:27" ht="20.25" customHeight="1" x14ac:dyDescent="0.25">
      <c r="B222" s="325" t="s">
        <v>1063</v>
      </c>
      <c r="C222" s="326"/>
      <c r="D222" s="238"/>
      <c r="E222" s="238"/>
      <c r="F222" s="239"/>
      <c r="G222" s="236"/>
      <c r="H222" s="236"/>
      <c r="I222" s="236"/>
      <c r="J222" s="236"/>
      <c r="K222" s="236"/>
      <c r="L222" s="236"/>
      <c r="M222" s="236"/>
      <c r="N222" s="236"/>
      <c r="Z222" s="1"/>
    </row>
    <row r="223" spans="2:27" ht="4.5" customHeight="1" x14ac:dyDescent="0.25">
      <c r="B223" s="325"/>
      <c r="C223" s="327"/>
      <c r="D223" s="238"/>
      <c r="E223" s="238"/>
      <c r="F223" s="239"/>
      <c r="G223" s="236"/>
      <c r="H223" s="236"/>
      <c r="I223" s="236"/>
      <c r="J223" s="236"/>
      <c r="K223" s="236"/>
      <c r="L223" s="236"/>
      <c r="M223" s="236"/>
      <c r="N223" s="236"/>
      <c r="Z223" s="1"/>
    </row>
    <row r="224" spans="2:27" ht="32.25" customHeight="1" x14ac:dyDescent="0.25">
      <c r="B224" s="240"/>
      <c r="C224" s="207" t="s">
        <v>1064</v>
      </c>
      <c r="D224" s="238"/>
      <c r="E224" s="238"/>
      <c r="F224" s="239"/>
      <c r="G224" s="236"/>
      <c r="H224" s="236"/>
      <c r="I224" s="236"/>
      <c r="J224" s="236"/>
      <c r="K224" s="236"/>
      <c r="L224" s="236"/>
      <c r="M224" s="236"/>
      <c r="N224" s="236"/>
      <c r="Z224" s="1"/>
    </row>
    <row r="225" spans="2:26" ht="30" customHeight="1" x14ac:dyDescent="0.25">
      <c r="B225" s="240"/>
      <c r="C225" s="241" t="s">
        <v>1065</v>
      </c>
      <c r="D225" s="238"/>
      <c r="E225" s="238"/>
      <c r="F225" s="239"/>
      <c r="G225" s="236"/>
      <c r="H225" s="236"/>
      <c r="I225" s="236"/>
      <c r="J225" s="236"/>
      <c r="K225" s="236"/>
      <c r="L225" s="236"/>
      <c r="M225" s="236"/>
      <c r="N225" s="236"/>
      <c r="Z225" s="1"/>
    </row>
    <row r="226" spans="2:26" ht="42" customHeight="1" x14ac:dyDescent="0.25">
      <c r="B226" s="240"/>
      <c r="C226" s="241" t="s">
        <v>1066</v>
      </c>
      <c r="D226" s="238"/>
      <c r="E226" s="238"/>
      <c r="F226" s="239"/>
      <c r="G226" s="236"/>
      <c r="H226" s="236"/>
      <c r="I226" s="236"/>
      <c r="J226" s="236"/>
      <c r="K226" s="236"/>
      <c r="L226" s="236"/>
      <c r="M226" s="236"/>
      <c r="N226" s="236"/>
      <c r="Z226" s="1"/>
    </row>
    <row r="227" spans="2:26" ht="36" customHeight="1" x14ac:dyDescent="0.25">
      <c r="B227" s="240"/>
      <c r="C227" s="207" t="s">
        <v>1067</v>
      </c>
      <c r="D227" s="238"/>
      <c r="E227" s="238"/>
      <c r="F227" s="239"/>
      <c r="G227" s="236"/>
      <c r="H227" s="236"/>
      <c r="I227" s="236"/>
      <c r="J227" s="236"/>
      <c r="K227" s="236"/>
      <c r="L227" s="236"/>
      <c r="M227" s="236"/>
      <c r="N227" s="236"/>
      <c r="Z227" s="1"/>
    </row>
    <row r="228" spans="2:26" ht="36.75" customHeight="1" x14ac:dyDescent="0.25">
      <c r="B228" s="240"/>
      <c r="C228" s="207" t="s">
        <v>1068</v>
      </c>
      <c r="D228" s="242"/>
      <c r="E228" s="242"/>
      <c r="F228" s="239"/>
      <c r="G228" s="236"/>
      <c r="H228" s="236"/>
      <c r="I228" s="236"/>
      <c r="J228" s="236"/>
      <c r="K228" s="236"/>
      <c r="L228" s="236"/>
      <c r="M228" s="236"/>
      <c r="N228" s="236"/>
      <c r="Z228" s="1"/>
    </row>
    <row r="229" spans="2:26" ht="36" customHeight="1" x14ac:dyDescent="0.25">
      <c r="B229" s="186"/>
      <c r="C229" s="207" t="s">
        <v>1069</v>
      </c>
      <c r="D229" s="242"/>
      <c r="E229" s="242"/>
      <c r="F229" s="239"/>
      <c r="G229" s="236"/>
      <c r="H229" s="236"/>
      <c r="I229" s="236"/>
      <c r="J229" s="236"/>
      <c r="K229" s="236"/>
      <c r="L229" s="236"/>
      <c r="M229" s="236"/>
      <c r="N229" s="236"/>
      <c r="Z229" s="1"/>
    </row>
    <row r="230" spans="2:26" ht="33.75" customHeight="1" x14ac:dyDescent="0.25">
      <c r="B230" s="328" t="s">
        <v>1073</v>
      </c>
      <c r="C230" s="328"/>
      <c r="D230" s="236"/>
      <c r="E230" s="236"/>
      <c r="F230" s="239"/>
      <c r="G230" s="236"/>
      <c r="H230" s="236"/>
      <c r="I230" s="236"/>
      <c r="J230" s="236"/>
      <c r="K230" s="236"/>
      <c r="L230" s="236"/>
      <c r="M230" s="236"/>
      <c r="N230" s="236"/>
      <c r="Z230" s="1"/>
    </row>
    <row r="231" spans="2:26" x14ac:dyDescent="0.25">
      <c r="B231" s="242"/>
      <c r="C231" s="236"/>
      <c r="D231" s="236"/>
      <c r="E231" s="236"/>
      <c r="F231" s="236"/>
      <c r="G231" s="236"/>
      <c r="H231" s="236"/>
      <c r="I231" s="236"/>
      <c r="J231" s="236"/>
      <c r="K231" s="236"/>
      <c r="L231" s="236"/>
      <c r="M231" s="236"/>
      <c r="N231" s="236"/>
      <c r="Z231" s="1"/>
    </row>
    <row r="232" spans="2:26" x14ac:dyDescent="0.25">
      <c r="B232" s="242"/>
      <c r="C232" s="236"/>
      <c r="D232" s="236"/>
      <c r="E232" s="236"/>
      <c r="F232" s="236"/>
      <c r="G232" s="236"/>
      <c r="H232" s="236"/>
      <c r="I232" s="236"/>
      <c r="J232" s="236"/>
      <c r="K232" s="236"/>
      <c r="L232" s="236"/>
      <c r="M232" s="236"/>
      <c r="N232" s="236"/>
      <c r="Z232" s="1"/>
    </row>
    <row r="233" spans="2:26" x14ac:dyDescent="0.25">
      <c r="B233" s="242"/>
      <c r="C233" s="236"/>
      <c r="D233" s="236"/>
      <c r="E233" s="236"/>
      <c r="F233" s="236"/>
      <c r="G233" s="236"/>
      <c r="H233" s="236"/>
      <c r="I233" s="236"/>
      <c r="J233" s="236"/>
      <c r="K233" s="236"/>
      <c r="L233" s="236"/>
      <c r="M233" s="236"/>
      <c r="N233" s="236"/>
      <c r="Z233" s="1"/>
    </row>
    <row r="234" spans="2:26" x14ac:dyDescent="0.25">
      <c r="B234" s="242"/>
      <c r="C234" s="236"/>
      <c r="D234" s="236"/>
      <c r="E234" s="236"/>
      <c r="F234" s="236"/>
      <c r="G234" s="236"/>
      <c r="H234" s="236"/>
      <c r="I234" s="236"/>
      <c r="J234" s="236"/>
      <c r="K234" s="236"/>
      <c r="L234" s="236"/>
      <c r="M234" s="236"/>
      <c r="N234" s="236"/>
      <c r="Z234" s="1"/>
    </row>
    <row r="235" spans="2:26" x14ac:dyDescent="0.25">
      <c r="B235" s="242"/>
      <c r="C235" s="236"/>
      <c r="D235" s="236"/>
      <c r="E235" s="236"/>
      <c r="F235" s="236"/>
      <c r="G235" s="236"/>
      <c r="H235" s="236"/>
      <c r="I235" s="236"/>
      <c r="J235" s="236"/>
      <c r="K235" s="236"/>
      <c r="L235" s="236"/>
      <c r="M235" s="236"/>
      <c r="N235" s="236"/>
      <c r="Z235" s="1"/>
    </row>
    <row r="236" spans="2:26" x14ac:dyDescent="0.25">
      <c r="B236" s="242"/>
      <c r="C236" s="236"/>
      <c r="D236" s="236"/>
      <c r="E236" s="236"/>
      <c r="F236" s="236"/>
      <c r="G236" s="236"/>
      <c r="H236" s="236"/>
      <c r="I236" s="236"/>
      <c r="J236" s="236"/>
      <c r="K236" s="236"/>
      <c r="L236" s="236"/>
      <c r="M236" s="236"/>
      <c r="N236" s="236"/>
      <c r="Z236" s="1"/>
    </row>
    <row r="237" spans="2:26" x14ac:dyDescent="0.25">
      <c r="Z237" s="1"/>
    </row>
    <row r="238" spans="2:26" x14ac:dyDescent="0.25">
      <c r="Z238" s="1"/>
    </row>
    <row r="239" spans="2:26" x14ac:dyDescent="0.25">
      <c r="Z239" s="1"/>
    </row>
    <row r="240" spans="2:26" x14ac:dyDescent="0.25">
      <c r="Z240" s="1"/>
    </row>
    <row r="241" spans="26:26" x14ac:dyDescent="0.25">
      <c r="Z241" s="1"/>
    </row>
    <row r="242" spans="26:26" x14ac:dyDescent="0.25">
      <c r="Z242" s="1"/>
    </row>
    <row r="243" spans="26:26" x14ac:dyDescent="0.25">
      <c r="Z243" s="1"/>
    </row>
    <row r="244" spans="26:26" x14ac:dyDescent="0.25">
      <c r="Z244" s="1"/>
    </row>
    <row r="245" spans="26:26" x14ac:dyDescent="0.25">
      <c r="Z245" s="1"/>
    </row>
    <row r="246" spans="26:26" x14ac:dyDescent="0.25">
      <c r="Z246" s="1"/>
    </row>
    <row r="247" spans="26:26" x14ac:dyDescent="0.25">
      <c r="Z247" s="1"/>
    </row>
    <row r="248" spans="26:26" x14ac:dyDescent="0.25">
      <c r="Z248" s="1"/>
    </row>
    <row r="249" spans="26:26" x14ac:dyDescent="0.25">
      <c r="Z249" s="1"/>
    </row>
    <row r="250" spans="26:26" x14ac:dyDescent="0.25">
      <c r="Z250" s="1"/>
    </row>
    <row r="251" spans="26:26" x14ac:dyDescent="0.25">
      <c r="Z251" s="1"/>
    </row>
    <row r="252" spans="26:26" x14ac:dyDescent="0.25">
      <c r="Z252" s="1"/>
    </row>
    <row r="253" spans="26:26" x14ac:dyDescent="0.25">
      <c r="Z253" s="1"/>
    </row>
    <row r="254" spans="26:26" x14ac:dyDescent="0.25">
      <c r="Z254" s="1"/>
    </row>
    <row r="255" spans="26:26" x14ac:dyDescent="0.25">
      <c r="Z255" s="1"/>
    </row>
    <row r="256" spans="26:26" x14ac:dyDescent="0.25">
      <c r="Z256" s="1"/>
    </row>
    <row r="257" spans="26:26" x14ac:dyDescent="0.25">
      <c r="Z257" s="1"/>
    </row>
  </sheetData>
  <sheetProtection insertColumns="0" deleteColumns="0"/>
  <mergeCells count="253">
    <mergeCell ref="Z192:Z193"/>
    <mergeCell ref="Y194:Y195"/>
    <mergeCell ref="Z194:Z195"/>
    <mergeCell ref="Y203:Y206"/>
    <mergeCell ref="Z203:Z206"/>
    <mergeCell ref="Y207:Y208"/>
    <mergeCell ref="Z207:Z208"/>
    <mergeCell ref="Z215:Z216"/>
    <mergeCell ref="Y215:Y216"/>
    <mergeCell ref="V144:V150"/>
    <mergeCell ref="Y144:Y150"/>
    <mergeCell ref="Z144:Z150"/>
    <mergeCell ref="F147:F150"/>
    <mergeCell ref="G147:G150"/>
    <mergeCell ref="N147:N150"/>
    <mergeCell ref="B144:B150"/>
    <mergeCell ref="C144:C150"/>
    <mergeCell ref="D144:D150"/>
    <mergeCell ref="E144:E150"/>
    <mergeCell ref="K144:K150"/>
    <mergeCell ref="L144:L150"/>
    <mergeCell ref="M144:M150"/>
    <mergeCell ref="O144:O150"/>
    <mergeCell ref="P144:P150"/>
    <mergeCell ref="Q144:Q150"/>
    <mergeCell ref="R144:R150"/>
    <mergeCell ref="S144:S150"/>
    <mergeCell ref="T144:T150"/>
    <mergeCell ref="U144:U150"/>
    <mergeCell ref="V139:V140"/>
    <mergeCell ref="Y139:Y140"/>
    <mergeCell ref="Z139:Z140"/>
    <mergeCell ref="Y141:Y142"/>
    <mergeCell ref="Z141:Z142"/>
    <mergeCell ref="R141:R142"/>
    <mergeCell ref="S141:S142"/>
    <mergeCell ref="T141:T142"/>
    <mergeCell ref="U141:U142"/>
    <mergeCell ref="V141:V142"/>
    <mergeCell ref="B141:B142"/>
    <mergeCell ref="C141:C142"/>
    <mergeCell ref="D141:D142"/>
    <mergeCell ref="E141:E142"/>
    <mergeCell ref="K141:K142"/>
    <mergeCell ref="B139:B140"/>
    <mergeCell ref="C139:C140"/>
    <mergeCell ref="D139:D140"/>
    <mergeCell ref="E139:E140"/>
    <mergeCell ref="Y77:Y78"/>
    <mergeCell ref="Z77:Z78"/>
    <mergeCell ref="B137:B138"/>
    <mergeCell ref="C137:C138"/>
    <mergeCell ref="D137:D138"/>
    <mergeCell ref="E137:E138"/>
    <mergeCell ref="K137:K138"/>
    <mergeCell ref="L137:L138"/>
    <mergeCell ref="M137:M138"/>
    <mergeCell ref="N137:N138"/>
    <mergeCell ref="O137:O138"/>
    <mergeCell ref="P137:P138"/>
    <mergeCell ref="Q137:Q138"/>
    <mergeCell ref="R137:R138"/>
    <mergeCell ref="S137:S138"/>
    <mergeCell ref="Z137:Z138"/>
    <mergeCell ref="T137:T138"/>
    <mergeCell ref="U137:U138"/>
    <mergeCell ref="W137:W138"/>
    <mergeCell ref="X137:X138"/>
    <mergeCell ref="Y137:Y138"/>
    <mergeCell ref="Z17:Z18"/>
    <mergeCell ref="C13:F13"/>
    <mergeCell ref="B36:B38"/>
    <mergeCell ref="C36:C38"/>
    <mergeCell ref="D36:D38"/>
    <mergeCell ref="E36:E38"/>
    <mergeCell ref="B8:M8"/>
    <mergeCell ref="C9:F9"/>
    <mergeCell ref="C10:F10"/>
    <mergeCell ref="C11:F11"/>
    <mergeCell ref="C12:F12"/>
    <mergeCell ref="C14:F14"/>
    <mergeCell ref="B16:N16"/>
    <mergeCell ref="V36:V38"/>
    <mergeCell ref="Y36:Y38"/>
    <mergeCell ref="Z36:Z38"/>
    <mergeCell ref="B156:B157"/>
    <mergeCell ref="C156:C157"/>
    <mergeCell ref="D156:D157"/>
    <mergeCell ref="E156:E157"/>
    <mergeCell ref="F156:F157"/>
    <mergeCell ref="G156:G157"/>
    <mergeCell ref="O16:Y16"/>
    <mergeCell ref="B17:B18"/>
    <mergeCell ref="C17:C18"/>
    <mergeCell ref="D17:D18"/>
    <mergeCell ref="E17:E18"/>
    <mergeCell ref="F17:F18"/>
    <mergeCell ref="G17:G18"/>
    <mergeCell ref="H17:H18"/>
    <mergeCell ref="B77:B78"/>
    <mergeCell ref="C77:C78"/>
    <mergeCell ref="D77:D78"/>
    <mergeCell ref="E77:E78"/>
    <mergeCell ref="K77:K78"/>
    <mergeCell ref="L77:L78"/>
    <mergeCell ref="M77:M78"/>
    <mergeCell ref="R77:R78"/>
    <mergeCell ref="S77:S78"/>
    <mergeCell ref="T77:T78"/>
    <mergeCell ref="K219:L219"/>
    <mergeCell ref="O17:O18"/>
    <mergeCell ref="P17:P18"/>
    <mergeCell ref="Q17:Q18"/>
    <mergeCell ref="R17:R18"/>
    <mergeCell ref="S17:S18"/>
    <mergeCell ref="T17:U17"/>
    <mergeCell ref="I17:I18"/>
    <mergeCell ref="J17:J18"/>
    <mergeCell ref="K17:K18"/>
    <mergeCell ref="L17:L18"/>
    <mergeCell ref="M17:M18"/>
    <mergeCell ref="N17:N18"/>
    <mergeCell ref="U77:U78"/>
    <mergeCell ref="P141:P142"/>
    <mergeCell ref="Q141:Q142"/>
    <mergeCell ref="R139:R140"/>
    <mergeCell ref="S139:S140"/>
    <mergeCell ref="T139:T140"/>
    <mergeCell ref="U139:U140"/>
    <mergeCell ref="L141:L142"/>
    <mergeCell ref="M141:M142"/>
    <mergeCell ref="O141:O142"/>
    <mergeCell ref="N172:N173"/>
    <mergeCell ref="B222:C222"/>
    <mergeCell ref="B223:C223"/>
    <mergeCell ref="B230:C230"/>
    <mergeCell ref="V17:V18"/>
    <mergeCell ref="Y17:Y18"/>
    <mergeCell ref="K36:K38"/>
    <mergeCell ref="L36:L38"/>
    <mergeCell ref="M36:M38"/>
    <mergeCell ref="N36:N37"/>
    <mergeCell ref="O36:O38"/>
    <mergeCell ref="P36:P38"/>
    <mergeCell ref="Q36:Q38"/>
    <mergeCell ref="R36:R38"/>
    <mergeCell ref="S36:S38"/>
    <mergeCell ref="T36:T38"/>
    <mergeCell ref="U36:U38"/>
    <mergeCell ref="B152:B155"/>
    <mergeCell ref="C152:C155"/>
    <mergeCell ref="D152:D155"/>
    <mergeCell ref="E152:E155"/>
    <mergeCell ref="F152:F155"/>
    <mergeCell ref="G152:G155"/>
    <mergeCell ref="B219:C219"/>
    <mergeCell ref="D219:E219"/>
    <mergeCell ref="B158:B161"/>
    <mergeCell ref="C158:C161"/>
    <mergeCell ref="D158:D161"/>
    <mergeCell ref="E158:E161"/>
    <mergeCell ref="F158:F161"/>
    <mergeCell ref="G158:G161"/>
    <mergeCell ref="K158:K161"/>
    <mergeCell ref="L158:L161"/>
    <mergeCell ref="M158:M161"/>
    <mergeCell ref="B168:B171"/>
    <mergeCell ref="C168:C171"/>
    <mergeCell ref="D168:D171"/>
    <mergeCell ref="E168:E171"/>
    <mergeCell ref="F168:F169"/>
    <mergeCell ref="G168:G171"/>
    <mergeCell ref="F170:F171"/>
    <mergeCell ref="B163:B165"/>
    <mergeCell ref="C163:C165"/>
    <mergeCell ref="D163:D165"/>
    <mergeCell ref="E163:E165"/>
    <mergeCell ref="F163:F165"/>
    <mergeCell ref="G163:G165"/>
    <mergeCell ref="B166:B167"/>
    <mergeCell ref="C166:C167"/>
    <mergeCell ref="D166:D167"/>
    <mergeCell ref="E166:E167"/>
    <mergeCell ref="F166:F167"/>
    <mergeCell ref="G166:G167"/>
    <mergeCell ref="M176:M177"/>
    <mergeCell ref="B172:B173"/>
    <mergeCell ref="C172:C173"/>
    <mergeCell ref="D172:D173"/>
    <mergeCell ref="E172:E173"/>
    <mergeCell ref="F172:F173"/>
    <mergeCell ref="G172:G173"/>
    <mergeCell ref="B178:B179"/>
    <mergeCell ref="C178:C179"/>
    <mergeCell ref="D178:D179"/>
    <mergeCell ref="E178:E179"/>
    <mergeCell ref="G178:G179"/>
    <mergeCell ref="K178:K179"/>
    <mergeCell ref="L178:L179"/>
    <mergeCell ref="M178:M179"/>
    <mergeCell ref="B174:B175"/>
    <mergeCell ref="B176:B177"/>
    <mergeCell ref="C176:C177"/>
    <mergeCell ref="D176:D177"/>
    <mergeCell ref="E176:E177"/>
    <mergeCell ref="F176:F177"/>
    <mergeCell ref="G176:G177"/>
    <mergeCell ref="K176:K177"/>
    <mergeCell ref="L176:L177"/>
    <mergeCell ref="B183:B187"/>
    <mergeCell ref="C183:C187"/>
    <mergeCell ref="D183:D187"/>
    <mergeCell ref="E183:E187"/>
    <mergeCell ref="F183:F187"/>
    <mergeCell ref="G183:G187"/>
    <mergeCell ref="B192:B193"/>
    <mergeCell ref="C192:C193"/>
    <mergeCell ref="D192:D193"/>
    <mergeCell ref="E192:E193"/>
    <mergeCell ref="C194:C195"/>
    <mergeCell ref="D194:D195"/>
    <mergeCell ref="E194:E195"/>
    <mergeCell ref="G194:G195"/>
    <mergeCell ref="K194:K195"/>
    <mergeCell ref="L194:L195"/>
    <mergeCell ref="M194:M195"/>
    <mergeCell ref="N194:N195"/>
    <mergeCell ref="N178:N179"/>
    <mergeCell ref="N192:N193"/>
    <mergeCell ref="B215:B216"/>
    <mergeCell ref="C215:C216"/>
    <mergeCell ref="D215:D216"/>
    <mergeCell ref="E215:E216"/>
    <mergeCell ref="F215:F216"/>
    <mergeCell ref="G215:G216"/>
    <mergeCell ref="G85:G86"/>
    <mergeCell ref="O152:O157"/>
    <mergeCell ref="O163:O165"/>
    <mergeCell ref="O166:O167"/>
    <mergeCell ref="B207:B208"/>
    <mergeCell ref="B203:B206"/>
    <mergeCell ref="C203:C206"/>
    <mergeCell ref="D203:D206"/>
    <mergeCell ref="E203:E206"/>
    <mergeCell ref="F203:F204"/>
    <mergeCell ref="G203:G206"/>
    <mergeCell ref="F205:F206"/>
    <mergeCell ref="B198:B199"/>
    <mergeCell ref="B200:B201"/>
    <mergeCell ref="K192:K193"/>
    <mergeCell ref="L192:L193"/>
    <mergeCell ref="M192:M193"/>
    <mergeCell ref="B194:B195"/>
  </mergeCells>
  <conditionalFormatting sqref="Y134:Z136">
    <cfRule type="cellIs" dxfId="152" priority="181" operator="equal">
      <formula>"EN TERMINO"</formula>
    </cfRule>
    <cfRule type="cellIs" dxfId="151" priority="182" operator="equal">
      <formula>"CUMPLIDA"</formula>
    </cfRule>
    <cfRule type="cellIs" dxfId="150" priority="183" operator="equal">
      <formula>"VENCIDA"</formula>
    </cfRule>
  </conditionalFormatting>
  <conditionalFormatting sqref="Y132:Y133">
    <cfRule type="cellIs" dxfId="149" priority="178" operator="equal">
      <formula>"EN TERMINO"</formula>
    </cfRule>
    <cfRule type="cellIs" dxfId="148" priority="179" operator="equal">
      <formula>"CUMPLIDA"</formula>
    </cfRule>
    <cfRule type="cellIs" dxfId="147" priority="180" operator="equal">
      <formula>"VENCIDA"</formula>
    </cfRule>
  </conditionalFormatting>
  <conditionalFormatting sqref="Y139">
    <cfRule type="cellIs" dxfId="146" priority="166" operator="equal">
      <formula>"EN TERMINO"</formula>
    </cfRule>
    <cfRule type="cellIs" dxfId="145" priority="167" operator="equal">
      <formula>"CUMPLIDA"</formula>
    </cfRule>
    <cfRule type="cellIs" dxfId="144" priority="168" operator="equal">
      <formula>"VENCIDA"</formula>
    </cfRule>
  </conditionalFormatting>
  <conditionalFormatting sqref="Y141">
    <cfRule type="cellIs" dxfId="143" priority="163" operator="equal">
      <formula>"EN TERMINO"</formula>
    </cfRule>
    <cfRule type="cellIs" dxfId="142" priority="164" operator="equal">
      <formula>"CUMPLIDA"</formula>
    </cfRule>
    <cfRule type="cellIs" dxfId="141" priority="165" operator="equal">
      <formula>"VENCIDA"</formula>
    </cfRule>
  </conditionalFormatting>
  <conditionalFormatting sqref="Y143:Y144">
    <cfRule type="cellIs" dxfId="140" priority="151" operator="equal">
      <formula>"EN TERMINO"</formula>
    </cfRule>
    <cfRule type="cellIs" dxfId="139" priority="152" operator="equal">
      <formula>"CUMPLIDA"</formula>
    </cfRule>
    <cfRule type="cellIs" dxfId="138" priority="153" operator="equal">
      <formula>"VENCIDA"</formula>
    </cfRule>
  </conditionalFormatting>
  <conditionalFormatting sqref="Y75:Z77 Y36:Z36">
    <cfRule type="cellIs" dxfId="137" priority="190" operator="equal">
      <formula>"EN TERMINO"</formula>
    </cfRule>
    <cfRule type="cellIs" dxfId="136" priority="191" operator="equal">
      <formula>"CUMPLIDA"</formula>
    </cfRule>
    <cfRule type="cellIs" dxfId="135" priority="192" operator="equal">
      <formula>"VENCIDA"</formula>
    </cfRule>
  </conditionalFormatting>
  <conditionalFormatting sqref="Y137:Z137">
    <cfRule type="cellIs" dxfId="134" priority="184" operator="equal">
      <formula>"EN TERMINO"</formula>
    </cfRule>
    <cfRule type="cellIs" dxfId="133" priority="185" operator="equal">
      <formula>"CUMPLIDA"</formula>
    </cfRule>
    <cfRule type="cellIs" dxfId="132" priority="186" operator="equal">
      <formula>"VENCIDA"</formula>
    </cfRule>
  </conditionalFormatting>
  <conditionalFormatting sqref="Y189:Z190 Y188">
    <cfRule type="cellIs" dxfId="131" priority="148" operator="equal">
      <formula>"EN TERMINO"</formula>
    </cfRule>
    <cfRule type="cellIs" dxfId="130" priority="149" operator="equal">
      <formula>"CUMPLIDA"</formula>
    </cfRule>
    <cfRule type="cellIs" dxfId="129" priority="150" operator="equal">
      <formula>"VENCIDA"</formula>
    </cfRule>
  </conditionalFormatting>
  <conditionalFormatting sqref="Y27:Y35">
    <cfRule type="cellIs" dxfId="128" priority="145" operator="equal">
      <formula>"EN TERMINO"</formula>
    </cfRule>
    <cfRule type="cellIs" dxfId="127" priority="146" operator="equal">
      <formula>"CUMPLIDA"</formula>
    </cfRule>
    <cfRule type="cellIs" dxfId="126" priority="147" operator="equal">
      <formula>"VENCIDA"</formula>
    </cfRule>
  </conditionalFormatting>
  <conditionalFormatting sqref="Y22">
    <cfRule type="cellIs" dxfId="125" priority="142" operator="equal">
      <formula>"EN TERMINO"</formula>
    </cfRule>
    <cfRule type="cellIs" dxfId="124" priority="143" operator="equal">
      <formula>"CUMPLIDA"</formula>
    </cfRule>
    <cfRule type="cellIs" dxfId="123" priority="144" operator="equal">
      <formula>"VENCIDA"</formula>
    </cfRule>
  </conditionalFormatting>
  <conditionalFormatting sqref="Y23">
    <cfRule type="cellIs" dxfId="122" priority="139" operator="equal">
      <formula>"EN TERMINO"</formula>
    </cfRule>
    <cfRule type="cellIs" dxfId="121" priority="140" operator="equal">
      <formula>"CUMPLIDA"</formula>
    </cfRule>
    <cfRule type="cellIs" dxfId="120" priority="141" operator="equal">
      <formula>"VENCIDA"</formula>
    </cfRule>
  </conditionalFormatting>
  <conditionalFormatting sqref="Y24">
    <cfRule type="cellIs" dxfId="119" priority="136" operator="equal">
      <formula>"EN TERMINO"</formula>
    </cfRule>
    <cfRule type="cellIs" dxfId="118" priority="137" operator="equal">
      <formula>"CUMPLIDA"</formula>
    </cfRule>
    <cfRule type="cellIs" dxfId="117" priority="138" operator="equal">
      <formula>"VENCIDA"</formula>
    </cfRule>
  </conditionalFormatting>
  <conditionalFormatting sqref="Y25">
    <cfRule type="cellIs" dxfId="116" priority="133" operator="equal">
      <formula>"EN TERMINO"</formula>
    </cfRule>
    <cfRule type="cellIs" dxfId="115" priority="134" operator="equal">
      <formula>"CUMPLIDA"</formula>
    </cfRule>
    <cfRule type="cellIs" dxfId="114" priority="135" operator="equal">
      <formula>"VENCIDA"</formula>
    </cfRule>
  </conditionalFormatting>
  <conditionalFormatting sqref="Y26">
    <cfRule type="cellIs" dxfId="113" priority="130" operator="equal">
      <formula>"EN TERMINO"</formula>
    </cfRule>
    <cfRule type="cellIs" dxfId="112" priority="131" operator="equal">
      <formula>"CUMPLIDA"</formula>
    </cfRule>
    <cfRule type="cellIs" dxfId="111" priority="132" operator="equal">
      <formula>"VENCIDA"</formula>
    </cfRule>
  </conditionalFormatting>
  <conditionalFormatting sqref="Y39:Y74">
    <cfRule type="cellIs" dxfId="110" priority="127" operator="equal">
      <formula>"EN TERMINO"</formula>
    </cfRule>
    <cfRule type="cellIs" dxfId="109" priority="128" operator="equal">
      <formula>"CUMPLIDA"</formula>
    </cfRule>
    <cfRule type="cellIs" dxfId="108" priority="129" operator="equal">
      <formula>"VENCIDA"</formula>
    </cfRule>
  </conditionalFormatting>
  <conditionalFormatting sqref="Y80:Y91">
    <cfRule type="cellIs" dxfId="107" priority="124" operator="equal">
      <formula>"EN TERMINO"</formula>
    </cfRule>
    <cfRule type="cellIs" dxfId="106" priority="125" operator="equal">
      <formula>"CUMPLIDA"</formula>
    </cfRule>
    <cfRule type="cellIs" dxfId="105" priority="126" operator="equal">
      <formula>"VENCIDA"</formula>
    </cfRule>
  </conditionalFormatting>
  <conditionalFormatting sqref="Y92:Y94">
    <cfRule type="cellIs" dxfId="104" priority="121" operator="equal">
      <formula>"EN TERMINO"</formula>
    </cfRule>
    <cfRule type="cellIs" dxfId="103" priority="122" operator="equal">
      <formula>"CUMPLIDA"</formula>
    </cfRule>
    <cfRule type="cellIs" dxfId="102" priority="123" operator="equal">
      <formula>"VENCIDA"</formula>
    </cfRule>
  </conditionalFormatting>
  <conditionalFormatting sqref="Y95">
    <cfRule type="cellIs" dxfId="101" priority="118" operator="equal">
      <formula>"EN TERMINO"</formula>
    </cfRule>
    <cfRule type="cellIs" dxfId="100" priority="119" operator="equal">
      <formula>"CUMPLIDA"</formula>
    </cfRule>
    <cfRule type="cellIs" dxfId="99" priority="120" operator="equal">
      <formula>"VENCIDA"</formula>
    </cfRule>
  </conditionalFormatting>
  <conditionalFormatting sqref="Y98 Y101:Y105">
    <cfRule type="cellIs" dxfId="98" priority="115" operator="equal">
      <formula>"EN TERMINO"</formula>
    </cfRule>
    <cfRule type="cellIs" dxfId="97" priority="116" operator="equal">
      <formula>"CUMPLIDA"</formula>
    </cfRule>
    <cfRule type="cellIs" dxfId="96" priority="117" operator="equal">
      <formula>"VENCIDA"</formula>
    </cfRule>
  </conditionalFormatting>
  <conditionalFormatting sqref="Y108:Y109 Y114:Y119">
    <cfRule type="cellIs" dxfId="95" priority="112" operator="equal">
      <formula>"EN TERMINO"</formula>
    </cfRule>
    <cfRule type="cellIs" dxfId="94" priority="113" operator="equal">
      <formula>"CUMPLIDA"</formula>
    </cfRule>
    <cfRule type="cellIs" dxfId="93" priority="114" operator="equal">
      <formula>"VENCIDA"</formula>
    </cfRule>
  </conditionalFormatting>
  <conditionalFormatting sqref="Y120:Y130">
    <cfRule type="cellIs" dxfId="92" priority="109" operator="equal">
      <formula>"EN TERMINO"</formula>
    </cfRule>
    <cfRule type="cellIs" dxfId="91" priority="110" operator="equal">
      <formula>"CUMPLIDA"</formula>
    </cfRule>
    <cfRule type="cellIs" dxfId="90" priority="111" operator="equal">
      <formula>"VENCIDA"</formula>
    </cfRule>
  </conditionalFormatting>
  <conditionalFormatting sqref="Y19:Z19">
    <cfRule type="cellIs" dxfId="89" priority="106" operator="equal">
      <formula>"EN TERMINO"</formula>
    </cfRule>
    <cfRule type="cellIs" dxfId="88" priority="107" operator="equal">
      <formula>"CUMPLIDA"</formula>
    </cfRule>
    <cfRule type="cellIs" dxfId="87" priority="108" operator="equal">
      <formula>"VENCIDA"</formula>
    </cfRule>
  </conditionalFormatting>
  <conditionalFormatting sqref="Y20">
    <cfRule type="cellIs" dxfId="86" priority="103" operator="equal">
      <formula>"EN TERMINO"</formula>
    </cfRule>
    <cfRule type="cellIs" dxfId="85" priority="104" operator="equal">
      <formula>"CUMPLIDA"</formula>
    </cfRule>
    <cfRule type="cellIs" dxfId="84" priority="105" operator="equal">
      <formula>"VENCIDA"</formula>
    </cfRule>
  </conditionalFormatting>
  <conditionalFormatting sqref="Y21">
    <cfRule type="cellIs" dxfId="83" priority="100" operator="equal">
      <formula>"EN TERMINO"</formula>
    </cfRule>
    <cfRule type="cellIs" dxfId="82" priority="101" operator="equal">
      <formula>"CUMPLIDA"</formula>
    </cfRule>
    <cfRule type="cellIs" dxfId="81" priority="102" operator="equal">
      <formula>"VENCIDA"</formula>
    </cfRule>
  </conditionalFormatting>
  <conditionalFormatting sqref="Y178:Z179">
    <cfRule type="cellIs" dxfId="80" priority="88" operator="equal">
      <formula>"EN TERMINO"</formula>
    </cfRule>
    <cfRule type="cellIs" dxfId="79" priority="89" operator="equal">
      <formula>"CUMPLIDA"</formula>
    </cfRule>
    <cfRule type="cellIs" dxfId="78" priority="90" operator="equal">
      <formula>"VENCIDA"</formula>
    </cfRule>
  </conditionalFormatting>
  <conditionalFormatting sqref="Y209:Z212">
    <cfRule type="cellIs" dxfId="77" priority="91" operator="equal">
      <formula>"EN TERMINO"</formula>
    </cfRule>
    <cfRule type="cellIs" dxfId="76" priority="92" operator="equal">
      <formula>"CUMPLIDA"</formula>
    </cfRule>
    <cfRule type="cellIs" dxfId="75" priority="93" operator="equal">
      <formula>"VENCIDA"</formula>
    </cfRule>
  </conditionalFormatting>
  <conditionalFormatting sqref="Y192:Z192 Y194:Z194 Y193">
    <cfRule type="cellIs" dxfId="74" priority="85" operator="equal">
      <formula>"EN TERMINO"</formula>
    </cfRule>
    <cfRule type="cellIs" dxfId="73" priority="86" operator="equal">
      <formula>"CUMPLIDA"</formula>
    </cfRule>
    <cfRule type="cellIs" dxfId="72" priority="87" operator="equal">
      <formula>"VENCIDA"</formula>
    </cfRule>
  </conditionalFormatting>
  <conditionalFormatting sqref="Y191:Z191">
    <cfRule type="cellIs" dxfId="71" priority="79" operator="equal">
      <formula>"EN TERMINO"</formula>
    </cfRule>
    <cfRule type="cellIs" dxfId="70" priority="80" operator="equal">
      <formula>"CUMPLIDA"</formula>
    </cfRule>
    <cfRule type="cellIs" dxfId="69" priority="81" operator="equal">
      <formula>"VENCIDA"</formula>
    </cfRule>
  </conditionalFormatting>
  <conditionalFormatting sqref="Z207">
    <cfRule type="cellIs" dxfId="68" priority="70" operator="equal">
      <formula>"EN TERMINO"</formula>
    </cfRule>
    <cfRule type="cellIs" dxfId="67" priority="71" operator="equal">
      <formula>"CUMPLIDA"</formula>
    </cfRule>
    <cfRule type="cellIs" dxfId="66" priority="72" operator="equal">
      <formula>"VENCIDA"</formula>
    </cfRule>
  </conditionalFormatting>
  <conditionalFormatting sqref="Y200">
    <cfRule type="cellIs" dxfId="65" priority="73" operator="equal">
      <formula>"EN TERMINO"</formula>
    </cfRule>
    <cfRule type="cellIs" dxfId="64" priority="74" operator="equal">
      <formula>"CUMPLIDA"</formula>
    </cfRule>
    <cfRule type="cellIs" dxfId="63" priority="75" operator="equal">
      <formula>"VENCIDA"</formula>
    </cfRule>
  </conditionalFormatting>
  <conditionalFormatting sqref="Y79">
    <cfRule type="cellIs" dxfId="62" priority="64" operator="equal">
      <formula>"EN TERMINO"</formula>
    </cfRule>
    <cfRule type="cellIs" dxfId="61" priority="65" operator="equal">
      <formula>"CUMPLIDA"</formula>
    </cfRule>
    <cfRule type="cellIs" dxfId="60" priority="66" operator="equal">
      <formula>"VENCIDA"</formula>
    </cfRule>
  </conditionalFormatting>
  <conditionalFormatting sqref="Y181:Z182">
    <cfRule type="cellIs" dxfId="59" priority="82" operator="equal">
      <formula>"EN TERMINO"</formula>
    </cfRule>
    <cfRule type="cellIs" dxfId="58" priority="83" operator="equal">
      <formula>"CUMPLIDA"</formula>
    </cfRule>
    <cfRule type="cellIs" dxfId="57" priority="84" operator="equal">
      <formula>"VENCIDA"</formula>
    </cfRule>
  </conditionalFormatting>
  <conditionalFormatting sqref="Y203">
    <cfRule type="cellIs" dxfId="56" priority="52" operator="equal">
      <formula>"EN TERMINO"</formula>
    </cfRule>
    <cfRule type="cellIs" dxfId="55" priority="53" operator="equal">
      <formula>"CUMPLIDA"</formula>
    </cfRule>
    <cfRule type="cellIs" dxfId="54" priority="54" operator="equal">
      <formula>"VENCIDA"</formula>
    </cfRule>
  </conditionalFormatting>
  <conditionalFormatting sqref="Y196:Z199 Y201:Z202 Z200">
    <cfRule type="cellIs" dxfId="53" priority="76" operator="equal">
      <formula>"EN TERMINO"</formula>
    </cfRule>
    <cfRule type="cellIs" dxfId="52" priority="77" operator="equal">
      <formula>"CUMPLIDA"</formula>
    </cfRule>
    <cfRule type="cellIs" dxfId="51" priority="78" operator="equal">
      <formula>"VENCIDA"</formula>
    </cfRule>
  </conditionalFormatting>
  <conditionalFormatting sqref="Y164:Y171">
    <cfRule type="cellIs" dxfId="50" priority="61" operator="equal">
      <formula>"EN TERMINO"</formula>
    </cfRule>
    <cfRule type="cellIs" dxfId="49" priority="62" operator="equal">
      <formula>"CUMPLIDA"</formula>
    </cfRule>
    <cfRule type="cellIs" dxfId="48" priority="63" operator="equal">
      <formula>"VENCIDA"</formula>
    </cfRule>
  </conditionalFormatting>
  <conditionalFormatting sqref="Y172:Y177">
    <cfRule type="cellIs" dxfId="47" priority="58" operator="equal">
      <formula>"EN TERMINO"</formula>
    </cfRule>
    <cfRule type="cellIs" dxfId="46" priority="59" operator="equal">
      <formula>"CUMPLIDA"</formula>
    </cfRule>
    <cfRule type="cellIs" dxfId="45" priority="60" operator="equal">
      <formula>"VENCIDA"</formula>
    </cfRule>
  </conditionalFormatting>
  <conditionalFormatting sqref="Y207">
    <cfRule type="cellIs" dxfId="44" priority="67" operator="equal">
      <formula>"EN TERMINO"</formula>
    </cfRule>
    <cfRule type="cellIs" dxfId="43" priority="68" operator="equal">
      <formula>"CUMPLIDA"</formula>
    </cfRule>
    <cfRule type="cellIs" dxfId="42" priority="69" operator="equal">
      <formula>"VENCIDA"</formula>
    </cfRule>
  </conditionalFormatting>
  <conditionalFormatting sqref="Y213:Y215 Y217">
    <cfRule type="cellIs" dxfId="41" priority="49" operator="equal">
      <formula>"EN TERMINO"</formula>
    </cfRule>
    <cfRule type="cellIs" dxfId="40" priority="50" operator="equal">
      <formula>"CUMPLIDA"</formula>
    </cfRule>
    <cfRule type="cellIs" dxfId="39" priority="51" operator="equal">
      <formula>"VENCIDA"</formula>
    </cfRule>
  </conditionalFormatting>
  <conditionalFormatting sqref="Y218">
    <cfRule type="cellIs" dxfId="38" priority="46" operator="equal">
      <formula>"EN TERMINO"</formula>
    </cfRule>
    <cfRule type="cellIs" dxfId="37" priority="47" operator="equal">
      <formula>"CUMPLIDA"</formula>
    </cfRule>
    <cfRule type="cellIs" dxfId="36" priority="48" operator="equal">
      <formula>"VENCIDA"</formula>
    </cfRule>
  </conditionalFormatting>
  <conditionalFormatting sqref="Y183">
    <cfRule type="cellIs" dxfId="35" priority="43" operator="equal">
      <formula>"EN TERMINO"</formula>
    </cfRule>
    <cfRule type="cellIs" dxfId="34" priority="44" operator="equal">
      <formula>"CUMPLIDA"</formula>
    </cfRule>
    <cfRule type="cellIs" dxfId="33" priority="45" operator="equal">
      <formula>"VENCIDA"</formula>
    </cfRule>
  </conditionalFormatting>
  <conditionalFormatting sqref="Y96:Y97">
    <cfRule type="cellIs" dxfId="32" priority="40" operator="equal">
      <formula>"EN TERMINO"</formula>
    </cfRule>
    <cfRule type="cellIs" dxfId="31" priority="41" operator="equal">
      <formula>"CUMPLIDA"</formula>
    </cfRule>
    <cfRule type="cellIs" dxfId="30" priority="42" operator="equal">
      <formula>"VENCIDA"</formula>
    </cfRule>
  </conditionalFormatting>
  <conditionalFormatting sqref="Y99:Y100">
    <cfRule type="cellIs" dxfId="29" priority="37" operator="equal">
      <formula>"EN TERMINO"</formula>
    </cfRule>
    <cfRule type="cellIs" dxfId="28" priority="38" operator="equal">
      <formula>"CUMPLIDA"</formula>
    </cfRule>
    <cfRule type="cellIs" dxfId="27" priority="39" operator="equal">
      <formula>"VENCIDA"</formula>
    </cfRule>
  </conditionalFormatting>
  <conditionalFormatting sqref="Y106">
    <cfRule type="cellIs" dxfId="26" priority="34" operator="equal">
      <formula>"EN TERMINO"</formula>
    </cfRule>
    <cfRule type="cellIs" dxfId="25" priority="35" operator="equal">
      <formula>"CUMPLIDA"</formula>
    </cfRule>
    <cfRule type="cellIs" dxfId="24" priority="36" operator="equal">
      <formula>"VENCIDA"</formula>
    </cfRule>
  </conditionalFormatting>
  <conditionalFormatting sqref="Y107">
    <cfRule type="cellIs" dxfId="23" priority="31" operator="equal">
      <formula>"EN TERMINO"</formula>
    </cfRule>
    <cfRule type="cellIs" dxfId="22" priority="32" operator="equal">
      <formula>"CUMPLIDA"</formula>
    </cfRule>
    <cfRule type="cellIs" dxfId="21" priority="33" operator="equal">
      <formula>"VENCIDA"</formula>
    </cfRule>
  </conditionalFormatting>
  <conditionalFormatting sqref="Y110:Y113">
    <cfRule type="cellIs" dxfId="20" priority="28" operator="equal">
      <formula>"EN TERMINO"</formula>
    </cfRule>
    <cfRule type="cellIs" dxfId="19" priority="29" operator="equal">
      <formula>"CUMPLIDA"</formula>
    </cfRule>
    <cfRule type="cellIs" dxfId="18" priority="30" operator="equal">
      <formula>"VENCIDA"</formula>
    </cfRule>
  </conditionalFormatting>
  <conditionalFormatting sqref="Y131">
    <cfRule type="cellIs" dxfId="17" priority="19" operator="equal">
      <formula>"EN TERMINO"</formula>
    </cfRule>
    <cfRule type="cellIs" dxfId="16" priority="20" operator="equal">
      <formula>"CUMPLIDA"</formula>
    </cfRule>
    <cfRule type="cellIs" dxfId="15" priority="21" operator="equal">
      <formula>"VENCIDA"</formula>
    </cfRule>
  </conditionalFormatting>
  <conditionalFormatting sqref="Y151:Y155">
    <cfRule type="cellIs" dxfId="14" priority="16" operator="equal">
      <formula>"EN TERMINO"</formula>
    </cfRule>
    <cfRule type="cellIs" dxfId="13" priority="17" operator="equal">
      <formula>"CUMPLIDA"</formula>
    </cfRule>
    <cfRule type="cellIs" dxfId="12" priority="18" operator="equal">
      <formula>"VENCIDA"</formula>
    </cfRule>
  </conditionalFormatting>
  <conditionalFormatting sqref="Y158:Y159">
    <cfRule type="cellIs" dxfId="11" priority="13" operator="equal">
      <formula>"EN TERMINO"</formula>
    </cfRule>
    <cfRule type="cellIs" dxfId="10" priority="14" operator="equal">
      <formula>"CUMPLIDA"</formula>
    </cfRule>
    <cfRule type="cellIs" dxfId="9" priority="15" operator="equal">
      <formula>"VENCIDA"</formula>
    </cfRule>
  </conditionalFormatting>
  <conditionalFormatting sqref="Y160:Y161">
    <cfRule type="cellIs" dxfId="8" priority="10" operator="equal">
      <formula>"EN TERMINO"</formula>
    </cfRule>
    <cfRule type="cellIs" dxfId="7" priority="11" operator="equal">
      <formula>"CUMPLIDA"</formula>
    </cfRule>
    <cfRule type="cellIs" dxfId="6" priority="12" operator="equal">
      <formula>"VENCIDA"</formula>
    </cfRule>
  </conditionalFormatting>
  <conditionalFormatting sqref="Y162:Y163">
    <cfRule type="cellIs" dxfId="5" priority="7" operator="equal">
      <formula>"EN TERMINO"</formula>
    </cfRule>
    <cfRule type="cellIs" dxfId="4" priority="8" operator="equal">
      <formula>"CUMPLIDA"</formula>
    </cfRule>
    <cfRule type="cellIs" dxfId="3" priority="9" operator="equal">
      <formula>"VENCIDA"</formula>
    </cfRule>
  </conditionalFormatting>
  <conditionalFormatting sqref="Y180">
    <cfRule type="cellIs" dxfId="2" priority="4" operator="equal">
      <formula>"EN TERMINO"</formula>
    </cfRule>
    <cfRule type="cellIs" dxfId="1" priority="5" operator="equal">
      <formula>"CUMPLIDA"</formula>
    </cfRule>
    <cfRule type="cellIs" dxfId="0" priority="6" operator="equal">
      <formula>"VENCIDA"</formula>
    </cfRule>
  </conditionalFormatting>
  <dataValidations count="1">
    <dataValidation type="decimal" operator="greaterThan" allowBlank="1" showInputMessage="1" showErrorMessage="1" sqref="O17">
      <formula1>0</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FT111_02_SAPMC</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LUIS CATAÑO AVENDAÑO</dc:creator>
  <cp:keywords/>
  <dc:description/>
  <cp:lastModifiedBy>GILBERTO ALEXANDER GARRIDO HENAO</cp:lastModifiedBy>
  <cp:revision/>
  <dcterms:created xsi:type="dcterms:W3CDTF">2025-05-27T16:08:08Z</dcterms:created>
  <dcterms:modified xsi:type="dcterms:W3CDTF">2026-01-05T14:49:49Z</dcterms:modified>
  <cp:category/>
  <cp:contentStatus/>
</cp:coreProperties>
</file>