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D:\ygaleanog\Desktop\"/>
    </mc:Choice>
  </mc:AlternateContent>
  <xr:revisionPtr revIDLastSave="0" documentId="13_ncr:1_{8A337195-5981-4510-95A3-77F5892D6124}" xr6:coauthVersionLast="47" xr6:coauthVersionMax="47" xr10:uidLastSave="{00000000-0000-0000-0000-000000000000}"/>
  <bookViews>
    <workbookView xWindow="-120" yWindow="-120" windowWidth="29040" windowHeight="15720" xr2:uid="{D061739D-D547-46B4-8946-DC94492C92A8}"/>
  </bookViews>
  <sheets>
    <sheet name="FT111_02_SAPMC"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Y148" i="1" l="1"/>
  <c r="S148" i="1"/>
  <c r="R148" i="1"/>
  <c r="P148" i="1"/>
  <c r="M148" i="1"/>
  <c r="Q148" i="1" s="1"/>
  <c r="X147" i="1"/>
  <c r="Y147" i="1" s="1"/>
  <c r="S147" i="1"/>
  <c r="R147" i="1"/>
  <c r="P147" i="1"/>
  <c r="M147" i="1"/>
  <c r="Q147" i="1" s="1"/>
  <c r="Y146" i="1"/>
  <c r="S146" i="1"/>
  <c r="R146" i="1"/>
  <c r="M146" i="1"/>
  <c r="S145" i="1"/>
  <c r="R145" i="1"/>
  <c r="M145" i="1"/>
  <c r="Q145" i="1" s="1"/>
  <c r="M143" i="1"/>
  <c r="Q143" i="1" s="1"/>
  <c r="M141" i="1"/>
  <c r="Q141" i="1" s="1"/>
  <c r="M139" i="1"/>
  <c r="Q139" i="1" s="1"/>
  <c r="M137" i="1"/>
  <c r="M136" i="1"/>
  <c r="M135" i="1"/>
  <c r="M133" i="1"/>
  <c r="M132" i="1"/>
  <c r="M130" i="1"/>
  <c r="M129" i="1"/>
  <c r="M128" i="1"/>
  <c r="M126" i="1"/>
  <c r="Q126" i="1" s="1"/>
  <c r="M125" i="1"/>
  <c r="M123" i="1"/>
  <c r="M119" i="1"/>
  <c r="Q119" i="1" s="1"/>
  <c r="M117" i="1"/>
  <c r="M114" i="1"/>
  <c r="M113" i="1"/>
  <c r="Q113" i="1" s="1"/>
  <c r="M110" i="1"/>
  <c r="Q110" i="1" s="1"/>
  <c r="M109" i="1"/>
  <c r="M102" i="1"/>
  <c r="Q102" i="1" s="1"/>
  <c r="M101" i="1"/>
  <c r="M99" i="1"/>
  <c r="M96" i="1"/>
  <c r="X140" i="1"/>
  <c r="S140" i="1"/>
  <c r="P140" i="1"/>
  <c r="W140" i="1" s="1"/>
  <c r="Y140" i="1" s="1"/>
  <c r="X139" i="1"/>
  <c r="S139" i="1"/>
  <c r="R139" i="1"/>
  <c r="P139" i="1"/>
  <c r="W139" i="1" s="1"/>
  <c r="Y139" i="1" s="1"/>
  <c r="X138" i="1"/>
  <c r="S138" i="1"/>
  <c r="P138" i="1"/>
  <c r="W138" i="1" s="1"/>
  <c r="Y138" i="1" s="1"/>
  <c r="Q138" i="1"/>
  <c r="R138" i="1" s="1"/>
  <c r="X137" i="1"/>
  <c r="S137" i="1"/>
  <c r="R137" i="1"/>
  <c r="P137" i="1"/>
  <c r="W137" i="1" s="1"/>
  <c r="X136" i="1"/>
  <c r="S136" i="1"/>
  <c r="R136" i="1"/>
  <c r="W136" i="1"/>
  <c r="X135" i="1"/>
  <c r="S135" i="1"/>
  <c r="R135" i="1"/>
  <c r="P135" i="1"/>
  <c r="W135" i="1" s="1"/>
  <c r="Y135" i="1" s="1"/>
  <c r="X134" i="1"/>
  <c r="S134" i="1"/>
  <c r="P134" i="1"/>
  <c r="W134" i="1" s="1"/>
  <c r="Y134" i="1" s="1"/>
  <c r="Q134" i="1"/>
  <c r="R134" i="1" s="1"/>
  <c r="X133" i="1"/>
  <c r="S133" i="1"/>
  <c r="R133" i="1"/>
  <c r="P133" i="1"/>
  <c r="W133" i="1" s="1"/>
  <c r="Y133" i="1" s="1"/>
  <c r="X132" i="1"/>
  <c r="S132" i="1"/>
  <c r="R132" i="1"/>
  <c r="P132" i="1"/>
  <c r="W132" i="1" s="1"/>
  <c r="Y132" i="1" s="1"/>
  <c r="X131" i="1"/>
  <c r="S131" i="1"/>
  <c r="P131" i="1"/>
  <c r="W131" i="1" s="1"/>
  <c r="Y131" i="1" s="1"/>
  <c r="X130" i="1"/>
  <c r="S130" i="1"/>
  <c r="R130" i="1"/>
  <c r="P130" i="1"/>
  <c r="W130" i="1" s="1"/>
  <c r="Y130" i="1" s="1"/>
  <c r="X129" i="1"/>
  <c r="S129" i="1"/>
  <c r="R129" i="1"/>
  <c r="W129" i="1"/>
  <c r="Y129" i="1" s="1"/>
  <c r="X128" i="1"/>
  <c r="S128" i="1"/>
  <c r="R128" i="1"/>
  <c r="P128" i="1"/>
  <c r="W128" i="1" s="1"/>
  <c r="X127" i="1"/>
  <c r="S127" i="1"/>
  <c r="P127" i="1"/>
  <c r="W127" i="1" s="1"/>
  <c r="Y127" i="1" s="1"/>
  <c r="Q127" i="1"/>
  <c r="R127" i="1" s="1"/>
  <c r="X126" i="1"/>
  <c r="S126" i="1"/>
  <c r="R126" i="1"/>
  <c r="P126" i="1"/>
  <c r="W126" i="1" s="1"/>
  <c r="X125" i="1"/>
  <c r="S125" i="1"/>
  <c r="R125" i="1"/>
  <c r="W125" i="1"/>
  <c r="Y125" i="1" s="1"/>
  <c r="X124" i="1"/>
  <c r="S124" i="1"/>
  <c r="P124" i="1"/>
  <c r="W124" i="1" s="1"/>
  <c r="Y124" i="1" s="1"/>
  <c r="Q124" i="1"/>
  <c r="R124" i="1" s="1"/>
  <c r="X123" i="1"/>
  <c r="S123" i="1"/>
  <c r="R123" i="1"/>
  <c r="P123" i="1"/>
  <c r="W123" i="1" s="1"/>
  <c r="X122" i="1"/>
  <c r="S122" i="1"/>
  <c r="P122" i="1"/>
  <c r="W122" i="1" s="1"/>
  <c r="X121" i="1"/>
  <c r="S121" i="1"/>
  <c r="P121" i="1"/>
  <c r="W121" i="1" s="1"/>
  <c r="Q121" i="1"/>
  <c r="R121" i="1" s="1"/>
  <c r="X120" i="1"/>
  <c r="S120" i="1"/>
  <c r="W120" i="1"/>
  <c r="Y120" i="1" s="1"/>
  <c r="Q120" i="1"/>
  <c r="R120" i="1" s="1"/>
  <c r="X119" i="1"/>
  <c r="S119" i="1"/>
  <c r="R119" i="1"/>
  <c r="P119" i="1"/>
  <c r="W119" i="1" s="1"/>
  <c r="Y119" i="1" s="1"/>
  <c r="X118" i="1"/>
  <c r="S118" i="1"/>
  <c r="P118" i="1"/>
  <c r="W118" i="1" s="1"/>
  <c r="Y118" i="1" s="1"/>
  <c r="Q118" i="1"/>
  <c r="R118" i="1" s="1"/>
  <c r="X117" i="1"/>
  <c r="S117" i="1"/>
  <c r="R117" i="1"/>
  <c r="P117" i="1"/>
  <c r="W117" i="1" s="1"/>
  <c r="Y117" i="1" s="1"/>
  <c r="X116" i="1"/>
  <c r="S116" i="1"/>
  <c r="P116" i="1"/>
  <c r="W116" i="1" s="1"/>
  <c r="Y116" i="1" s="1"/>
  <c r="Q116" i="1"/>
  <c r="R116" i="1" s="1"/>
  <c r="X115" i="1"/>
  <c r="S115" i="1"/>
  <c r="P115" i="1"/>
  <c r="W115" i="1" s="1"/>
  <c r="Y115" i="1" s="1"/>
  <c r="Q115" i="1"/>
  <c r="R115" i="1" s="1"/>
  <c r="X114" i="1"/>
  <c r="S114" i="1"/>
  <c r="R114" i="1"/>
  <c r="P114" i="1"/>
  <c r="W114" i="1" s="1"/>
  <c r="X113" i="1"/>
  <c r="S113" i="1"/>
  <c r="R113" i="1"/>
  <c r="W113" i="1"/>
  <c r="Y113" i="1" s="1"/>
  <c r="X112" i="1"/>
  <c r="S112" i="1"/>
  <c r="P112" i="1"/>
  <c r="W112" i="1" s="1"/>
  <c r="Y112" i="1" s="1"/>
  <c r="Q112" i="1"/>
  <c r="R112" i="1" s="1"/>
  <c r="X111" i="1"/>
  <c r="S111" i="1"/>
  <c r="P111" i="1"/>
  <c r="W111" i="1" s="1"/>
  <c r="Y111" i="1" s="1"/>
  <c r="Q111" i="1"/>
  <c r="R111" i="1" s="1"/>
  <c r="X110" i="1"/>
  <c r="S110" i="1"/>
  <c r="R110" i="1"/>
  <c r="P110" i="1"/>
  <c r="W110" i="1" s="1"/>
  <c r="Y110" i="1" s="1"/>
  <c r="X109" i="1"/>
  <c r="S109" i="1"/>
  <c r="R109" i="1"/>
  <c r="P109" i="1"/>
  <c r="W109" i="1" s="1"/>
  <c r="Y109" i="1" s="1"/>
  <c r="X108" i="1"/>
  <c r="S108" i="1"/>
  <c r="P108" i="1"/>
  <c r="W108" i="1" s="1"/>
  <c r="Y108" i="1" s="1"/>
  <c r="Q108" i="1"/>
  <c r="R108" i="1" s="1"/>
  <c r="X107" i="1"/>
  <c r="S107" i="1"/>
  <c r="P107" i="1"/>
  <c r="W107" i="1" s="1"/>
  <c r="Y107" i="1" s="1"/>
  <c r="X106" i="1"/>
  <c r="S106" i="1"/>
  <c r="P106" i="1"/>
  <c r="W106" i="1" s="1"/>
  <c r="Q106" i="1"/>
  <c r="R106" i="1" s="1"/>
  <c r="X105" i="1"/>
  <c r="S105" i="1"/>
  <c r="W105" i="1"/>
  <c r="Q105" i="1"/>
  <c r="R105" i="1" s="1"/>
  <c r="X104" i="1"/>
  <c r="S104" i="1"/>
  <c r="P104" i="1"/>
  <c r="W104" i="1" s="1"/>
  <c r="Y104" i="1" s="1"/>
  <c r="Q104" i="1"/>
  <c r="R104" i="1" s="1"/>
  <c r="X103" i="1"/>
  <c r="S103" i="1"/>
  <c r="P103" i="1"/>
  <c r="Q103" i="1" s="1"/>
  <c r="R103" i="1" s="1"/>
  <c r="X102" i="1"/>
  <c r="S102" i="1"/>
  <c r="R102" i="1"/>
  <c r="P102" i="1"/>
  <c r="W102" i="1" s="1"/>
  <c r="Y102" i="1" s="1"/>
  <c r="X101" i="1"/>
  <c r="S101" i="1"/>
  <c r="R101" i="1"/>
  <c r="P101" i="1"/>
  <c r="W101" i="1" s="1"/>
  <c r="Q101" i="1"/>
  <c r="X100" i="1"/>
  <c r="S100" i="1"/>
  <c r="P100" i="1"/>
  <c r="W100" i="1" s="1"/>
  <c r="Y100" i="1" s="1"/>
  <c r="Q100" i="1"/>
  <c r="R100" i="1" s="1"/>
  <c r="X99" i="1"/>
  <c r="S99" i="1"/>
  <c r="R99" i="1"/>
  <c r="P99" i="1"/>
  <c r="W99" i="1" s="1"/>
  <c r="X98" i="1"/>
  <c r="S98" i="1"/>
  <c r="P98" i="1"/>
  <c r="W98" i="1" s="1"/>
  <c r="Y98" i="1" s="1"/>
  <c r="Q98" i="1"/>
  <c r="R98" i="1" s="1"/>
  <c r="X97" i="1"/>
  <c r="S97" i="1"/>
  <c r="P97" i="1"/>
  <c r="W97" i="1" s="1"/>
  <c r="Y97" i="1" s="1"/>
  <c r="Q97" i="1"/>
  <c r="R97" i="1" s="1"/>
  <c r="X96" i="1"/>
  <c r="S96" i="1"/>
  <c r="R96" i="1"/>
  <c r="P96" i="1"/>
  <c r="W96" i="1" s="1"/>
  <c r="Y96" i="1" s="1"/>
  <c r="X144" i="1"/>
  <c r="S144" i="1"/>
  <c r="P144" i="1"/>
  <c r="W144" i="1" s="1"/>
  <c r="Y144" i="1" s="1"/>
  <c r="Q144" i="1"/>
  <c r="R144" i="1" s="1"/>
  <c r="X143" i="1"/>
  <c r="S143" i="1"/>
  <c r="R143" i="1"/>
  <c r="P143" i="1"/>
  <c r="W143" i="1" s="1"/>
  <c r="Y143" i="1" s="1"/>
  <c r="X142" i="1"/>
  <c r="S142" i="1"/>
  <c r="P142" i="1"/>
  <c r="W142" i="1" s="1"/>
  <c r="X141" i="1"/>
  <c r="S141" i="1"/>
  <c r="R141" i="1"/>
  <c r="P141" i="1"/>
  <c r="W141" i="1" s="1"/>
  <c r="Y105" i="1" l="1"/>
  <c r="Q96" i="1"/>
  <c r="Q131" i="1"/>
  <c r="R131" i="1" s="1"/>
  <c r="Y136" i="1"/>
  <c r="Q137" i="1"/>
  <c r="Q117" i="1"/>
  <c r="Q123" i="1"/>
  <c r="Q128" i="1"/>
  <c r="Y106" i="1"/>
  <c r="Y121" i="1"/>
  <c r="Q132" i="1"/>
  <c r="Y101" i="1"/>
  <c r="Y141" i="1"/>
  <c r="Q135" i="1"/>
  <c r="Q114" i="1"/>
  <c r="Q125" i="1"/>
  <c r="Q109" i="1"/>
  <c r="Q129" i="1"/>
  <c r="Q130" i="1"/>
  <c r="Q136" i="1"/>
  <c r="Q140" i="1"/>
  <c r="R140" i="1" s="1"/>
  <c r="Q133" i="1"/>
  <c r="Y123" i="1"/>
  <c r="W103" i="1"/>
  <c r="Y103" i="1" s="1"/>
  <c r="Y128" i="1"/>
  <c r="Y137" i="1"/>
  <c r="Y114" i="1"/>
  <c r="Q122" i="1"/>
  <c r="R122" i="1" s="1"/>
  <c r="Q99" i="1"/>
  <c r="Y122" i="1"/>
  <c r="Q142" i="1"/>
  <c r="R142" i="1" s="1"/>
  <c r="Y99" i="1"/>
  <c r="Q107" i="1"/>
  <c r="R107" i="1" s="1"/>
  <c r="Y126" i="1"/>
  <c r="Y142" i="1"/>
  <c r="X95" i="1" l="1"/>
  <c r="W95" i="1"/>
  <c r="Y95" i="1" s="1"/>
  <c r="S95" i="1"/>
  <c r="R95" i="1"/>
  <c r="M95" i="1"/>
  <c r="Q95" i="1" s="1"/>
  <c r="X94" i="1"/>
  <c r="W94" i="1"/>
  <c r="S94" i="1"/>
  <c r="R94" i="1"/>
  <c r="M94" i="1"/>
  <c r="Q94" i="1" s="1"/>
  <c r="X93" i="1"/>
  <c r="W93" i="1"/>
  <c r="S93" i="1"/>
  <c r="R93" i="1"/>
  <c r="M93" i="1"/>
  <c r="Q93" i="1" s="1"/>
  <c r="X92" i="1"/>
  <c r="W92" i="1"/>
  <c r="S92" i="1"/>
  <c r="R92" i="1"/>
  <c r="M92" i="1"/>
  <c r="Q92" i="1" s="1"/>
  <c r="X91" i="1"/>
  <c r="W91" i="1"/>
  <c r="Y91" i="1" s="1"/>
  <c r="S91" i="1"/>
  <c r="R91" i="1"/>
  <c r="M91" i="1"/>
  <c r="Q91" i="1" s="1"/>
  <c r="M90" i="1"/>
  <c r="M89" i="1"/>
  <c r="Y92" i="1" l="1"/>
  <c r="Y93" i="1"/>
  <c r="Y94" i="1"/>
  <c r="M84" i="1"/>
  <c r="M82" i="1"/>
  <c r="M81" i="1"/>
  <c r="Q81" i="1" s="1"/>
  <c r="M80" i="1"/>
  <c r="M79" i="1"/>
  <c r="M77" i="1"/>
  <c r="M76" i="1"/>
  <c r="M75" i="1"/>
  <c r="M74" i="1"/>
  <c r="M73" i="1"/>
  <c r="M72" i="1"/>
  <c r="M71" i="1"/>
  <c r="M70" i="1"/>
  <c r="M69" i="1"/>
  <c r="M68" i="1"/>
  <c r="M67" i="1"/>
  <c r="M66" i="1"/>
  <c r="M65" i="1"/>
  <c r="M60" i="1"/>
  <c r="M59" i="1"/>
  <c r="M58" i="1"/>
  <c r="M57" i="1"/>
  <c r="M56" i="1"/>
  <c r="M55" i="1"/>
  <c r="M54" i="1"/>
  <c r="M53" i="1"/>
  <c r="M52" i="1"/>
  <c r="M51" i="1"/>
  <c r="M50" i="1"/>
  <c r="M49" i="1"/>
  <c r="M48" i="1"/>
  <c r="M47" i="1"/>
  <c r="M42" i="1"/>
  <c r="M41" i="1"/>
  <c r="M39" i="1"/>
  <c r="M38" i="1"/>
  <c r="M33" i="1"/>
  <c r="S32" i="1"/>
  <c r="R32" i="1"/>
  <c r="P32" i="1"/>
  <c r="W32" i="1" s="1"/>
  <c r="M32" i="1"/>
  <c r="S31" i="1"/>
  <c r="R31" i="1"/>
  <c r="P31" i="1"/>
  <c r="W31" i="1" s="1"/>
  <c r="M31" i="1"/>
  <c r="S30" i="1"/>
  <c r="R30" i="1"/>
  <c r="P30" i="1"/>
  <c r="Q30" i="1" s="1"/>
  <c r="M29" i="1"/>
  <c r="Q29" i="1" s="1"/>
  <c r="S28" i="1"/>
  <c r="R28" i="1"/>
  <c r="P28" i="1"/>
  <c r="W28" i="1" s="1"/>
  <c r="M28" i="1"/>
  <c r="S27" i="1"/>
  <c r="R27" i="1"/>
  <c r="P27" i="1"/>
  <c r="W27" i="1" s="1"/>
  <c r="M27" i="1"/>
  <c r="S26" i="1"/>
  <c r="R26" i="1"/>
  <c r="P26" i="1"/>
  <c r="W26" i="1" s="1"/>
  <c r="M26" i="1"/>
  <c r="S25" i="1"/>
  <c r="R25" i="1"/>
  <c r="P25" i="1"/>
  <c r="W25" i="1" s="1"/>
  <c r="M25" i="1"/>
  <c r="P24" i="1"/>
  <c r="W24" i="1" s="1"/>
  <c r="M24" i="1"/>
  <c r="X66" i="1"/>
  <c r="S66" i="1"/>
  <c r="R66" i="1"/>
  <c r="W66" i="1"/>
  <c r="X65" i="1"/>
  <c r="S65" i="1"/>
  <c r="R65" i="1"/>
  <c r="P65" i="1"/>
  <c r="W65" i="1" s="1"/>
  <c r="X64" i="1"/>
  <c r="S64" i="1"/>
  <c r="P64" i="1"/>
  <c r="W64" i="1" s="1"/>
  <c r="Q64" i="1"/>
  <c r="R64" i="1" s="1"/>
  <c r="X63" i="1"/>
  <c r="S63" i="1"/>
  <c r="P63" i="1"/>
  <c r="W63" i="1" s="1"/>
  <c r="X62" i="1"/>
  <c r="S62" i="1"/>
  <c r="P62" i="1"/>
  <c r="W62" i="1" s="1"/>
  <c r="X61" i="1"/>
  <c r="S61" i="1"/>
  <c r="R61" i="1"/>
  <c r="P61" i="1"/>
  <c r="W61" i="1" s="1"/>
  <c r="X60" i="1"/>
  <c r="S60" i="1"/>
  <c r="R60" i="1"/>
  <c r="P60" i="1"/>
  <c r="W60" i="1" s="1"/>
  <c r="X59" i="1"/>
  <c r="S59" i="1"/>
  <c r="R59" i="1"/>
  <c r="P59" i="1"/>
  <c r="W59" i="1" s="1"/>
  <c r="X58" i="1"/>
  <c r="S58" i="1"/>
  <c r="R58" i="1"/>
  <c r="P58" i="1"/>
  <c r="W58" i="1" s="1"/>
  <c r="X57" i="1"/>
  <c r="S57" i="1"/>
  <c r="R57" i="1"/>
  <c r="P57" i="1"/>
  <c r="W57" i="1" s="1"/>
  <c r="X56" i="1"/>
  <c r="S56" i="1"/>
  <c r="R56" i="1"/>
  <c r="W56" i="1"/>
  <c r="X55" i="1"/>
  <c r="S55" i="1"/>
  <c r="R55" i="1"/>
  <c r="P55" i="1"/>
  <c r="W55" i="1" s="1"/>
  <c r="X54" i="1"/>
  <c r="S54" i="1"/>
  <c r="R54" i="1"/>
  <c r="W54" i="1"/>
  <c r="X53" i="1"/>
  <c r="S53" i="1"/>
  <c r="R53" i="1"/>
  <c r="P53" i="1"/>
  <c r="W53" i="1" s="1"/>
  <c r="X52" i="1"/>
  <c r="S52" i="1"/>
  <c r="R52" i="1"/>
  <c r="P52" i="1"/>
  <c r="W52" i="1" s="1"/>
  <c r="X51" i="1"/>
  <c r="S51" i="1"/>
  <c r="R51" i="1"/>
  <c r="P51" i="1"/>
  <c r="W51" i="1" s="1"/>
  <c r="X50" i="1"/>
  <c r="S50" i="1"/>
  <c r="R50" i="1"/>
  <c r="P50" i="1"/>
  <c r="W50" i="1" s="1"/>
  <c r="X49" i="1"/>
  <c r="S49" i="1"/>
  <c r="R49" i="1"/>
  <c r="P49" i="1"/>
  <c r="X48" i="1"/>
  <c r="S48" i="1"/>
  <c r="R48" i="1"/>
  <c r="P48" i="1"/>
  <c r="W48" i="1" s="1"/>
  <c r="X47" i="1"/>
  <c r="S47" i="1"/>
  <c r="R47" i="1"/>
  <c r="P47" i="1"/>
  <c r="W47" i="1" s="1"/>
  <c r="X46" i="1"/>
  <c r="S46" i="1"/>
  <c r="R46" i="1"/>
  <c r="P46" i="1"/>
  <c r="W46" i="1" s="1"/>
  <c r="X45" i="1"/>
  <c r="S45" i="1"/>
  <c r="R45" i="1"/>
  <c r="P45" i="1"/>
  <c r="W45" i="1" s="1"/>
  <c r="X44" i="1"/>
  <c r="S44" i="1"/>
  <c r="R44" i="1"/>
  <c r="P44" i="1"/>
  <c r="W44" i="1" s="1"/>
  <c r="X43" i="1"/>
  <c r="S43" i="1"/>
  <c r="R43" i="1"/>
  <c r="P43" i="1"/>
  <c r="W43" i="1" s="1"/>
  <c r="X42" i="1"/>
  <c r="S42" i="1"/>
  <c r="R42" i="1"/>
  <c r="P42" i="1"/>
  <c r="W42" i="1" s="1"/>
  <c r="X41" i="1"/>
  <c r="S41" i="1"/>
  <c r="R41" i="1"/>
  <c r="P41" i="1"/>
  <c r="W41" i="1" s="1"/>
  <c r="X40" i="1"/>
  <c r="S40" i="1"/>
  <c r="R40" i="1"/>
  <c r="P40" i="1"/>
  <c r="W40" i="1" s="1"/>
  <c r="X39" i="1"/>
  <c r="S39" i="1"/>
  <c r="R39" i="1"/>
  <c r="P39" i="1"/>
  <c r="W39" i="1" s="1"/>
  <c r="X38" i="1"/>
  <c r="S38" i="1"/>
  <c r="R38" i="1"/>
  <c r="P38" i="1"/>
  <c r="W38" i="1" s="1"/>
  <c r="X37" i="1"/>
  <c r="S37" i="1"/>
  <c r="R37" i="1"/>
  <c r="P37" i="1"/>
  <c r="W37" i="1" s="1"/>
  <c r="X36" i="1"/>
  <c r="S36" i="1"/>
  <c r="R36" i="1"/>
  <c r="P36" i="1"/>
  <c r="W36" i="1" s="1"/>
  <c r="X35" i="1"/>
  <c r="S35" i="1"/>
  <c r="R35" i="1"/>
  <c r="P35" i="1"/>
  <c r="W35" i="1" s="1"/>
  <c r="X34" i="1"/>
  <c r="S34" i="1"/>
  <c r="R34" i="1"/>
  <c r="P34" i="1"/>
  <c r="Q34" i="1" s="1"/>
  <c r="X33" i="1"/>
  <c r="S33" i="1"/>
  <c r="R33" i="1"/>
  <c r="P33" i="1"/>
  <c r="W33" i="1" s="1"/>
  <c r="X32" i="1"/>
  <c r="X31" i="1"/>
  <c r="X30" i="1"/>
  <c r="X29" i="1"/>
  <c r="W29" i="1"/>
  <c r="X28" i="1"/>
  <c r="X27" i="1"/>
  <c r="X26" i="1"/>
  <c r="X25" i="1"/>
  <c r="X24" i="1"/>
  <c r="X88" i="1"/>
  <c r="S88" i="1"/>
  <c r="R88" i="1"/>
  <c r="W88" i="1"/>
  <c r="X87" i="1"/>
  <c r="S87" i="1"/>
  <c r="R87" i="1"/>
  <c r="W87" i="1"/>
  <c r="X86" i="1"/>
  <c r="S86" i="1"/>
  <c r="R86" i="1"/>
  <c r="W86" i="1"/>
  <c r="X85" i="1"/>
  <c r="S85" i="1"/>
  <c r="R85" i="1"/>
  <c r="W85" i="1"/>
  <c r="X84" i="1"/>
  <c r="S84" i="1"/>
  <c r="R84" i="1"/>
  <c r="W84" i="1"/>
  <c r="X83" i="1"/>
  <c r="S83" i="1"/>
  <c r="R83" i="1"/>
  <c r="P83" i="1"/>
  <c r="W83" i="1" s="1"/>
  <c r="X82" i="1"/>
  <c r="S82" i="1"/>
  <c r="R82" i="1"/>
  <c r="P82" i="1"/>
  <c r="W82" i="1" s="1"/>
  <c r="X81" i="1"/>
  <c r="S81" i="1"/>
  <c r="R81" i="1"/>
  <c r="W81" i="1"/>
  <c r="X80" i="1"/>
  <c r="S80" i="1"/>
  <c r="R80" i="1"/>
  <c r="W80" i="1"/>
  <c r="X79" i="1"/>
  <c r="S79" i="1"/>
  <c r="R79" i="1"/>
  <c r="P79" i="1"/>
  <c r="W79" i="1" s="1"/>
  <c r="X78" i="1"/>
  <c r="S78" i="1"/>
  <c r="P78" i="1"/>
  <c r="W78" i="1" s="1"/>
  <c r="X77" i="1"/>
  <c r="S77" i="1"/>
  <c r="R77" i="1"/>
  <c r="P77" i="1"/>
  <c r="W77" i="1" s="1"/>
  <c r="X76" i="1"/>
  <c r="S76" i="1"/>
  <c r="R76" i="1"/>
  <c r="W76" i="1"/>
  <c r="X75" i="1"/>
  <c r="S75" i="1"/>
  <c r="R75" i="1"/>
  <c r="W75" i="1"/>
  <c r="X74" i="1"/>
  <c r="S74" i="1"/>
  <c r="R74" i="1"/>
  <c r="P74" i="1"/>
  <c r="W74" i="1" s="1"/>
  <c r="X73" i="1"/>
  <c r="S73" i="1"/>
  <c r="R73" i="1"/>
  <c r="P73" i="1"/>
  <c r="W73" i="1" s="1"/>
  <c r="X72" i="1"/>
  <c r="S72" i="1"/>
  <c r="R72" i="1"/>
  <c r="P72" i="1"/>
  <c r="W72" i="1" s="1"/>
  <c r="X71" i="1"/>
  <c r="S71" i="1"/>
  <c r="R71" i="1"/>
  <c r="W71" i="1"/>
  <c r="X70" i="1"/>
  <c r="S70" i="1"/>
  <c r="R70" i="1"/>
  <c r="P70" i="1"/>
  <c r="W70" i="1" s="1"/>
  <c r="X69" i="1"/>
  <c r="S69" i="1"/>
  <c r="R69" i="1"/>
  <c r="W69" i="1"/>
  <c r="X68" i="1"/>
  <c r="S68" i="1"/>
  <c r="R68" i="1"/>
  <c r="P68" i="1"/>
  <c r="W68" i="1" s="1"/>
  <c r="X67" i="1"/>
  <c r="S67" i="1"/>
  <c r="R67" i="1"/>
  <c r="W67" i="1"/>
  <c r="P23" i="1"/>
  <c r="W23" i="1" s="1"/>
  <c r="M23" i="1"/>
  <c r="S22" i="1"/>
  <c r="R22" i="1"/>
  <c r="P22" i="1"/>
  <c r="W22" i="1" s="1"/>
  <c r="M22" i="1"/>
  <c r="S21" i="1"/>
  <c r="R21" i="1"/>
  <c r="P21" i="1"/>
  <c r="W21" i="1" s="1"/>
  <c r="M21" i="1"/>
  <c r="S20" i="1"/>
  <c r="R20" i="1"/>
  <c r="O20" i="1"/>
  <c r="W20" i="1" s="1"/>
  <c r="M20" i="1"/>
  <c r="S19" i="1"/>
  <c r="R19" i="1"/>
  <c r="P19" i="1"/>
  <c r="W19" i="1" s="1"/>
  <c r="M19" i="1"/>
  <c r="X20" i="1"/>
  <c r="X21" i="1"/>
  <c r="X22" i="1"/>
  <c r="X23" i="1"/>
  <c r="X19" i="1"/>
  <c r="Q59" i="1" l="1"/>
  <c r="Y87" i="1"/>
  <c r="Y72" i="1"/>
  <c r="Q71" i="1"/>
  <c r="Q48" i="1"/>
  <c r="Y46" i="1"/>
  <c r="Y44" i="1"/>
  <c r="Y54" i="1"/>
  <c r="Q83" i="1"/>
  <c r="Y37" i="1"/>
  <c r="Y42" i="1"/>
  <c r="Q62" i="1"/>
  <c r="R62" i="1" s="1"/>
  <c r="Q24" i="1"/>
  <c r="Q63" i="1"/>
  <c r="R63" i="1" s="1"/>
  <c r="Q26" i="1"/>
  <c r="Q32" i="1"/>
  <c r="Y26" i="1"/>
  <c r="Q60" i="1"/>
  <c r="Q65" i="1"/>
  <c r="Y73" i="1"/>
  <c r="Q20" i="1"/>
  <c r="Y40" i="1"/>
  <c r="Q45" i="1"/>
  <c r="Q37" i="1"/>
  <c r="Y82" i="1"/>
  <c r="Y45" i="1"/>
  <c r="Q21" i="1"/>
  <c r="Q36" i="1"/>
  <c r="Q19" i="1"/>
  <c r="Q87" i="1"/>
  <c r="Q57" i="1"/>
  <c r="Q27" i="1"/>
  <c r="Q33" i="1"/>
  <c r="Q66" i="1"/>
  <c r="Q58" i="1"/>
  <c r="Y32" i="1"/>
  <c r="Y36" i="1"/>
  <c r="Y50" i="1"/>
  <c r="Y55" i="1"/>
  <c r="Q38" i="1"/>
  <c r="Y81" i="1"/>
  <c r="Q41" i="1"/>
  <c r="Y65" i="1"/>
  <c r="Q39" i="1"/>
  <c r="Q68" i="1"/>
  <c r="Y76" i="1"/>
  <c r="Q86" i="1"/>
  <c r="Y29" i="1"/>
  <c r="Y41" i="1"/>
  <c r="Q69" i="1"/>
  <c r="Q23" i="1"/>
  <c r="Y86" i="1"/>
  <c r="Q46" i="1"/>
  <c r="Q28" i="1"/>
  <c r="Q42" i="1"/>
  <c r="Q70" i="1"/>
  <c r="Q67" i="1"/>
  <c r="Q73" i="1"/>
  <c r="Q51" i="1"/>
  <c r="Y80" i="1"/>
  <c r="Y62" i="1"/>
  <c r="Y24" i="1"/>
  <c r="Y75" i="1"/>
  <c r="Q44" i="1"/>
  <c r="Y48" i="1"/>
  <c r="Y53" i="1"/>
  <c r="Q25" i="1"/>
  <c r="Q31" i="1"/>
  <c r="W30" i="1"/>
  <c r="Y30" i="1" s="1"/>
  <c r="Q54" i="1"/>
  <c r="Q53" i="1"/>
  <c r="Q56" i="1"/>
  <c r="Y22" i="1"/>
  <c r="Y85" i="1"/>
  <c r="W34" i="1"/>
  <c r="Y34" i="1" s="1"/>
  <c r="Y21" i="1"/>
  <c r="Q35" i="1"/>
  <c r="Q72" i="1"/>
  <c r="Y47" i="1"/>
  <c r="Q49" i="1"/>
  <c r="Y52" i="1"/>
  <c r="Q52" i="1"/>
  <c r="Y43" i="1"/>
  <c r="Q40" i="1"/>
  <c r="Y39" i="1"/>
  <c r="Y27" i="1"/>
  <c r="Q55" i="1"/>
  <c r="Y88" i="1"/>
  <c r="Q88" i="1"/>
  <c r="Q85" i="1"/>
  <c r="Q84" i="1"/>
  <c r="Y84" i="1"/>
  <c r="Q82" i="1"/>
  <c r="Q80" i="1"/>
  <c r="Q79" i="1"/>
  <c r="Y79" i="1"/>
  <c r="Q77" i="1"/>
  <c r="Q76" i="1"/>
  <c r="Q75" i="1"/>
  <c r="Q61" i="1"/>
  <c r="Y51" i="1"/>
  <c r="Q50" i="1"/>
  <c r="W49" i="1"/>
  <c r="Y49" i="1" s="1"/>
  <c r="Q47" i="1"/>
  <c r="Q43" i="1"/>
  <c r="Y38" i="1"/>
  <c r="Y31" i="1"/>
  <c r="Y23" i="1"/>
  <c r="Q74" i="1"/>
  <c r="Y74" i="1"/>
  <c r="Q78" i="1"/>
  <c r="R78" i="1" s="1"/>
  <c r="Y20" i="1"/>
  <c r="Q22" i="1"/>
  <c r="Y19" i="1"/>
  <c r="S150" i="1"/>
  <c r="P150" i="1"/>
  <c r="R150" i="1"/>
  <c r="Q150"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YEISSIN RODOLFO CACERES PRADILLA</author>
    <author>laquijano</author>
    <author>CDV</author>
    <author>jmzambrano</author>
    <author>BLANCA ROCIO ZULETA GAVIRIA</author>
  </authors>
  <commentList>
    <comment ref="B13" authorId="0" shapeId="0" xr:uid="{A9D87720-CBD4-4A3C-901A-8DB5553776B9}">
      <text>
        <r>
          <rPr>
            <sz val="9"/>
            <color indexed="81"/>
            <rFont val="Tahoma"/>
            <family val="2"/>
          </rPr>
          <t xml:space="preserve">
</t>
        </r>
        <r>
          <rPr>
            <sz val="10"/>
            <color indexed="81"/>
            <rFont val="Calibri"/>
            <family val="2"/>
            <scheme val="minor"/>
          </rPr>
          <t>Si corresponde a la Suscripción, diligenciar la fecha de suscripción formal en la entidad.</t>
        </r>
      </text>
    </comment>
    <comment ref="B17" authorId="1" shapeId="0" xr:uid="{FCFE7EB8-2EAD-4D32-BEC1-30BE2CB0FA42}">
      <text>
        <r>
          <rPr>
            <b/>
            <sz val="8"/>
            <color indexed="81"/>
            <rFont val="Tahoma"/>
            <family val="2"/>
          </rPr>
          <t>Numero de orden del hallazgo en el informe ( cuando una acción correctiva agrupa varios hallazgos pueden relacionarse en las celdas los números correspondientes )  relacionarse)</t>
        </r>
        <r>
          <rPr>
            <sz val="8"/>
            <color indexed="81"/>
            <rFont val="Tahoma"/>
            <family val="2"/>
          </rPr>
          <t xml:space="preserve">
</t>
        </r>
      </text>
    </comment>
    <comment ref="F17" authorId="1" shapeId="0" xr:uid="{FF78B08E-DFFC-42E9-9358-1525A1050810}">
      <text>
        <r>
          <rPr>
            <b/>
            <sz val="8"/>
            <color indexed="81"/>
            <rFont val="Tahoma"/>
            <family val="2"/>
          </rPr>
          <t>Es la acción (correctiva y/o preventiva) que adopta la entidad para subsanar o corregir la causa que genera el  hallazgo</t>
        </r>
        <r>
          <rPr>
            <sz val="8"/>
            <color indexed="81"/>
            <rFont val="Tahoma"/>
            <family val="2"/>
          </rPr>
          <t xml:space="preserve">
</t>
        </r>
      </text>
    </comment>
    <comment ref="G17" authorId="1" shapeId="0" xr:uid="{2763D7EF-92B2-4CD7-BC59-09CA1FB91C84}">
      <text>
        <r>
          <rPr>
            <b/>
            <sz val="8"/>
            <color indexed="81"/>
            <rFont val="Tahoma"/>
            <family val="2"/>
          </rPr>
          <t xml:space="preserve">Propósito que tiene el cumplir con la acción emprendida para corregir o prevenir las situaciones que se derivan de los hallazgos </t>
        </r>
        <r>
          <rPr>
            <sz val="8"/>
            <color indexed="81"/>
            <rFont val="Tahoma"/>
            <family val="2"/>
          </rPr>
          <t xml:space="preserve">
</t>
        </r>
      </text>
    </comment>
    <comment ref="H17" authorId="1" shapeId="0" xr:uid="{54A43100-E3BB-4A76-B67A-B2589ADFA385}">
      <text>
        <r>
          <rPr>
            <b/>
            <sz val="8"/>
            <color indexed="81"/>
            <rFont val="Tahoma"/>
            <family val="2"/>
          </rPr>
          <t>Pasos cuantificables que permitan medir el avance y cumplimiento de la acción de mejoramiento.
Se pueden incluir tantas filas como metas sean necesarios.</t>
        </r>
      </text>
    </comment>
    <comment ref="I17" authorId="1" shapeId="0" xr:uid="{0EE66602-9821-4C9A-BD52-51FF61A205D8}">
      <text>
        <r>
          <rPr>
            <b/>
            <sz val="8"/>
            <color indexed="81"/>
            <rFont val="Tahoma"/>
            <family val="2"/>
          </rPr>
          <t xml:space="preserve">Nombre de la unidad de medida que se  utiliza para medir el grado de avance de la meta (unidades o porcentaje) y definición de la actividad a realizar   
</t>
        </r>
      </text>
    </comment>
    <comment ref="J17" authorId="1" shapeId="0" xr:uid="{0B411289-6513-4AB5-A4C2-292F78ABCC9C}">
      <text>
        <r>
          <rPr>
            <b/>
            <sz val="8"/>
            <color indexed="81"/>
            <rFont val="Tahoma"/>
            <family val="2"/>
          </rPr>
          <t xml:space="preserve">Volumen o tamaño de la meta, establecido en unidades o porcentajes. 
</t>
        </r>
      </text>
    </comment>
    <comment ref="K17" authorId="2" shapeId="0" xr:uid="{730A8111-CE47-446E-AA77-F6E15364C78B}">
      <text>
        <r>
          <rPr>
            <b/>
            <sz val="9"/>
            <color indexed="81"/>
            <rFont val="Tahoma"/>
            <family val="2"/>
          </rPr>
          <t>CDV:</t>
        </r>
        <r>
          <rPr>
            <sz val="9"/>
            <color indexed="81"/>
            <rFont val="Tahoma"/>
            <family val="2"/>
          </rPr>
          <t xml:space="preserve">
La fecha de iniciación de las metas, corresponde a la misma fecha de suscripción del Plan de Mejoramiento </t>
        </r>
      </text>
    </comment>
    <comment ref="L17" authorId="1" shapeId="0" xr:uid="{390831F6-9325-47F9-93E6-A350423B66BE}">
      <text>
        <r>
          <rPr>
            <b/>
            <sz val="8"/>
            <color indexed="81"/>
            <rFont val="Tahoma"/>
            <family val="2"/>
          </rPr>
          <t xml:space="preserve">Fecha programada para la terminación de cada meta </t>
        </r>
      </text>
    </comment>
    <comment ref="M17" authorId="1" shapeId="0" xr:uid="{C50D8430-70C5-4C7F-8630-42F02580DFA8}">
      <text>
        <r>
          <rPr>
            <b/>
            <sz val="8"/>
            <color indexed="81"/>
            <rFont val="Tahoma"/>
            <family val="2"/>
          </rPr>
          <t xml:space="preserve">La hoja calcula automáticamente el plazo de duración de la acción de mejoramiento teniendo en cuenta las fechas de inicio y terminación de la meta.
</t>
        </r>
      </text>
    </comment>
    <comment ref="N17" authorId="3" shapeId="0" xr:uid="{467A592B-DE53-45BA-B713-2303C5DF4F03}">
      <text>
        <r>
          <rPr>
            <b/>
            <sz val="8"/>
            <color indexed="81"/>
            <rFont val="Tahoma"/>
            <family val="2"/>
          </rPr>
          <t xml:space="preserve">Nombre de la Dependencia (s) responsable por el cumplimiento de la meta
</t>
        </r>
      </text>
    </comment>
    <comment ref="O17" authorId="1" shapeId="0" xr:uid="{76515C28-A0DC-4232-813B-785A6B06114D}">
      <text>
        <r>
          <rPr>
            <b/>
            <sz val="8"/>
            <color indexed="81"/>
            <rFont val="Tahoma"/>
            <family val="2"/>
          </rPr>
          <t xml:space="preserve">Se consigna el numero de unidades ejecutadas por cada una de las metas 
</t>
        </r>
      </text>
    </comment>
    <comment ref="P17" authorId="1" shapeId="0" xr:uid="{B59B78E5-C4C1-4945-AE40-75B510461E26}">
      <text>
        <r>
          <rPr>
            <sz val="8"/>
            <color indexed="81"/>
            <rFont val="Tahoma"/>
            <family val="2"/>
          </rPr>
          <t>Calcula el avance porcentual de la meta  dividiendo la ejecución informada en la columna N sobre la columna J</t>
        </r>
        <r>
          <rPr>
            <sz val="8"/>
            <color indexed="81"/>
            <rFont val="Tahoma"/>
            <family val="2"/>
          </rPr>
          <t xml:space="preserve">
</t>
        </r>
      </text>
    </comment>
    <comment ref="Y17" authorId="1" shapeId="0" xr:uid="{B4ABB084-2351-4826-A553-883D7C9964C6}">
      <text>
        <r>
          <rPr>
            <sz val="8"/>
            <color indexed="81"/>
            <rFont val="Tahoma"/>
            <family val="2"/>
          </rPr>
          <t>Calcula el avance porcentual de la meta  dividiendo la ejecución informada en la columna N sobre la columna J</t>
        </r>
        <r>
          <rPr>
            <sz val="8"/>
            <color indexed="81"/>
            <rFont val="Tahoma"/>
            <family val="2"/>
          </rPr>
          <t xml:space="preserve">
</t>
        </r>
      </text>
    </comment>
    <comment ref="Z17" authorId="1" shapeId="0" xr:uid="{0DF6F287-B013-4908-80C8-D1A161A0932D}">
      <text>
        <r>
          <rPr>
            <sz val="8"/>
            <color indexed="81"/>
            <rFont val="Tahoma"/>
            <family val="2"/>
          </rPr>
          <t>Calcula el avance porcentual de la meta  dividiendo la ejecución informada en la columna N sobre la columna J</t>
        </r>
        <r>
          <rPr>
            <sz val="8"/>
            <color indexed="81"/>
            <rFont val="Tahoma"/>
            <family val="2"/>
          </rPr>
          <t xml:space="preserve">
</t>
        </r>
      </text>
    </comment>
    <comment ref="L19" authorId="4" shapeId="0" xr:uid="{8E569CFF-E24A-43B7-A494-9C01A2829AF3}">
      <text>
        <r>
          <rPr>
            <b/>
            <sz val="9"/>
            <color indexed="81"/>
            <rFont val="Tahoma"/>
            <charset val="1"/>
          </rPr>
          <t>BLANCA ROCIO ZULETA GAVIRIA:</t>
        </r>
        <r>
          <rPr>
            <sz val="9"/>
            <color indexed="81"/>
            <rFont val="Tahoma"/>
            <charset val="1"/>
          </rPr>
          <t xml:space="preserve">
Se solicta prorroga en la ejecución de la acción de mejora</t>
        </r>
      </text>
    </comment>
  </commentList>
</comments>
</file>

<file path=xl/sharedStrings.xml><?xml version="1.0" encoding="utf-8"?>
<sst xmlns="http://schemas.openxmlformats.org/spreadsheetml/2006/main" count="1399" uniqueCount="810">
  <si>
    <t>Nombre entidad</t>
  </si>
  <si>
    <t>Representante legal</t>
  </si>
  <si>
    <t>Modalidad auditoria</t>
  </si>
  <si>
    <t>Periodo fiscal que cubre</t>
  </si>
  <si>
    <t xml:space="preserve">Fecha de Suscripción </t>
  </si>
  <si>
    <t>Fecha presentación avance</t>
  </si>
  <si>
    <t>AVANCE PLAN DE MEJORAMIENTO</t>
  </si>
  <si>
    <t xml:space="preserve">AVANCE Y EJECUCIÓN </t>
  </si>
  <si>
    <t xml:space="preserve">No Hallazgo </t>
  </si>
  <si>
    <t xml:space="preserve">Descripción hallazgo (No mas de 50 palabras) </t>
  </si>
  <si>
    <t>Causa del Hallazgo</t>
  </si>
  <si>
    <t>Efecto del Hallazgo</t>
  </si>
  <si>
    <t>Acción de mejoramiento</t>
  </si>
  <si>
    <t xml:space="preserve">Objetivo </t>
  </si>
  <si>
    <t>Descripción de las Metas</t>
  </si>
  <si>
    <t>Denominación de la Unidad de medida de la Meta</t>
  </si>
  <si>
    <t>Unidad de Medida de la Meta</t>
  </si>
  <si>
    <r>
      <t>Fecha iniciación Metas</t>
    </r>
    <r>
      <rPr>
        <b/>
        <sz val="16"/>
        <color rgb="FFFF0000"/>
        <rFont val="Calibri"/>
        <family val="2"/>
        <scheme val="minor"/>
      </rPr>
      <t>*</t>
    </r>
  </si>
  <si>
    <r>
      <t>Fecha terminación Metas</t>
    </r>
    <r>
      <rPr>
        <b/>
        <sz val="16"/>
        <color rgb="FFFF0000"/>
        <rFont val="Calibri"/>
        <family val="2"/>
        <scheme val="minor"/>
      </rPr>
      <t>*</t>
    </r>
  </si>
  <si>
    <t xml:space="preserve">Plazo en semanas de las Meta </t>
  </si>
  <si>
    <t>Área Responsable</t>
  </si>
  <si>
    <t xml:space="preserve">Avance físico de ejecución de las metas  </t>
  </si>
  <si>
    <r>
      <rPr>
        <b/>
        <sz val="14"/>
        <rFont val="Calibri"/>
        <family val="2"/>
        <scheme val="minor"/>
      </rPr>
      <t>%</t>
    </r>
    <r>
      <rPr>
        <b/>
        <sz val="12"/>
        <rFont val="Calibri"/>
        <family val="2"/>
        <scheme val="minor"/>
      </rPr>
      <t xml:space="preserve"> de Avance físico de ejecución de las metas  </t>
    </r>
  </si>
  <si>
    <t>Puntaje  Logrado  por las metas   (Poi)</t>
  </si>
  <si>
    <t xml:space="preserve">Puntaje Logrado por las metas  Vencidas (POMVi)  </t>
  </si>
  <si>
    <t>Puntaje atribuido metas vencidas</t>
  </si>
  <si>
    <t>Efectividad de la acción</t>
  </si>
  <si>
    <t>OBSERVACION</t>
  </si>
  <si>
    <t>Estado de la meta del hallazgo</t>
  </si>
  <si>
    <t>Estado de la acción de mejora (meta) (ABIERTA / CERRADA)</t>
  </si>
  <si>
    <t xml:space="preserve">SI </t>
  </si>
  <si>
    <t>NO</t>
  </si>
  <si>
    <t>X</t>
  </si>
  <si>
    <t>TOTALES</t>
  </si>
  <si>
    <t xml:space="preserve">C.C. </t>
  </si>
  <si>
    <t xml:space="preserve">Convenciones: </t>
  </si>
  <si>
    <t>Información suministrada Informes de Auditorías Anteriores de la CGA.</t>
  </si>
  <si>
    <t>Acciones propuestas por el sujeto de control.</t>
  </si>
  <si>
    <t>Area o dependencia responsable de presentar la acción de mejora por cada hallazgo de auditoría</t>
  </si>
  <si>
    <t xml:space="preserve">Avance y Seguimiento  - Columnas de Calculo Automático </t>
  </si>
  <si>
    <t>Estado Actual de la meta del hallazgo</t>
  </si>
  <si>
    <t>Fila de Totales</t>
  </si>
  <si>
    <r>
      <rPr>
        <sz val="16"/>
        <color rgb="FFFF0000"/>
        <rFont val="Arial"/>
        <family val="2"/>
      </rPr>
      <t>*</t>
    </r>
    <r>
      <rPr>
        <sz val="10"/>
        <rFont val="Arial"/>
        <family val="2"/>
      </rPr>
      <t xml:space="preserve"> Utilizar el formato de fechas según lo indicado, para obtener el calculo automatico en cantidad de semanas.</t>
    </r>
  </si>
  <si>
    <t>20 01 2023</t>
  </si>
  <si>
    <r>
      <t xml:space="preserve">Contrato de Obra 2100113B0003. </t>
    </r>
    <r>
      <rPr>
        <sz val="14"/>
        <rFont val="Arial"/>
        <family val="2"/>
      </rPr>
      <t>Venecia. Se generaron obras extras y adicionales por modificación del diseño. La adición al contrato inicial no fue aceptada por el contratista, sólo terminar el contrato en curso. La GSP debe realizar un nuevo proceso de selección para las obras faltantes en PTAR y dotación (…).</t>
    </r>
  </si>
  <si>
    <t>Proyecto con actividadles extras. Demora en el trámite de los recursos por parte de los actores. Falta de comunicación y coordinación del municipio y la Gerencia de Servicios Públicos.</t>
  </si>
  <si>
    <t>Riesgo de sobrecostos. Riesgo de proyecto con obras inconclusas. Riesgo de pérdida un monto de $8.795.885.954 y la calidad del bien objeto de servicio público y sus disposición final para asegurar la calidad de vida de los usuarios.</t>
  </si>
  <si>
    <t xml:space="preserve">Adelantar, en coordinación con el municipio de Venecia, las actuaciones administrativas que sean requeridas para que se culminen las obras en condiciones de funcionalidad. Así mismo se encuentra en proceso de Liquidacion del contrato, lo que significa que se haran las compensaciones a que haya lugar en caso de existir merito para ello. </t>
  </si>
  <si>
    <t>Reducir el riesgo de sobrecostos, generación de obras inconclusas o pérdida de recursos por no funcionalidad del proyecto.</t>
  </si>
  <si>
    <t>Desarrollar, en articulación con el municipio de Venecia, las actuaciones administrativas tendientes a la culminación de los contratos actuales, la reformulación del proyecto y los nuevos procesos de contratación para la ejecución de las obras adicionales requeridas.</t>
  </si>
  <si>
    <t>Unidad</t>
  </si>
  <si>
    <t>Secretaria de Ambiente (antes Gerencia de Servicios Públicos)</t>
  </si>
  <si>
    <t>H10 V2024</t>
  </si>
  <si>
    <r>
      <rPr>
        <b/>
        <sz val="14"/>
        <rFont val="Arial"/>
        <family val="2"/>
      </rPr>
      <t xml:space="preserve">Recursos Entregados en Administración. </t>
    </r>
    <r>
      <rPr>
        <sz val="14"/>
        <rFont val="Arial"/>
        <family val="2"/>
      </rPr>
      <t xml:space="preserve">Se evidenció la existencia de contratos y convenios pendientes por liquidar y por realizar el reintegro de recursos, algunos con terminación en vigencias anteriores y en los cuales ya se perdió competencia para realizar liquidación bilateral y unilateral, como el convenio 10000198 de 2006 IDEA.
</t>
    </r>
    <r>
      <rPr>
        <b/>
        <sz val="14"/>
        <rFont val="Arial"/>
        <family val="2"/>
      </rPr>
      <t>(CONDICIÓN 1)</t>
    </r>
  </si>
  <si>
    <t>Inadecuado seguimiento y control, respecto de los recursos entregados en administración.</t>
  </si>
  <si>
    <t>Inoportunidad para la liquidación de los contratos.</t>
  </si>
  <si>
    <t>Implementar plan de trabajo de contingencia jurídica para el levantamiento de los actos administrativos de cierre  financiero y devolución de recursos asociados a contratos o convenios derivados del convenio 10000198 de 2006 celebrado con el IDEA (Fondo del Agua).</t>
  </si>
  <si>
    <t>Realizar el reintegro de recursos, derivados de convenios o contratos terminados, según haya lugar conforme a los cierres administrativos realizados</t>
  </si>
  <si>
    <t xml:space="preserve">Actos administrativos de cierre de cada convenio y/o contrato por municipio </t>
  </si>
  <si>
    <t>Secretaria de Ambiente</t>
  </si>
  <si>
    <t xml:space="preserve">3. 2020 </t>
  </si>
  <si>
    <t>Convenio 4600009917 de 2019 Fallas constructivas en desarrollo de obras de pavimento rígido en el municipio de Dabeiba - Con presunta incidencia Disciplinaria. (D)</t>
  </si>
  <si>
    <t xml:space="preserve">
El pavimento rígido en toda su tiene un desgaste prematuro y progresivo de la superficie del mismo, así como fisuras en algunas placas</t>
  </si>
  <si>
    <t>Las deficiencias constructivas se presentan en todo el tramo llamado LA ARENERA, denotando una presunta falta de supervisión a las obras ejecutadas en el proyecto, inobservando lo establecido en los numerales 4, 5 del artículo 4 de la ley 80, los artículos 83, 84, 85 de la ley 1474 de 2011.
Por anterior se presume una gestión fiscal antieconómica, cuantificada en un valor de $331.928.423, de acuerdo a lo dispuesto en el artículo 126 de la Decreto 403 de 2020</t>
  </si>
  <si>
    <t xml:space="preserve">1. Adelantar el Acta de Liquidación bilateral del convenio, en la cual se solicite el reintegro de los recursos aportados por el Departamento, ya que la información técnica presentada por el municipio no cumple con las especificaciones técnicas iniciales y no se puede garantizar la estabilidad de la obra. 
2. En caso de no  lograse la liquidación bilateral, se dará inicio al trámite de liquidación unilateral con el correspondiente inicio de proceso de cobro coactivo. 
3. Lograr el reintegro de los recursos a favor del Departamento.
</t>
  </si>
  <si>
    <t xml:space="preserve">Se reintegren los recursos aportados por el Departamento </t>
  </si>
  <si>
    <t xml:space="preserve">Expedición de un (1) Acta de Liquidación del convenio. 
Un (1) oficio de reintegro de los recursos por parte del municipio. 
Un (1) soporte de consignación de recursos a favor del departamento. </t>
  </si>
  <si>
    <t>Unidades</t>
  </si>
  <si>
    <t xml:space="preserve">Dirección de Proyectos Especiales </t>
  </si>
  <si>
    <t>Pese a que se realizaron los procedimientos de liquidación, se han realizó el cobro persuasivo, y se dio el traslado para el cobro coactivo a la secretaria de hacienda, hasta la fecha no se ha logrado el reintegro de los recursos, en tal sentido no se ha cumplido con la mejora planteada. 
Por tal razón se modifica la fecha de cumplimiento</t>
  </si>
  <si>
    <t>4. 2020</t>
  </si>
  <si>
    <t>Convenio 4600009917 de 2019 Fallas constructivas en desarrollo de obras de
pavimento rígido en el municipio de Dabeiba - Administrativa con presunta
incidencia Disciplinaria. (D)</t>
  </si>
  <si>
    <t xml:space="preserve">
El pavimento rígido en toda su tiene un desgaste prematuro y progresivo de
la superficie del mismo, así como fisuras en algunas placas</t>
  </si>
  <si>
    <t>Las deficiencias constructivas se presentan en todo el tramo llamado Alfonso López, denotando una presunta falta de supervisión a las obras ejecutadas en el proyecto, inobservando lo establecido en los numerales 4, 5 del artículo 4 de la ley 80, los artículos 83, 84, 85 de la ley 1474.
Por anterior se presume una gestión fiscal antieconómica, cuantificada en un valor de $575.958.026, de acuerdo a lo dispuesto en el artículo 126 de la Decreto 403 de 2020.</t>
  </si>
  <si>
    <t xml:space="preserve">1. Adelantar el Acta de Liquidación bilateral del convenio, en la cual se solicite el reintegro de los recursos aportados por el Departamento, ya que la información técnica presentada por el municipio no cumple con las especificaciones técnicas iniciales y no se puede garantizar la estabilidad de la obra. 
2. En caso de no  lograse la liquidación bilateral, se dará inicio al trámite de liquidación unilateral con el correspondiente inicio de proceso de cobro coactivo. 
</t>
  </si>
  <si>
    <t xml:space="preserve">Expedición de un (1) Acta de Liquidación del convenio. Un (1) oficio sobre la recomendación al municipio para que tome las acciones jurídicas para la terminación de la obra y la recuperación de los respectivos recursos </t>
  </si>
  <si>
    <t xml:space="preserve">Pese a que se realizaron los procedimientos de liquidación, se han realizó el cobro persuasivo, y se dio el traslado para el cobro coactivo a la secretaria de hacienda, hasta la fecha no se ha logrado el reintegro de los recursos, en tal sentido no se ha cumplido con la mejora planteada. 
Por tal razón se modifica la fecha de cumplimiento
</t>
  </si>
  <si>
    <t xml:space="preserve">CGA 2021: 16 </t>
  </si>
  <si>
    <t>Convenio Interadministrativo N° 4600012318 de 2021 Tercerización, (A) SAN ROQUE</t>
  </si>
  <si>
    <t>La formula del AU del contrato, estableció un rubro de las pólizas por un monto de $7,082,786, no obsante el valor pagado corresonde a $1,530,650</t>
  </si>
  <si>
    <t xml:space="preserve">Configuración de un presunto detrimento patrimonial por un valor de $ 5,552,136 en el pago de la póliza, de los cuales a la Gobernación corresponde $ 2,760,068 de acuerdo al porcentaje de participación en el Convenio </t>
  </si>
  <si>
    <t xml:space="preserve">Verificacar la causación de saldos a favor del Departamento, determinando los  efectivamente causados, con el objetivo de lograr el reintegro. En contrataciones tener en cuenta los criterior adecuados de AU para la proyección de las pólizas </t>
  </si>
  <si>
    <t xml:space="preserve">
Lograr el pago de los saldos a favor del Departamento relacionados con los recursos aportados para la ejecución del convenio.
</t>
  </si>
  <si>
    <t>(1) Oficio al Municipio de San Roque, por medio del cual se solicita la revisión de los valores de las pólizas y se informa que se descontarán en el último desembolso al municipio.     
(1) Acta de Liquidación en la cual, se evidencie el reitentegro de la totalidad de recursos dispuestos y no utilizados, para el pago de las pólizas por parte de la Gobernación de Antiquia. 
(1) Reunión con la Dirección de estructuración para establecer la causa de la diferencia entre lo proyectado en el AU y el costo efectivo de la póliza, en aras de evitar que la situación se presente en futuros procesos de contratación.( 18 agosto 2022)</t>
  </si>
  <si>
    <t>Proyectos Especiales- Alberto C.</t>
  </si>
  <si>
    <t xml:space="preserve">La Secretaria de Infraestructura Física solicita cambiar la fecha de cumplimiento de la acción de mejora total, en consideración a que se ha procedido con el acta de terminación  y se inicia el término legal para la liquidación del convenio </t>
  </si>
  <si>
    <t>CGA 2021: 22</t>
  </si>
  <si>
    <t>Deficiencias en el cálculo del AU Contrato de obra pública 4600010161 de 2019 - (A) Puro Cuero – Puente Chapineros</t>
  </si>
  <si>
    <t>Pago de los imprevistos sin los debidos soportes de su causarsión durante la ejecución del contrato y error al incluir gastos de fiducia en A del Contrato.</t>
  </si>
  <si>
    <t>Un presunto detrimento patrimonial de $87.703.451, por pago de imprevistos cobrados sin justificación, gasto de fiducia inobservando lo establecido en el artículo 91 de la ley 1474 de 2011</t>
  </si>
  <si>
    <t>Realizar la verificacion de causación de los imprevistos, determinando los  efectivamente causados, con el objetivo de lograr el reintegro de ser el caso.</t>
  </si>
  <si>
    <t xml:space="preserve">Lograr la justificación o el reintegro de los recursos pagados no justificados por concepto de Imprevistos
</t>
  </si>
  <si>
    <t xml:space="preserve">Un (1) Oficio de la Entidad al Interventor, solicitando la justificación de la causación de imprevistos. 
Un (1) Informe del Interventor del Contrato, con los soportes y el analisis, de la causación real de imprevistos en el desarrollo del Contrato.
Un (1) Acta de Liquidación en la cual, se evidencie el descuento de los Imprevistos no causados en desarrollo del Contrato
</t>
  </si>
  <si>
    <t>Desarrollo Fisico - Jose B.</t>
  </si>
  <si>
    <t>CGA 2021: 25</t>
  </si>
  <si>
    <t>Deficiencias estructuración del Contrato de obra pública No. 4600010113 de 2019, Desarrollo Vial Carabanchel – La María en el Municipio de El Retiro. (A)</t>
  </si>
  <si>
    <t>Pago de los imprevistos sin Justificación.</t>
  </si>
  <si>
    <t>Se presume como detrimento patrimonial, es decir, el valor de $4.263.765</t>
  </si>
  <si>
    <t>Desarrollo Fisico - Augusto R.</t>
  </si>
  <si>
    <t>29  2022</t>
  </si>
  <si>
    <t>Hallazgo Administrativo N° 29 - Vía Santiago – Berrio – Mulas - Cruces-entrada a La Sierra - La Sierra - (A)</t>
  </si>
  <si>
    <t>Dentro de la propuesta en el cálculo del AU se considera un valor superior por concepto de pólizas y se hace reconocimiento por gasto de fiducia inobservando lo establecido en el artículo 91 de la ley 1474 de 2011</t>
  </si>
  <si>
    <t>Presunto detrimento patrimonial y como una gestión fiscal antieconómica según lo dispuesto en el artículo 6 de la Ley 610 de 2000, por $136.145.748</t>
  </si>
  <si>
    <t xml:space="preserve">1. La Dirección de Asuntos Legales remitirá comunicación con la directriz sobre reintegro de valores contemplados en la “Administración” del AIU de los proyectos de obra objeto de este hallazgo.
2. Se remitirá a la Interventoría comunicación de la Dirección de Asuntos Legales, para que las interventorías procedan con lo pertinente conforme a la recomendación.  
3. De no descontar la Interventoría, la Dirección de Asuntos Legales, proyectará y gestionará el Acto Administrativo y/o Modificación Contractual para hacer efectivo el descuento de los recursos pagados objeto del hallazgo. </t>
  </si>
  <si>
    <t>Que se pague lo efectivamente causado o en su defecto se recupere financieramente lo pagado,   logrando el descuento, o la recuperación de los recursos objeto del hallazgo, lo anterior acorde con la ejecución del contrato.</t>
  </si>
  <si>
    <t>Un (1) oficio con la directriz de Dirección de Asuntos Legales de la auditoria.                                                             
Un (1) oficio a cada interventoría con las recomendaciones. 
Un (1) Acto Administrativo y/o modificación contractual, para modificar la A del Contrato y hacer efectivo el descuento</t>
  </si>
  <si>
    <t>Infraestructura - Dirección de Desarrollo Físico/Dirección de Asuntos Legales</t>
  </si>
  <si>
    <t>Se solicita cambiar la fecha de cumplimiento de la acción de mejora total, en consideración a que el contrato objeto del hallazgo es causa del proceso judicial con radicado 05001 23 33 000 2024 0048000, bajo el medio de control controversial contractuales, circunstancia que imposibilita cualquier actuación desde la Secretaria de Infraestructura, por la pérdida de competencia</t>
  </si>
  <si>
    <t>30  2022</t>
  </si>
  <si>
    <t xml:space="preserve">Hallazgo Administrativo N° 30 - Vía Santiago-Berrio-Mulas Cruces-Puerto Nare - (A) </t>
  </si>
  <si>
    <t>Dentro de la propuesta en el cálculo del AU se hace reconocimiento por gasto de fiducia inobservando lo establecido en el artículo 91 de la ley 1474 de 2011</t>
  </si>
  <si>
    <t>Presunto detrimento patrimonial y como una gestión fiscal antieconómica según lo dispuesto en el artículo 6 de la Ley 610 de 2000, por $31.000.000</t>
  </si>
  <si>
    <t xml:space="preserve">1. La Dirección de Asuntos Legales remitirá comunicación con las directriz sobre reintegro de valores contemplados en la “Administración” del AIU de los proyectos de obra objeto de este hallazgo.
2. Se remitirá a la Interventoría comunicación de la Dirección de Asuntos Legales, para que las interventorías procedan con lo pertinente conforme a la recomendación.  
3. De no descontar la Interventoría, la Dirección de Asuntos Legales, proyectará y gestionará el Acto Administrativo y/o Modificación Contractual para hacer efectivo el descuento de los recursos pagados objeto del hallazgo. </t>
  </si>
  <si>
    <t>35  2022</t>
  </si>
  <si>
    <r>
      <t xml:space="preserve">Hallazgo Administrativo N° 35 – Anorí. Deficiencias en el cálculo del AU y presuntos sobrecostos Contrato </t>
    </r>
    <r>
      <rPr>
        <b/>
        <sz val="14"/>
        <rFont val="Arial"/>
        <family val="2"/>
      </rPr>
      <t>4600006148 de 2016</t>
    </r>
    <r>
      <rPr>
        <sz val="14"/>
        <rFont val="Arial"/>
        <family val="2"/>
      </rPr>
      <t xml:space="preserve"> – Con presunta incidencia disciplinaria y fiscal (A) (D) (F)</t>
    </r>
  </si>
  <si>
    <t xml:space="preserve"> Se considera un valor superior por concepto de pólizas y se hace reconocimiento por gasto de fiducia inobservando lo establecido en el artículo 91 de la ley 1474 de 2011. No instalación de  Planta de asfalto considerada en la propuesta.</t>
  </si>
  <si>
    <t>Presunto detrimento patrimonial por un valor $2.907.352.744,15</t>
  </si>
  <si>
    <t>1. La Dirección de Asuntos Legales remitirá comunicación con la directriz sobre reintegro de valores contemplados en la “Administración” del AIU de los proyectos de obra objeto de este hallazgo.
Se remitirá a la Interventoría comunicación de la Dirección de Asuntos Legales, para que las interventorías procedan con lo pertinente conforme a la recomendación.  
Remitir oficio a la interventoría informando sobre el hallazgo y el respectivo descuento y acciones a tomar. 
Se elaborará un informe por parte de la Interventoría en el cual, se evidencie y se justifique los descuentos efectuados al contratista de obra de los hallazgos de la CGA.</t>
  </si>
  <si>
    <t xml:space="preserve">Que se pague lo efectivamente causado o en su defecto se recupere financieramente lo pagado, logrando el descuento, o la recuperación de los recursos objeto del hallazgo, lo anterior acorde con la ejecución del contrato. </t>
  </si>
  <si>
    <t>Un (1) oficio con la directriz de Dirección de Asuntos Legales de la auditoria.                                                                  
Un (1) oficio a la interventoría con las recomendaciones de la Dirección de Asuntos Legales.                                            
Un (1) oficio a la interventoría 
Un (1) Informe de la Interventoría</t>
  </si>
  <si>
    <t xml:space="preserve">Infraestructura - Dirección de Asuntos Legales/ Proyectos especiales </t>
  </si>
  <si>
    <t>H14-V2023</t>
  </si>
  <si>
    <t xml:space="preserve"> Evaluada la cuenta contable 2512 Beneficio a los empleados a largo plazo, con saldo al cierre de la vigencia 2023 por $34.835.080.545 y producto del seguimiento realizado a las acciones de mejora implementadas por la entidad, relacionadas con la cobertura para el cubrimiento de dicha acreencia, registrada en la cuenta contable 1902 Plan de Activos para Beneficios a los empleados a largo plazo con saldo al cierre de vigencia 2023 por $17.399.874.606, se observó una cobertura que alcanzó el 49,95%, evidenciando la desfinanciación de dicha acreencia y una disminución en la cobertura entre las vigencias 2022 y 2023 del 5.61%, como se detalla a continuación, aspecto que fue advertido en la Auditoría Financiera y de Gestión vigencia 2022 realizada por este Ente de Control.</t>
  </si>
  <si>
    <t>Incompleta apropiación de recursos para el cubrimiento del pasivo por concepto de cesantías del régimen de retroactividad.</t>
  </si>
  <si>
    <t>Desfinanciación para el pago por concepto de cesantías retroactivas.</t>
  </si>
  <si>
    <t>Disponibilidad de los recursos para cubrir las cesantías retroactivas en el momento que se requieran, teniendo en cuenta que dicho presupuesto  es responsabilidad de la Secretaria de Talento Humano y Desarrollo Organizacional, asi mismo dar continuidad al seguimiento mensual de la supervisión del contrato</t>
  </si>
  <si>
    <t xml:space="preserve">Garantizar el pago oportuno de las liquidaciones de cesantías retroactivas a traves del administrador Colfondos,  propendiendo por la oportuna ejecución presupuestal, asi como, el traslado de los recursos desde la subsecretraia de tesoreria, una vez se  tramiten por parte  del ordenador del gasto. </t>
  </si>
  <si>
    <t>Pagar oportunamente todas las liquidaciones de cesantías retroactivas, impulsando el nuevo reglamento, las politicas, procedimientos,  asi como, el seguimiento y vigilancia por parte de la supervision, con la finalidad que el administrador Colfondos realice los pagos de forma oportuna.</t>
  </si>
  <si>
    <t>Porcentaje</t>
  </si>
  <si>
    <t>Secretaría de Talento Humano y Desarrollo Organizacional -Direccion Compensación y Sistema Pensional y Secretaría de Hacienda- Subsecretaría de Tesorería-Sdubsecretaria Financiera</t>
  </si>
  <si>
    <t>H17-V2023</t>
  </si>
  <si>
    <t>Hallazgo Administrativo No. 17- Propiedades, Planta y Equipo – Bienes No Explotados (Cuenta 1637) (A)</t>
  </si>
  <si>
    <t>Debilidades en el control de bienes automotores no explotados a cargo de la Secretaría Seccional de Salud.
Falta de acciones administrativas para evitar un mayor deterioro de estos bienes.
Falta de actualización y depuración de los vehículos automotores con los documentos que acreditan su propiedad.
El Comité de Sostenibilidad Contable, no ha ejercido las funciones pertinentes para su saneamiento y titularización.
Dificultades en los procesos de saneamiento de los vehículos donados por organismos internacionales al Departamento de Antioquia y en la realización del traspaso de los vehículos entregados por la Secretaría de Salud en calidad de  donación a otras entidades (Municipios u Hospitales)</t>
  </si>
  <si>
    <t>Información financiera que no cuenta con las características de verificabilidad, al no existir certeza de la titularidad de los automotores detallados en el cuadro anexo; las operaciones contables realizadas sobre el activo fijo generan incertidumbre.
Incorreción de la cuenta 163711 Propiedades planta y equipo no explotados - Equipos de transporte, tracción y elevación, sobrestimada por $5.397.876, con impacto en el patrimonio.</t>
  </si>
  <si>
    <t xml:space="preserve">Actualizar la información contable en SAP para los vehículos sobre los cuales se ha identificado que ya no son propiedad del Departamento de Antioquia – Secretaría de Salud (0LJ905 y OMH481). </t>
  </si>
  <si>
    <t>Contar con información contable actualizada y veraz sobre los vehículos propiedad del Departamento de Antioquia – Secretaría de Salud.</t>
  </si>
  <si>
    <t>Inforrmación contable en SAP actualizada sobre los vehículos 0LJ905 y OMH481, que ya no son propiedad del Departamento de Antioquia</t>
  </si>
  <si>
    <t>Secretaría de Salud y Protección Social - Dirección Administrativa y Financiera</t>
  </si>
  <si>
    <t>0LJ905:  No se encuentra en los archivos de la Secretaría de Salud e Inclusión Social el Contrato de Donación al Municipio de Sabaneta; en el Historial el vehículo se encuentra registrado a persona indeterminada, vende el Departamento a persona indeterminada el 25/09/2017; no se ha bajado de SAP toda vez que de la Dirección de Bienes requieren el Contrato de Donación, por tanto no se lleva a saneamiento contable.  se hizo trámite ante el Comité de Saneamiento Contable y no se refleja el trámite en SAP. (Se pide concepto a la dirección de bienes)
ANEXO 1: Historial, Acta Entrega de Vehículo.    
OMH481:  En el Histórico de propietarios aparece que fue entregado al Municipio de Remedios quien a su vez lo vendió. No se encuentra registrado en SAP.
ANEXO. 2. Historial, Contrato de donación, reporte de la Dirección de Bienes  del 17 de junio de 2025 donde no aparece registro. ES NECESARIO AMPLIAR EL PLAZO DE EJECUCIÓN DE LAS ACCIONES PARA SEGUIR ADELANTE CON LOS TRÁMITES</t>
  </si>
  <si>
    <t>H18-V2023</t>
  </si>
  <si>
    <t>Hallazgo Administrativo No. 18 - Propiedades, Planta y Equipo – Bienes No Explotados (Cuenta 1637) (A)</t>
  </si>
  <si>
    <t>Falta de acciones oportunas y seguimiento por parte de las administraciones de turno, para evitar el deterioro de los activos que se encuentran en las instalaciones del antiguo Ingenio Vegachí Limitada.</t>
  </si>
  <si>
    <t>Incumplimiento de las acciones de mejora en pro de la destinación final de los inventarios de muebles y equipos deteriorados, inservibles y obsoletos que se encuentran ubicados en las instalaciones del antiguo Ingenio Vegachí Limitada. Ingenio Vegachí Limitada</t>
  </si>
  <si>
    <t>Llevar a cabo la contratación de un intermediario comercial que adelante los procesos de subasta para la enajenación de los bienes muebles ubicados en las instalaciones del Ingenio Vegachí Ltda.</t>
  </si>
  <si>
    <t xml:space="preserve">Comercialización de los bienes muebles propiedad del Departamento ubicados en las instalaciones del antiguo Ingenio Vegachí. </t>
  </si>
  <si>
    <t xml:space="preserve">Realizar el desmonte,entrega y baja de los bienes muebles adjudicados en subasta, percibiendo los ingresos de su comercialización. </t>
  </si>
  <si>
    <r>
      <t xml:space="preserve">Secretaría de Talento Humano y Servicios Administrativos - </t>
    </r>
    <r>
      <rPr>
        <b/>
        <sz val="14"/>
        <rFont val="Arial"/>
        <family val="2"/>
      </rPr>
      <t xml:space="preserve">Dirección de Bienes y Seguros </t>
    </r>
  </si>
  <si>
    <t>26-V2023 02</t>
  </si>
  <si>
    <t xml:space="preserve">Calidad en los bienes y/o servicios contratados </t>
  </si>
  <si>
    <t>a) Deficiencias en el proceso de planeación al no identificar factores de riesgo que afectarían la durabilidad de la inversión como la circulación de tráfico que excede la capacidad estructural de la vía, la ausencia de obras captación, conducción y disposición final de aguas de escorrentía superficial y la inexistencia de drenajes para el manejo de aguas de escorrentía interna
b) Deficiencias en el proceso de supervisión e interventoría en la obligación de realizar el seguimiento, vigilancia y control de la correcta inversión de los recursos públicos</t>
  </si>
  <si>
    <t>(A)</t>
  </si>
  <si>
    <t>Considerar el informe de reparación como un insumo al momento de realizar el acta de pago final del contrato, para establecer si aplica el respectivo descuento.</t>
  </si>
  <si>
    <t>Realizar el acta para pago final del contrato, teniendo en cuenta lo plasmado en el informe frente a las reparaciones exigidas al contratista y determinar si se aplica el respectivo descuento.</t>
  </si>
  <si>
    <t>Acta de liquidación</t>
  </si>
  <si>
    <t>Dirección Desarrollo Físico.</t>
  </si>
  <si>
    <t>Se solicita cambiar la fecha de cumplimiento de la acción de mejora total, en consideración a que en el contrato se firma acta de terminación en la que se dejó la constancia frente al hallazgo, el proceso de liquidación se efectuara dentro del término legal ( SE ANEXA ACTA DE RECIBO FINAL 15/03/2024)</t>
  </si>
  <si>
    <t>32-V2023 02</t>
  </si>
  <si>
    <t>Eficacia de la señalización vial</t>
  </si>
  <si>
    <t>Estado del pavimento (grietas, agregado abierto, etc.), humedad relativa del ambiente que exceda el 65%, lluvia, superficie sucia o arenosa, deficiencias durante el proceso de instalación, dar al servicio la vía sin que transcurra el tiempo suficiente desde la instalación y velocidad de frenado de los vehículos etc. Adicional a las anteriores causas técnicas se tienen falencias en la fase pre contractual. Posible desconocimiento o inaplicabilidad de los principios de interés general, de planeación, de legalidad y de los criterios orientadores de la actuación contractual (transparencia, economía y responsabilidad).</t>
  </si>
  <si>
    <t>Estructurar los nuevos contratos de señalización teniendo en cuenta las especificaciones requeridas.</t>
  </si>
  <si>
    <t>Evitar pérdida de recursos por la inadecuada recepción y pago de bienes sin el cumplimiento de las especificaciones técnicas</t>
  </si>
  <si>
    <t>Especificaciones técnicas del proceso de selección.</t>
  </si>
  <si>
    <t xml:space="preserve">oficio </t>
  </si>
  <si>
    <t>33-V2023 01</t>
  </si>
  <si>
    <t xml:space="preserve">Deficiencias en la calidad de obra entregada </t>
  </si>
  <si>
    <t>Defectos en la instalación de la carpeta de rodadura
Defectos en la instalación de las tachas, tales como:
-Mala aplicación del adherente epóxico,
-Pavimento sucio o irregular,
-Proporciones inadecuadas en el adherente,
-Falta de uniformidad del adherente,
-Exposición de las tachas al rodamiento demasiado rápido
Defectos en el diseño de la estructura de soporte de la defensa</t>
  </si>
  <si>
    <t>(A)(D)(F)</t>
  </si>
  <si>
    <t>Realizar visita técnica al proyecto para verificación de las reparaciones que se realizaron sobre los aspectos que fueron observados por parte de la contraloría, elaborando informe.</t>
  </si>
  <si>
    <t>La visita por parte del supervisor para verificación de las reparaciones dará lugar al cumplimiento de las obligaciones contractuales, o posibles requerimientos ante la aseguradora.</t>
  </si>
  <si>
    <t>informe</t>
  </si>
  <si>
    <t>33-V2023 02</t>
  </si>
  <si>
    <t>Incluir en la matriz de mantenimiento, el manteamiento de las vías de la subregión para que se prioricen en el próximo contrato de mantenimiento.</t>
  </si>
  <si>
    <t>La visita por parte del supervisor permite preparar informe técnico que permita verificar la reparación de los puntos observados.</t>
  </si>
  <si>
    <t>matriz</t>
  </si>
  <si>
    <t>35-V2023 01</t>
  </si>
  <si>
    <t>Estructuración de Costos -</t>
  </si>
  <si>
    <t>Deficiencias en el proceso de planeación contractual, deficiencias en las labores de interventoría externa, así como en funciones del supervisor del proceso contractual.</t>
  </si>
  <si>
    <t xml:space="preserve"> (A)</t>
  </si>
  <si>
    <t>Realizar evaluación de verificación sobre la información recibida por parte de la interventoría, para oficiar a las partes contractuales para que al momento de realizar el proceso de liquidación se considere la información y se de proceda en la liquidación en debida forma acorde a las obligaciones</t>
  </si>
  <si>
    <t xml:space="preserve">Con las acciones de mejora se establecerá que en los próximos procesos contractuales se ajusten los pliegos de condiciones y la minuta del contrato, para blindar al contrato de este tipo de hallazgos  </t>
  </si>
  <si>
    <t>Una vez analizada la información se deberá, solicitar a las partes que se considere al momento de realizar el proceso de liquidación</t>
  </si>
  <si>
    <t>35-V2023 02</t>
  </si>
  <si>
    <t>Tener en cuenta en la Minuta del Contrato de la CLAUSULA 8. FORMA DE PAGO y su CLAUSULA 10. OBLIGACIONES ESPECIFICAS DEL CONTRATISTA (Numeral 12), la forma de pago del imprevisto siempre y cuando se materialice.</t>
  </si>
  <si>
    <t>Evitar el incumplimiento de las normas de contratación en todos sus aspectos</t>
  </si>
  <si>
    <t>Las acciones buscan prevenir que se presenten nuevamente este tipo de hallazgos, en los contratos que se realicen por la secretaria</t>
  </si>
  <si>
    <t>36-V2023 01</t>
  </si>
  <si>
    <t xml:space="preserve">Estructuración de Costos </t>
  </si>
  <si>
    <t>No hacer efectivas las deducciones de los imprevistos no soportados en cada acta de pago como lo estipulan los pliegos de condiciones y las obligaciones contractuales.</t>
  </si>
  <si>
    <t>Con las acciones de mejora se establecerá que en los próximos procesos contractuales se ajusten los pliegos de condiciones y la minuta del contrato, para blindar al contrato de este tipo de hallazgos</t>
  </si>
  <si>
    <t xml:space="preserve">Una vez analizada la información se deberá, solicitar a las partes que se considere al momento de realizar el proceso de liquidación </t>
  </si>
  <si>
    <t>36-V2023 02</t>
  </si>
  <si>
    <t>oficio</t>
  </si>
  <si>
    <t>41-V2023</t>
  </si>
  <si>
    <t xml:space="preserve">Ampliación, rectificación, pavimentación y construcción de obras complementarias en la vía Santiago – Berrio – Mulas – Cruces – Puerto Nare, sector Santiago – Berrio – Mulas </t>
  </si>
  <si>
    <t>Incumplimiento de obligaciones propias de la ejecución de un contrato de obra estatal, a saber: Inobservancia en la presentación, en los tiempos requeridos, de la programación de obra ajustada a rendimientos y procesos constructivos, inobservancia en la puntual presentación del plan de contingencia a fin de superar atrasos, incumplimiento en la aplicación del Manual de seguridad y salud en el trabajo de la Gobernación de Antioquia, incumplimiento de especificaciones técnicas asociadas al proyecto en ejecución (Generales de construcción de carreteras de Invias 2013, técnicas de construcción 9447 de la Gobernación de Antioquia, técnicas de calidad de materiales (NTC), incumplimiento de las obligaciones del apéndice de gestión y adquisición predial, incumplimiento del plan de calidad y de los procesos constructivos.</t>
  </si>
  <si>
    <t>La causa del hallazgo demuestra que el contratista incumplió en el contrato, en este sentido la secretaria de infraestructura, estudio la posibilidad de dar inicio al proceso administrativo sancionatorio, proceso que no se pudo ejecutar por que el contratista tomo la determinación de incoar acción judicial en contra del departamento, circunstancia que impiden acciones relacionadas con los incumplimientos observados</t>
  </si>
  <si>
    <t>El contrato se encuentra con demanda judicial ante el contencioso administrativo, por lo tanto, la entidad no puede llevar a cabo ninguna acción contractual, hasta que no haya una decisión judicial.</t>
  </si>
  <si>
    <t>notificación</t>
  </si>
  <si>
    <t>42-V2023 00</t>
  </si>
  <si>
    <t xml:space="preserve">Sobrevaloración de la fórmula del AU </t>
  </si>
  <si>
    <t>Deficiencias en la estructuración de la fórmula del AU</t>
  </si>
  <si>
    <t>La Dirección de Asuntos Legales remitirá comunicación con la directriz sobre reintegro de valores contemplados en la “Administración” del AU de los proyectos de obra objeto de este hallazgo.</t>
  </si>
  <si>
    <t>Que se pague lo efectivamente causado o en su defecto se recupere financieramente lo pagado, logrando el descuento, o la recuperación de los recursos objeto del hallazgo, lo anterior acorde con la ejecución del contrato</t>
  </si>
  <si>
    <t>oficio con la directriz de Dirección de Asuntos Legales de la auditoria.</t>
  </si>
  <si>
    <t>42-V2023 01</t>
  </si>
  <si>
    <t xml:space="preserve">Se remitirá a la Interventoría comunicación de la Dirección de Asuntos Legales, para que las interventorías procedan con lo pertinente conforme a la recomendación.  </t>
  </si>
  <si>
    <t>oficio a cada interventoría con las recomendaciones</t>
  </si>
  <si>
    <t>42-V2023 02</t>
  </si>
  <si>
    <t>De no descontar la Interventoría, la Dirección de Asuntos Legales, proyectará y gestionará el Acto Administrativo y/o Modificación Contractual para hacer efectivo el descuento de los recursos pagados objeto del hallazgo.</t>
  </si>
  <si>
    <t>Acto Administrativo y/o modificación contractual, para modificar la A del Contrato y hacer efectivo el descuento</t>
  </si>
  <si>
    <t>43V-2023 00</t>
  </si>
  <si>
    <t>Puntos críticos en el corredor vial El Tres- San Pedro entre el K14+500 al K21+137 .</t>
  </si>
  <si>
    <t>La presencia de fallas geológicas y geotécnicas en el sector, así como el registro de precipitaciones en la zona, alteran las condiciones naturales del terreno, afectando la estructura del pavimento y la probabilidad de ocurrencia de los eventos naturales La presencia de fallas geológicas y geotécnicas en el sector, así como el registro de precipitaciones en la zona, alteran las condiciones naturales del terreno, afectando la estructura del pavimento y la probabilidad de ocurrencia de los eventos naturales</t>
  </si>
  <si>
    <t>Adelantar proceso de contratación para la atención e intervención de estos puntos mencionados.</t>
  </si>
  <si>
    <t xml:space="preserve">Evitar la pérdida de la banca de la vía y garantizar la transitabilidad en la vía </t>
  </si>
  <si>
    <t>Intervención de 2 puntos críticos</t>
  </si>
  <si>
    <t>Diseño</t>
  </si>
  <si>
    <t>43V-2023 01</t>
  </si>
  <si>
    <t xml:space="preserve">Construcción de muros de contención. </t>
  </si>
  <si>
    <t>UNIDA</t>
  </si>
  <si>
    <t>43V-2023 02</t>
  </si>
  <si>
    <t>Realizar mantenimiento rutinario de la vía de la vía</t>
  </si>
  <si>
    <t xml:space="preserve">Matriz de mantenimoento </t>
  </si>
  <si>
    <t>23 V2024 02</t>
  </si>
  <si>
    <t xml:space="preserve">Defectos de instalación </t>
  </si>
  <si>
    <t>Defectos en la instalación de los estoperoles y exposición de los mismos al rodamiento demasiado rápido, así como debilidades en las labores de control a la ejecución de actividades</t>
  </si>
  <si>
    <t>A</t>
  </si>
  <si>
    <t>Mesa de trabajo entre supervisor e interventor, con el fin de evaluar la ejecución de las actividades de supervisión correspondientes, en especial las condiciones de recibo de obras ejecutadas.</t>
  </si>
  <si>
    <t>Velara por el correcto cumplimiento de las actividades propias de la interventoría y la supervisión, evitando la posible pérdida de recursos por la inadecuada recepción y pago de bienes sin el cumplimiento de las especificaciones técnicas</t>
  </si>
  <si>
    <t>La laborar conjunta de las dos actividades, establecerá el mejor criterio para la validación y aprobación de las obras ejecutadas por el contratista, y el cumplimiento del objeto contractual</t>
  </si>
  <si>
    <t xml:space="preserve">Acta de la mesa de trabajo </t>
  </si>
  <si>
    <t>28 V2024 01</t>
  </si>
  <si>
    <t>Estructuración de Costos</t>
  </si>
  <si>
    <t>Probables deficiencias en la estructuracion del presupuesto de obra de acuerdo con las condiciones de tiempo modo y lugar, deficiencias en las labores de supervision por parte RENTING DE ANTIOQUIA S.A.S. y de la Gobernacion del proceso de su ejecución contractual</t>
  </si>
  <si>
    <t xml:space="preserve">A - D </t>
  </si>
  <si>
    <t xml:space="preserve">Socialización de los hallazgos con el contratista, el interventor y supervisor, requiriendo un mayor detalle de los informes, y el ajuste necesario frene al ejercicio de las actividades de vigilancia, control y supervisión del contrato </t>
  </si>
  <si>
    <t>Verificar la adecuada asignación de los recursos frente a cada item del presupuesto, evitando que se presente posibles pérdidas de recursos.</t>
  </si>
  <si>
    <t>Fortalecer el trabajo de los servidores que cumplen la función de supervisores de la secretaria de Infraestructura, buscando el cumplimiento de las mestas del plan de desarrollo, evitando que se incurra en un posible errores en la vigilancia del presupuesto.</t>
  </si>
  <si>
    <t xml:space="preserve">Oficio de socilaizacion </t>
  </si>
  <si>
    <t>29 V2024 01</t>
  </si>
  <si>
    <t>Eventuales deficiencias En la estructuración del presupuesto de obra de acuerdo con las condiciones de tiempo modo y lugar, deficiencias en las labores de supervisión por parte del Municipio. y de la Gobernación del proceso de ejecución contractual.</t>
  </si>
  <si>
    <t>Socialización de los hallazgos con el supervisor, requiriendo un mayor detalle de los informes,  y el ajuste necesario frene al ejercicio de las actividades de vigilancia, control del convenio.</t>
  </si>
  <si>
    <t>Verificar la correcta Destinación de los recursos aportados por el departamento, evitando que se realicen pagos que no estén contemplados  en la norma del convenio</t>
  </si>
  <si>
    <t>29 V2024 02</t>
  </si>
  <si>
    <t xml:space="preserve">El acta de liquidación deberá contener la respectiva constancia de la devolución de los recursos  económicos de cada aspecto motivo del hallazgo, respetando la proporcionalidad de los aportes de cada participante </t>
  </si>
  <si>
    <t>El acta de liquidación se convierte en insumo para demostrar el reintegro de los dineros que se presupuestaron en los ítems objeto de los hallazgos, verificando que no se presento detrimento del patrimonio del departamento.</t>
  </si>
  <si>
    <t xml:space="preserve">Acta de liquidación </t>
  </si>
  <si>
    <t>30 V2024</t>
  </si>
  <si>
    <t>El contratista no cuenta con experiencia para el desarrollo de este tipo de contratos</t>
  </si>
  <si>
    <t>Factibles deficiencias en el proceso de planeacion contractual y estructuracion de los estudios previos relacionado de la entidad contratista, ya que e RENTING DE ANTIOQUIA S.A.S no relacionan contratos con el objeto ha de desarrollar como es
el diseno de proyectos viales.</t>
  </si>
  <si>
    <t>A - D</t>
  </si>
  <si>
    <t xml:space="preserve">Desde la secretaria de infraestructura se reafirmará, mediante la circular informativa, dirigida a cada uno de los equipos que hacen parte de las etapas del proceso contractual y a los supervisores, el uso y aplicación de la una matriz de carácter técnico-financiero, en la que se incluya el desglose detallado de los componentes que tienen relación directa con los honorarios que se reconocen en los contratos de mandato sin representación, evitando que se presente doble reconocimiento, y en consecuencia doble pago </t>
  </si>
  <si>
    <t>Fortalecer el trabajo de los grupos de la secretaria de Infraestructura</t>
  </si>
  <si>
    <t>Fortalecer el trabajo de los grupos de la secretaria de Infraestructura para el cumplimiento de las mestas del plan de desarrollo, evitando que se incurra en un posible doble pago por honorarios, demostrando que cada pago tiene su destinación específica</t>
  </si>
  <si>
    <t>Circular</t>
  </si>
  <si>
    <t>31 V2024</t>
  </si>
  <si>
    <t>Eventuales deficiencias en el proceso de planeación contractual y estructuración
de los estudios previos relacionado de la entidad contratista, ya que e RENTING
DE ANTIOQ U IA S.A.S no relacionan contratos con el objeto ha de desarrollar
como es el diseño de proyectos viales.</t>
  </si>
  <si>
    <t>H20-V2023</t>
  </si>
  <si>
    <t>Estampilla adulto mayor sobreestimado en su apropiación final y recaudo – (A). En la revisión de la Estampilla Adulto Mayor y al ser comparado con CUIPO y cierre fiscal del presupuesto de gastos se identificó que la apropiación final se presenta una incorreción materializada por sobreestimación por $1.013.226.197, asimismo en el recaudo por un valor de $2.859.352.</t>
  </si>
  <si>
    <t>Descuido por parte de la Secretaria de Hacienda al no confrontar la información cargada en las plataformas de uso público o en el cierre fiscal que no cumpla con los estipulado por las normas</t>
  </si>
  <si>
    <t>Se está presentado el presupuesto de ingresos inadecuadamente afectado la credibilidad institucional de la Gobernación de Antioquia.</t>
  </si>
  <si>
    <t>Verificar que el presupuesto y recaudo de la estampilla proadulto mayor cumpla con la normatividad vigente tanto en ingreso como en gasto</t>
  </si>
  <si>
    <t>Garantizar que la distribución de lo presupuestado y recaudado por esta estampilla esté acorde a la normatividad vigente</t>
  </si>
  <si>
    <t>Distribuir tanto lo presupuestado como lo recaudado acorde a la normatividad vigente.</t>
  </si>
  <si>
    <t>Informe</t>
  </si>
  <si>
    <t>Dirección de Presupuesto/Secretaría de Hacienda</t>
  </si>
  <si>
    <t>H31-V2023</t>
  </si>
  <si>
    <t>Hallazgo Administrativo No. 31 – Ejecución, estructuración de presupuesto y cobertura de garantías (A)</t>
  </si>
  <si>
    <t>1.
Desconocimiento o inaplicabilidad de los principios de interés general, de planeación y de los criterios orientadores de la actuación contractual. Cambio de administraciones y de personal directivo tanto en la Gobernación de Antioquia como en la E. S. E. Hospital la Misericordia del Municipio de Nechí, que pudo generar atrasos en la fase de selección de los contratistas de obra y de interventoría, agotando plazo previsto para ejecución de obra. Falencias durante el proceso de planeación en la etapa pre – contractual realizada por el ejecutor.
2.
Desconocimiento del clausulado de la minuta contractual No 4600016754, específicamente de la Cláusula Octava “Compromisos técnicos de la E. S. E. Hospital La Misericordia del Municipio de Nechí”, numeral 6”.
3.
Omisiones durante la revisión, validación y aprobación de las garantías asociadas al contrato SP 003 – 2024. Inaplicación de la guía de garantías en procesos de contratación de Colombia Compra Eficiente y de la normativa relacionada con garantías y suficiencia de las mismas. 4.
Omisiones en la revisión de los componentes del AU desde la etapa de planeación cuando se estructura la propuesta económica, sus componente y aplicabilidad y en las etapas posteriores de evaluación, aprobación e incorporación a las condiciones de la minuta contractual.
5.
Falencias en la supervisión por parte del conveniente ejecutor E. S. E. Hospital La Misericordia del municipio de Nechí y por consiguiente del seguimiento que debe realizar el conveniente aportante Seccional Secretaría Seccional de Salud y Protección Social de Antioquia – Dirección Calidad y Redes.</t>
  </si>
  <si>
    <t>1. Imposibilidad de ejecutar el proyecto en el plazo contractual pactado; generación de trámites administrativos como prórrogas, adiciones, modificaciones a garantías, costos administrativos asociados a dichas actuaciones, activaciones de pólizas etc. y por ende retrasos en la puesta en servicio y atención a la comunidad del municipio de Nechí y zonas aledañas.
2. y 3. Desprotección de los aportes de los convenientes aportante y administrador frente a los riesgos a los que se exponen con la ejecución del contrato interadministrativo No 4600016754. Autorización de entrega de recursos (anticipo) sin el cumplimiento riguroso de los términos y contenidos de las garantías asociadas al contrato OP 003 – 2024. Vinculación a procesos jurídicos, demandas y responsabilidad solidaria ante la materialización de riesgos inherentes al contrato.
4. Generación de un presunto detrimento patrimonial por la suma de $98.330.161, al no ser utilizado este recurso en el fortalecimiento de la red pública prestadora de servicios de salud del departamento de Antioquia a través de la ejecución de la Reposición de la infraestructura física de la E. S. E. Hospital La Misericordia- Etapa II del Municipio de Nechí.
5. Atrasos en la programación de obra y del flujo de inversión de recursos para lograr avance material del proyecto, inducción a errores por no contar con la totalidad del personal de dirección, administración y seguridad industrialdurante los once (11) meses de ejecución del contrato, factor asociado
directamente al porcentaje de AIU con el cual se calculan los valores de las actas de ejecución de obra.</t>
  </si>
  <si>
    <t>Revisar y solicitar al contratante corregir las deficiencias identificadas en la estructuración del contrato y la cobertura de garantías mediante la implementación de un plan de ajuste inmediato. Este plan debe incluir la rectificación de las garantías emitidas para que incluyan a todos los asegurados beneficiarios, especialmente el Departamento de Antioquia y el Instituto para el Desarrollo de Antioquia (IDEA). Además, se debe realizar una revisión exhaustiva del AIU para eliminar costos no atribuibles a la entidad contratante, como el gravamen de industria y comercio. Solicitar al contratante Fortalecer la supervisión técnica y administrativa mediante la asignación de personal especializado que garantice la correcta ejecución del contrato dentro de los plazos establecidos y la adecuada cobertura de los riesgos asociados al proyecto.</t>
  </si>
  <si>
    <t>Asegurar la correcta ejecución del proyecto de reposición de la infraestructura física del Hospital La Misericordia, etapa II, en el municipio de Nechí, dentro del plazo contractual establecido, garantizando la protección patrimonial de los recursos invertidos por el departamento y otras entidades. Este objetivo busca evitar atrasos innecesarios, corregir posibles detrimentos patrimoniales y garantizar que las garantías emitidas cubran adecuadamente los riesgos inherentes al contrato.</t>
  </si>
  <si>
    <t>*Realizar la rectificación de las garantías emitidas para incluir a todos los asegurados beneficiarios en un plazo de 1 mes.
*Corregir la estructura del AIU eliminando costos no atribuibles a la entidad contratante en un plazo de 2 meses.
*Solicitar a la entidad contratante Asignar personal especializado para la supervisión técnica y administrativa del proyecto en un plazo de 1 mes.
Garantizar la ejecución del 100% del cronograma de obra dentro de los 11 meses restantes.</t>
  </si>
  <si>
    <t>*Número de garantías rectificadas.
*Porcentaje de corrección en la estructura del AIU.
*Número de especialistas asignados por parte del contratante.
*Porcentaje de avance del cronograma de obra.</t>
  </si>
  <si>
    <t>*2 garantías rectificadas.
*100% de corrección en la estructura del AIU.
*1 funcionario especializado asignado por parte del contratante.
*100% del cronograma de obra ejecutado.</t>
  </si>
  <si>
    <t>Secretaría de Salud e Inclusión Social</t>
  </si>
  <si>
    <t>No. 46</t>
  </si>
  <si>
    <t>Producto de la Auditoria de Actuación Especial de Fiscalización practicada a la Secretaria Seccional de Antioquia en la vigencia 2023 y de la Auditoría Financiera y de Gestión realizada al Departamento en la vigencia 2023, se identificó un Insumo correspondiente a las incapacidades de origen común y de origen laboral correspondientes al Funcionario Juan David Escobar Ramírez, desde el 20 de febrero de 2017, situación que ha generado inconvenientes para el reconocimiento de la pensión ya sea por parte de la ARL o del Fondo de Pensiones, a pesar de que estas incapacidades allegadas por el funcionario son registradas en la página web de la ARL o EPS y objetadas por ellos por falta de claridad en el tipo de cobro que se realiza, los diagnósticos, documentos anexos, datos imprecisos y otras justificaciones que en su momento debieron ser informadas al empleado para que realizara los respectivos ajustes y posibilitar el pagos de estas prestaciones.</t>
  </si>
  <si>
    <t>Realizar pagos al funcionario Juan David Escobar Ramírez a pesar de estar incapacitado por más de 180 días, situación contraria a lo estipulado en la norma, además se evidencian deficiencias en los controles establecidos para el reconocimiento y pago de las personas con incapacidad y falta de conciliación entre las áreas que intervienen en el proceso.</t>
  </si>
  <si>
    <t>Debido a los hechos manifestados se evidencia un presunto detrimento patrimonial por valor de $312.445.864</t>
  </si>
  <si>
    <t xml:space="preserve">46.1 Revisar los valores pagados al Señor Juan David Escobar Ranírez a fin de determnar la cifra real y gestionar ante las autoridades competentes la devolución del recurso. </t>
  </si>
  <si>
    <t xml:space="preserve">46.1 Recuperar los recursos pagados de más.
46.2 Establecer controles en el software conforme a las disposiciones normativas vigente.
46.3 Crear una tabla de datos con semaforos que permita identificar los días como lo dispone la normativa. </t>
  </si>
  <si>
    <t xml:space="preserve">46.1 Determinar el valor cancelado. 
46.2 Parametrizar el software en el que se administra la nómina. 
46,3   Generar alertas de forma manual en caso de una contingencia del software de nomina y generar las posibles diferencias. </t>
  </si>
  <si>
    <t xml:space="preserve">Porcentaje </t>
  </si>
  <si>
    <t>H1 V2024</t>
  </si>
  <si>
    <t>Arqueo de Caja Menor</t>
  </si>
  <si>
    <t>Falencias en el cumplimiento del procedimiento de Gestión de Cajas Menores</t>
  </si>
  <si>
    <t>Riesgo de pérdida de recursos</t>
  </si>
  <si>
    <t>Cumplir el procedimiento PR-M8-P6-005 en la actividad número 10 "Realizar arqueos" de manera efectiva evitando acciones distintas a las contenidas en los lineamientos del procedimiento.</t>
  </si>
  <si>
    <t>Realizar el arqueo de cada una de las cajas menores aprobadas para la vigencia 2025, de conformidad al procedimiento PR-M8-P6-005</t>
  </si>
  <si>
    <t>Un informe</t>
  </si>
  <si>
    <t>(1) Informe de arqueo menor</t>
  </si>
  <si>
    <t>Subsecretaría de Tesorería</t>
  </si>
  <si>
    <t>H2 V2024</t>
  </si>
  <si>
    <t>Las notas a los estados financieros presentan incoherencias frente a los saldos y movimientos reflejados en el Estado de Situación Financiera vigencia 2024, cuentas por cobrar impuesto vehicular, y en las cuentas de orden relacionadas con este impuesto, donde se evidenciaron movimientos durante la vigencia que no fueron debidamente revelados.</t>
  </si>
  <si>
    <t>Falta de conciliación entre los reportes contables y la elaboración de las notas generales, así como debilidades en el proceso de validación de la información revelada en los estados financieros.</t>
  </si>
  <si>
    <t>Lo anterior genera subestimación por incorrección en las cuentas de orden por valor de $29.555.108.280.
Presentación inadecuada de la información financiera, afectando la transparencia, integridad y confiabilidad de los estados financieros, así como el cumplimiento del principio de revelación suficiente.</t>
  </si>
  <si>
    <t xml:space="preserve">
Actualizar mensualmente las cuentas de orden acreedoras relacionadas con el 20% del impuesto vehicular, con base en el reporte emitido por la dependencia encargada de la gestión de cartera y revelar correctamente dicha información en las Notas a los estados financieros.</t>
  </si>
  <si>
    <t xml:space="preserve">Presentar adecuadamente la información financiera, asegurando transparencia, integridad y confiabilidad de los Estados Financieros y la revelación suficiente en sus notas. </t>
  </si>
  <si>
    <t>Realizar mesa de trabajo con la subsecretaria de Tesoreria, la subsecretaria financiera (Dirección de Contabilidad) y la Dirección de TIC para analizar el  saldo del 20% del impuesto vehicular, con el fin de no generar subestimaciones en las cuentas de orden y revelar adecuadamente la información en las notas a los Estados Financieros</t>
  </si>
  <si>
    <t>Subsecretaria de Tesoreria, Dirección de las TICs y Subsecretaria Financiera (Dirección de contabilidad).</t>
  </si>
  <si>
    <t>Realizar oficio a la Subsecretaria de Tesoreria solicitando la información del 20% de la cuenta de impuesto vehicular, con el fin de no generar subestimaciones en las cuentas de orden y revelar adecuadamente la información en las notas a los Estados Financieros</t>
  </si>
  <si>
    <t>Subsecretaria Financiera (Dirección de contabilidad).</t>
  </si>
  <si>
    <t>Actualizar el saldo contable de la cuenta de orden acreedora correspondiente al 20% del impuesto vehicular, de acuerdo a la información recibida por la subsecretaria de Tesoreria,  con el fin de no generar subestimaciones en las cuentas de orden y revelar adecuadamente la información en las notas a los Estados Financieros</t>
  </si>
  <si>
    <t>Ajustar el contenido de la notas a los estados financieros de acuerdo a los saldos contables registrados en las cuentas de orden acreedoras correspondientes al 20% del impuesto vehicular, con el fin de no generar subestimaciones en las cuentas de orden y revelar adecuadamente la información en las notas a los Estados Financieros</t>
  </si>
  <si>
    <t>H4 V2024</t>
  </si>
  <si>
    <t>Prescripciones Impuesto Vehicular</t>
  </si>
  <si>
    <t>Esta situación obedece a la falta de control y seguimiento oportuno por parte de la administración sobre los procesos de cobro coactivo, particularmente en lo relacionado con la gestión para evitar la prescripción de obligaciones. También se evidenciaron deficiencias en los sistemas de alertas tempranas, ausencia de planes de gestión de cobro priorizado por antigüedad, y una débil articulación entre las áreas para la depuración de cartera irrecuperable.</t>
  </si>
  <si>
    <t>La pérdida de cartera por prescripción y las acciones bajas de recuperación por cartera irrecuperable afecta directamente el ingreso efectivo de recursos para el Departamento, generando impactos fiscales y presupuestales que reducen la capacidad de inversión pública, y se compromete el principio de eficiencia en la gestión pública. La existencia de cartera próxima a prescribir agudiza este riesgo si no se adoptan medidas inmediatas, al igual que el mantenimiento de registros de cartera irrecuperable sin depurar afecta la veracidad de los Estados Financieros.</t>
  </si>
  <si>
    <t>Fortalecer el proceso de gestión de cobro coactivo del impuesto vehicular, mediante la implementación de alertas tempranas, depuración contable y priorización de cartera por antigüedad.</t>
  </si>
  <si>
    <t>Evitar la prescripción de obligaciones tributarias mediante una gestión eficiente, oportuna y articulada del cobro coactivo, garantizando la recuperación de cartera y la veracidad de los estados financieros.</t>
  </si>
  <si>
    <t>Implementar sistema de alertas tempranas, a través de un módulo en el sistema de información que identifique obligaciones próximas a prescribir.</t>
  </si>
  <si>
    <t>Priorizar cartera por antigüedad. Clasificación periodica de cartera para focalizar esfuerzos de cobro en obligaciones corrientes. A través de Informe de Priorización.</t>
  </si>
  <si>
    <t>Dirección de Contabilidad</t>
  </si>
  <si>
    <t>Depurar cartera irrecuperable y/o de dificl cobro. Aplicación de criterios contables y legales para la baja de cartera. A través de resoluciones de depuración expedidas.</t>
  </si>
  <si>
    <t>Subsecretaría de Ingresos y Subsecretaría de Tesorería</t>
  </si>
  <si>
    <t>Fortalecer articulación interáreas. Reuniones periódicas entre las areas de interes para seguimiento de cartera. A través de actas de reunión y planes conjuntos.</t>
  </si>
  <si>
    <t xml:space="preserve"> Subsecretaría de Ingresos, Subsecretaría deTesorería, Contabilidad, Presupuesto y demás areas de interes.</t>
  </si>
  <si>
    <t>H5 V2024</t>
  </si>
  <si>
    <t>Incumplimiento Acuerdos de Pago</t>
  </si>
  <si>
    <t>La ausencia de controles automáticos o alertas dentro del sistema, sumado a faltas en la supervisión, seguimiento y control por parte de Subsecretaria de Tesorería, ha impedido la celeridad y eficiencia para iniciar el procedimiento coactivo correspondiente y la depuración de saldos de la cartera incobrable.</t>
  </si>
  <si>
    <t>Incorrección por Subestimación de las cuentas por cobrar por $5.279.928.421 e inadecuada revelación de la situación financiera de la entidad. La falta de activación oportuna del proceso coactivo frente a obligaciones vencidas genera una pérdida de oportunidad para la recuperación de recursos públicos aumenta el riesgo de prescripción de la cartera, afecta la eficiencia en la recaudación, y puede derivar en un detrimento patrimonial para el Departamento.
Además, se configura un incumplimiento en el deber de ejercer el cobro coactivo en los términos establecidos por el Estatuto Tributario y del procedimiento administrativo interno.</t>
  </si>
  <si>
    <t>Implementar de inmediato un proceso periódico de revisión y gestión de incumplimientos, con base en un calendario mensual, para activar oportunamente el procedimiento coactivo en todas las obligaciones vencidas.
En paralelo, crear una herramienta de seguimiento integrada con SAP que genere alertas automáticas sobre cuentas en mora, envíe notificaciones al equipo responsable y produzca reportes para control y supervisión de la Subsecretaría de Tesorería.</t>
  </si>
  <si>
    <t>Asegurar la detección temprana y la gestión oportuna de los incumplimientos en acuerdos de pago, con un proceso que agilice la activación del procedimiento coactivo, minimice el riesgo de prescripción y contribuya a la recuperación eficiente de los recursos públicos y a la adecuada revelación contable de la cartera.</t>
  </si>
  <si>
    <t>Generar las resoluciones mediente las cuales se dejan sin vigencia los acueros de pago incumplidos y que se encuentran penidentes.</t>
  </si>
  <si>
    <t>H6 V2024</t>
  </si>
  <si>
    <t>Los Estados Financieros con corte a diciembre 31 de 2024, revelan en la subcuenta 2407030037 Impuesto Vehículos, un saldo de $22.866.083.954, correspondientes al 20% del impuesto vehicular, que presentan saldos conciliados con extractos bancarios y conciliaciones mensuales; sin embargo, no se cuenta con el detalle de los terceros.</t>
  </si>
  <si>
    <t>La información registrada carece de desagregación a nivel de tercero, lo que obedece a debilidades en los procedimientos de registro, soportes y control de la información de obligaciones pendientes por pagar.</t>
  </si>
  <si>
    <t>Esta situación genera un riesgo de dispersión de recursos, limita la capacidad para realizar seguimiento, ejecutar pagos, depurar saldos a favor de terceros, poniendo en riesgo el cumplimiento de las obligaciones con los beneficiarios, como también el envejecimiento de las partidas contables, lo cual puede afectar la razonabilidad de los estados financieros y la transparencia en la gestión pública.</t>
  </si>
  <si>
    <t xml:space="preserve">Diseñar e implementar un tablero de análisis inteligente de datos que permita identificar el detalle de los terceros que conforman el 20% del recaudo del impuesto vehicular.
</t>
  </si>
  <si>
    <t xml:space="preserve">
Identificar por tercero el saldo correspondiente al  20% del recaudo del impuesto vehicular.</t>
  </si>
  <si>
    <t>Realizar mesas de trabajo entre la Subsecretaría Financiera (Dirección de Contabilidad), la Subsecretaría de Ingresos, la Subsecretaría de Tesorería y la Dirección de TICS con el fin de fortalecer la comunicación y coordinación de acciones relacionadas con el diseño e implementación del tablero de análisis inteligente de datos para la identificación de los terceros que conforman el 20% del recaudo del impuesto vehicular.</t>
  </si>
  <si>
    <t>Subsecretaría de Ingresos, Subsecretaría Financiera (Dirección de Contabilidad), Subsecretaría de Tesorería y Dirección de TICS</t>
  </si>
  <si>
    <t>Solicitar a las entidades financieras, la composición de los saldos por tercero pendientes de dispersar con fecha de corte a diciembre 31 de 2024, con el fin de tener el detalle de los terceros de las obligaciones pendientes por pagar.</t>
  </si>
  <si>
    <t>Subsecretaría Financiera (Dirección de Contabilidad) y Subsecretaría de Tesorería</t>
  </si>
  <si>
    <t>Solicitar a las entidades financieras recaudadoras del impuesto vehicular capacitación en los sistemas de información utilizados para la dispersión del impuesto vehicular del 20%, con el fin de tener el detalle de los terceros de las obligaciones pendientes por pagar.</t>
  </si>
  <si>
    <t>H8 V2024</t>
  </si>
  <si>
    <t>Condición (hecho encontrado) #1
Al consultar en la dependencia de bienes y servicios por la toma física de inventario de la vigencia 2024, fue informado al equipo auditor que la última toma física completa de inventario, fue realizada en el año 2018.
Condición (hecho encontrado) #2
Realizada la visita a la bodega San Antonio de Prado, en donde se encuentran almacenados una gran cantidad de bienes en estado inservibles, malos y pendientes para realizar la disposición final, se evidenció el mal estado de las instalaciones, lo cual genera riesgo tanto para las personas, como para los elementos que se encuentran dispuestos en el lugar, además de un mayor deterioro</t>
  </si>
  <si>
    <t>Inadecuadas condiciones de almacenamiento de los bienes almacenados en la bodega San Antonio de Prado.</t>
  </si>
  <si>
    <t>Riesgo de deterioro o pérdida de bienes almacenados en bodega.</t>
  </si>
  <si>
    <t>Incluir dentro de la gestión 2025 y 2026 de la Dirección de Bienes y Seguros el levantamiento fisico de inventarios, con sus componentes técnicos, legales y contables.</t>
  </si>
  <si>
    <t>Mejorar la gestión de Bienes y seguros en el componente de bienes muebles, obteniendo una adecuada gestión en el uso y aprovechamiento de los inventarios destinados para el cumplimiento del Objeto Misional del Departamento, incluyendo su adecuado almacenaje y custodia.</t>
  </si>
  <si>
    <t xml:space="preserve">
1. Realizar el proceso de contratación para el levantamiento físico de inventarios.
</t>
  </si>
  <si>
    <t xml:space="preserve">Secretaría de Talento Humano y Servicios Administrativos - Dirección de Bienes y Seguros </t>
  </si>
  <si>
    <t>2. Realizar el levantamiento físico de los inventarios. (Esta acción requiere un plazo mayor, sin embargo, se deja a 6 meses siguiendo lo establecido en la Resolución vigente. Se aclara que será objeto de prórroga)</t>
  </si>
  <si>
    <t>Evaluar el nivel de riesgo del terreno y la edificación donde funcionan las bodegas del Departamento de Antioquia en el corregimiento San Antonio de Prado, para la toma de decisiones respecto a su reubicación o reparación de la infraestructura existente.</t>
  </si>
  <si>
    <t>3. Evaluar por autoridad competente el nivel de riesgo que presentan el terreno y la edificación donde se almacenan los bienes del Departamento en el Corregimiento de San Antonio de Prado.</t>
  </si>
  <si>
    <t>4. Elaborar plan de traslado o recuperación de la infraestructura física. (Esta acción requiere un plazo mayor, sin embargo, se deja a 6 meses siguiendo lo establecido en la Resolución vigente. Se aclara que será objeto de prórroga)</t>
  </si>
  <si>
    <t>H9 V2024</t>
  </si>
  <si>
    <t>Revisada la ejecución del contrato 4600017424, suscrito con ACTIVA, se evidenció que se asumieron costos de IVA y gravámenes de una transacción internacional, no contemplados desde la planeación del mismo</t>
  </si>
  <si>
    <t>Falencias en la planeación de la contratación
Inadecuado seguimiento y control, respecto de los lineamientos establecidos en los estudios previos y el contrato; así como de los aspectos legales que rigen la prestación de servicios de los proveedores contratados.</t>
  </si>
  <si>
    <t>Incumplimiento de las directrices establecidas en los estudios previos y el contrato.
Presunto detrimento patrimonial por $16.556.654.</t>
  </si>
  <si>
    <t>Fortalecer la planeación y supervisión contractual mediante la revisión técnica de los estudios previos y la capacitación del equipo responsable, incorporando criterios tributarios y legales aplicables a pagos internacionales, para prevenir riesgos financieros y garantizar el cumplimiento normativo.</t>
  </si>
  <si>
    <t>Prevenir riesgos financieros y garantizar el cumplimiento normativo en la contratación pública, mediante el fortalecimiento de la planeación y supervisión contractual, con enfoque en pagos internacionales y obligaciones tributarias.</t>
  </si>
  <si>
    <t xml:space="preserve">1. Revisar los estudios previos y minutas de contratos de administración delegada a cargo de la secretaría, contemplando la inclusión de aspectos específicos sobre impuestos y gravámenes aplicables en la realización de pagos internacionales, cuando a ello hubiere lugar. </t>
  </si>
  <si>
    <t>Secretaría de Talento Humano y Servicios Administrativos - Dirección de Desarrollo del Talento Humano</t>
  </si>
  <si>
    <t>2. Capacitar a los supervisores de contratos de la Secretaría de Talento Humano y Servicios Administrativos en aspectos tributarios, tipos de sociedades y la realización de pagos a proveedores internacionales.</t>
  </si>
  <si>
    <t>Producto de la evaluación aleatoria a los recursos entregados en administración por medio de convenios interadministrativos de mandato, se evidenció una subestimación  por $204.425.689 de la información rendida al cierre de la vigencia en la cuenta 1908.</t>
  </si>
  <si>
    <t>Inadecuado seguimiento y control, respecto de los recursos entregados en administración.
Falencias en la conciliación de la información que sirve de insumo para el proceso contable, previo a la elaboración de los estados financieros</t>
  </si>
  <si>
    <t>Inoportunidad para la liquidación de los contratos.
Subestimación por $204.425.689 de la cuenta 1908 Recursos Entregados en Administración.</t>
  </si>
  <si>
    <t xml:space="preserve">Realizar seguimiento y control contable a los  recursos entregados en administración mediante circularización trimestrales a las dependencias responsables.
</t>
  </si>
  <si>
    <t>Reflejar fielmente los saldos de los recursos Entregados en Administración (1908) en los estados financieros con el fin de evitar Subestimaciones o Sobrestimaciones</t>
  </si>
  <si>
    <t>Realizar el seguimiento y control contable de los recursos administrados mediante circularización  trimestral y/o mesas de trabajo, con el fin de facilitar una conciliación precisa que permita reflejar fielmente la realidad económica de estos recursos y corregir la subestimación  por $204.425.689 en la cuenta 1908.</t>
  </si>
  <si>
    <t xml:space="preserve">1
</t>
  </si>
  <si>
    <t>Subsecretaría Financiera (Dirección de Contabilidad) y Dependencias que administren recursos en administración</t>
  </si>
  <si>
    <t>H11 V2024</t>
  </si>
  <si>
    <t>Pago de Resolución sanción e intereses a la Superintendencia Nacional de Salud con presunta incidencia Fiscal.</t>
  </si>
  <si>
    <t>Falencias en la interpretación para la suscripción de las acciones de mejora de los planes de mejoramiento</t>
  </si>
  <si>
    <t>Debido a los hechos manifestados se evidencia un presunto detrimento patrimonial por valor de $662.085.523, por pago de sanción administrativa sancionatoria e intereses de mora.</t>
  </si>
  <si>
    <t>Fortalecer la interpretación de los lineamientos establecidos, con el fin de asegurar una suscripción precisa y alineada de las acciones en los planes de mejoramiento, contribuyendo así a una gestión más efectiva en futuras evaluaciones</t>
  </si>
  <si>
    <t>Optimizar la interpretación de los lineamientos establecidos para garantizar la suscripción precisa y coherente de las acciones en los planes de mejoramiento, fortaleciendo así la gestión institucional en futuras evaluaciones</t>
  </si>
  <si>
    <t xml:space="preserve">Solicitar capacitaciòn a la Gerencia de Auditoria Interna para el personal responsable que permita la formulación adecuada de planes de mejoramiento. </t>
  </si>
  <si>
    <t>Subsecretarìa financiera-Gerencia de Auditoria Interna</t>
  </si>
  <si>
    <t>Hacer seguimiento dentro de las fechas definidas a los planes de mejoramiento, evitando así sanciones económicas por incumplimientos o errores en la formulación de los planes de mejoramiento.</t>
  </si>
  <si>
    <t>Subsecretarìa financiera</t>
  </si>
  <si>
    <t>H13 V2024</t>
  </si>
  <si>
    <t>Clasificadores presupuestal de Ingreso y Fondo Departamental de Bomberos.</t>
  </si>
  <si>
    <t>La Secretaría de Hacienda del departamento de Antioquia, por la presunta laxitud no está dando cumplimiento, en su totalidad, a lo establecido en la Ordenanza de creación del Fondo departamental de Bomberos, referida entre otros a la apropiación presupuestal en este fondo de la partida actualizada año tras año.</t>
  </si>
  <si>
    <t>La ausencia de registros de ingreso identificables dificulta la evaluación de la correlación entre recaudo y su ejecución, lo que en últimas impacta la prestación eficiente</t>
  </si>
  <si>
    <t>Verificar que los recursos para el fondo sin personería jurídica de bomberos, en la vigencia 2025, en cumplimiento de la ordenanza 13 de 2015, modificada por la ordenanza 10 de 2024,  se hayan apropiado.</t>
  </si>
  <si>
    <t>Cumplir lo ordenado en la ordenanza 13 de 2015, modificada por la ordenanza 10 de 2024</t>
  </si>
  <si>
    <t>Elaborar informe sobre el cumplimiento de esta acción de mejora.</t>
  </si>
  <si>
    <t>Subsecretaría Financiera</t>
  </si>
  <si>
    <t>H21 V2024</t>
  </si>
  <si>
    <t>Debilidad en la justificación de Contratos Interadministrativos con E.I.C.E para ejecución de proyectos de inversion.</t>
  </si>
  <si>
    <t>Uso inadecuado de la modalidad de contratacion directa por via interadministrativa, sin agotar el deber de planeacion, especialmente en la fase de estudios previos, al asumir de forma anticipada la identidad del contratista. Ausencia de analisis de alternativas institucionales, desconociendo que la contratacion interadministrativa exige una evaluacion objetiva y razonada de la idoneidad de la entidad con la que se contratará.</t>
  </si>
  <si>
    <t xml:space="preserve">Esta práctica genera un riesgo de dependencia funcional de contratistas, reduce la pluralidad y participación de otros proveedores, y puede derivar en:
• Posibles ventajas indebidas a ciertos contratistas,
• Falta de competencia efectiva, afectando la eficiencia del gasto público,
• Posible centralización informal de funciones estatales en manos de terceros,
• Riesgo de coadministración con proveedores de alto volumen que operan simultáneamente en varias Secretarías,
• Posible desnaturalización de los contratos interadministrativos al evidenciarse mandatos con entidades descentralizadas que a su vez contratan con terceros privados, lo cual rompe el vínculo directo y puede configurar una triangulación contractual, lo que finalmente deriva en investigaciones de los organismos de control disciplinario.
</t>
  </si>
  <si>
    <t xml:space="preserve">
Circular sobre la importancia de profundizar en los estudios y documentos previos, la justificación de la ventaja comparativa, así como la idoneidad y experiencia del futuro contratista en la contratación interadministrativa.
</t>
  </si>
  <si>
    <t>Fortalecer la capacidad técnica, operativa y de planeación de la entidad en la estructuración de estudios previos para contratos interadministrativos, 
Estas acciones se complementarán con la elaboración de estudios previos robustos que integren el análisis sectorial, la identificación de riesgos, y la evaluación técnica, operativa y financiera de la entidad que se proyecta contratar.</t>
  </si>
  <si>
    <t xml:space="preserve">
Expedición de Circular sobre la estructuración de estudios previos, el manejo de la matriz de evaluación de idoneidad, experiencia y ventajas comparativas. 
</t>
  </si>
  <si>
    <t>Número de circulares</t>
  </si>
  <si>
    <t xml:space="preserve">Gerencia de Relacionamiento, Dirección de Comunicaciones, Secretaría General </t>
  </si>
  <si>
    <t>H32-V2024</t>
  </si>
  <si>
    <t xml:space="preserve">Diferencia de Obra en el Contrato 4600017616 suscrito con CONSTRUCTORA GEMELAR S.A.S.
Durante la visita técnica se evidenciaron deficiencias constructivas en varios ítems del contrato, incluyendo:
- Filtraciones y goteras por mala impermeabilización en cubiertas.
- Canales de aguas lluvias mal instalados, que permiten filtraciones en muros.
- Pintura deteriorada y desprendida, con acabados deficientes.
- Fugas en redes internas, generando humedades.
</t>
  </si>
  <si>
    <t>Probables deficiencias en la supervisión en cuanto al seguimiento al cumplimiento de las obligaciones contractuales y consolidación de las cantidades de obra realizadas por el contratista, por parte de la entidad pública ejecutora de este contrato.</t>
  </si>
  <si>
    <t>Una presunta Gestión Antieconómica, factor que generaría una pérdida de recursos por valor de $73.884.560, de no ser corregida la falencia detectada. Dado que el contrato se encuentra en ejecución y al contratista no se le ha cancelado la totalidad de los recursos pactados contractualmente, quedará como insumo para próximas actuaciones de la C.G.A.</t>
  </si>
  <si>
    <t>Ejecutar revisión técnica integral de las obras realizadas en el contrato 4600017616 y exigir al contratista las reparaciones necesarias conforme a las especificaciones pactadas.</t>
  </si>
  <si>
    <t>Garantizar la calidad técnica y funcional de las obras menores ejecutadas, mediante revisión, corrección y fortalecimiento de los procesos de supervisión e interventoría.</t>
  </si>
  <si>
    <t>1. Elaborar informe técnico de revisión integral de las obras ejecutadas.</t>
  </si>
  <si>
    <t>Secretaría de Talento Humano y Servicios Administrativos - Dirección de Servicios Generales</t>
  </si>
  <si>
    <t>H34 V2024</t>
  </si>
  <si>
    <t xml:space="preserve">Plantas de beneficio animal sin operador. (A) 
Aunque las plantas de beneficio en cada municipio están terminadas y con sus equipos de dotación listos para funcionamiento, a fecha de visita, no se tiene contrato ni comodato para iniciar operación de las mismas. Convenios 4600017446 (Ebéjico), 4600017264 (San Carlos), 4600017268 (Toledo). 
</t>
  </si>
  <si>
    <t>Probable falta de diligencia por parte de las administraciones municipales en el desarrollo de procesos contractuales para la selección del operador de las plantas de beneficio animal.</t>
  </si>
  <si>
    <t>Con lo anterior, se podría generar una malversación de los recursos invertidos en su mantenimiento y puesta en operación. Además, del posible deterioro de los equipos nuevos instalados. De igual manera deriva en una falta de cumplimiento en las metas propuestas y el impacto a los potenciales beneficiarios</t>
  </si>
  <si>
    <t>Realizar el seguimiento por parte del equipo técnico de la Secretaría de Desarrollo Económico, a los cronogramas entregados por los municipios de su plan de apertura, a través de reuniones periódicas.</t>
  </si>
  <si>
    <t>Verificar que las administraciones municipales entreguen con éxito la operación de las plantas de beneficio intervenidas, bien sea a través de terceros o directamente  por el ente territorial.</t>
  </si>
  <si>
    <t>Plantas intervenidas operando</t>
  </si>
  <si>
    <t>Secretaría de Desarrollo Económico</t>
  </si>
  <si>
    <t>H36 V2024</t>
  </si>
  <si>
    <t>En revisión del expediente del convenio 4600017446 celebrado con el municipio de Ebéjico, El municipio debería realizar deducciones de estampillas al contrato CD 017 del 2024 y transferirlas al Departamento, sin embargo, no se encontraron las evidencias de las deducciones y devoluciones correspondientes, por valor de $27.950.896</t>
  </si>
  <si>
    <t>Eventual desconocimiento por parte del área del municipio de Ebéjico encargada de realizar deducciones según Estatuto Tributario Municipal y deficiente control financiero por parte del supervisor del contrato interadministrativo de la Gobernación de Antioquia, en relación con la devolución de los recursos deducidos por el municipio</t>
  </si>
  <si>
    <t>Posible pérdida de recursos por $ 27.950.896 referidos a las deducciones de estampillas e impuesto de seguridad no adelantados por el municipio de Ebéjico</t>
  </si>
  <si>
    <t>Realizar el seguimiento por parte de la supervisión del convenio,  a la devolución de lo deducido por concepto de estampillas e impuesto de seguridad correspondientes al Departamento de Antioquia y a las del municipio</t>
  </si>
  <si>
    <t>Gestionar la devolución de deducción de los recursos de estampillas e impuesto de seguridad en poder de terceros a las Secretarías de Hacienda Departamental y municipal.</t>
  </si>
  <si>
    <t>Actas bilaterales de liquidación del municipio con el departamento y del municipio con el tercero, con los soportes correspondientes, para realizar la devolución de los recursos de las estampillas en poder de terceros a las Secretarías de Hacienda Departamental y Municipal.</t>
  </si>
  <si>
    <t>Número</t>
  </si>
  <si>
    <t>Hallazgo  Administrativo N°01</t>
  </si>
  <si>
    <t xml:space="preserve">Presunta  vulneración  de  los  principios  de selección objetiva en la escogencia del contratista -Con presunta incidencia administrativa y disciplinaria </t>
  </si>
  <si>
    <t>Omisión por parte de los funcionarios responsables en la etapa precontractual, al no  adelantar  un  ejercicio  riguroso  de  análisis  de  mercado  ni  establecer  un procedimientoobjetivo de selección del contratista. Tampoco se diseñaron criterios de evaluación que permitieran sustentar la escogencia del proveedor en función de méritos,  experiencia,  condiciones  económicas  o  conveniencia  para  la  entidad, incumpliendo los principios orientadores del proceso de contratación pública.</t>
  </si>
  <si>
    <t>La contratación se desarrolló sin evidencia de haber agotado un proceso técnico y objetivo   de   análisis   de   alternativas,   lo   que   genera   riesgos   de   parcialidad, favorecimiento, inobservancia del principio de transparencia y posibles sobrecostos derivados  de  una  decisión  sin  validación  técnica  suficiente.  Esta  situación  puede comprometer  la  eficiencia  del  gasto  público  y  dar  lugar  a  responsabilidades disciplinarias   por   parte   de   los   servidores   públicos que   intervinieron   en   la estructuración y aprobación del contrato</t>
  </si>
  <si>
    <t xml:space="preserve">Realizar el análisis necesario en la etapa precontractual para conocer el sector relativo al objeto del proceso de contratación, desde la perspectiva legal, comercial, financiera, organizacional, técnica y de análisis de riesgos. </t>
  </si>
  <si>
    <t xml:space="preserve">No incurrir en la vulneración de los principios de selección objetiva de conformidad con el marco normativo que reglamenta la contratación pública </t>
  </si>
  <si>
    <t>Estudios y documentos previos recomendados en el comité de Orientación y Seguimiento de la Secretaría General y posteriormente contrato suscrito con sus respectivos anexos.</t>
  </si>
  <si>
    <t xml:space="preserve">Unidad - Contrato celebrado para ejecutar el plan de bienestar e incentivos institucional. </t>
  </si>
  <si>
    <t>Secretaría de Talento Humano y Servicios Administrativos</t>
  </si>
  <si>
    <t>Hallazgo Administrativo N.°02</t>
  </si>
  <si>
    <t xml:space="preserve">Deficiente   planeación   contractual   por ausencia  de  requerimientos  técnicos  claros  y  transferencia  de  la  definición del   objeto   al   contratista -Con   presunta   incidencia   Administrativa   y Disciplinaria </t>
  </si>
  <si>
    <t>Deficiencia en la etapa de planeación contractual atribuible a la falta de rigor técnico y metodológico de los funcionarios responsables de la estructuración del proceso, quienes no desarrollaron los requerimientos mínimos ni definieron fichas técnicas o anexos  específicos  que  delimitaran  con  precisión  las  actividades,  su  alcance,  los entregables,   ni   los   mecanismos   de   control.   Esta   omisión   generó   que   la determinación técnica del contrato se sustentara principalmente en la propuesta delcontratista,  vulnerando  la  autonomía  de  la  administración  y  los  deberes  de planeación y dirección contractual</t>
  </si>
  <si>
    <t>La  ausencia  de  requerimientos  técnicos  claros  impide  establecer  un  marco  de evaluación  y  seguimiento  del  contrato,  limita  la  trazabilidaddel  gasto  público  y obstaculiza la verificación del cumplimiento contractual. Además, deja a discreción del  contratista  la  definición  y  ejecución  de  las  actividades,  generando  riesgos  de desviación del objeto contractual, sobrecostos, ineficiencias en la aplicación de los recursos públicos y eventual detrimento patrimonial. Esta situación compromete no solo  la  gestión  administrativa,  sino  también  la  responsabilidad  disciplinaria  de  los servidores que omitieron la debida planeación y control técnico del proceso</t>
  </si>
  <si>
    <t xml:space="preserve">Hacer uso detallado del Manual de Contratación del Departamento de Antioquia y de las últimas versiones de formatos del proceso de contratación que se encuentran en el Sistema Integrado de Gestión de la Calidad, las cuales han sido diseñadas como estándares mínimos requeridos para un adecuado proceso. En los estudios previos se debe determinar con claridad las especificaciones técnicas, el objeto contractual, el alcance y 
los riesgos,los factores de selección, el análisis del sector, y los demás
aspectos que se deben considerar para la celebración del pretendido contrato.
</t>
  </si>
  <si>
    <t xml:space="preserve">No incurrir en una deficiente planeación contractual, desarrollar la etapa precontractual con ajuste al estatuto de contratación y el marco legal que rige la contratación pública, y el proceso interno de adquisición de bienes y servicios, así evitar hallazgos administrativos y disciplinarios.  </t>
  </si>
  <si>
    <t xml:space="preserve">Hallazgo  AdministrativoN.º03 </t>
  </si>
  <si>
    <t xml:space="preserve">Ejecución  de  actividades  no  definidas  en propuesta   aprobada -Con   presunta   incidencia   Fiscal,   Administrativa, Disciplinaria y Penal </t>
  </si>
  <si>
    <t xml:space="preserve">La situación evidenciada tiene origen en una deficiente interpretación y aplicación del alcance del contrato tipo bolsa, sumada a fallas en la planeación y supervisión contractualpor  parte de  la  Secretaría  de Talento  Humano  y  Servicios  Generales. Aunque la modalidad tipo bolsa otorga cierta flexibilidad operativa, esta no sustituye la obligación de delimitar con precisión los ítems, actividades y valores que integran la  ejecución.En  este  caso,  la  entidad  contratante  y  el  supervisor  asumieron  de manera errónea que el objeto general del contrato relativo al bienestar institucional permitía ejecutar cualquier actividad afín, sin requerir una modificación formal o acto administrativo de  inclusión,  lo  cual  contraviene el principio de  planeación  previsto en el artículo 25 de la Ley 80 de 1993.La falta de delimitación contractual en la etapa de planeación generó que el contrato operara  en  la  práctica  como  un  instrumento  de  gasto  abierto en  los  pagos  y ejecución  efectuada,  donde  la  definición  de  las  actividades  dependió  de  la discrecionalidad   del   supervisor,   sin   procedimientos   claros   para   validar   su pertinencia   o   necesidad.   Los   estudios   previos   y   la   propuesta   técnica   no contemplaron mecanismos que regularan la incorporación de nuevas actividades, ni  la  exigencia  de  soportes  técnicos  o  económicos  que  permitieran  justificar  su inclusión.  Esta  carencia  estructural  facilitó  la  ejecución  de  once  actividades  no definidas en los ítems originales de la propuesta, con un valor total de $342.060.257, sin  que  existiera  un  anexo  técnico  o  modificación  contractual  que  formalizara  su incorporación.Adicionalmente,  se  evidenció  una deficiencia  en  la  supervisión  contractual,  dado que  el  supervisor  del  contrato  autorizó  y  certificó  actividades  sin  comprobar  su  Correspondencia   con   la   propuesta   aprobada   ni   solicitar   documentación   que demostrara la existencia de un ítem contractual habilitante. Esta omisión evidencia una  falla  en  el  control  técnico  y  financiero de  la  ejecución,  vulnerando  el  deber funcional consagrado en el artículo 53 de la Ley 1952 de 2019, que exige verificar el cumplimiento del objeto y la legalidad de los pagos.Finalmente, la ausencia de controles internos y validación jurídica previacontribuyó a  que  las  actividades  fueran  programadas  y  pagadas  sin  el  respaldo  formal requerido.  Si  bien  no  se  infiere  una  actuación  dolosa,  la  utilización  de  recursos públicos en actividades no previamente autorizadas contractualmente constituye un riesgo  de presunta  aplicación  oficial  diferente,  tipificada  en  el  Código  Penal,  al destinar fondos públicos fuera de los límites contractuales aprobados.En  síntesis,  la  causa  fundamental  radica  en  la  falta  de  planeación  técnica,  la interpretación errónea del alcance del contrato tipo bolsa y la supervisión deficiente, que  permitieron  la  ejecución  y  pago  de  actividades  no  definidas  en  la  propuesta aprobada
</t>
  </si>
  <si>
    <t>La ejecución de actividades no definidas en la propuesta económica ni en los ítems del contrato tipo bolsa generó un riesgo material en la trazabilidad y legalidad del gasto  público,  comprometiendo  la  transparencia,  la  planeación  y  el  control  de  los recursos ejecutados. Aunque las actividades guardan relación con el objeto general del   contrato,   su   realizaciónsin   soporte   contractual   previo   ocasionó   que   la administración perdiera la capacidad de verificar con certeza el cumplimiento, costo y pertinencia de cada ejecución, afectando los principios de economía y eficiencia de la gestión fiscal.El primer impacto se refleja en la indeterminación del alcance contractual, pues al aprobar y pagar actividades no incluidas en la propuesta, el contrato se ejecutó por fuera  de  los  límites  aprobados,  desdibujando  la  frontera  entre  lo  contratado  y  lo efectivamente  realizado.  Ello  impide  establecer  con  precisión  si  las  erogaciones efectuadas se encuentran debidamente amparadas por una obligación contractual válida. La falta de correspondencia entre la ejecución y los ítems definidos vulnera el   principio   de   planeación   y   generauna   ejecución   sin   trazabilidad   técnica, dificultando  la  rendición  de  cuentas  sobre  la  correcta  destinación  de  los  recursos públicos.En  segundo  término,  la  ausencia  de  soporte  técnico  y  de  análisis  de  costos asociados  a  las  actividades  adicionales  genera una presunta  afectación  fiscal, estimada  en  $342.060.257,  al  no  existir  evidencia  de  que  los  valores  pagados correspondan a precios razonables o a servicios efectivamente contratados. Dichasuma  representa  un  gasto  público  ejecutado  sin  los  soportes  requeridos,  lo  que configura un presunto detrimento patrimonial.Desde  el  punto  de  vista  administrativo,  la  falta  de  control  y  seguimiento  efectivo evidencia debilidades institucionalesen la gestión contractual y en el ejercicio de la supervisión,  al  haber  permitido  que  un  contrato  de  ejecución  delimitada  se transformara,  en  la  práctica,  en  un  mecanismo  de  gasto  abierto.  Esta  deficiencia afecta  la  imagen  institucional  de  la  entidad  y  compromete  la  eficacia  del  control interno,  al  no  garantizar  la  sujeción  de  la ejecución  contractual  a  las  normas  de legalidad y planeación.Por  último,  la  utilización  de  recursos  públicos  en  actividades  no  previamente definidas ni respaldadas por el contrato puede constituir presunta aplicación oficial diferente, conforme al artículo 399 del Código Penal, al haberse dispuesto de fondos públicos para fines que, aunque relacionados, no fueron expresamente autorizados en el instrumento contractual. En el ámbito disciplinario, el hecho podría conllevar una  presunta  omisión  del  deber  funcional  por  parte  del  supervisor,  al  certificar  y aprobar pagos sin respaldo contractual, lo que se traduce en una afectación directa a la responsabilidad administrativa de los servidores intervinientes.En  conclusión,  los  efectos  de  la  situación  descrita  trascienden  la  irregularidad contractual,  al  comprometer  la  legalidad,  eficiencia  y  transparencia  de  la  gestión fiscal, generando una presunta incidencia Fiscal, Administrativa, Disciplinaria y Penal (F–A–D–P)que requiere valoración por las instancias competentes.</t>
  </si>
  <si>
    <t>Diseñar un cronograma con actividades especificas para el plan de bienestar, donde se evidencie   la Planeación integral de los eventos, la  ejecución adecuada del contrato Tipo Bolsa, donde queden establecidas claramente las actividades, ítems y valores, garantizando que toda actividad ejecutada cuente con soporte contractual previo y verificable.</t>
  </si>
  <si>
    <t>Garantizar que la ejecución contractual se realice exclusivamente con base en los ítems y actividades previamente aprobados, mediante el fortalecimiento de los procesos de planeación contractual, la definición técnica de actividades y la supervisión documental, a fin de evitar pagos y autorizaciones de actividades no contempladas originalmente, reducir riesgos fiscales y asegurar el cumplimiento normativo establecido en la Ley.</t>
  </si>
  <si>
    <t>Realizar para el nuevo proceso de contratacion un cronograma donde claramente se delimiten los ítems, actividades, cantidades y valores.</t>
  </si>
  <si>
    <t>Unidad - Contrato celebrado para ejecutar el plan de bienestar e incentivos institucional, cronograma incluido en los anexos</t>
  </si>
  <si>
    <t xml:space="preserve">Hallazgo  Administrativo N.º04 </t>
  </si>
  <si>
    <t>Ejecución  de  gastos  no  permitidos  por  el régimen de austeridad vigente en contrato N.º 4600017918</t>
  </si>
  <si>
    <t xml:space="preserve">Durante  la  revisión  de  la  ejecución  contractual  del Contrato  N.º  4600017918, suscrito  entre  la  Secretaría  de  Talento  Humano  y  Servicios  Generales  de  la Gobernación  de  Antioquia  y  la  Caja  de  Compensación  Familiar COMFENALCO Antioquia, se evidencióque una parte significativa de los recursos del contrato fue destinada  a  la  ejecución  y  pago  de actividades  y  eventos  institucionales  que contravinieron las disposiciones de austeridad del gasto público vigentes durante el primer  semestre  de  2025,  particularmente  las  establecidas  en  el Decreto  de Austeridad  de  2023,  aún  vigente  para  la  fecha,  y  en  el Decreto  0663  del  26  de febrero  de  2025,  que  lo  modificó  parcialmente  sin  derogar  sus  restricciones esenciales.El contrato, con un valor total de $1.000.000.000, fue celebrado bajo la modalidad tipo bolsa, cuyo objeto general consistía en la ejecución de programas, eventos y actividades  de  bienestar  e  incentivos  institucionales  dirigidos  a  los  servidores  del Departamento de Antioquia. No obstante, la ejecuciónpresupuestal y los informes técnicos  y  financieros  analizados  (cortes  1  al  6)  evidencian  que varias  de  las actividades   desarrolladas   entre   abril   y   julio   de   2025   implicaron   gastos   en celebraciones,   atenciones   institucionales,   souvenirs,   tortas,   integraciones   y actividades  recreativas,  todas  ellas prohibidas  expresamente  por  el  régimen  de austeridad vigenteen ese periodo. </t>
  </si>
  <si>
    <t>Los pagos realizados entre marzo y julio de 2025 por concepto de actividades de bienestar por valor estimado en $317.252.798 representan un uso no conforme conla normativa vigente al momento de su ejecución, al financiar con recursos públicos gastos expresamente restringidos por el 20230700002026 del 3 de mayo de 2023.Si  bien  dichas  actividades  se  encontraban  incluidas  en  el Plan  de  Incentivos  y Bienestar Laboral 2025, su aplicación solo fue legalmente viable a partir del 5 de agosto  de  2025,  fecha  en  la  que  el Decreto  N.º  2025070003579levantó  las restricciones. La situación genera un riesgo de afectación al principio de legalidad del gasto públicoy configura una presunta incidencia Fiscal y Disciplinaria atribuible al supervisor, quien debió verificar la oportunidad normativa antes de autorizar su ejecución. Desde  el  punto  de  vista  administrativo,  la  conducta  refleja  deficiencias  en  la planeación  y  control  del  gasto  institucional,  en  tanto  las  actividades  fueron programadas  sin  sincronización  normativa  y  ejecutadas  antes  de  que  existiera respaldo legal para su financiación</t>
  </si>
  <si>
    <r>
      <t>Implementar un Mecanismo de revisión,programación  y autorización secuencial para actividades de Bienestar</t>
    </r>
    <r>
      <rPr>
        <sz val="14"/>
        <rFont val="Calibri"/>
        <family val="2"/>
        <scheme val="minor"/>
      </rPr>
      <t xml:space="preserve">, que condicione la ejecución y pago de cualquier actividad a una verificación normativa, previa y documentada, mediante un flujo interno obligatorio que involucre al ordenador del gasto, el Supervisor tecnico del contrato y el area Jurídica. </t>
    </r>
  </si>
  <si>
    <t>Asegurar que toda actividad, evento o gasto institucional financiado con recursos públicos se ejecute exclusivamente dentro de los parámetros legales y de austeridad vigentes, mediante el fortalecimiento de la planeación del gasto, la verificación normativa y el control documental de la supervisión contractual, evitando así riesgos fiscales y disciplinarios derivados del uso indebido de recursos.</t>
  </si>
  <si>
    <t>Realizar una reprogramación técnica del Plan de Incentivos y Bienestar, alineándolo estrictamente conla normatividad vigente de austeridad, incluyendo:
Cronogramas ajustados.
Identificación de actividades que pueden ejecutarse solo tras levantamiento de restricciones.
Justificación de pertinencia y oportunidad.</t>
  </si>
  <si>
    <t>Unidad - Contrato celebrado para ejecutar el plan de bienestar e incentivos institucional y normatividad vigente</t>
  </si>
  <si>
    <t>Falta de  conciliación entre las Áreas  de Secretaria de Educación y Tesoreria del Departamento que intervienen en el proceso de traslado y  cobro coactivo de los deudores del FONDO GEM , lo que repercute en que los saldos reflejados en la cartera de cada una de las áreas no coincidan y  no sean razonables, presentandose una imposibilidad por valor de $10.332.007.088</t>
  </si>
  <si>
    <t>Al revisar los valores de la cartera de los deudores trasladados a cobro coactivo, en Secretaria de Educación se reporta un valor de la cartera de esos deudores y en Tesoreria otro valor.</t>
  </si>
  <si>
    <t>imposibilidad por valor de $10.332.007.088 en las siguientes subcuentas: 1415070000,1410070002,1384260007</t>
  </si>
  <si>
    <t>Realizar reuniones mensuales entre personal de la Secretaria de Educación y Tesoreria para llevar a cabo tareas  encaminadas a conciliar la cartera de los deudores del FONDO GEM</t>
  </si>
  <si>
    <t>Mejorar la Comunicación entre la  Secretaria de Educación con Tesoreria en todo lo concerniente a los deudores del FONDO GEM trasladados  a co bro coactivo</t>
  </si>
  <si>
    <t>Realizar una reunión mensual donde se pactaran tareas con el fin de unificar conceptos  y realizar actividades por parte de cada  una de las dependencias con el fin de conciliar los valores de la cartera de los deudores trasladados a cobro coactivo</t>
  </si>
  <si>
    <t xml:space="preserve">actas de reunión  </t>
  </si>
  <si>
    <t>un acta de reunión mensual</t>
  </si>
  <si>
    <t xml:space="preserve">Secretaria de Educación Subsecretaria de Tesoreria </t>
  </si>
  <si>
    <t>Se solicita prórroga de la acción de mejora hasta el 31/12/26</t>
  </si>
  <si>
    <t>EN TERMINO</t>
  </si>
  <si>
    <t>ABIERTA</t>
  </si>
  <si>
    <r>
      <t xml:space="preserve">Deficiencias en la planeación de la construcción de los centros vida/día. Con presunta incidencia disciplinaria (A) </t>
    </r>
    <r>
      <rPr>
        <i/>
        <sz val="12"/>
        <color rgb="FFFF0000"/>
        <rFont val="Arial"/>
        <family val="2"/>
      </rPr>
      <t>Girardota</t>
    </r>
  </si>
  <si>
    <t>Las causas principales son la deficiente planeación que no contempló la complejidad técnica y administrativa de la obra, la falta de un cronograma realista de actividades, la ausencia de mecanismos efectivos de seguimiento y control, y una débil articulación entre los desembolsos financieros y los avances físicos de construcción.</t>
  </si>
  <si>
    <t>Estas falencias han generado retrasos significativos en la culminación del Centro Vida, ocasionando que los adultos mayores del municipio de Girardota no cuenten con un espacio adecuado para su atención, contrario a lo dispuesto por la Ley 1376 de 2009. Además, se ha producido un uso ineficiente de los recursos públicos, incrementando el riesgo de sobrecostos, afectando la continuidad del servicio y debilitando la confianza ciudadana frente a la gestión administrativa y contractual.</t>
  </si>
  <si>
    <t>Realizar comité técnico con el municipio para el estudio y ajuste del cronograma de obra.</t>
  </si>
  <si>
    <t>Realizar comité técnico de ejecución con el fin de revisar el cumplimiento o no del cronograma de la obra y generar los ajustes con el fin de mitigar la materialización de riesgos.</t>
  </si>
  <si>
    <t>Dirección de Personas Mayores - Secretaría de Salud e Inclusión Social</t>
  </si>
  <si>
    <t>Se adjunta acta de comité técnico propuesta (05/12/2025).</t>
  </si>
  <si>
    <t>CUMPLIDA</t>
  </si>
  <si>
    <t>CERRADA</t>
  </si>
  <si>
    <r>
      <t>Inadecuada infraestructura del Centro Día. (A)</t>
    </r>
    <r>
      <rPr>
        <i/>
        <sz val="12"/>
        <color rgb="FFFF0000"/>
        <rFont val="Arial"/>
        <family val="2"/>
      </rPr>
      <t>Necoclí</t>
    </r>
  </si>
  <si>
    <t>Las deficiencias encontradas en la infraestructura del Centros Día de Necoclí  obedecen a una planeación inadecuada en la formulación y ejecución de los proyectos de inversión en infraestructura social, así como a la falta de mantenimiento preventivo y correctivo en edificaciones que no fueron diseñadas bajo los estándares técnicos exigidos para la atención de personas mayores. Adicionalmente, se evidencia una débil supervisión y priorización presupuestal por parte de las administraciones municipales, que no garantizaron la destinación de recursos suficientes para adecuar espacios seguros, funcionales y dignos para esta población.</t>
  </si>
  <si>
    <t>La ausencia de condiciones mínimas de infraestructura afecta directamente la calidad de la atención ofrecida en los Centros Día, restringiendo el acceso de los adultos mayores a servicios esenciales de alimentación, recreación, salud preventiva, socialización y actividades culturales. Asimismo, expone a la población beneficiaria a riesgos de seguridad física y emocional, vulnera su dignidad y limita las oportunidades de inclusión social. Estas falencias también reducen la capacidad institucional de los municipios para implementar programas de envejecimiento activo y saludable, debilitando el impacto de la política pública de Envejecimiento Humano y Vejez en el territorio.</t>
  </si>
  <si>
    <t>Se enviara al municipio este hallazgo para que en mesa técnica se realice un plan de mejora con la Dirección de Personas Mayores, en el marco del seguimiento al proyecto</t>
  </si>
  <si>
    <t>Realizar Comité Técnico con el municipio con el fin de realizar plan de mejora para la intervención a las situaciones detectadas.</t>
  </si>
  <si>
    <r>
      <t xml:space="preserve">Para el año 2023 la Gerencia de Personas Mayores asignó al Municipio de Necoclí, mediante Resolución 2023060049808 de fecha 10/04/2023, un valor de $861.090.754 para la construcción de la segunda etapa del Centro Día del Municipio de Necoclí. 
Estos recursos financieros ya se encuentran ejecuctados y con acta de cierre y recibo a satisfacción.
</t>
    </r>
    <r>
      <rPr>
        <b/>
        <sz val="12"/>
        <rFont val="Arial"/>
        <family val="2"/>
      </rPr>
      <t>Se anexa acta</t>
    </r>
    <r>
      <rPr>
        <sz val="12"/>
        <rFont val="Arial"/>
        <family val="2"/>
      </rPr>
      <t xml:space="preserve">
Para el año 2023 la Gerencia de Personas Mayores celebró el Convenio 4300016711 de fecha 24/11/2023 por valor de $181.932.605 con el objeto de: "Aunar esfuerzos para el mejoramiento de la infraestructura física del Centro para el Adulto Mayor". Aporte del la Secretaría de Inlcusión Social y Familia-Gerencia de Personas Mayores: $175.932.605, aporte del Municipio de Necoclí: $6.000.000.
</t>
    </r>
    <r>
      <rPr>
        <b/>
        <sz val="12"/>
        <rFont val="Arial"/>
        <family val="2"/>
      </rPr>
      <t>Se anexa acta de liquidación final del convenio de fecha 13/03/2024 firmada por el supervisor de la obra asignado por el Municipio.</t>
    </r>
    <r>
      <rPr>
        <sz val="12"/>
        <rFont val="Arial"/>
        <family val="2"/>
      </rPr>
      <t xml:space="preserve">
Actualmente la Dirección de Personas Mayores se encuentra en la elaboración del acta de liquidación final para ser firmada por la Secretaria de Salud e Inlcusión Social y el alcalde del Municipio de Necoclí.
</t>
    </r>
    <r>
      <rPr>
        <b/>
        <sz val="12"/>
        <rFont val="Arial"/>
        <family val="2"/>
      </rPr>
      <t xml:space="preserve">
Se enviará el acta una vez esté firmada por las partes.
</t>
    </r>
    <r>
      <rPr>
        <sz val="12"/>
        <rFont val="Arial"/>
        <family val="2"/>
      </rPr>
      <t xml:space="preserve">
Con estos anexos</t>
    </r>
    <r>
      <rPr>
        <b/>
        <sz val="12"/>
        <rFont val="Arial"/>
        <family val="2"/>
      </rPr>
      <t xml:space="preserve"> se solicita el cierre de este hallazgo: </t>
    </r>
    <r>
      <rPr>
        <i/>
        <sz val="12"/>
        <rFont val="Arial"/>
        <family val="2"/>
      </rPr>
      <t>"Inadecuada infraestructura del Centro Día.</t>
    </r>
  </si>
  <si>
    <t>Inconsistencias en la ejecución presupuestal de los recursos destinados al programa de Adulto Mayor". Con presunta incidencia disciplinaria (A)</t>
  </si>
  <si>
    <t>Esta baja ejecución presupuestal obedece a deficiencias en la planeación financiera y en la gestión administrativa de los recursos, lo que impidió una adecuada programación de los desembolsos y retrasó la materialización de los proyectos previstos para la población adulta mayor.</t>
  </si>
  <si>
    <t>La ineficiencia en la ejecución de los recursos afecta directamente la implementación de programas y proyectos destinados a los adultos mayores, limitando su acceso oportuno a servicios de alimentación, recreación, salud y bienestar. Adicionalmente, genera riesgos de pérdida de confianza ciudadana, subutilización de recursos públicos y posible imposición de sanciones por ineficiencia administrativa.</t>
  </si>
  <si>
    <t xml:space="preserve">Realizar seguimiento presupuestal de forma mensual en conjunto </t>
  </si>
  <si>
    <t>Fortalecer la ejecuecion presupuestal oportuna.</t>
  </si>
  <si>
    <r>
      <t xml:space="preserve">Con los soportes envidos el día 03/003/2026 a la  plataforma "gestión transparente", una vez revisados, </t>
    </r>
    <r>
      <rPr>
        <b/>
        <i/>
        <sz val="12"/>
        <rFont val="Arial"/>
        <family val="2"/>
      </rPr>
      <t>se solicita el cierre de este hallazgo:</t>
    </r>
    <r>
      <rPr>
        <i/>
        <sz val="12"/>
        <rFont val="Arial"/>
        <family val="2"/>
      </rPr>
      <t xml:space="preserve"> Inconsistencias en la ejecución presupuestal de los recursos destinados al programa de Adulto Mayor". Con presunta incidencia disciplinaria (A)
</t>
    </r>
    <r>
      <rPr>
        <sz val="12"/>
        <rFont val="Arial"/>
        <family val="2"/>
      </rPr>
      <t xml:space="preserve">
Se envían de nuevo los anexos relacionados con este hallazgo</t>
    </r>
  </si>
  <si>
    <t>Falta de personal especializado en los Centros Día. (A)</t>
  </si>
  <si>
    <t>Las falencias obedecen a una débil planeación en la contratación de talento humano, a la ausencia de procesos de formación y capacitación, y a la falta de asignación presupuestal suficiente para vincular personal idóneo de manera permanente.</t>
  </si>
  <si>
    <t>La ausencia de personal especializado compromete la prestación integral de los servicios en los Centros Día. Esto se traduce en deficiencias en la alimentación balanceada, limitación en actividades recreativas, culturales y de salud preventiva, y una atención fragmentada que no responde a las necesidades biopsicosociales de la población adulta mayor. Como consecuencia, se vulneran derechos fundamentales como la dignidad, la seguridad alimentaria, la salud y la participación social, reduciendo el impacto esperado de la política pública de envejecimiento y vejez.</t>
  </si>
  <si>
    <t xml:space="preserve">Realizar una comunicación escrita a todos los municipios exhortandolod al cumplimiento de este requisito.
Continuar con el apoyo generado por las Escuelas de Envejecimiento Saludable para la atención integral de las personas mayores.
</t>
  </si>
  <si>
    <t>Fortalecer la Atención Integral de las personas mayores en los Centros Vida del Departamento</t>
  </si>
  <si>
    <t xml:space="preserve">Con los soportes envidos el día 03/003/2026 a la  plataforma "gestión transparente", una vez revisados, se solicita el cierre de este hallazgo relacionado con: "Falta de personal especializado en los Centros Día. (A)".
Se envían de nuevo los anexos relacionados con este hallazgo
</t>
  </si>
  <si>
    <t>Incumplimiento de las obligaciones establecidas en la ordenanza departamental N° 17 del 11 de agosto de 2021. Con presunta incidencia disciplinaria (A)</t>
  </si>
  <si>
    <t>Las deficiencias obedecen a la falta de planeación estratégica para la implementación de un sistema de monitoreo, la insuficiente capacidad técnica en la formulación de indicadores y la ausencia de asignación presupuestal y de personal especializado para cumplir con los requerimientos de seguimiento y evaluación.</t>
  </si>
  <si>
    <t>La omisión en el diseño de indicadores, en el seguimiento de los recursos y en la realización de evaluaciones periódicas impide valorar la pertinencia, eficacia y sostenibilidad de la política pública de envejecimiento humano y vejez. Esto genera un vacío de información para la toma de decisiones, limita la rendición de cuentas a la ciudadanía, debilita los mecanismos de control fiscal y administrativo, y pone en riesgo la efectividad del gasto público destinado a la población adulta mayor. Asimismo, la ausencia de evaluación contingente, de largo plazo o ex post imposibilita identificar los aprendizajes necesarios para mejorar y ajustar las futuras estrategias en el marco de esta política.</t>
  </si>
  <si>
    <t>Fortalecer el seguimiento de los indicadores de la politica publica, desarrollados en conjunto con la Direccion de Policas Publicas perteneciente al Departamento Administrativo de Planeación de la Gobernacion.</t>
  </si>
  <si>
    <t>Realizar anualmente el seguimineto de los indicadores de la política pública.</t>
  </si>
  <si>
    <t>Con los soportes enviados el día 03/003/2026 a la  plataforma "gestión transparente", una vez revisados, se solicita el cierre de este hallazgo relacionado con: "Incumplimiento de las obligaciones establecidas en la ordenanza departamental N° 17 del 11 de agosto de 2021. Con presunta incidencia disciplinaria (A)</t>
  </si>
  <si>
    <t>Baja cobertura en la atención de la población adulta mayor en Antioquia. (A)</t>
  </si>
  <si>
    <t>Esta situación obedece a la falta de proyección de metas basadas en el peso poblacional de Antioquia, la limitada capacidad instalada en los municipios para operar los servicios, y la concentración de recursos en ciertos programas sin garantizar cobertura masiva.</t>
  </si>
  <si>
    <t>La baja cobertura compromete el acceso de miles de adultos mayores a servicios esenciales de alimentación, recreación, salud preventiva y acompañamiento psicosocial. Ello debilita la efectividad de la política pública, incrementa las condiciones de vulnerabilidad y limita el impacto esperado en la garantía de derechos y bienestar de esta población creciente.</t>
  </si>
  <si>
    <t>Realizar comunicación escrita exhortando a la ampliación de cobertura en la atención de Personas Mayores.</t>
  </si>
  <si>
    <t>Con los soportes envidos el día 03/003/2026 a la  plataforma "gestión transparente", una vez revisados, se solicita el cierre de este hallazgo relacionado con la "Baja cobertura en la atención de la población adulta mayor en Antioquia. (A)
Se envían de nuevo los anexos relacionados con este hallazgo</t>
  </si>
  <si>
    <t>Falta de monitoreo y seguimiento de Control Interno a la política pública de Envejecimiento Humano y Vejez (A)</t>
  </si>
  <si>
    <t>Esta situación obedece a la ausencia de inclusión de la política de envejecimiento y vejez en los planes de auditoría interna, a la priorización de procesos meramente procedimentales y a la falta de herramientas metodológicas para evaluar con rigor la ejecución presupuestal y el cumplimiento de metas sociales en este sector.</t>
  </si>
  <si>
    <t>La omisión de la Oficina de Control Interno en la vigilancia de esta política limita la detección de riesgos relacionados con ineficiencia, subejecución o desviación de recursos, impide verificar la eficacia real de los programas frente a las metas de desarrollo social y debilita el control institucional. En consecuencia, se aumenta la vulnerabilidad de la población adulta mayor, al no garantizarse que los recursos asignados se traduzcan en acciones efectivas que promuevan su bienestar y el goce pleno de sus derechos.</t>
  </si>
  <si>
    <t>Enviar seguimiento y monitoreo  a Control Interno, mediante un informe cualitatio y cuantitativo</t>
  </si>
  <si>
    <t>Realizar informe cualitativo y cuantitativo anual frente al cumplimiento de la política pública</t>
  </si>
  <si>
    <t xml:space="preserve">Con los soportes envidos el día 03/003/2026 a la  plataforma "gestión transparente", una vez revisados, se solicita el cierre de este hallazgo relacionado con la: "Falta de monitoreo y seguimiento de Control Interno a la política pública de Envejecimiento Humano y Vejez (A)
Se envían de nuevo los anexos relacionados con este hallazgo
Se anexa presentación den Power Point de fecha: 11/06/2026 sobre el "Estado de la formulación de la Política Pública de Envejecimiento y Vejez del Departamento", en la cual, entre otros temas, se da respuesta a  lo relacionado con la forrmulación de indicadores para el seguimiento de la Política Püblica.
</t>
  </si>
  <si>
    <r>
      <rPr>
        <b/>
        <sz val="11"/>
        <rFont val="Arial"/>
        <family val="2"/>
      </rPr>
      <t>META CUMPLIDA:</t>
    </r>
    <r>
      <rPr>
        <sz val="11"/>
        <rFont val="Arial"/>
        <family val="2"/>
      </rPr>
      <t xml:space="preserve">
2026020024445 Solicitud capacitación. Se solicita cierre</t>
    </r>
  </si>
  <si>
    <r>
      <rPr>
        <b/>
        <sz val="11"/>
        <rFont val="Arial"/>
        <family val="2"/>
      </rPr>
      <t>META CUMPLIDA:</t>
    </r>
    <r>
      <rPr>
        <sz val="11"/>
        <rFont val="Arial"/>
        <family val="2"/>
      </rPr>
      <t xml:space="preserve">
Correo de seguimiento planes de mejoramiento 17122025. Se solicita cierre</t>
    </r>
  </si>
  <si>
    <t xml:space="preserve">La Secretaria de Infraestructura cumple con la acción de mejora propuesta, se han remitido los documentos necesarios para verificar el cumplimiento </t>
  </si>
  <si>
    <t>La Secretaria de Infraestructura cumple con la acción de mejora propuesta, con el proceso de liquidacion</t>
  </si>
  <si>
    <t>La Secretaria de Infraestructura cumple con la acción de mejora propuesta, al firmar el contrato  4600017586 de 2024 con objeto CONTRATO INTERADMINISTRATIVO DE MANDATO SIN REPRESENTACIÓN PARA REALIZAR LOS TRABAJOS DE SEÑALIZACIÓN VERTICAL Y HORIZONTAL EN LA INFRAESTRUCTURA VIAL EN EL DEPARTAMENTO DE ANTIOQUIA, en el que se estableció las especificaciones técnicas establecida por la autoridad nacional referente a la señalización. Se anexa el contrato para evidenciar</t>
  </si>
  <si>
    <t>Se modifica la fecha terminación de la acción de Mejora</t>
  </si>
  <si>
    <t xml:space="preserve">La Secretaria de Infraestructura cumple con la acción de mejora propuesta, se presneta el informe de seguimiento a la las reparaciones </t>
  </si>
  <si>
    <t xml:space="preserve">Se solicita cambiar la fecha de cumplimiento de la acción de mejora total, en consideración a que se ha procedido con el acta de recibo final y se inicial el término legal para la liquidación del contrato </t>
  </si>
  <si>
    <t>Se solicita cambiar la fecha de cumplimiento de la acción de mejora total, en consideración a que el contrato está en ejecución</t>
  </si>
  <si>
    <t>Se solicita cambiar la fecha de cumplimiento de la acción de mejora total, en consideración a que el contrato se encuentra en un proceso judicial, circunstancia que imposibilita cualquier actuación desde la Secretaria de Infraestructura, por la pérdida de competencia, es necesario aclarar que el llamamiento en garantía vinculo al interventor</t>
  </si>
  <si>
    <t>Se solicita cambiar la fecha de cumplimiento de la acción de mejora total, en consideración a que el el contratista del contrato objeto del hallazgo, fue llamado en garantía en el proceso judicial con radicado 05001233300020240048000, bajo el medio de control controversial contractuales, circunstancia que imposibilita cualquier actuación desde la Secretaria de Infraestructura</t>
  </si>
  <si>
    <t>Se debe cambiar la fecha de cumplimiento de la acción de mejora total sin embargo, la Secretaria de Infraestructura cumple con la acción de mejora propuesta, al incluir la vía en la que se presentaron los hallazgos en el contrato 4600017794 (RENTAN ADMON RECURSOS MTTO. VIAL), de mantenimiento vial, que está en proceso de ejecución.</t>
  </si>
  <si>
    <t>Infraestructura física</t>
  </si>
  <si>
    <t>Se solicita cambio de fecha</t>
  </si>
  <si>
    <t>H1 Vigencia 2025</t>
  </si>
  <si>
    <t>Durante la vigencia 2025, se expidieron 1.586 resoluciones, otorgando prescripciones del impuesto vehicular a petición de los contribuyentes, toda vez que la
administración no ejerció, dentro de los términos establecidos por la ley,la facultad de hacer efectivas las obligaciones a su favor.</t>
  </si>
  <si>
    <t>Falta de control y seguimiento oportuno por parte de la administración sobre los procesos de cobro coactivo, particularmente en lo relacionado con la gestión para evitar la prescripción de obligaciones. También se evidenciaron deficiencias en los sistemas de alertas tempranas,
ausencia de planes de gestión de cobro priorizado por antigüedad, y una débil articulación entre las áreas para la depuración de cartera irrecuperable.</t>
  </si>
  <si>
    <t>Implementación de un sistema integral de gestión y control del cobro coactivo para la prevención de la prescripción de obligaciones tributarias del impuesto vehicular y la depuración de cartera irrecuperable en la Gobernación de Antioquia</t>
  </si>
  <si>
    <t>Fortalecer el proceso de gestión de cobro coactivo del impuesto vehicular mediante la implementación de alertas tempranas, priorización de cartera por antigüedad, depuración contable y articulación interáreas, con el propósito de prevenir la prescripción de obligaciones tributarias, garantizar la razonabilidad de los estados financieros y proteger el patrimonio público del Departamento de Antioquia.</t>
  </si>
  <si>
    <t>– Implementar sistema de alertas tempranas a través de la incorporar en el sistema de información de cobro coactivo un módulo automatizado que identifique y notifique, con antelación mínima de seis (6) meses, las obligaciones del impuesto vehicular próximas a prescribir, permitiendo la activación oportuna de acciones de cobro.</t>
  </si>
  <si>
    <t>Secretaría de Hacienda / Subsecretaría de Tesorería</t>
  </si>
  <si>
    <t>– Depurar contablemente la cartera irrecuperable. Adelantar el proceso de baja contable de los saldos clasificados como irrecuperables, conforme a la Resolución 193 de 2016 de la CGN y el Decreto Departamental 20230700003577 de 2023, mediante la expedición de resoluciones administrativas y el registro contable correspondiente, garantizando la razonabilidad de los estados financieros. Fortaleciendo la articulación interáreas.</t>
  </si>
  <si>
    <t>– Diseñar e implementar un protocolo de imposición oportuna de medidas cautelares sobre obligaciones en riesgo de prescripción, estableciendo una meta anual de cobertura y un mecanismo de monitoreo mensual que permita evidenciar el número de medidas ordenadas, su valor y su efectividad en la interrupción del término prescriptivo.</t>
  </si>
  <si>
    <t>H2 Vigencia 2025</t>
  </si>
  <si>
    <t>Baja de cartera sin el agotamiento previo de las acciones de cobro y sin la debida determinación de responsabilidades</t>
  </si>
  <si>
    <t>*Debilidades en la gestión de cobro y defensa jurídica de las acreencias, al no
interponer recursos frente a las glosas o causales de rechazo.
*Falta de control y seguimiento sobre los procesos de reclamación ante entidades en
liquidación.
*Ausencia de trazabilidad documental completa.
*Debilidad en la  articulación entre áreas (contable, financiera, jurídica y Secretaria de salud).
*Falta de activación oportuna de mecanismos de responsabilidad administrativa</t>
  </si>
  <si>
    <t>*Disminución del patrimonio público por valor de $83.258.031, incorrección que afecta el resultado del ejercicio.
*Pérdida de oportunidad de recuperación de recursos públicos.
*Debilitamiento del control interno y de la gestión financiera.</t>
  </si>
  <si>
    <t xml:space="preserve">Activar y actualizar el  instructivo IN-M2-P5-032 Gestión para el recobro por la prestación de servicios de salud el cual se incorpora al procedimiento Gestion de la prestacion de servicios de salud para PNA PR-M2-P5-049 del sistema integrado de gestion y definir  las responsabilidades de las áreas involucradas
</t>
  </si>
  <si>
    <t xml:space="preserve">Regular las etapas obligatorias de  los recobros derivados de la prestacion de servicios en salud que deban ser objeto de recuperacion y reintegro </t>
  </si>
  <si>
    <t xml:space="preserve">*Aprobacion del instructivo en el comité de mejoramiento </t>
  </si>
  <si>
    <t>Entregables</t>
  </si>
  <si>
    <t>Secretaría de Salud / Direccion de Aseguramiento y Prestacion de Serviciosc/ Direccion Administrativa y financiera / Direccion de asuntos legales</t>
  </si>
  <si>
    <t xml:space="preserve">*Implementacion del instructivo con las areas involucradas </t>
  </si>
  <si>
    <t>H3 Vigencia 2025</t>
  </si>
  <si>
    <t>Baja de cartera sin el agotamiento de las acciones de cobro, omitiendo la verificación del proceso liquidatario y la determinación de responsabilidades</t>
  </si>
  <si>
    <t>*Debilidad en los controles sobre la gestión de cartera y seguimiento a procesos liquidatarios.
* Falta de articulación entre áreas involucradas
*Ausencia de análisis integral previo a la baja contable.
*Dependencia de información externa sin validación interna suficiente.</t>
  </si>
  <si>
    <t>*Disminución injustificada del patrimonio público por valor de $21.918.254, generando incorrección que afecta el resultado de la vigencia
*Pérdida de oportunidad de recuperación de recursos por omisión en la gestión de cartera</t>
  </si>
  <si>
    <t>Realizar un archivo digital con la evidencias de la gestion de cobro</t>
  </si>
  <si>
    <t>Contar con los soportes requeridos para la gestion de cartera</t>
  </si>
  <si>
    <t>H4 Vigencia 2025</t>
  </si>
  <si>
    <t>La entidad no aportó evidencias que acrediten la gestión de cobro persuasivo, prejurídico ni la integralidad de los expedientes de la muestra de auditoría sobre créditos del Fondo de la Vivienda. Esto impide verificar el cumplimiento normativo, afectando la trazabilidad, oportunidad y suficiencia en el recaudo de la cartera morosa.</t>
  </si>
  <si>
    <t>Presuntas deficiencias en la conservación y custodia documental de los expedientes de cartera que reposan en cobro jurídico donde se evidencia que hay una Falta de trazabilidad en la gestión histórica de cobro, por lo cual hay deficiencias en los controles que garanticen la integridad del expediente desde su origen hasta su etapa jurídica.</t>
  </si>
  <si>
    <t>La falta de soportes documentales genera: Imposibilidad de validar la correcta gestión del cobro persuasivo, cobro pre jurídico y riesgo de haber iniciado procesos jurídicos sin agotar etapas previas, riesgo de afectación en la defensa jurídica de la entidad generando un potencial riesgo de pérdida de recursos por gestión ineficiente de la cartera.</t>
  </si>
  <si>
    <t>Implementar una gestión integral de los expedientes de préstamos del Fondo de la Vivienda, que estandarice la conformación, digitalización, control de versiones y trazabilidad de los expedientes, con responsables definidos, listas de verificación y auditorías periódicas, garantizando la integridad, custodia y seguimiento desde su origen hasta la finalización del proceso.</t>
  </si>
  <si>
    <t>Fortalecer la integridad, custodia y trazabilidad de los expedientes de los préstamos del Fondo de la Vivienda mediante la implementación de controles y mecanismos de gestión documental que aseguren el seguimiento completo y verificable de la gestión de cobro desde su origen hasta su cierre.</t>
  </si>
  <si>
    <t>1. Diagnóstico inicial: Identificar el 100% expedientes de préstamos activos (1864 Expedientes activos 25 mayo 2026).</t>
  </si>
  <si>
    <t>Secretaría de Talento Humano y Servicios Administrativos / Dirección de Desarrollo del Talento Humano.</t>
  </si>
  <si>
    <t>2. Estandarización: Definir lineamientos y formatos únicos para la conformación y control de expedientes, para los expedientes de préstamos activos.</t>
  </si>
  <si>
    <t>3. Digitalización: Velar porque el 100% los expedientes de préstamos activos se encuentren debidamente registrados y completos en el sistema de gestión documental de la Entidad.</t>
  </si>
  <si>
    <t>4. Asignación de responsables: Establecer roles claros para conservación, custodia, actualización y seguimiento de los expedientes de préstamos.</t>
  </si>
  <si>
    <t>5. Implementación de controles: Aplicar listas de chequeo y registros de trazabilidad en cada etapa.</t>
  </si>
  <si>
    <t>6. Capacitación: Entrenar al personal en gestión documental y cumplimiento normativo.</t>
  </si>
  <si>
    <t>7. Seguimiento y auditoría: Realizar revisiones periódicas para verificar integridad y trazabilidad.</t>
  </si>
  <si>
    <t>H5 Vigencia 2025</t>
  </si>
  <si>
    <t>Al revisar la gestión de cartera del FONDO GEM no se realiza una depuración o actualización oportuna de la base de datos de cartera que permita identificar claramente cuales créditos han sido trasladados a cobro coactivo.</t>
  </si>
  <si>
    <t>Se evidencia una falta de integración y actualización de las bases de datos de
cartera del fondo Gilberto Echeverri Mejía, lo anterior refleja ausencia de controles
que aseguren la trazabilidad del estado de las obligaciones Situación que obedece
a deficiencias entre la comunicación y articulación entre las áreas responsables.</t>
  </si>
  <si>
    <t>La falta de comunicación y control para la depuración de la cartera entre las 2 áreas genera: Duplicidad de esfuerzos en la gestión de cobro, Ineficiencia administrativa en el recaudo de cartera, Riesgos en la trazabilidad y control de los pagos recibidos, Posibles inconsistencias en los registros contables y de cartera, Debilitamiento del proceso de cobro coactivo, Riesgo de afectación en la seguridad jurídica de los procesos, Potencial impacto negativo en la recuperación efectiva de los recursos públicos.</t>
  </si>
  <si>
    <t>Realizar reuniones mensuales entre personal de la Secretaria de Educación y Tesoreria para llevar a cabo tareas  encaminadas a unificar la base de datos  de los deudores del FONDO GEM trasladados a cobro coactivo</t>
  </si>
  <si>
    <t>Realizar una reunión mensual donde se pactaran tareas con el fin de unificar conceptos  y realizar actividades por parte de cada  una de las dependencias con el fin de unificar la base de datos de los deudores trasladados a cobro coactivo</t>
  </si>
  <si>
    <t>actas de reunión</t>
  </si>
  <si>
    <t>H6 Vigencia 2025</t>
  </si>
  <si>
    <t>Falta de oportunidad en el pago de las sentencias e Inexactitud en la aplicación de tasas, indexaciones e incrementos de ley en la liquidación de las sentencias judiciales</t>
  </si>
  <si>
    <t>No devolución oportuna del 100%  de los dineros pagados por Empresas Varias de Medellín S.A. E.S.P. correspondientes al impuesto de vehículos automotores de su propiedad en el periodo comprendido entre 15/02/2005 al 16/03/2012, como lo ordenó la sentencia proferida con Radicado 0500123310023800 del 29 de octubre de 2014</t>
  </si>
  <si>
    <t>Se evidencian mayores valores pagados producto del fallo de la sentencia, así mismo con impacto de disminución en el patrimonio cuenta contable 31 por valor de $158.411.055,  valor cancelado por concepto de intereses de mora en la vigencia 2025.</t>
  </si>
  <si>
    <t>Actualizar el procedimiento de  Cumplimiento de decisiones judiciales y extrajudiciales  identificado con el código ISOLUCION PR-M7-P2-017</t>
  </si>
  <si>
    <t>Articular el procedimiento de Cumplimiento de decisiones judiciales y extrajudiciales entre la Subsecretaría de Tesorería y la Dirección de Defensa Jurídica, garantizando la correcta aplicación de tasas, indexaciones e incrementos de ley, previniendo sobrecostos y afectaciones al patrimonio institucional</t>
  </si>
  <si>
    <t>Realizar mesas de trabajo entre la Subsecretaría de Tesorería y la Dirección de Defensa Jurídica para revisar y actualizar el procedimiento PR-M7-P2-017</t>
  </si>
  <si>
    <t>Secretaría de Hacienda / Subsecretaría de Tesorería- Secretaróa General / Dirección de Defensa Jurídica</t>
  </si>
  <si>
    <t>Publicar en ISOLUCION la versión 12 del procedimiento Cumplimiento de Decisiones Judiciales y Extrajudiciales (PR-M7-P2-017 )</t>
  </si>
  <si>
    <r>
      <rPr>
        <sz val="12"/>
        <rFont val="Calibri"/>
        <family val="2"/>
        <scheme val="minor"/>
      </rPr>
      <t>Socializar el procedimiento Cumplimiento de Decisiones Judiciales y Extrajudiciales (PR-M7-P2-017)</t>
    </r>
    <r>
      <rPr>
        <sz val="12"/>
        <color rgb="FFFF0000"/>
        <rFont val="Calibri"/>
        <family val="2"/>
        <scheme val="minor"/>
      </rPr>
      <t xml:space="preserve"> </t>
    </r>
  </si>
  <si>
    <t>H7 Vigencia 2025</t>
  </si>
  <si>
    <t xml:space="preserve">
Al revisar de manera aleatoria la información suministrada por concepto de pagos de sentencias de la secretaria de Educación, se evidencio el pago por concepto de sanción moratoria derivada del incumplimiento en el pago oportuno de las cesantías, consagrado en el artículo 5 de la Ley 1071 de 2006 </t>
  </si>
  <si>
    <t>El no pago oportuno de las cesantías definitivas o parciales contemplado en el Artículo 5 de la Ley 1071 de 2006 que establece:
Artículo 5°. Mora en el pago. La entidad pública pagadora tendrá un plazo máximo de cuarenta y cinco (45) días hábiles, a partir de la cual quede en firme el acto administrativo que ordena la liquidación de las cesantías definitivas o parciales del servidor público, para cancelar esta prestación social, sin perjuicio de lo establecido para el Fondo Nacional de Ahorro.</t>
  </si>
  <si>
    <t>Debido a los hechos manifestados se evidencian mayores valores pagados,
producto del fallo de la sentencia, así mismo con impacto de disminución en el
patrimonio cuenta contable 31 por valor de $21.254.143, valor cancelado por concepto de intereses de mora en la vigencia 2025.</t>
  </si>
  <si>
    <t>Diseñar e implementar un sistema interno de trazabilidad y control de tiempos para la gestión de cesantías, acompañado de un protocolo operativo con cronogramas ajustados a la normatividad vigente. Fortalecer la capacidad técnica mediante la capacitación continua del equipo y adoptar medidas institucionales para garantizar la permanencia del personal clave, disminuyendo la rotación del recurso humano en los procesos misionales.</t>
  </si>
  <si>
    <t xml:space="preserve">Garantizar la radicación oportuna y conforme a la normatividad vigente de las solicitudes de cesantías del magisterio ante el FOMAG, mediante la optimización de procesos, la capacitación permanente del personal y la estabilidad del recurso humano, con el fin de prevenir sanciones por mora y proteger los derechos prestacionales de los docentes.
</t>
  </si>
  <si>
    <t>Reducir en un 50% las radicaciones extemporáneas de solicitudes de cesantías ante el FOMAG durante los próximos seis meses, garantizando el cumplimiento de los términos legales establecidos en la Ley 91 de 1989.
Capacitar al 100% del personal técnico y administrativo vinculado al proceso de cesantías en normativa vigente, procedimientos internos y uso de herramientas digitales, con evaluación semestral de competencias.
Disminuir la rotación del recurso humano clave en la Dirección de Prestaciones Sociales y Nómina en  mediante estrategias de bienestar, permanencia institucional y fortalecimiento del clima laboral antes de finalizar el año 2026.</t>
  </si>
  <si>
    <t>Revisiones - El sistema Humano en Línea evidencia las diferentes etapas del trámite prestacional dentro de su plataforma, permitiendo identificar y hacer seguimiento a las fases de revisión, sustanciación, validación y liquidación de las prestaciones.
Así mismo, es posible adjuntar pantallazos y/o informes generados por la plataforma, en los cuales se refleja el número de prestaciones ingresadas, el número de prestaciones revisadas y aquellas que avanzan a los procesos de validación y/o liquidación, según corresponda.
Adicionalmente, se elaborará un informe trimestral consolidado sobre las prestaciones ingresadas, tramitadas y resueltas en cada una de las etapas del proceso prestacional, conforme a los reportes y estadísticas generados por la plataforma Humano en Línea.</t>
  </si>
  <si>
    <t>Si bien es cierto que la totalidad de las prestaciones deben ser objeto de revisión documental con el fin de establecer cuáles cumplen con los requisitos exigidos para su trámite y reconocimiento, se considera pertinente fijar una meta razonable y acorde con la capacidad operativa de la dependencia. 60%
El sustento probatorio del cumplimiento de la acción se evidenciará mediante los reportes generados en la plataforma Humano en Línea, en los cuales se reflejará el número de prestaciones ingresadas, revisadas y tramitadas durante el período correspondiente.
Dicha verificación se realizará de manera trimestral, conforme a lo establecido en la denominación de la unidad de medida de la meta, tomando como base la información y estadísticas registradas en la plataforma Humano en Línea.</t>
  </si>
  <si>
    <t xml:space="preserve">Secretaría de Educación / Direccion de prestaciones sociales Y nomina </t>
  </si>
  <si>
    <t>H8 Vigencia 2025</t>
  </si>
  <si>
    <t>Inoperabilidad del Comité Técnico de Sostenibilidad de la Información Financiera durante el periodo de enero a agosto de 2025 conforme a la periodicidad trimestral establecida en la reglamentación interna vigente para ese momento.</t>
  </si>
  <si>
    <t>Debilidades en la gestión administrativa y en el sistema de control interno, evidenciadas en la falta de planeación y articulación durante el proceso de actualización normativa, así como en la ausencia de un acto administrativo que regulara su suspensión o estableciera medidas transitorias que garantizaran su continuidad operativa. Lo anterior refleja deficiencias en la asignación de responsabilidades y en los mecanismos de seguimiento y control frente al cumplimiento de las disposiciones internas vigentes.</t>
  </si>
  <si>
    <t>Incremento del riesgo de inconsistencias, errores u omisiones que pueden afectar la razonabilidad de los estados financieros.
Incidencias negativas en la toma de decisiones institucionales, debilita el sistema de control interno y conlleva al incumplimiento de la normativa interna vigente.</t>
  </si>
  <si>
    <t>Fortalecer la gestión administrativa y del sistema de control interno de la entidad, garantizando una adecuada planeación y articulación en los procesos de actualización normativa, de manera que no se afecte el cumplimiento del Decreto que regula el Comité Técnico de Sostenibilidad de la Información Financiera.</t>
  </si>
  <si>
    <t>Garantizar la operatividad del Comité Técnico de Sostenibilidad de la Información Financiera, asegurando el cumplimiento de la realización de sus sesiones de acuerdo a la periodicidad establecida en la reglamentación interna vigente.</t>
  </si>
  <si>
    <t>Programar un cronograma anual de sesiones ordinarias del Comité Técnico de Sostenibilidad de la Información Financiera, de acuerdo a lo establecido en la reglamentación vigente.</t>
  </si>
  <si>
    <t>Secretaría de Hacienda - Dirección de Contabilidad</t>
  </si>
  <si>
    <t>Realizar seguimiento al cumplimiento del cronograma anual de sesiones ordinarias del Comité Técnico de Sostenibilidad de la Información Financiera.</t>
  </si>
  <si>
    <t>Elaborar el acta de las sesiones realizadas por Comité Técnico de Sostenibilidad de la Información Financiera, inclusive si no se presentan fichas para su recomendación.</t>
  </si>
  <si>
    <t>H9 Vigencia 2025</t>
  </si>
  <si>
    <t>Limitación en la agregación y presentación de
los Estados Financieros Fondos Servicios Educativos</t>
  </si>
  <si>
    <t>Debilidades en los mecanismos de coordinación y seguimiento por parte de la
Secretaría de Educación y la Dirección de Contabilidad frente al reporte oportuno y
confiable de la información por parte de los Fondos de Servicios Educativos. Falta de controles efectivos para garantizar la completitud e idoneidad de la información a agregar.
Dependencia operativa de situaciones administrativas (ausencias del ordenador del gasto) sin implementación de mecanismos alternos
Deficiencias en la planeación del proceso de cierre y reporte contable</t>
  </si>
  <si>
    <t>La omisión de Fondos de Servicios Educativos en la agregación contable afecta
la integridad, representación fiel y confiabilidad de los Estados Financieros,
limitando su utilidad para la toma de decisiones, la comparabilidad de la información
y el adecuado ejercicio del control fiscal, además de incrementar el riesgo de
inconsistencias y observaciones por parte de los entes de control.</t>
  </si>
  <si>
    <t>Implementar un esquema de lineamientos técnicos y fortalecimiento de capacidades para los Fondos de Servicios Educativos, mediante la comunicación formal de responsabilidades, la socialización de procedimientos contables y la orientación sobre reporte de información financiera.
Fortalecer el seguimiento y control del reporte de información financiera de los Fondos de Servicios Educativos mediante la implementación de herramientas de verificación y gestión de alertas sobre oportunidad y cumplimiento.</t>
  </si>
  <si>
    <t>Fortalecer los mecanismos de coordinación, seguimiento y control de la
información, garantizando su calidad, completitud e idoneidad.</t>
  </si>
  <si>
    <t>Jornadas virtuales con el 80% de rectores y contadores contratados por las
Instituciones Educativas, con el objetivo de afianzar las responsabilidades,
importancia e implicaciones del reporte de la información contable y financiera
de los Fondos de Servicios Educativos, contextualizando además los errores
más recurrentes y situaciones que ocasionan la devolución de la información
sin agregación en los Estados Financieros del Departamento.</t>
  </si>
  <si>
    <t>Secretaría de Educación / Direccion Financiera</t>
  </si>
  <si>
    <t>lista consolidada
de verificación (a tiempo, extemporáneos y no reporte) con los fondos de
servicios educativos, la cual permita hacer seguimiento y control de la
información recibida mensualmente.</t>
  </si>
  <si>
    <t>H10 Vigencia 2025</t>
  </si>
  <si>
    <t>Deficiencias en la planeación y estructuración del proyecto, relacionadas con la no inclusión en el alcance contractual de necesidades asociadas a accesibilidad y salubridad en la institución educativa</t>
  </si>
  <si>
    <t>Deficiencias en la estructuración y alcance de los presupuestos contractuales</t>
  </si>
  <si>
    <t>Afectación a las condiciones de salud, seguridad y accesibilidad de la comunidad
educativa, en especial de los estudiantes con necesidades de movilidad, al no
haberse considerado dentro del alcance del convenio la atención de aspectos
fundamentales relacionados con la salubridad y la movilidad. Esta situación puede
incidir negativamente en la calidad, continuidad y oportunidad en la prestación del
servicio educativo, así como en el cumplimiento de los principios de eficiencia,
eficacia y equidad en la gestión de los recursos públicos, pudiendo derivar en
riesgos para la integridad de los usuarios y en un uso inadecuado de los recursos
frente a las necesidades prioritarias de la población beneficiaria.</t>
  </si>
  <si>
    <t>Fortalecer los procesos de diagnóstico y priorización de necesidades de infraestructura educativa.</t>
  </si>
  <si>
    <t>Mejorar la identificación y priorización de necesidades críticas de infraestructura educativa antes de la estructuración de proyectos.</t>
  </si>
  <si>
    <t>Implementar criterios técnicos relacionados con accesibilidad universal, salubridad y condiciones operativas especiales en los procesos de diagnóstico y priorización de sedes educativas.</t>
  </si>
  <si>
    <t>Documento / Lista de chequeo implementada</t>
  </si>
  <si>
    <t>Secretaría de Educación – Dirección de Infraestructura Física Educativa</t>
  </si>
  <si>
    <t>Solicitar diagnósticos técnicos actualizados de equipos especiales y riesgos sanitarios.</t>
  </si>
  <si>
    <t>Contar con información técnica previa y suficiente para la adecuada estructuración de los proyectos.</t>
  </si>
  <si>
    <t>Requerir a municipios e instituciones educativas diagnósticos técnicos de equipos electromecánicos, accesibilidad y condiciones de riesgo sanitario antes de formular proyectos.</t>
  </si>
  <si>
    <t>Circular o requerimiento técnico emitido</t>
  </si>
  <si>
    <t>Incorporar criterios de accesibilidad y salubridad en futuras convocatorias y priorizaciones.</t>
  </si>
  <si>
    <t>Fortalecer los criterios de evaluación y priorización de necesidades de infraestructura educativa.</t>
  </si>
  <si>
    <t>Incluir dentro de futuras convocatorias y procesos de revisión aspectos asociados a inclusión, accesibilidad y control de riesgos sanitarios.</t>
  </si>
  <si>
    <t>Criterios incorporados en convocatorias o formatos</t>
  </si>
  <si>
    <t>Solicitar certificación de necesidades priorizadas por parte de municipios e instituciones educativas.</t>
  </si>
  <si>
    <t>Mejorar la trazabilidad y soporte técnico de las necesidades reportadas para estructuración de proyectos.</t>
  </si>
  <si>
    <t>Requerir certificación previa sobre necesidades prioritarias, existencia de equipos fuera de servicio, riesgos sanitarios y población con movilidad reducida.</t>
  </si>
  <si>
    <t>Formato o certificación implementada</t>
  </si>
  <si>
    <t>H11 Vigencia 2025</t>
  </si>
  <si>
    <t xml:space="preserve">
Durante la ejecución del contrato interadministrativo No. 4600018668 de 2025, suscrito con ACTIVA, se evidenció la necesidad de prorrogar el plazo contractual por situaciones técnicas y operativas relacionadas con importación de bienes y producción de material pedagógico, reflejando debilidades en la planeación precontractual.
</t>
  </si>
  <si>
    <t>Insuficiente estructuración de la etapa de planeación contractual, particularmente en la valoración integral de condiciones técnicas, logísticas y de mercado. La matriz de riesgos elaborada no incorporó variables críticas como la dinámica real del abastecimiento de bienes, la eventual necesidad de importación y la definición completa de los requerimientos técnicos del producto desde el inicio. La gestión del riesgo se utilizó como mecanismo de respuesta durante la ejecución y no como un instrumento preventivo articulado a la estructuración del cronograma y las condiciones iniciales del contrato.</t>
  </si>
  <si>
    <t xml:space="preserve">
Necesidad de ajustar el plazo contractual mediante prórroga, generando desviación frente a la programación inicial. Aunque no se evidenció impacto económico adicional ni afectación al objeto contractual, la situación refleja una debilidad en la calidad de la planeación, configurándose un hallazgo administrativo que afecta la eficiencia y oportunidad en la gestión del contrato, sin incidencia fiscal.
</t>
  </si>
  <si>
    <t>Fortalecer los procesos de planeación y supervisión contractual mediante la documentación de criterios técnicos de validación precontractual relacionados con condiciones de mercado detalladas del bien a adquirir, tiempos de abastecimiento, producción e importación de bienes, así como la integración efectiva de la matriz de riesgos al cronograma de ejecución, con el fin de mejorar la oportunidad, eficiencia y previsibilidad en la ejecución de contratos de suministro y material pedagógico.</t>
  </si>
  <si>
    <t>Mejorar la calidad de la planeación precontractual en contratos cuyo objeto involucre la adquisición, producción o suministro de bienes, garantizando que las variables técnicas, logísticas y de mercado sean identificadas, valoradas e integradas de manera suficiente en los estudios previos, el análisis del sector, la matriz de riesgos y en el cronograma contractual, con el fin de reducir la ocurrencia de ajustes al plazo de ejecución por causas previsibles y fortalecer la articulación entre la planeación y la ejecución contractual.</t>
  </si>
  <si>
    <t xml:space="preserve">Se solicitará a la Mesa Técnica del Modelo de Abastecimiento Estratégico (MAE) del Departamento de Antioquia la evaluación y aprobación para incorporar en el formato institucional de análisis del sector un componente sobre Lineamientos para el análisis de abastecimiento, riesgos y requerimientos técnicos, orientado a fortalecer la planeación precontractual mediante la inclusión de criterios relacionados con el análisis específico del mercado del bien a adquirir y las condiciones de abastecimiento, la identificación temprana de necesidades de importación, la definición suficiente de requerimientos técnicos y la articulación entre la matriz de riesgos y el cronograma contractual. Asimismo, en caso de que dichos lineamientos o componentes ya se encuentren contemplados dentro del instrumento vigente, se solicitará orientación técnica sobre su adecuada aplicación y manejo en el documento, con el fin de garantizar su implementación efectiva durante la etapa de planeación contractual en contratos posteriores. </t>
  </si>
  <si>
    <t>Documento de propuesta elaborado, radicado y presentado ante la mesa técnica MAE</t>
  </si>
  <si>
    <t>Secretaría de Educación  / Dirección de Calidad y Trayectorias Educativas</t>
  </si>
  <si>
    <t>Documentar en los informes de supervisión las lecciones aprendidas derivadas de la ejecución contractual, con énfasis en las variables que incidieron en el plazo de ejecución (tiempos de abastecimiento, condiciones de importación, requerimientos técnicos del producto y factores logísticos) y aplicar dichas lecciones como insumo técnico en el ejercicio de supervisión de futuros contratos de objeto similar, incorporándolas en el análisis precontractual y en el seguimiento durante la ejecución, de manera que queden registradas y trazables en los informes de supervisión correspondientes.</t>
  </si>
  <si>
    <t>Fortalecer la calidad de la planeación contractual mediante la identificación, documentación y aplicación de lecciones aprendidas derivadas del ejercicio directo de la supervisión, con énfasis en las variables de abastecimiento, producción, logística y requerimientos técnicos, con el propósito de mejorar la estimación de tiempos y condiciones de ejecución en contratos de objeto similar y reducir la necesidad de ajustes al plazo contractual.</t>
  </si>
  <si>
    <t xml:space="preserve">
Elaborar y consignar en el informe de cierre o liquidación del contrato No. 4600018668 de 2025 el registro documentado de lecciones aprendidas, identificando las variables técnicas, logísticas y de mercado que incidieron en el plazo de ejecución, las decisiones adoptadas frente a ellas y las recomendaciones para contratos de objeto similar.
</t>
  </si>
  <si>
    <t>Informe de cierre y liquidación con registro de lecciones aprendidas incorporado</t>
  </si>
  <si>
    <t>H12 Vigencia 2025</t>
  </si>
  <si>
    <t>Deficiencias en la trazabilidad, control e identificación de insumos en ejecución contractual</t>
  </si>
  <si>
    <t>Inaplicación de formatos oficiales
para el registro y entrega de bienes, así como deficiencias en la gestión documental
y en el control de inventarios</t>
  </si>
  <si>
    <t>Generan riesgos en la adecuada administración,
custodia y control de los bienes públicos</t>
  </si>
  <si>
    <t>Implementar un nuevo formato institucional en el sistema de calidad y/o  en los procedimientos internos de la Secretaría de Seguridad, Justicia y Paz que permita dar trazabilidad a la recepción, entrega, custodia e inventario de bienes adquiridos en procesos de contratación pública.</t>
  </si>
  <si>
    <t>Fortalecer los mecanismos de trazabilidad, control e identificación de insumos y bienes públicos adquiridos mediante procesos contractuales, a través de la implementación de un formato oficial estandarizado en el sistema de calidad y/o en los procedimientos de la Secretaría de Seguridad, Justicia y Paz, garantizando una adecuada gestión documental e inventarial de los bienes en custodia.</t>
  </si>
  <si>
    <t>Implementar y socializar un nuevo formato institucional en el sistema de calidad y/o procedimientos internos de la Secretaría de Seguridad, Justicia y Paz para la recepción, entrega, custodia e inventario de bienes adquiridos en procesos contractuales, logrando su adopción por parte de los servidores responsables de la administración de los mismos, dentro del plazo establecido en el plan de mejoramiento.</t>
  </si>
  <si>
    <t xml:space="preserve">Unidad </t>
  </si>
  <si>
    <t>1 Unidad (formato)</t>
  </si>
  <si>
    <t>Secretaría de Seguridad, Justicia y Paz - Gerencia de Seguridad Vial.</t>
  </si>
  <si>
    <t>H13 Vigencia 2025</t>
  </si>
  <si>
    <t>Omisión en la verificación actualizada de requisitos habilitantes en modificación contractual</t>
  </si>
  <si>
    <t>La situación evidenciada se origina en debilidades en los procedimientos internos de control y seguimiento de los insumos, así como en la ausencia de mecanismos estandarizados para el registro, almacenamiento y entrega de estos.  Se identifica además una inadecuada supervisión contractual y falta de articulación entre las dependencias involucradas, así como la dependencia operativa en personal vinculado mediante contratos de prestación de servicios, sin la implementación de controles institucionales que aseguren la continuidad, trazabilidad y confiabilidad de la información.  Adicionalmente, se evidencia la inexistencia o inaplicación de formatos oficiales para el registro y entrega de bienes, así como deficiencias en la gestión documental y en el control de inventarios.</t>
  </si>
  <si>
    <t>Las deficiencias identificadas generan riesgos en la adecuada administración, custodia y control de los bienes públicos, pudiendo derivar en pérdidas, uso indebido o imposibilidad de verificar su destinación final.  Así mismo, limitan la transparencia de la gestión contractual, afectan la confiabilidad de la información reportada y dificultan el ejercicio del control fiscal, lo que puede conllevar a la materialización de riesgos administrativos, disciplinarios e incluso fiscales en caso de evidenciarse detrimento patrimonial.</t>
  </si>
  <si>
    <r>
      <t xml:space="preserve">Realizar verificación aleatoria </t>
    </r>
    <r>
      <rPr>
        <sz val="10"/>
        <color theme="1"/>
        <rFont val="Arial"/>
        <family val="2"/>
      </rPr>
      <t xml:space="preserve">de los antecedentes del contratista previo a la suscripción de contratos y/o modificaciones de la Secretaría </t>
    </r>
  </si>
  <si>
    <t xml:space="preserve">Fortalecer los procedimientos internos de control y seguimiento de la contratación de la secretaria </t>
  </si>
  <si>
    <t xml:space="preserve">
* Implementacion de medidas correctivas para garantizar la actualización de los docuementos 
* Contar con los soportes requeridos para la gestión ccontractual
</t>
  </si>
  <si>
    <t>Elaborar y socializar nota interna dirigida a directores, supervisores e integrantes de comités Asesores y Evaluadores encargados de la contratación de la Secretaria de Salud e inclusión social</t>
  </si>
  <si>
    <t xml:space="preserve">
* Implementación de medidas de comunicación reiterando la necesidad de la actualización de los documentos de la gestión  involucrados en la gestión 
* Contar con los soportes requeridos para la gestión contractual
</t>
  </si>
  <si>
    <t>H14 Vigencia 2025</t>
  </si>
  <si>
    <t>Debilidades en la integridad documental y trazabilidad de la ejecución financiera del contrato</t>
  </si>
  <si>
    <t>Se evidenció que no reposan los comprobantes de egreso ni los respectivos soportes de transferencia bancaria que respalden los pagos 
realizados, tanto por concepto de honorarios a la entidad mandataria como aquellos efectuados a los contratistas vinculados para la ejecución del objeto contractual, en el expediente físico y en SECOP II, lo cual genera una ruptura en la unidad documental.</t>
  </si>
  <si>
    <t>La situación evidenciada genera una afectación a la integridad y unidad documental 
del expediente contractual.</t>
  </si>
  <si>
    <t>Ingresar los respectivos comprobantes de egreso como anexos al informe de supervisión y al expediente contractual físico que respalden los pagos 
realizados, tanto por concepto de honorarios a la entidad mandataria como aquellos efectuados a los contratistas vinculados para la ejecución del objeto contractual. Como tambien publicarlos en SECOP II.</t>
  </si>
  <si>
    <t>Que el expediente contractual tenga integridad y unidad documental.</t>
  </si>
  <si>
    <t>Revisión mensual de la publicación en SECOP II y el ingreso al expediente contractual físico.</t>
  </si>
  <si>
    <t xml:space="preserve">Secretaría de Seguridad, Justicia y Paz - Despacho </t>
  </si>
  <si>
    <t>H15 Vigencia 2025</t>
  </si>
  <si>
    <t>Debilidades en la integridad del expediente contractual y en la verificación del cumplimiento del objeto</t>
  </si>
  <si>
    <t>Debilidades en la consolidación documental oportuna del expediente contractual oficial, derivadas de la no incorporación integral y sincronizada de los soportes técnicos, administrativos y financieros de la ejecución contractual dentro de la unidad documental física, pese a que la evidencia de ejecución y trazabilidad contractual reposaba en plataformas institucionales oficiales de carácter transaccional como SECOP II y en repositorios digitales de apoyo. Esta situación se presentó, adicionalmente, en un contexto en el que el contratista —IU Digital de Antioquia— se encontraba gestionando los trámites administrativos internos requeridos para la impresión y entrega física de parte de la documentación soporte.</t>
  </si>
  <si>
    <t>Afectación de la  trazabilidad y verificabilidad del expediente contractual como unidad documental oficial física, limitando la consulta integral, el seguimiento administrativo y la validación oportuna del cumplimiento contractual por parte de los organismos de control de manera física.</t>
  </si>
  <si>
    <t>Actualizar  el expediente contractual No. 4600018100 mediante la incorporación de los soportes físicos de ejecución contractual, con anexo digital en USB, financiera y administrativa disponibles en SECOP II, repositorios institucionales y documentación suministrada por el contratista.</t>
  </si>
  <si>
    <t>Fortalecer la integridad,  documental del expediente contractual No. 4600018100  contractuales bajo supervisión de la Secretaría de Gobierno, garantizando su disponibilidad y verificabilidad como soporte oficial de la ejecución contractual.</t>
  </si>
  <si>
    <t>Actualizar y consolidar integralmente el expediente contractual No. 4600018100.</t>
  </si>
  <si>
    <t>Expediente contractual actualizado y consolidado</t>
  </si>
  <si>
    <t>Un  expediente actualizado</t>
  </si>
  <si>
    <t>Secretaría de Gobierno.</t>
  </si>
  <si>
    <t>H16 Vigencia 2025</t>
  </si>
  <si>
    <t xml:space="preserve">Ejecución financiera fragmentada, facturación extemporánea y debilidades en el cierre financiero del contrato, con saldos y rendimientos pendientes de reintegro. </t>
  </si>
  <si>
    <t>La situación descrita se origina en debilidades en la supervisión y en el control financiero del contrato, particularmente en la falta de verificación de la correspondencia entre la forma de pago pactada y la forma de  pago efectivamente ejecutada, así como en la ausencia de una decisión formal, modificación contractual o instrucción documentada que justificara la implementación de pagos con periodicidad quincenal.
Así mismo, se evidencia una insuficiente articulación entre la gestión contractual y el control financiero, lo que permitió la emisión de facturación con posterioridad a la terminación del contrato sin que esta  situación hubiese sido prevista, regulada o documentada en el acta de terminación.</t>
  </si>
  <si>
    <t>Formulación e implementación de un plan de capacitación dirigido a los supervisores y al personal que ejerce apoyo a la supervisión, así como al equipo en general de la Secretaría de Infraestructura Física, orientado al fortalecimiento de las competencias en supervisión contractual, en concordancia con lo dispuesto en los artículos 82, 83 y 84 de la Ley 1474 de 2011, así como con las responsabilidades de carácter técnico y profesional inherentes al ejercicio de la supervisión.</t>
  </si>
  <si>
    <t>Fortalecer las competencias, destrezas y habilidades del equipo humano adscrito a la Secretaría de Infraestructura Física en el desarrollo de las actividades de supervisión contractual; así como unificar los criterios técnicos aplicables a su ejercicio, mediante la socialización de los hallazgos derivados de auditorías y la recopilación de aportes del personal, con el fin de adoptar, de ser necesario, mecanismos de control adicionales que contribuyan al mejoramiento continuo en la calidad de la supervisión</t>
  </si>
  <si>
    <t>Listado de participantes de la capacitación</t>
  </si>
  <si>
    <t xml:space="preserve">Listado </t>
  </si>
  <si>
    <t>Secretaría de Infraestructura Física / Despacho / Dirección de Asuntos Legales</t>
  </si>
  <si>
    <t>Realizar el proceso de liquidación del contrato 4600017996, suscrito con RENTING DE ANTIOQUIA S.A.</t>
  </si>
  <si>
    <t>Verificar, en el marco de la etapa liquidataria del contrato, de una forma detallada cada uno de los aspectos relacionados con la correcta ejecución del mismo, específicamente los aspectos financieros, los relacionados con los pagos, para determinar si las observaciones identificadas generaron afectaciones y adoptar las medidas correctivas a que haya lugar.</t>
  </si>
  <si>
    <t>acta</t>
  </si>
  <si>
    <t xml:space="preserve">Secretaría de Infraestructura Física / Dirección de Desarrollo Físico </t>
  </si>
  <si>
    <t>H17 Vigencia 2025</t>
  </si>
  <si>
    <t>En la revisión del contrato 4600018206 (EPIA S.A.S., $1.232.451.500) se evidenció que el desembolso del 100% del valor se realizó el 16/12/2025, con el acta de recibo a satisfacción suscrita el 05/03/2026, tras la subsanación de deficiencias técnicas registradas el 30/12/2025 y el 01/02/2026. El informe de supervisión registró 98% de ejecución física frente al 100% de ejecución financiera, situación originada en exigencias del sistema RUNT para la matrícula vehicular.</t>
  </si>
  <si>
    <t xml:space="preserve">Ausencia en la cláusula de pago del contrato de una previsión contractual que diferencie la radicación de la factura con fines de matrícula vehicular ante el RUNT, de la autorización formal del desembolso, condicionando esta última a la suscripción del acta de recibo final a satisfacción. </t>
  </si>
  <si>
    <t>Desalineación entre la ejecución física (98%) y la ejecución financiera (100%) del contrato al momento del desembolso, con afectación a la trazabilidad y al control del gasto público. La verificación del cumplimiento pleno del objeto contractual quedó diferida a la etapa posterior mediante la garantía técnica del contratista, lo que incide en la eficiencia y transparencia de la gestión contractual, sin que se haya configurado detrimento patrimonial.</t>
  </si>
  <si>
    <t xml:space="preserve"> En el acta de liquidación del contrato 4600018206 elaborar una aclaración que documente: (i) la exigencia normativa del sistema RUNT de contar con la factura comercial para el trámite de matrícula vehicular, (ii) la separación jurídica entre la radicación de la factura y el derecho al cobro del contratista, (iii) el alcance de la garantía técnica como mecanismo de verificación del cumplimiento posterior, y (iv) la fecha del acta de recibo final a satisfacción (05/03/2026) con sus soportes. Publicar el acta en SECOP II.</t>
  </si>
  <si>
    <t>Consolidar la integridad documental del expediente del contrato 4600018206, dejando trazabilidad completa de la secuencia entre la radicación de la factura para efectos del RUNT, la verificación técnica posterior y la suscripción del acta de recibo final a satisfacción.</t>
  </si>
  <si>
    <t>Acta de liquidación y aclaración suscrita por el supervisor, archivada en el expediente físico y publicada en SECOP II, con los soportes que acreditan la secuencia entre facturación, trámite RUNT y recibo final a satisfacción del contrato 4600018206.</t>
  </si>
  <si>
    <t>Porcentaje de cumplimiento</t>
  </si>
  <si>
    <t>100%</t>
  </si>
  <si>
    <t>Secretaría de Seguridad, Justicia y Paz – Supervisor contrato 4600018206 / Apoyo Jurídico</t>
  </si>
  <si>
    <t>H18 Vigencia 2025</t>
  </si>
  <si>
    <t>Debilidades en el seguimiento, vigilancia y control del convenio No. 4600018139. (A)</t>
  </si>
  <si>
    <t>Debilidades en la implementación de controles efectivos en la supervisión, seguimiento y control durante la ejecución y cierre del convenio, que afecta la adecuada verificación del objeto contractual pactado.</t>
  </si>
  <si>
    <t>Realizar el proceso de liquidación del convenio 4600018139</t>
  </si>
  <si>
    <t>Verificar, en el marco de la etapa liquidataria del convenio, de una forma detallada cada uno de los aspectos relacionados con la correcta ejecución del mismo, para determinar si las observaciones identificadas generaron afectaciones y adoptar las medidas correctivas a que haya lugar</t>
  </si>
  <si>
    <t>Acta</t>
  </si>
  <si>
    <t>Secretaría de Infraestructura Física / Subsecretario de Planeación, Proyectos Estratégicos y APP</t>
  </si>
  <si>
    <t>H19 Vigencia 2025</t>
  </si>
  <si>
    <t>Durante el recorrido realizado se detectó que el contratista del contrato derivado no
contaba con las memorias de cálculo de obras que sustenten las cantidades y un
adecuado plano de construcción, el cual presenta deficiencias, específicamente en
el acotado de elementos estructurales como cimentaciones, vigas y columnas.
Cabe anotar que este hecho no comprometió la estabilidad de la obra.</t>
  </si>
  <si>
    <t>Estas situaciones se presentan por debilidades en la supervisión y/o interventoría
del proyecto al no exigir la entrega y permanencia en obra de la documentación
técnica completa y la correcta ejecución de las obras de acuerdo con las
especificaciones y normas técnicas aplicables.</t>
  </si>
  <si>
    <t>Imposibilidad de realizar Pérdida de recursos por una gestión fiscal ineficiente,
infectiva y antieconómica por aprobación de obras que no cumplen con las
especificaciones y normas técnicas que garanticen la estabilidad y protección de
los beneficiarios del proyecto, por una liquidación precisa de cantidades de obra,
pagos en exceso o reconocimiento de ítems no verificables, lo que podría derivar
en investigaciones por los diferentes entes de control.</t>
  </si>
  <si>
    <t>Implementar criterios técnicos especiales en los procesos de diagnóstico y priorización de sedes educativas.</t>
  </si>
  <si>
    <t>Documento / Lista de chequeo</t>
  </si>
  <si>
    <t>Secretaría de Educación / Dirección de Infraestructura Física Educativa</t>
  </si>
  <si>
    <t>H20 Vigencia 2025</t>
  </si>
  <si>
    <t xml:space="preserve">Incumplimiento en las especificaciones técnicas pactadas entre el municipio de Pueblorrico y el contratista </t>
  </si>
  <si>
    <t>No se cumple con las especificaciones técnicas del contrato firmado por el municipio</t>
  </si>
  <si>
    <t>Incumplimiento en los requisitos técnicos contratados</t>
  </si>
  <si>
    <t>Por parte de la supervisión de la Gobernación de Antioquia, no se autorizará el desembolso del recurso hasta no subsanar el incumplimiento del contratista.</t>
  </si>
  <si>
    <t>Que las obras de mejoramiento sean entregadas con las especificaciones técnicas  contratadas</t>
  </si>
  <si>
    <t>La rampa de ingreso del área externa la los caniles quedó con 12cm al principio y con 10cm al terminar</t>
  </si>
  <si>
    <t>cm</t>
  </si>
  <si>
    <t>Una rampa de 12 cm  como especificaciones técnicas contratadas</t>
  </si>
  <si>
    <t>Secretaría de Ambiente / Supervisión del contrato</t>
  </si>
  <si>
    <t>H21 Vigencia 2025</t>
  </si>
  <si>
    <t>Deficiencias en la estructuración y falta de diferenciación de costos del contrato No. 4600017586. (A)</t>
  </si>
  <si>
    <t>Deficiencias en la estructuración de costos administrativos al no realizar un desglose técnico y financiero que permita identificar y diferenciar los componentes de honorarios, frente a los gastos de gestión operativa   técnica.</t>
  </si>
  <si>
    <t>El supervisor previo al inicio de la etapa de liquidación realizara un informe detallado, referente a los pagos de honorarios y los denominados de gestión operativa y técnica, para determinar si existen pagos dobles, este será un insumo indispensable para adelantar el proceso liquidatario.</t>
  </si>
  <si>
    <t xml:space="preserve">Establecer los pagos que se realizaron en marco de la ejecución contractual, específicamente los denominados gestión operativa y técnica, y determinar si existe dualidad con los denominados de honorarios </t>
  </si>
  <si>
    <t>Realizar el proceso de liquidación del contrato 4600017586 del 2024 celebrado entre el Departamento de Antioquia – Secretaría de Infraestructura Física y RENTAN E.I.C.E</t>
  </si>
  <si>
    <t>Verificar, en el marco de la etapa liquidataria del contrato, de una forma detallada los pagos de honorarios, y los que se realizaron  por la actividad gestión operativa y técnica, al igual que los demás aspectos relacionados con la correcta ejecución de la actividades contractuales, para determinar si las observaciones identificadas generaron afectaciones y adoptar las medidas correctivas a que haya lugar.</t>
  </si>
  <si>
    <t>H22 Vigencia 2025</t>
  </si>
  <si>
    <t>Estructuración del proyecto y supervisión contractual (A)</t>
  </si>
  <si>
    <t>Falencias en la planeación contractual. Deficiencias en las labores de supervisión e interventoría.</t>
  </si>
  <si>
    <t>Requerir formalmente al contratista RENTING de Antioquia S.A.S. la presentación de un informe técnico, jurídico y financiero detallado, en el que se analice la incorporación y justificación de la obra extra OE-1 ‘Derecho de botadero’, verificando su coherencia con las obligaciones contractuales, específicamente lo dispuesto en la cláusula primera del contrato interadministrativo No. 24IA111B2064 de 2024, así como las observaciones formuladas por el ente de control, con el fin de determinar la procedencia de dicha actividad y adoptar las medidas administrativas, contractuales y/o correctivas a que haya lugar</t>
  </si>
  <si>
    <t>Verificar la adecuada ejecución de las actividades contractuales, en particular cerciorarse de la inclusión de actividades  adicionales, a fin de garantizar el cumplimiento del objeto y las obligaciones pactadas, prevenir la ocurrencia de pagos no justificados y fortalecer los mecanismos de supervisión y control en la ejecución de los contratos.</t>
  </si>
  <si>
    <t xml:space="preserve">Oficio y Respuesta </t>
  </si>
  <si>
    <t xml:space="preserve">Oficio  y respuesta </t>
  </si>
  <si>
    <t>H23 Vigencia 2025</t>
  </si>
  <si>
    <t>Deficiencias en el cobro de rendimientos financieros convenios (A)</t>
  </si>
  <si>
    <t>Debilidades en el seguimiento y control contractual, toda vez que desde el mes de agosto de 2025 no se ha realizado las consignaciones de los rendimientos financieros.</t>
  </si>
  <si>
    <t>Diseñar e implementar un formato de verificación de carácter obligatorio que se incorpore como requisito previo para la autorización de pagos, mediante el cual el supervisor y el personal de apoyo dejen constancia del cumplimiento de la obligación de consignación de los rendimientos financieros por parte del contratista a favor del Departamento de Antioquia, incluyendo como evidencia el respectivo soporte de la transacción registrado en el sistema SAP</t>
  </si>
  <si>
    <t>Fortalecer el seguimiento y control de las obligaciones financieras derivadas de los contratos y convenios, garantizando la consignación oportuna de los rendimientos financieros a favor del Departamento de Antioquia, mediante la implementación de mecanismos de verificación previa al trámite de pagos, con el fin de prevenir la generación de saldos pendientes, riesgos fiscales y observaciones por parte de los órganos de control</t>
  </si>
  <si>
    <t xml:space="preserve">formato </t>
  </si>
  <si>
    <t>H24 Vigencia 2025</t>
  </si>
  <si>
    <t>Deficiencias en labores de Supervisión, garantías, pago de imprevistos, inclusión de costos similares en APU, (A)</t>
  </si>
  <si>
    <t>Deficiencias en el proceso de seguimiento, vigilancia y control de la ejecución de las obras por parte de la supervisión y/o interventoría.</t>
  </si>
  <si>
    <t>Requerir formalmente al contratista RENTING de Antioquia S.A.S. la presentación de un informe técnico, financiero y contractual detallado, en el que se relacione y justifique con los respectivos comprobantes, la aplicación de los pagos por concepto de garantías, imprevistos y la estructuración de los Análisis de Precios Unitarios (APU), con el fin de verificar la correcta inclusión de los costos, evitar duplicidades y determinar la existencia de posibles inconsistencias, adoptando las acciones correctivas a que haya lugar</t>
  </si>
  <si>
    <t>Fortalecer las labores de supervisión mediante la verificación técnica, financiera y contractual de los componentes asociados a garantías, imprevistos y Análisis de Precios Unitarios (APU), con el fin de garantizar la correcta estructuración y aplicación de los costos, prevenir pagos duplicidades y mejorar los mecanismos de control en la ejecución del contrato.</t>
  </si>
  <si>
    <t>INFORME</t>
  </si>
  <si>
    <t>Las acciones propuestas llevan 1 mes de ejecución. No se reporta avanace</t>
  </si>
  <si>
    <t>Secretaría de Salud</t>
  </si>
  <si>
    <t>En atención a los cambios de personal por Antioquia 3, la depedencia solicita ampliación de plazo, toda vez que se considera que la expedición del documento tendrá más impacto una vez se posesionen los nuevos servidores</t>
  </si>
  <si>
    <t>Se solicita prorroga para reporte de evidencias por movimientos de personal ocasionados por Antioquia 3</t>
  </si>
  <si>
    <r>
      <t>"La acción de mejoramiento se solicita para prórroga; continúa en seguimiento en la vigencia 2026, sin cierre a junio de 2026. 
En lo relacionado con el convenio 10000198 del año 2006 celebrado con el IDEA, identificado con el nombre Fondo del Agua, contratos y convenios terminados en vigencias anteriores; el IDEA, la Secretaría de Ambiente y los distintos entes territoriales, se encuentran adelantando las gestiones administrativas, jurídicas, financieras y técnicas, con el fin de dar el cierre de cada una de las cuentas, lo que incluye entre otras las siguientes acciones: Gestión ante los municipios la inclusión de cuentas para la devolución de recursos en caso de existir; Gestión administrativa para la devolución de recursos ante el Departamento; Gestión para la devolución de rendimientos financieros en caso de existir; y Expedición de acto administrativo de cierre, debidamente acordado entre las administraciones municipales, IDEA y Departamento de Antioquia.
Se encuentran cancelados con saldos devueltos trece (13) convenios: 07-CF-12-4792 Carepa, 09-CF-37-0055 Heliconia, 06-CF-12-4756 Amagá, 07-CF-12-4770 Remedios, 06-CF-12-4746 Arboletes, 07-CF-12-4764 Fredonia, 07-CF-12-4794 Gómez Plata, 07-CF-12-4798 Santo Domingo, 07-CF-12-4804 Yolombó, 07-CF-12-4820 Carepa, 09-CF-37-0009 Angelópolis, 09-CF-37-0054 El Retiro y 2011-CF-37-0136 Sonsón. Se encuentra en gestión el cierre y devolución de recursos correspondiente a un convenio: 07-CF-12-4773 Carepa; así mismo, para los demás municipios en esta situación se han hecho las gestiones administrativas y de socializacion de las causas, efectos y ruta a seguir para la devolucion de recursos, previa expedición de acto administrativo.
En virtud de la situación técnica y jurídica de la acción de mejoramiento, se solicita ante la Gerencia de Auditoría Interna, la ampliación de los plazos de ejecución de la misma, hasta el 31/12/2026, plazo en el cual se desarrollarán las acciones previstas con los demás entes territoriales identificados en el hallazgo.
Se aporta por la Secretaria de Ambiente la correspondiente evidencia documental de las gestiones adelantadas en desarrollo de la acción."</t>
    </r>
    <r>
      <rPr>
        <sz val="14"/>
        <rFont val="Arial"/>
        <family val="2"/>
      </rPr>
      <t>En virtud de la situación técnica y jurídica de la acción de mejoramiento, se solicita ante la Gerencia de Auditoría Interna, la ampliación de los plazos de ejecución de la misma, hasta el 30/06/2026, plazo en el cual se desarrollarán las acciones previstas con los demás entes territoriales identificados en el hallazgo.
Se aporta por la Secretaria de Ambiente la correspondiente evidencia documental de las gestiones adelantadas en desarrollo de la acción.</t>
    </r>
  </si>
  <si>
    <t>"La acción de mejoramiento se solicita para prórroga; continúa en seguimiento en la vigencia 2026, sin cierre a Junio de 2026. 
Los contratos suscritos en la fase inicial del proyecto se encuentran culminados y liquidados: Contrato de Obra 21OO11B0003 liquidado el 09-08-2023 (Ejecución física 87,90%), Contrato de Interventoría 21SS113B006, liquidado el 14-11-2023 (Ejecución física 87,90%). 
El proyecto fue objeto de trámite de reformulación No. 2, ante el MVCT, con recursos asignados, según oficio del 13/09/2023, radicado No. 2023030418125, con el fin de que se posibilitara la contratación de la finalización de las obras asociadas al proyecto. La Reformulación No. 2 del proyecto fue aprobada en sesión del Comité Técnico del MVCT No. 2024-4 del 12/03/2024. Como consecuencia de avenida torrencial presentada en el municipio de Venecia, el 25 de junio de 2024, evento que afectó el desarenador y la zona de instalación de la línea de conducción, se hizo necesario adelantar trámite de reformulación No. 3, previa al inicio de las nuevas contrataciones para la terminación del proyecto; la cual cuenta con aval técnico del Ministerio y debe ser objeto de nueva radicación; este trámite ha implicado la realización de prórrogas - Otro Sí 3 y suspensiones en el plazo de ejecución del convenio 1142.
El convenio suscrito entre el Ministerio, el Municipio y la Gerencia (hoy Secretaria de Ambiente), se encuentra vigente, de acuerdo con lo establecido en los OTRO SI 1, 2 y 3; así como en las suspensiones 1, 2, 3, 4, 5 y 6 (esta última, hasta el 2 de agosto de 2026), fecha a la cual deberá terminarse el trámite asociado a la Reformulación No. 3 y gestionarse las actuaciones necesarias para la continuidad del proyecto. 
En virtud de la situación técnica y jurídica del proyecto se solicita ante la Gerencia de Auditoría Interna, la ampliación de los plazos de ejecución de la acción de mejora, hasta el 31/12/2026, plazo en el cual se desarrollará la culminación de la etapa de reformulación del proyecto (reformulación 3), la asignación de recursos ante el Comité Directivo del PDA de Antioquia, la gestión de CDRs y contratación de obra e interventoría para la continuidad y finalización de la ejecución del proyecto. Se aporta por la Secretaria de Ambiente la correspondiente evidencia documental de las gestiones adelantadas en desarrollo de la acción."</t>
  </si>
  <si>
    <t>Departamento de Antioquia</t>
  </si>
  <si>
    <t>Andrés Julian Rendon Cardona</t>
  </si>
  <si>
    <t>De gestión, resultados, especial</t>
  </si>
  <si>
    <t>2020, 2021, 2022, 2023, 2024, 2025</t>
  </si>
  <si>
    <t>2021, 2022, 2023, 2024, 2025, 2026</t>
  </si>
  <si>
    <t>ANDRES JULIAN RENDON CARDONA
FIRMA REPRESENTANTE LEGAL</t>
  </si>
  <si>
    <r>
      <rPr>
        <b/>
        <sz val="11"/>
        <rFont val="Arial"/>
        <family val="2"/>
      </rPr>
      <t>META CUMPLIDA:</t>
    </r>
    <r>
      <rPr>
        <sz val="11"/>
        <rFont val="Arial"/>
        <family val="2"/>
      </rPr>
      <t xml:space="preserve">
2026030053659 Sistema de alertas</t>
    </r>
  </si>
  <si>
    <r>
      <rPr>
        <b/>
        <sz val="11"/>
        <rFont val="Arial"/>
        <family val="2"/>
      </rPr>
      <t>META CUMPLIDA:</t>
    </r>
    <r>
      <rPr>
        <sz val="11"/>
        <rFont val="Arial"/>
        <family val="2"/>
      </rPr>
      <t xml:space="preserve">
2023070003577 Reglamento interno de recaudo
MA_ZBW_ZFKKOP_CLASIF1 Reporte cartera SAP
CONCILIACION VEHICULOS
INFORME DE CARTERA 2.025</t>
    </r>
  </si>
  <si>
    <r>
      <rPr>
        <b/>
        <sz val="11"/>
        <rFont val="Arial"/>
        <family val="2"/>
      </rPr>
      <t>META CUMPLIDA:</t>
    </r>
    <r>
      <rPr>
        <sz val="11"/>
        <rFont val="Arial"/>
        <family val="2"/>
      </rPr>
      <t xml:space="preserve">
Resolución No 2025061004207 Depuración cartera</t>
    </r>
  </si>
  <si>
    <r>
      <rPr>
        <b/>
        <sz val="11"/>
        <rFont val="Arial"/>
        <family val="2"/>
      </rPr>
      <t>META CUMPLIDA:</t>
    </r>
    <r>
      <rPr>
        <sz val="11"/>
        <rFont val="Arial"/>
        <family val="2"/>
      </rPr>
      <t xml:space="preserve">
Acta Comité Sostenibilidad - 24 Octubre 2025</t>
    </r>
  </si>
  <si>
    <t>"META CUMPLIDA:
Acta Mesa de trabajo Contabilidad o y TIC 25-08-2025"</t>
  </si>
  <si>
    <t>"META CUMPLIDA:
Oficio 2025020051115 del 11-12-2025 subsecretaría de tesorería"</t>
  </si>
  <si>
    <t>"META CUMPLIDA:
Documento de actualización SAP No 3200448415  30-08-2025"</t>
  </si>
  <si>
    <t>"META CUMPLIDA:
Notas a los estados financieros 2025"</t>
  </si>
  <si>
    <t>Se solicita prórroga por cambios en personal Antioquia 3</t>
  </si>
  <si>
    <t>"META CUMPLIDA:
Acta mesa de trabajo contabilidad y TIC (20/08/2025): Análisis del recaudo del impuesto vehicular vigencia 2024
Acta mesa de trabajo contabilidad y TIC (29/08/2025): Análisis recaudo y dispersión impuesto de vehículos, tablero de anulaciones y cruce de información
Acta mesa de trabajo contabilidad y TIC (04/09/2025): Tablero de Anulaciones
Acta mesa de trabajo contabilidad y TIC(18/09/2025): Análisis de recaudo y dispersión del Impuesto vehículos en Tablero de Anulaciones
Acta mesa de trabajo contabilidad y TIC (06/11/2025): Análisis técnico-contable de la parametrización del módulo PSCD VS FI del Sistema SAP"</t>
  </si>
  <si>
    <t>"META CUMPLIDA: 
Oficio 2025030256095 12-09-2025 Banco Popular con respuesta
Oficio 2025030256096 12-09-2025 Banco de Occidente con respuesta
Oficio 2025030256097 12-09-2025 Banco de Bogotá con respuesta
Oficio 2025030256098 12-09-2025 Banco Davivienda con respuesta
Oficio 2025030265511 24-09-2025 Banco BBVA con respuesta
Oficio 2025030336414 23-10-2025 Bancolombia con respuesta"</t>
  </si>
  <si>
    <t>"META CUMPLIDA: 
Acta mesa de trabajo Dirección de Contabilidad-Subsecretaría deTesorería y Davivienda (27-08-2025)
Oficio 2025030247629 Solicitud retiro y creación de usuarios plataforma DIGICOM (03-09-2025)
Correo 01-10-2025 Banco Davivienda
Acta mesa de trabajo Dirección de Contabilidad-Subsecretaría deTesorería, Davivienda y Valor más (09-10-2025) Capacitación y consulta plataforma Digicom"</t>
  </si>
  <si>
    <t>Se solicita cambio de fecha por cambio de responsables (movimiento personal Antioquia 3)</t>
  </si>
  <si>
    <t>Solicita ampliación de plazo por cambio de responsables (movimientos personal Antioquia 3)</t>
  </si>
  <si>
    <t>"Frente a este hallazgo, por parte de la Secretaría de Desarrollo Económico, en Cabeza de los responsables,  se ha realizado el seguimiento correspondiente a las acciones que por parte de los Municipios de San Carlos, Toledo y Ebéjico se vienen realizando para la operación de las Plantas de Beneficio Animal, sin embargo a la fecha aunque el avance ha sido significativo no se logró el inicio de la operación. 
PBA San Carlos :  Se adjudicó el Contrato de Concesion del Operador, sin embargo este mismo deberá solicitar Visita al Invima para la Autorización Sanitaria y una vez se cuente con esta  proceder con el inicio de operación. 
PBA Toledo: A la fecha el Municipio  cuentan con la Autorización Sanitaria por parte del Invima. Según lo manifestado por la entidad territorial, ellos serian los operadores directos y estan a la espera de iniciar la operación de la Planta de Beneficio. 
PBA Ebéjico : Se cuenta con autorización sanitaria por Invima.  Se presentó por el Alcalde al Concejo Municipial, el Proyecto de Acuerdo 05 de 2026 (Mayo 27), para la autorización  del proceso contractual de la concesión  y posterior operación de la planta. Una vez aprobado el acuerdo se inicia el proceso de contratación por parte del Municipio.
(Ver soportes de avance en evidencias )
Por lo anterior, Se solicita ampliación del plazo hasta el 31--12-2026."</t>
  </si>
  <si>
    <t>"Se Solicita Cierre de la Acción, por cuanto se encuentra cumplida en un 100%. 
(Ver soportes de avance en evidencias )"</t>
  </si>
  <si>
    <t>"SE AMPLÍA EL PLAZO DE LA ACCIÓN DE MEJORA. Como seguimiento de la acción se adjuntan evidencias y justificación para dar tratamiento al hallazgo H14-V2023 de la Contraloría General de Antioquia, referente a la apropiación de recursos para el cubrimiento del pasivo por concepto de cesantías del régimen de retroactividad.
Como evidencia de lo anterior, se encuentra el extracto de COLFONDOS con corte al 31 de mayo de 2025, en el que se reportan 423 retroactivos discriminados así:
Subcuenta Asamblea: 2
Subcuenta Educación: 111
Subcuenta Nivel Central: 310, de los cuales 82 corresponden a la FLA (actualmente fuera de la estructura del Departamento de Antioquia desde el 01 de enero de 2021), y 228 al Nivel Central.
Adicionalmente, informamos que:
La Secretaría de Educación ha adelantado las gestiones pertinentes ante el SGP para adicionar $3.000 millones a la subcuenta de Educación.
Para el Nivel Central, dentro del presupuesto de la vigencia 2025 se cuenta con una apropiación de $10.000 millones adicionales, que se incorporarán al portafolio en el momento en que las condiciones del mercado bursátil lo permitan.
Desde la supervisión del contrato, se continúa con el seguimiento mensual, elaborando los informes correspondientes y monitoreando el portafolio de inversión de las tres subcuentas, así como el comportamiento de los retiros de cesantías. Hasta la fecha, no se ha presentado ningún caso en el que el fondo no haya contado con los recursos suficientes para atender los pagos requeridos por los funcionarios con cesantías retroactivas.
Así mismo, se anexa el correo emitido por la Asamblea Departamental de Antioquia, donde se presenta un análisis detallado del comportamiento estimado de los recursos de cesantías del funcionario Alberto Escobar y la señora Blanca Cecilia Henao. En dicho análisis se muestra que, con los abonos presupuestados y los retiros programados, el fondo cuenta con suficiencia para cumplir con las obligaciones proyectadas. La señora Blanca Cecilia ha manifestado que, por ahora, no tiene previsto retirarse de la Corporación.
Reiteramos nuestro compromiso con el cumplimiento de la acción de mejora y quedamos atentos a cualquier observación adicional.
26/06/2026.  A 30 de abril de 2026 los funcionarios activos del régimen de Cesantías Retroactivas del Departamento de Antioquia por subcuenta se tiene: 
SUBCUENTA ASAMBLEA CUENTA No.  4310732;  FUNCIONARIO ACTIVO : 1; SALDO EN LA SUBCUENTA: $152.532.300,83
SUBCUENTA SECRETARIA DE EDUCACIÓN CUENTA No.  4310731 FUNCIONARIOS ACTIVOS: 95; SALDO EN LA SUBUCENTA $5.516.633.309,24
SUBCUENTA DEPARTAMENTO DE ANTIOQUIA CUENTA No. 580807 FUNCIONARIOS ACTIVOS: 182; SALDO EN LA SUBCUENTA $16.426.786.361,11
Durante la Vigencia 2025 se incorporaron recursos, así: 
Nivel central GANT incorporó $9.984.302.939 nueve mil novecientos ochenta de pesos mediante los siguientes documentos presupuestales, CDP 3000052321 y RPC 4000099558. Los recursos ingresaron a COLFONDOS el 26 de febrero de 2025.
Asamblea incorporó ($50.000.000) CINCUENTA MILLONES DE PESOS mediante los siguientes documentos presupuestales, CDP 3000053160 y RPC 4000102819 del 25 de agosto. Los recursos ingresaron a COLFONDOS el 26 de agosto de 2025 pero se acreditan a la subcuenta de la Asamblea el 2 de septiembre de 2025, debido a que COLFONDOS tiene un proceso de acreditación de los recursos de 5 días hábiles. 
Nivel central GANT incorporó $10.000.000.000 diez mil millones de pesos mediante los siguientes documentos presupuestales, CDP 3000052400 y RPC 4000103391 del 25 de septiembre de 2025. Los recursos ingresaron a COLFONDOS el 2 de diciembre de 2025.
Secretaría de Educación incorporó $3.000.000.000 tres mil millones de pesos mediante los siguientes documentos presupuestales, CDP 3000053293 y RPC 4000105328 del 21 de noviembre. Los recursos ingresaron a COLFONDOS el 2 de diciembre de 2025.
Como se puede observar con los funcionarios activos por subcuenta se cuentan con los recursos suficientes que garantizan la cobertura para el cubrimiento de dicha acreencia.
Lo anterior evidencia que existe disponibilidad de recursos suficientes para el pago de las cesantías retroactivas al momento que se requieran, garantizando  que los beneficiarios de este régimen cuenten con el pago en el momento que lo soliciten.  
Se adjunta como evidencias: 
1. Extracto COLFONDOS.
2. Informe de supervisión con corte al 30 de abril de 2026. "</t>
  </si>
  <si>
    <t xml:space="preserve">Se realizó el avalúo para efectos contables de los bienes muebles (maquinaria del ingenio Vegachí) para su desmonte y enajenación por medio del intermediario comercial seleccionado para tal fin.
Se adelantó el proceso para contratar al Banco Popular para la enajenación de los bienes a través del martillo, a la fecha el proceso ya se encuentra aprobado por el COS y se envió la minuta para revisión y firma por parte del Banco.
30/11/2025: Se firmó y dió inicio al contrato N° 25SS173H2241 del 10/10/2025 con el Martillo del Banco Popular, y se entregó toda la información para que se prepare la subasta de los elementos del inventario del Antiguo Ingenio Vegachí La fecha de terminación inicial era el 31/12/2025. Se solicita ampliación del plazo hasta el 30/06/2026.
30/06/2026:
El 5/03/2026 se llevó a cabo la subasta de la chatarra ubicada en el Ingenio Vegachí, la misma se adjudicó a la empresa N.A.C. EQUIPOS Y OPERACIONES INDUSTRIALES S.A.S. - Nit: 901.208.696 – 9, por valor de $ 253.169.097. 
El 20/04/2026 se dio inicio con el plan de desmonte de la chatarra, el cual se realizará en tres meses inicialmente pactados. 
Se solicita ampliación del plazo hasta el 31/12/2026, con el fin de llevar a cabo el seguimiento a las actividades de desmonte por parte del adjudicatario. </t>
  </si>
  <si>
    <r>
      <t xml:space="preserve">Se inició el proceso con el análisis de la información y preparación de la misma para desarrollar el trabajo en campo en la vigencia 2026.
</t>
    </r>
    <r>
      <rPr>
        <b/>
        <sz val="14"/>
        <rFont val="Calibri"/>
        <family val="2"/>
        <scheme val="minor"/>
      </rPr>
      <t xml:space="preserve">30/06/2026:
</t>
    </r>
    <r>
      <rPr>
        <sz val="14"/>
        <rFont val="Calibri"/>
        <family val="2"/>
        <scheme val="minor"/>
      </rPr>
      <t xml:space="preserve">
Con corte al 30/06/2026, a través del contrato  4600018628 con la UT IDEA-UDEA, se han llevado a cabo las siguientes acciones que dan cuenta de cumplimiento de la meta definida para esta acción: 
Se verificaron físicamente 23.855 activos del Departamento de Antioquia y la Secretaría de Salud e Inclusión Social, fortaleciendo el control, la trazabilidad y la actualización del inventario institucional.
Adicionalmente, se ejecutaron actividades de custodia temporal, plaqueteo y entrega de 1.388 bienes nuevos, recepción de 1.347 bienes devueltos y traslado de 1.124 activos entre bodegas, garantizando su adecuada administración y ubicación. 
También se implementaron herramientas tecnológicas para la gestión del inventario y se gestionó la recepción de 377 equipos de cómputo destinados a donación, alcanzando una intervención total de 28.809 activos.</t>
    </r>
  </si>
  <si>
    <r>
      <t xml:space="preserve">Se solicitó al DAGRAN una evaluación del terreno e instalaciones ubicadas en el corregimiento de San Antonio de Prado en Medellín; el cual, visitó el predio e inmueble y expidió concepto que remitió bajo el radicado 2025020028163 del 15 de julio de 2025. Basado en las alternativas dadas por la evaluación del DAGRAN, se optó por reparar y repotenciar las instalaciones, esto ante la carencia de inmuebles para destinar a bodegas.
</t>
    </r>
    <r>
      <rPr>
        <b/>
        <sz val="14"/>
        <rFont val="Calibri"/>
        <family val="2"/>
        <scheme val="minor"/>
      </rPr>
      <t xml:space="preserve">30/06/2026:
</t>
    </r>
    <r>
      <rPr>
        <sz val="14"/>
        <rFont val="Calibri"/>
        <family val="2"/>
        <scheme val="minor"/>
      </rPr>
      <t xml:space="preserve">En atención al informe realizado por el DAGRAN y la decisión de reparar y repotenciar las instalaciones del inmueble ubicado en San Antoqnio de Prado, se solicita el cierre eficaz de esta acción. </t>
    </r>
  </si>
  <si>
    <r>
      <t xml:space="preserve">Mediante Contrato 4600018701 firmado con el IDEA y la EMPRESA DE DESARROLLO SOSTENIBLE DEL ORIENTE EDESO, cuyo objeto es ACTA DE INCORPORACIÓN Y EJECUCIÓN No. 3 AL CONVENIO MARCO 5MR173H2262/017X, PARA LA EJECUCIÓN DE OBRAS DE MEJORAMIENTO, ADECUACIÓN, DOTACIÓN Y MANTENIMIENTO DE LA INFRAESTRUCTURA FÍSICA DEL CENTRO ADMINISTRATIVO
DEPARTAMENTAL (CAD) Y SEDES EXTERNAS DE LA GOBERNACIÓN DE ANTIOQUIA MEDIANTE MANDATO CON LA EDESO.
Se incluyeron los trabajos necesarios para la recuperación de la infraestructura del Departamento ubicada en San Antonio de Prado.
</t>
    </r>
    <r>
      <rPr>
        <b/>
        <sz val="14"/>
        <rFont val="Calibri"/>
        <family val="2"/>
        <scheme val="minor"/>
      </rPr>
      <t xml:space="preserve">30/06/2026: </t>
    </r>
    <r>
      <rPr>
        <sz val="14"/>
        <rFont val="Calibri"/>
        <family val="2"/>
        <scheme val="minor"/>
      </rPr>
      <t xml:space="preserve">
El día 22/04/2026, la EDESO suscribio el contrato No. 018 de 2026, derivado del contrato 4600018701, en el cual se incluyó la  actividad de elaboración del estudio de vulnerabilidad sísmica de la infraestructura ubicada en el corregimiento de San Antonio de Prado; el cual servirá de base para la toma de decisiones relacionada con la infraetructura de dicho inmueble. 
Por lo anterior, se solicita ampliación del plazo de cierre de la acción hasta el 31/12/2026.
</t>
    </r>
  </si>
  <si>
    <r>
      <t xml:space="preserve">Se firmó el contrato N°  4600018628 con la UT IDEA-UDEA cuyo objeto es "REALIZAR EL SANEAMIENTO TECNICO, JURÍDICO Y CONTABLE DE LOS BIENES DEL DEPARTAMENTO DE ANTIOQUIA", con una vigencia hasta el 31 de diciembre de 2026, en el cual se incluyó el levantamiento físico de los inventarios de propiedad del Departamento, incluidas sus sedes externas.
</t>
    </r>
    <r>
      <rPr>
        <b/>
        <sz val="14"/>
        <rFont val="Calibri"/>
        <family val="2"/>
        <scheme val="minor"/>
      </rPr>
      <t xml:space="preserve">30/06/2026: </t>
    </r>
    <r>
      <rPr>
        <sz val="14"/>
        <rFont val="Calibri"/>
        <family val="2"/>
        <scheme val="minor"/>
      </rPr>
      <t xml:space="preserve">
El 1/02/2026 se dio inicio con el proceso de toma física de inventarios en el Centro Administrativo Departamental. </t>
    </r>
  </si>
  <si>
    <t xml:space="preserve">Se aportan como evidencias el acta de liquidación del contrato No. 4600017424 de 2024 con ACTIVA y sus anexos, en los cuales consta la solicitud, aceptación y pago del reintegro por $16.556.654 correspondiente a IVA y gravámenes observados. Así mismo, se anexan los estudios previos firmados y el contrato No. 4600019030 de 2026, en los que se incorporaron previsiones sobre IVA, impuestos, tasas, contribuciones, obligaciones fiscales y tributarias, y actividades nacionales e internacionales. Con estos soportes se acredita la gestión correctiva y preventiva del  hallazgo, por lo cual se reporta avance del 100 % y se solicita validación para cierre técnico.    </t>
  </si>
  <si>
    <t>Para la fecha del corte del 23 junio de 2026, la Secretaría estructuró el nuevo proceso de contratación desde el 18 de diciembre de 2025 hasta el 18 de diciembre de 2026, en el cual se incluyeron los ajustes y mejoras en los estudios previos, estudio de mercado, análisis del sector y un cronograma de actividades, especificaciones técnicas y presupuesto. Como evidencias se adjuntan los documentos del nuevo contrato con los ajustes indicados en los hallazgos. </t>
  </si>
  <si>
    <t>"META CUMPLIDA:
Oficio solicitud No 2025020039285 Desarrollo Económico del 30/09/2025
Oficio solicitud No 2025020039286 Dagran del 30/09/2025
Oficio solicitud 2025020039288 Infraestructura del 30/09/2025
Oficio solicitud 2025020040166 Dagran del 03/10/2025
Oficio solicitud 2025020040167 Comunicaciones del 03/10/2025
Oficio solicitud 2025020040168 Medio Ambiente del 03/10/2025
Oficio solicitud 2025020040169 Desarrollo económico del 03/10/2025
Oficio solicitud 2025020040170 Educación del 03/10/2025
Oficio solicitud 2025020040171 Infraestructura del 03/10/2025
Oficio solicitud 2025020040173 Seguridad Justicia y paz del 03/10/2025
Oficio solicitud 2025020040174 Talento Humano del 03/10/2025
Oficio solicitud 2025020041415 Oficio de Respuesta Educación del 10/10/2025
Acta de reunión con Renting del 29/08/2025
2026020000432 Oficio de Solicitud Dagran 07/01/2026
2026020000435 Oficio de Solicitud Desarrollo Económico 07/01/2026
2026020000436 Oficio de Solicitud Secretaría de Educación07/01/2026
2026020000438 Oficio de Solicitud Infraestructura física 07/01/2026
"</t>
  </si>
  <si>
    <t>H24-V2023</t>
  </si>
  <si>
    <t>Hallazgo Administrativo No. 24 – Riesgo de incumplimiento fines de la contratación- con presunta incidencia administrativa. (A)</t>
  </si>
  <si>
    <t>a) Incapacidad técnica, operativa y administrativa de la gerencia de la ESE Hospital Nuestra Señora del Carmen del municipio de El Bagre para dar cumplimiento a las obligaciones contraídas con la transferencia de los recursos de la Resolución 2019060450463 de 2019/12/27
b) La no terminación y puesta en operación de la infraestructura en los términos previstos, hace que esta sea proclive a las afectaciones de los agentes climáticos y el deterioro prematuro por desuso, además de las deficiencias imputables a los procesos constructivos y/o calidad de los materiales utilizados.
c) Deficiencias en el proceso de planeación en la identificación de los riesgos; uno, asociados a la modalidad del negocio jurídico empleado para la transferencia de los recursos; dos, a la capacidad técnica y administrativa del ejecutor para la aplicación del eficiente y efectiva del recurso; y tres, en el diseño del control y seguimiento al cumplimiento de las obligaciones en los plazos según el cronograma establecido.</t>
  </si>
  <si>
    <t>a) En primera instancia, se genera un riesgo de daño patrimonial para el departamento por $13.750.000.000 si no se pone en operación la infraestructura hospitalaria, lo que la podría convertir en un una obra civil
inconclusa (elefante blanco); en segunda, en tanto no se cumplan los objetivos buscados con la contratación, se genera un incumplimiento en las metas del Plan de Desarrollo Departamental , proyecto ”Modernización de la red prestadora de servicios de salud” lo que se traduce en ineficiencia e ineficacia en la gestión administrativa; y en tercera, la no puesta en servicio en los tiempos proyectados de la infraestructura, redunda en la suspensión, entorpecimiento o retraso en la prestación del servicio de la red pública de salud, la subsanación de las necesidades que se pretendían satisfacer y la imposibilidad de la entidad de cumplir sus fines y obligaciones constitucionales.
b) Deterioro prematuro de la infraestructura física construida, lo que eventualmente podría convertirla en no apta para la prestación de los servicios de salud, que es para lo cual fue diseñada, incumpliendo el propósito de la inversión.
c) Siniestro del proyecto, retraso o incumplimiento en la terminación, entrega y puesta en operación de las instalaciones hospitalarias</t>
  </si>
  <si>
    <t>Implementar un plan de intervención y acompañamiento urgente en el que se apoyo la capacidad técnica, operativa y administrativa de la ESE Hospital Nuestra Señora del Carmen,  mediante el seguimiento riguroso del personal de la direccion de calidad y redes de servicios s en gestión de proyectos de infraestructura hospitalaria y un equipo de supervisión técnica especializada. Además, de solicitar de manera urgente la terminacion en los términos contractuales actuales con la Asociación de Municipios del Occidente Antioqueño para garantizar la culminación de los procesos constructivos inconclusos dentro del nuevo plazo estipulado. Se reforzará el seguimiento y control de la calidad de los materiales y procesos constructivos para mitigar los riesgos asociados al deterioro prematuro de la infraestructura.</t>
  </si>
  <si>
    <t>Asegurar la culminación exitosa de la construcción de la segunda etapa del Hospital Nuestra Señora del Carmen, garantizando que la infraestructura sea operativa y apta para la prestación de servicios de salud en condiciones óptimas. Este objetivo busca evitar la materialización de riesgos financieros para el departamento, así como el incumplimiento de las metas del Plan de Desarrollo Departamental y la afectación de la prestación de servicios de salud a la comunidad.</t>
  </si>
  <si>
    <t>*Acompañar con un arquitecto de la direccion de calidad y redes de servicios de salud experto en formulacion de proyectos e infraestructura hospitalaria para que antes de que termine el mes de agosto se presente, se gestione y se suministren los recursos necesarios para la terminacion de las obras.
*Adelantar las acciones necesarias para que la Asociación de Municipios del Occidente Antioqueño entregue las obras y se reciban las mismas en un plazo de 1 meses.
*Completar los procesos constructivos inconclusos (eléctricos, acabados, cubiertas, urbanismo, etc.) en un plazo de 12 meses.
*Realizar seguimiento binestral para asegurar la calidad de los materiales y procesos constructivos durante el periodo de ejecución restante.</t>
  </si>
  <si>
    <t>*Numero de reuniones, asistencias tecnicas y asesorias para avanzar con la terminacion del contrato actual y formular la terminacion de las obras para poner en funcionamiento el hospital *Plazos final de recibo de las obras contratadas.
*Fecha de presentacion de proyecto para viabilizacion de obras de terminacion 
*Número de visitas a obras realizadas.</t>
  </si>
  <si>
    <t>*3 Asesorias * 30 de agosto * 30 de agosto * 6 anuales</t>
  </si>
  <si>
    <t>Cerrada</t>
  </si>
  <si>
    <t>Se solicitó cierre en seguimiento de 31/12/2025. Se reporta porque no fue objeto de evaluación en auditoría V2025, Evidencias disponibles ne reporte de 31/12/2025</t>
  </si>
  <si>
    <t>H25-V2023</t>
  </si>
  <si>
    <t>Hallazgo Administrativo No. 25 – Riesgo de incumplimiento fines de la
contratación (A)</t>
  </si>
  <si>
    <t>a) En primera instancia, se genera un riesgo de daño patrimonial para el departamento por $6.400.000.000 si no se pone en operación la infraestructura hospitalaria en las condiciones establecidas en la formulación y viabilidad del proyecto, lo que podría convertir los centros de salud en un una obras civiles inconclusas (elefantes blancos); en segunda, en tanto no se cumplan los objetivos buscados con la contratación, se genera un incumplimiento en las metas del Plan de Desarrollo Departamental , proyecto ”Modernización de la red prestadora de servicios de salud” lo que se traduce en ineficiencia e ineficacia en la gestión administrativa; y en tercera, la no puesta en servicio en los tiempos proyectados de la infraestructura, redunda en la suspensión, entorpecimiento o retraso en la prestación del servicio de la red pública de salud, la subsanación de las necesidades que se pretendían satisfacer con la contratación y la imposibilidad de la entidad de cumplir sus fines y obligaciones constitucionales.
b) Siniestro del proyecto, retraso o incumplimiento en la terminación, entrega y puesta en operación de las instalaciones hospitalarias
Incapacidad técnica, operativa y administrativa de la gerencia de la ESE Hospital Nuestra Señora del Carmen del municipio de El Bagre para dar cumplimiento a las obligaciones contraídas con la transferencia de los recursos de la Resolución 2019060450448 de 2019/12/27</t>
  </si>
  <si>
    <t>a) En primera instancia, se genera un riesgo de daño patrimonial para el departamento por $6.400.000.000 si no se pone en operación la infraestructura hospitalaria en las condiciones establecidas en la formulación y viabilidad del proyecto, lo que podría convertir los centros de salud en un una obras civiles inconclusas (elefantes blancos); en segunda, en tanto no se cumplan los objetivos buscados con la contratación, se genera un incumplimiento en las metas del Plan de Desarrollo Departamental , proyecto ”Modernización de la red prestadora de servicios de salud” lo que se traduce en ineficiencia e ineficacia en la gestión administrativa; y en tercera, la no puesta en servicio en los tiempos proyectados de la infraestructura, redunda en la suspensión, entorpecimiento o retraso en la prestación del servicio de la red pública de salud, la subsanación de las necesidades que se pretendían satisfacer con la contratación y la imposibilidad de la entidad de cumplir sus fines y obligaciones constitucionales.
b) Siniestro del proyecto, retraso o incumplimiento en la terminación, entrega y puesta en operación de las instalaciones hospitalarias</t>
  </si>
  <si>
    <t>Implementar un cronograma de intervención inmediata que incluya la exigencia del cumplimiento de las garantías de estabilidad y calidad de las obras mediante la ejecución de la póliza № 39238 “Cumplimiento en favor de entidades estatales” expedida por Berkley International Seguros Colombia S.A. Se deberá requerir a los contratistas la corrección de todos los defectos constructivos identificados en las actas de interventoría y en las visitas realizadas por el contratante para asegurar que las instalaciones de los puestos de salud cumplan con los estándares de calidad necesarios para su operación. Además, fortalecer la supervisión y control durante el periodo restante de las garantías, involucrando a todas las partes responsables (interventor, supervisor de la ESE Hospital y  la Secretaría de Salud departamental).</t>
  </si>
  <si>
    <t>Garantizar que las remodelaciones y adiciones en los puestos de salud de los corregimientos de Puerto López y Puerto Claver cumplan con los requisitos de calidad necesarios para su operación, asegurando que la inversión realizada por el departamento cumpla con los fines de la contratación. Evitar cualquier riesgo de daño patrimonial para el departamento y asegurar que las metas del Plan de Desarrollo Departamental se cumplan en los tiempos establecidos.</t>
  </si>
  <si>
    <t>*Ejecutar la póliza № 39238 para corregir los defectos constructivos en un plazo de 3 meses.
*Realizar las reparaciones necesarias en las instalaciones de los puestos de salud dentro de un plazo de 6 meses.
*Realizar inspecciones mensuales para verificar la calidad de las reparaciones y la operatividad de las instalaciones.
*Lograr la aceptación final de las obras por parte de la interventoría y los supervisores en un plazo de 8 meses.</t>
  </si>
  <si>
    <t>*Número de pólizas ejecutadas.
*Porcentaje de reparaciones completadas.
*Número de inspecciones realizadas.
*Actas de aceptación final firmadas.</t>
  </si>
  <si>
    <t>*1 póliza ejecutada.
*100% de las reparaciones completadas.
*6 inspecciones realizadas.
*2 actas de aceptación final firmadas.</t>
  </si>
  <si>
    <t>37-V2023</t>
  </si>
  <si>
    <t xml:space="preserve">Mayores Costos </t>
  </si>
  <si>
    <t>Las razones de esta irregularidad se pueden atribuir a defectos en la instalación de la carpeta de rodadura y falencias en el diseño del pavimento.
Falta de una planeación efectiva al desarrollar el presupuesto del contrato, porque en los ítems de transporte, reunieron las cantidades de materiales de diferente procedencia (excavaciones resultantes de explanaciones, canales, materiales de préstamo en el ítem 13.2 y también afirmado, base granular, sub-base granular y asfalto en el item13.1), generando confusión y dificultades a la hora de los cálculos de las cantidades de obra, tanto para la interventoría y la supervisión y además entorpeciendo las labores de los entes de control.</t>
  </si>
  <si>
    <t>Oficiar a la interventoría para que haga cumplir la minuta del contrato, en su CLAUSULA 8. FORMA DE PAGO y su CLAUSULA 10. OBLIGACIONES ESPECIFICAS DEL CONTRATISTA (Numeral 12). Y presente un informe detallado de los ítems que fueron objeto de la auditoria.</t>
  </si>
  <si>
    <t>Con el planteamiento de las acciones de mejora de orden correctivo, se pretende que las partes contractuales cumplan sus obligaciones, y de ser necesario en el proceso de liquidación se pague lo efectivamente causado o en su defecto se recupere financieramente lo pagado, logrando el descuento, o la recuperación de los recursos objeto del hallazgo, lo anterior acorde con la ejecución del contrato.</t>
  </si>
  <si>
    <t xml:space="preserve">El oficio requiriendo las reparaciones de los aspectos observados en la auditoria, busca satisfacer las obligaciones contractuales, el cumplimiento del objeto del contrato, y que la vía cumpla preste sus servicios a la comunidad del sector. </t>
  </si>
  <si>
    <t>37-V2023 01</t>
  </si>
  <si>
    <t>37-V2023 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</si>
</sst>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_);_(* \(#,##0.00\);_(* &quot;-&quot;??_);_(@_)"/>
    <numFmt numFmtId="165" formatCode="000000000"/>
    <numFmt numFmtId="166" formatCode="&quot;$&quot;#,##0.00;[Red]&quot;$&quot;#,##0.00"/>
    <numFmt numFmtId="167" formatCode="dd/mmm/yyyy"/>
    <numFmt numFmtId="168" formatCode="dd\-mm\-yyyy;@"/>
    <numFmt numFmtId="169" formatCode="dd/mm/yyyy"/>
  </numFmts>
  <fonts count="37" x14ac:knownFonts="1">
    <font>
      <sz val="11"/>
      <color theme="1"/>
      <name val="Calibri"/>
      <family val="2"/>
      <scheme val="minor"/>
    </font>
    <font>
      <sz val="11"/>
      <color theme="1"/>
      <name val="Calibri"/>
      <family val="2"/>
      <scheme val="minor"/>
    </font>
    <font>
      <sz val="10"/>
      <name val="Arial"/>
      <family val="2"/>
    </font>
    <font>
      <sz val="11"/>
      <name val="Arial"/>
      <family val="2"/>
    </font>
    <font>
      <b/>
      <sz val="11"/>
      <name val="Arial"/>
      <family val="2"/>
    </font>
    <font>
      <b/>
      <sz val="18"/>
      <name val="Calibri"/>
      <family val="2"/>
      <scheme val="minor"/>
    </font>
    <font>
      <sz val="18"/>
      <name val="Calibri"/>
      <family val="2"/>
      <scheme val="minor"/>
    </font>
    <font>
      <b/>
      <sz val="12"/>
      <name val="Calibri"/>
      <family val="2"/>
      <scheme val="minor"/>
    </font>
    <font>
      <b/>
      <sz val="16"/>
      <color rgb="FFFF0000"/>
      <name val="Calibri"/>
      <family val="2"/>
      <scheme val="minor"/>
    </font>
    <font>
      <b/>
      <sz val="14"/>
      <name val="Calibri"/>
      <family val="2"/>
      <scheme val="minor"/>
    </font>
    <font>
      <sz val="12"/>
      <name val="Calibri"/>
      <family val="2"/>
      <scheme val="minor"/>
    </font>
    <font>
      <sz val="14"/>
      <name val="Arial"/>
      <family val="2"/>
    </font>
    <font>
      <sz val="9.5"/>
      <name val="Arial"/>
      <family val="2"/>
    </font>
    <font>
      <b/>
      <sz val="16"/>
      <name val="Calibri"/>
      <family val="2"/>
      <scheme val="minor"/>
    </font>
    <font>
      <sz val="16"/>
      <color rgb="FFFF0000"/>
      <name val="Arial"/>
      <family val="2"/>
    </font>
    <font>
      <sz val="9"/>
      <color indexed="81"/>
      <name val="Tahoma"/>
      <family val="2"/>
    </font>
    <font>
      <sz val="10"/>
      <color indexed="81"/>
      <name val="Calibri"/>
      <family val="2"/>
      <scheme val="minor"/>
    </font>
    <font>
      <b/>
      <sz val="8"/>
      <color indexed="81"/>
      <name val="Tahoma"/>
      <family val="2"/>
    </font>
    <font>
      <sz val="8"/>
      <color indexed="81"/>
      <name val="Tahoma"/>
      <family val="2"/>
    </font>
    <font>
      <b/>
      <sz val="9"/>
      <color indexed="81"/>
      <name val="Tahoma"/>
      <family val="2"/>
    </font>
    <font>
      <b/>
      <sz val="14"/>
      <name val="Arial"/>
      <family val="2"/>
    </font>
    <font>
      <b/>
      <sz val="9"/>
      <color indexed="81"/>
      <name val="Tahoma"/>
      <charset val="1"/>
    </font>
    <font>
      <sz val="9"/>
      <color indexed="81"/>
      <name val="Tahoma"/>
      <charset val="1"/>
    </font>
    <font>
      <sz val="14"/>
      <name val="Calibri"/>
      <family val="2"/>
      <scheme val="minor"/>
    </font>
    <font>
      <sz val="16"/>
      <name val="Arial"/>
      <family val="2"/>
    </font>
    <font>
      <sz val="16"/>
      <color theme="1"/>
      <name val="Arial"/>
      <family val="2"/>
    </font>
    <font>
      <i/>
      <sz val="14"/>
      <name val="Arial"/>
      <family val="2"/>
    </font>
    <font>
      <b/>
      <sz val="12"/>
      <name val="Arial"/>
      <family val="2"/>
    </font>
    <font>
      <i/>
      <sz val="12"/>
      <name val="Arial"/>
      <family val="2"/>
    </font>
    <font>
      <i/>
      <sz val="12"/>
      <color rgb="FFFF0000"/>
      <name val="Arial"/>
      <family val="2"/>
    </font>
    <font>
      <sz val="12"/>
      <name val="Arial"/>
      <family val="2"/>
    </font>
    <font>
      <b/>
      <i/>
      <sz val="12"/>
      <name val="Arial"/>
      <family val="2"/>
    </font>
    <font>
      <sz val="12"/>
      <color theme="1"/>
      <name val="Calibri"/>
      <family val="2"/>
      <scheme val="minor"/>
    </font>
    <font>
      <sz val="12"/>
      <color rgb="FF000000"/>
      <name val="Calibri"/>
      <family val="2"/>
      <scheme val="minor"/>
    </font>
    <font>
      <sz val="12"/>
      <color rgb="FFFF0000"/>
      <name val="Calibri"/>
      <family val="2"/>
      <scheme val="minor"/>
    </font>
    <font>
      <sz val="10"/>
      <color theme="1"/>
      <name val="Arial"/>
      <family val="2"/>
    </font>
    <font>
      <sz val="12"/>
      <name val="Calibri"/>
      <family val="2"/>
      <charset val="1"/>
    </font>
  </fonts>
  <fills count="14">
    <fill>
      <patternFill patternType="none"/>
    </fill>
    <fill>
      <patternFill patternType="gray125"/>
    </fill>
    <fill>
      <patternFill patternType="solid">
        <fgColor theme="8" tint="-0.249977111117893"/>
        <bgColor indexed="64"/>
      </patternFill>
    </fill>
    <fill>
      <patternFill patternType="solid">
        <fgColor theme="3" tint="0.39997558519241921"/>
        <bgColor indexed="64"/>
      </patternFill>
    </fill>
    <fill>
      <patternFill patternType="solid">
        <fgColor theme="8" tint="0.39997558519241921"/>
        <bgColor indexed="64"/>
      </patternFill>
    </fill>
    <fill>
      <patternFill patternType="solid">
        <fgColor theme="8" tint="0.59999389629810485"/>
        <bgColor indexed="64"/>
      </patternFill>
    </fill>
    <fill>
      <patternFill patternType="solid">
        <fgColor theme="0" tint="-0.249977111117893"/>
        <bgColor indexed="64"/>
      </patternFill>
    </fill>
    <fill>
      <patternFill patternType="solid">
        <fgColor theme="5" tint="0.39997558519241921"/>
        <bgColor indexed="64"/>
      </patternFill>
    </fill>
    <fill>
      <patternFill patternType="solid">
        <fgColor theme="9" tint="0.59999389629810485"/>
        <bgColor indexed="64"/>
      </patternFill>
    </fill>
    <fill>
      <patternFill patternType="solid">
        <fgColor theme="7" tint="-0.249977111117893"/>
        <bgColor indexed="64"/>
      </patternFill>
    </fill>
    <fill>
      <patternFill patternType="solid">
        <fgColor indexed="9"/>
        <bgColor indexed="64"/>
      </patternFill>
    </fill>
    <fill>
      <patternFill patternType="solid">
        <fgColor theme="0"/>
        <bgColor indexed="64"/>
      </patternFill>
    </fill>
    <fill>
      <patternFill patternType="solid">
        <fgColor rgb="FFFFFFFF"/>
        <bgColor indexed="64"/>
      </patternFill>
    </fill>
    <fill>
      <patternFill patternType="solid">
        <fgColor theme="0"/>
        <bgColor rgb="FFFFF2CC"/>
      </patternFill>
    </fill>
  </fills>
  <borders count="32">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thin">
        <color indexed="64"/>
      </top>
      <bottom/>
      <diagonal/>
    </border>
    <border>
      <left/>
      <right style="medium">
        <color indexed="64"/>
      </right>
      <top style="thin">
        <color indexed="64"/>
      </top>
      <bottom/>
      <diagonal/>
    </border>
    <border>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auto="1"/>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thin">
        <color indexed="64"/>
      </left>
      <right style="thin">
        <color indexed="64"/>
      </right>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s>
  <cellStyleXfs count="4">
    <xf numFmtId="0" fontId="0" fillId="0" borderId="0"/>
    <xf numFmtId="9" fontId="1" fillId="0" borderId="0" applyFont="0" applyFill="0" applyBorder="0" applyAlignment="0" applyProtection="0"/>
    <xf numFmtId="0" fontId="2" fillId="0" borderId="0"/>
    <xf numFmtId="164" fontId="2" fillId="0" borderId="0" applyFont="0" applyFill="0" applyBorder="0" applyAlignment="0" applyProtection="0"/>
  </cellStyleXfs>
  <cellXfs count="297">
    <xf numFmtId="0" fontId="0" fillId="0" borderId="0" xfId="0"/>
    <xf numFmtId="0" fontId="3" fillId="0" borderId="0" xfId="2" applyFont="1" applyAlignment="1">
      <alignment vertical="center"/>
    </xf>
    <xf numFmtId="165" fontId="3" fillId="0" borderId="0" xfId="3" applyNumberFormat="1" applyFont="1" applyFill="1" applyBorder="1" applyAlignment="1" applyProtection="1">
      <alignment vertical="center"/>
    </xf>
    <xf numFmtId="0" fontId="4" fillId="0" borderId="1" xfId="2" applyFont="1" applyBorder="1" applyAlignment="1">
      <alignment vertical="center"/>
    </xf>
    <xf numFmtId="0" fontId="4" fillId="0" borderId="0" xfId="2" applyFont="1" applyAlignment="1">
      <alignment vertical="center" wrapText="1"/>
    </xf>
    <xf numFmtId="0" fontId="4" fillId="0" borderId="6" xfId="2" applyFont="1" applyBorder="1" applyAlignment="1">
      <alignment vertical="center"/>
    </xf>
    <xf numFmtId="0" fontId="6" fillId="0" borderId="13" xfId="0" applyFont="1" applyBorder="1" applyAlignment="1" applyProtection="1">
      <alignment horizontal="justify" vertical="center" wrapText="1"/>
      <protection locked="0"/>
    </xf>
    <xf numFmtId="0" fontId="7" fillId="7" borderId="16" xfId="0" applyFont="1" applyFill="1" applyBorder="1" applyAlignment="1" applyProtection="1">
      <alignment horizontal="center" vertical="center" wrapText="1"/>
      <protection locked="0"/>
    </xf>
    <xf numFmtId="0" fontId="7" fillId="7" borderId="15" xfId="0" applyFont="1" applyFill="1" applyBorder="1" applyAlignment="1" applyProtection="1">
      <alignment horizontal="center" vertical="center" wrapText="1"/>
      <protection locked="0"/>
    </xf>
    <xf numFmtId="9" fontId="10" fillId="0" borderId="1" xfId="1" applyFont="1" applyFill="1" applyBorder="1" applyAlignment="1" applyProtection="1">
      <alignment horizontal="center" vertical="center" wrapText="1"/>
      <protection locked="0"/>
    </xf>
    <xf numFmtId="10" fontId="10" fillId="0" borderId="1" xfId="1" applyNumberFormat="1" applyFont="1" applyFill="1" applyBorder="1" applyAlignment="1" applyProtection="1">
      <alignment horizontal="center" vertical="center" wrapText="1"/>
      <protection locked="0"/>
    </xf>
    <xf numFmtId="2" fontId="10" fillId="0" borderId="1" xfId="0" applyNumberFormat="1" applyFont="1" applyBorder="1" applyAlignment="1" applyProtection="1">
      <alignment horizontal="center" vertical="center" wrapText="1"/>
      <protection locked="0"/>
    </xf>
    <xf numFmtId="0" fontId="10" fillId="0" borderId="1" xfId="0" applyFont="1" applyBorder="1" applyAlignment="1" applyProtection="1">
      <alignment horizontal="center" vertical="center" wrapText="1"/>
      <protection locked="0"/>
    </xf>
    <xf numFmtId="0" fontId="7" fillId="0" borderId="1" xfId="0" applyFont="1" applyBorder="1" applyAlignment="1" applyProtection="1">
      <alignment horizontal="center" vertical="center" wrapText="1"/>
      <protection locked="0"/>
    </xf>
    <xf numFmtId="0" fontId="6" fillId="0" borderId="1" xfId="0" applyFont="1" applyBorder="1" applyAlignment="1" applyProtection="1">
      <alignment horizontal="center" vertical="center" wrapText="1"/>
      <protection locked="0"/>
    </xf>
    <xf numFmtId="0" fontId="9" fillId="9" borderId="20" xfId="0" applyFont="1" applyFill="1" applyBorder="1" applyAlignment="1" applyProtection="1">
      <alignment horizontal="justify" vertical="center" wrapText="1"/>
      <protection locked="0"/>
    </xf>
    <xf numFmtId="0" fontId="9" fillId="9" borderId="6" xfId="0" applyFont="1" applyFill="1" applyBorder="1" applyAlignment="1" applyProtection="1">
      <alignment horizontal="justify" vertical="center" wrapText="1"/>
      <protection locked="0"/>
    </xf>
    <xf numFmtId="0" fontId="9" fillId="9" borderId="6" xfId="0" applyFont="1" applyFill="1" applyBorder="1" applyAlignment="1" applyProtection="1">
      <alignment horizontal="center" vertical="center" wrapText="1"/>
      <protection locked="0"/>
    </xf>
    <xf numFmtId="10" fontId="9" fillId="9" borderId="6" xfId="0" applyNumberFormat="1" applyFont="1" applyFill="1" applyBorder="1" applyAlignment="1" applyProtection="1">
      <alignment horizontal="center" vertical="center" wrapText="1"/>
      <protection locked="0"/>
    </xf>
    <xf numFmtId="2" fontId="9" fillId="9" borderId="6" xfId="0" applyNumberFormat="1" applyFont="1" applyFill="1" applyBorder="1" applyAlignment="1" applyProtection="1">
      <alignment horizontal="center" vertical="center" wrapText="1"/>
      <protection locked="0"/>
    </xf>
    <xf numFmtId="0" fontId="9" fillId="9" borderId="5" xfId="0" applyFont="1" applyFill="1" applyBorder="1" applyAlignment="1" applyProtection="1">
      <alignment horizontal="justify" vertical="center" wrapText="1"/>
      <protection locked="0"/>
    </xf>
    <xf numFmtId="0" fontId="9" fillId="9" borderId="21" xfId="0" applyFont="1" applyFill="1" applyBorder="1" applyAlignment="1" applyProtection="1">
      <alignment horizontal="justify" vertical="center" wrapText="1"/>
      <protection locked="0"/>
    </xf>
    <xf numFmtId="0" fontId="9" fillId="9" borderId="4" xfId="0" applyFont="1" applyFill="1" applyBorder="1" applyAlignment="1" applyProtection="1">
      <alignment horizontal="justify" vertical="center" wrapText="1"/>
      <protection locked="0"/>
    </xf>
    <xf numFmtId="0" fontId="11" fillId="0" borderId="0" xfId="2" applyFont="1" applyAlignment="1">
      <alignment vertical="center"/>
    </xf>
    <xf numFmtId="0" fontId="12" fillId="10" borderId="0" xfId="0" applyFont="1" applyFill="1" applyAlignment="1" applyProtection="1">
      <alignment horizontal="center" vertical="center" wrapText="1"/>
      <protection locked="0" hidden="1"/>
    </xf>
    <xf numFmtId="0" fontId="12" fillId="10" borderId="0" xfId="0" applyFont="1" applyFill="1" applyAlignment="1" applyProtection="1">
      <alignment vertical="center" wrapText="1"/>
      <protection locked="0" hidden="1"/>
    </xf>
    <xf numFmtId="0" fontId="12" fillId="0" borderId="0" xfId="0" applyFont="1" applyAlignment="1" applyProtection="1">
      <alignment vertical="center" wrapText="1"/>
      <protection locked="0" hidden="1"/>
    </xf>
    <xf numFmtId="0" fontId="4" fillId="0" borderId="0" xfId="2" applyFont="1" applyAlignment="1" applyProtection="1">
      <alignment vertical="center"/>
      <protection locked="0" hidden="1"/>
    </xf>
    <xf numFmtId="0" fontId="4" fillId="0" borderId="0" xfId="2" applyFont="1" applyAlignment="1" applyProtection="1">
      <alignment horizontal="center" vertical="center"/>
      <protection locked="0" hidden="1"/>
    </xf>
    <xf numFmtId="0" fontId="4" fillId="0" borderId="0" xfId="2" applyFont="1" applyAlignment="1" applyProtection="1">
      <alignment horizontal="left" vertical="center"/>
      <protection locked="0" hidden="1"/>
    </xf>
    <xf numFmtId="0" fontId="12" fillId="0" borderId="0" xfId="0" applyFont="1" applyAlignment="1" applyProtection="1">
      <alignment horizontal="left" vertical="center" wrapText="1"/>
      <protection locked="0" hidden="1"/>
    </xf>
    <xf numFmtId="0" fontId="7" fillId="4" borderId="1" xfId="0" applyFont="1" applyFill="1" applyBorder="1" applyAlignment="1" applyProtection="1">
      <alignment horizontal="center" vertical="center" wrapText="1"/>
      <protection locked="0" hidden="1"/>
    </xf>
    <xf numFmtId="0" fontId="2" fillId="0" borderId="1" xfId="0" applyFont="1" applyBorder="1" applyAlignment="1" applyProtection="1">
      <alignment horizontal="left" vertical="center" wrapText="1"/>
      <protection locked="0" hidden="1"/>
    </xf>
    <xf numFmtId="0" fontId="7" fillId="5" borderId="1" xfId="0" applyFont="1" applyFill="1" applyBorder="1" applyAlignment="1" applyProtection="1">
      <alignment horizontal="center" vertical="center" wrapText="1"/>
      <protection locked="0" hidden="1"/>
    </xf>
    <xf numFmtId="0" fontId="2" fillId="0" borderId="6" xfId="0" applyFont="1" applyBorder="1" applyAlignment="1" applyProtection="1">
      <alignment horizontal="left" vertical="center" wrapText="1"/>
      <protection locked="0" hidden="1"/>
    </xf>
    <xf numFmtId="0" fontId="7" fillId="6" borderId="1" xfId="0" applyFont="1" applyFill="1" applyBorder="1" applyAlignment="1" applyProtection="1">
      <alignment horizontal="center" vertical="center" wrapText="1"/>
      <protection locked="0" hidden="1"/>
    </xf>
    <xf numFmtId="0" fontId="7" fillId="7" borderId="1" xfId="0" applyFont="1" applyFill="1" applyBorder="1" applyAlignment="1" applyProtection="1">
      <alignment horizontal="center" vertical="center" wrapText="1"/>
      <protection locked="0" hidden="1"/>
    </xf>
    <xf numFmtId="0" fontId="7" fillId="8" borderId="1" xfId="0" applyFont="1" applyFill="1" applyBorder="1" applyAlignment="1" applyProtection="1">
      <alignment horizontal="center" vertical="center" wrapText="1"/>
      <protection locked="0" hidden="1"/>
    </xf>
    <xf numFmtId="0" fontId="12" fillId="0" borderId="0" xfId="0" applyFont="1" applyAlignment="1" applyProtection="1">
      <alignment horizontal="center" vertical="center" wrapText="1"/>
      <protection locked="0" hidden="1"/>
    </xf>
    <xf numFmtId="0" fontId="12" fillId="9" borderId="1" xfId="0" applyFont="1" applyFill="1" applyBorder="1" applyAlignment="1" applyProtection="1">
      <alignment horizontal="center" vertical="center" wrapText="1"/>
      <protection locked="0" hidden="1"/>
    </xf>
    <xf numFmtId="165" fontId="3" fillId="0" borderId="0" xfId="3" applyNumberFormat="1" applyFont="1" applyFill="1" applyBorder="1" applyAlignment="1">
      <alignment vertical="center"/>
    </xf>
    <xf numFmtId="0" fontId="7" fillId="0" borderId="1" xfId="0" applyFont="1" applyFill="1" applyBorder="1" applyAlignment="1" applyProtection="1">
      <alignment horizontal="center" vertical="center" wrapText="1"/>
      <protection locked="0"/>
    </xf>
    <xf numFmtId="0" fontId="11" fillId="0" borderId="25" xfId="0" applyFont="1" applyBorder="1" applyAlignment="1">
      <alignment horizontal="center" vertical="center" wrapText="1"/>
    </xf>
    <xf numFmtId="0" fontId="20" fillId="0" borderId="26" xfId="0" applyFont="1" applyBorder="1" applyAlignment="1">
      <alignment horizontal="justify" vertical="center" wrapText="1"/>
    </xf>
    <xf numFmtId="0" fontId="11" fillId="0" borderId="26" xfId="0" applyFont="1" applyBorder="1" applyAlignment="1">
      <alignment horizontal="justify" vertical="center" wrapText="1"/>
    </xf>
    <xf numFmtId="0" fontId="11" fillId="0" borderId="26" xfId="0" applyFont="1" applyBorder="1" applyAlignment="1">
      <alignment horizontal="center" vertical="center" wrapText="1"/>
    </xf>
    <xf numFmtId="1" fontId="11" fillId="0" borderId="26" xfId="0" applyNumberFormat="1" applyFont="1" applyBorder="1" applyAlignment="1">
      <alignment horizontal="center" vertical="center" wrapText="1"/>
    </xf>
    <xf numFmtId="167" fontId="11" fillId="0" borderId="26" xfId="0" applyNumberFormat="1" applyFont="1" applyBorder="1" applyAlignment="1">
      <alignment horizontal="center" vertical="center" wrapText="1"/>
    </xf>
    <xf numFmtId="9" fontId="11" fillId="0" borderId="26" xfId="1" applyFont="1" applyFill="1" applyBorder="1" applyAlignment="1" applyProtection="1">
      <alignment horizontal="center" vertical="center" wrapText="1"/>
    </xf>
    <xf numFmtId="2" fontId="11" fillId="0" borderId="26" xfId="0" applyNumberFormat="1" applyFont="1" applyBorder="1" applyAlignment="1">
      <alignment horizontal="center" vertical="center" wrapText="1"/>
    </xf>
    <xf numFmtId="0" fontId="11" fillId="0" borderId="27" xfId="0" applyFont="1" applyBorder="1" applyAlignment="1">
      <alignment horizontal="center" vertical="center" wrapText="1"/>
    </xf>
    <xf numFmtId="0" fontId="11" fillId="0" borderId="28" xfId="0" applyFont="1" applyBorder="1" applyAlignment="1">
      <alignment horizontal="justify" vertical="center" wrapText="1"/>
    </xf>
    <xf numFmtId="0" fontId="11" fillId="0" borderId="28" xfId="0" applyFont="1" applyBorder="1" applyAlignment="1">
      <alignment horizontal="center" vertical="center" wrapText="1"/>
    </xf>
    <xf numFmtId="1" fontId="11" fillId="0" borderId="28" xfId="0" applyNumberFormat="1" applyFont="1" applyBorder="1" applyAlignment="1">
      <alignment horizontal="center" vertical="center" wrapText="1"/>
    </xf>
    <xf numFmtId="167" fontId="11" fillId="0" borderId="28" xfId="0" applyNumberFormat="1" applyFont="1" applyBorder="1" applyAlignment="1">
      <alignment horizontal="center" vertical="center" wrapText="1"/>
    </xf>
    <xf numFmtId="9" fontId="11" fillId="0" borderId="28" xfId="1" applyFont="1" applyFill="1" applyBorder="1" applyAlignment="1" applyProtection="1">
      <alignment horizontal="center" vertical="center" wrapText="1"/>
    </xf>
    <xf numFmtId="2" fontId="11" fillId="0" borderId="28" xfId="0" applyNumberFormat="1" applyFont="1" applyBorder="1" applyAlignment="1">
      <alignment horizontal="center" vertical="center" wrapText="1"/>
    </xf>
    <xf numFmtId="0" fontId="11" fillId="0" borderId="1" xfId="0" applyFont="1" applyBorder="1" applyAlignment="1">
      <alignment vertical="center" wrapText="1"/>
    </xf>
    <xf numFmtId="0" fontId="11" fillId="0" borderId="1" xfId="0" applyFont="1" applyBorder="1" applyAlignment="1">
      <alignment horizontal="justify" vertical="center" wrapText="1"/>
    </xf>
    <xf numFmtId="0" fontId="11" fillId="0" borderId="1" xfId="0" applyFont="1" applyBorder="1" applyAlignment="1">
      <alignment horizontal="center" vertical="center" wrapText="1"/>
    </xf>
    <xf numFmtId="167" fontId="11" fillId="0" borderId="1" xfId="0" applyNumberFormat="1" applyFont="1" applyBorder="1" applyAlignment="1">
      <alignment horizontal="center" vertical="center" wrapText="1"/>
    </xf>
    <xf numFmtId="1" fontId="11" fillId="0" borderId="1" xfId="0" applyNumberFormat="1" applyFont="1" applyBorder="1" applyAlignment="1">
      <alignment horizontal="center" vertical="center"/>
    </xf>
    <xf numFmtId="9" fontId="11" fillId="0" borderId="1" xfId="0" applyNumberFormat="1" applyFont="1" applyBorder="1" applyAlignment="1">
      <alignment horizontal="center" vertical="center" wrapText="1"/>
    </xf>
    <xf numFmtId="9" fontId="11" fillId="0" borderId="1" xfId="1" applyFont="1" applyFill="1" applyBorder="1" applyAlignment="1" applyProtection="1">
      <alignment horizontal="center" vertical="center" wrapText="1"/>
    </xf>
    <xf numFmtId="2" fontId="11" fillId="0" borderId="1" xfId="0" applyNumberFormat="1" applyFont="1" applyBorder="1" applyAlignment="1">
      <alignment horizontal="center" vertical="center" wrapText="1"/>
    </xf>
    <xf numFmtId="1" fontId="11" fillId="0" borderId="1" xfId="0" applyNumberFormat="1" applyFont="1" applyBorder="1" applyAlignment="1">
      <alignment horizontal="center" vertical="center" wrapText="1"/>
    </xf>
    <xf numFmtId="0" fontId="3" fillId="0" borderId="0" xfId="2" applyFont="1" applyFill="1" applyAlignment="1">
      <alignment vertical="center"/>
    </xf>
    <xf numFmtId="0" fontId="23" fillId="0" borderId="15" xfId="0" applyFont="1" applyFill="1" applyBorder="1" applyAlignment="1" applyProtection="1">
      <alignment horizontal="center" vertical="center" wrapText="1"/>
      <protection locked="0"/>
    </xf>
    <xf numFmtId="0" fontId="23" fillId="0" borderId="15" xfId="0" applyFont="1" applyFill="1" applyBorder="1" applyAlignment="1" applyProtection="1">
      <alignment horizontal="justify" vertical="center" wrapText="1"/>
      <protection locked="0"/>
    </xf>
    <xf numFmtId="0" fontId="23" fillId="0" borderId="22" xfId="0" applyFont="1" applyFill="1" applyBorder="1" applyAlignment="1" applyProtection="1">
      <alignment horizontal="justify" vertical="center" wrapText="1"/>
      <protection locked="0"/>
    </xf>
    <xf numFmtId="0" fontId="23" fillId="0" borderId="6" xfId="0" applyFont="1" applyFill="1" applyBorder="1" applyAlignment="1" applyProtection="1">
      <alignment horizontal="justify" vertical="center" wrapText="1"/>
      <protection locked="0"/>
    </xf>
    <xf numFmtId="9" fontId="23" fillId="0" borderId="6" xfId="0" applyNumberFormat="1" applyFont="1" applyFill="1" applyBorder="1" applyAlignment="1" applyProtection="1">
      <alignment horizontal="justify" vertical="center" wrapText="1"/>
      <protection locked="0"/>
    </xf>
    <xf numFmtId="167" fontId="23" fillId="0" borderId="22" xfId="0" applyNumberFormat="1" applyFont="1" applyFill="1" applyBorder="1" applyAlignment="1" applyProtection="1">
      <alignment horizontal="justify" vertical="center" wrapText="1"/>
      <protection locked="0"/>
    </xf>
    <xf numFmtId="1" fontId="23" fillId="0" borderId="22" xfId="0" applyNumberFormat="1" applyFont="1" applyFill="1" applyBorder="1" applyAlignment="1" applyProtection="1">
      <alignment horizontal="center" vertical="center" wrapText="1"/>
      <protection locked="0"/>
    </xf>
    <xf numFmtId="9" fontId="23" fillId="0" borderId="22" xfId="1" applyFont="1" applyFill="1" applyBorder="1" applyAlignment="1" applyProtection="1">
      <alignment horizontal="center" vertical="center" wrapText="1"/>
      <protection locked="0"/>
    </xf>
    <xf numFmtId="9" fontId="23" fillId="0" borderId="15" xfId="1" applyFont="1" applyFill="1" applyBorder="1" applyAlignment="1" applyProtection="1">
      <alignment horizontal="center" vertical="center" wrapText="1"/>
      <protection locked="0"/>
    </xf>
    <xf numFmtId="2" fontId="23" fillId="0" borderId="15" xfId="0" applyNumberFormat="1" applyFont="1" applyFill="1" applyBorder="1" applyAlignment="1" applyProtection="1">
      <alignment horizontal="center" vertical="center" wrapText="1"/>
      <protection locked="0"/>
    </xf>
    <xf numFmtId="0" fontId="9" fillId="0" borderId="15" xfId="0" applyFont="1" applyFill="1" applyBorder="1" applyAlignment="1" applyProtection="1">
      <alignment horizontal="center" vertical="center" wrapText="1"/>
      <protection locked="0"/>
    </xf>
    <xf numFmtId="0" fontId="9" fillId="0" borderId="15" xfId="0" applyFont="1" applyFill="1" applyBorder="1" applyAlignment="1" applyProtection="1">
      <alignment horizontal="justify" vertical="center" wrapText="1"/>
      <protection locked="0"/>
    </xf>
    <xf numFmtId="0" fontId="10" fillId="0" borderId="1" xfId="0" applyFont="1" applyFill="1" applyBorder="1" applyAlignment="1" applyProtection="1">
      <alignment horizontal="center" vertical="center" wrapText="1"/>
      <protection locked="0"/>
    </xf>
    <xf numFmtId="0" fontId="11" fillId="0" borderId="14" xfId="0" applyFont="1" applyFill="1" applyBorder="1" applyAlignment="1" applyProtection="1">
      <alignment horizontal="center" vertical="center" wrapText="1"/>
      <protection locked="0"/>
    </xf>
    <xf numFmtId="0" fontId="11" fillId="0" borderId="15" xfId="0" applyFont="1" applyFill="1" applyBorder="1" applyAlignment="1" applyProtection="1">
      <alignment horizontal="center" vertical="center" wrapText="1"/>
      <protection locked="0"/>
    </xf>
    <xf numFmtId="0" fontId="11" fillId="0" borderId="6" xfId="0" applyFont="1" applyFill="1" applyBorder="1" applyAlignment="1" applyProtection="1">
      <alignment horizontal="justify" vertical="center" wrapText="1"/>
      <protection locked="0"/>
    </xf>
    <xf numFmtId="0" fontId="11" fillId="0" borderId="6" xfId="0" applyFont="1" applyFill="1" applyBorder="1" applyAlignment="1" applyProtection="1">
      <alignment horizontal="center" vertical="center" wrapText="1"/>
      <protection locked="0"/>
    </xf>
    <xf numFmtId="167" fontId="11" fillId="0" borderId="22" xfId="0" applyNumberFormat="1" applyFont="1" applyFill="1" applyBorder="1" applyAlignment="1" applyProtection="1">
      <alignment horizontal="center" vertical="center" wrapText="1"/>
      <protection locked="0"/>
    </xf>
    <xf numFmtId="1" fontId="11" fillId="0" borderId="22" xfId="0" applyNumberFormat="1" applyFont="1" applyFill="1" applyBorder="1" applyAlignment="1" applyProtection="1">
      <alignment horizontal="center" vertical="center" wrapText="1"/>
      <protection locked="0"/>
    </xf>
    <xf numFmtId="9" fontId="11" fillId="0" borderId="29" xfId="0" applyNumberFormat="1" applyFont="1" applyFill="1" applyBorder="1" applyAlignment="1" applyProtection="1">
      <alignment horizontal="justify" vertical="center" wrapText="1"/>
      <protection locked="0"/>
    </xf>
    <xf numFmtId="3" fontId="11" fillId="0" borderId="16" xfId="0" applyNumberFormat="1" applyFont="1" applyFill="1" applyBorder="1" applyAlignment="1">
      <alignment horizontal="center" vertical="center" wrapText="1"/>
    </xf>
    <xf numFmtId="9" fontId="11" fillId="0" borderId="16" xfId="1" applyFont="1" applyFill="1" applyBorder="1" applyAlignment="1" applyProtection="1">
      <alignment horizontal="center" vertical="center" wrapText="1"/>
    </xf>
    <xf numFmtId="2" fontId="11" fillId="0" borderId="16" xfId="0" applyNumberFormat="1" applyFont="1" applyFill="1" applyBorder="1" applyAlignment="1">
      <alignment horizontal="center" vertical="center" wrapText="1"/>
    </xf>
    <xf numFmtId="2" fontId="11" fillId="0" borderId="26" xfId="0" applyNumberFormat="1" applyFont="1" applyFill="1" applyBorder="1" applyAlignment="1">
      <alignment horizontal="center" vertical="center" wrapText="1"/>
    </xf>
    <xf numFmtId="0" fontId="11" fillId="0" borderId="26" xfId="0" applyFont="1" applyFill="1" applyBorder="1" applyAlignment="1">
      <alignment horizontal="center" vertical="center" wrapText="1"/>
    </xf>
    <xf numFmtId="0" fontId="20" fillId="0" borderId="1" xfId="0" applyFont="1" applyFill="1" applyBorder="1" applyAlignment="1" applyProtection="1">
      <alignment horizontal="justify" vertical="center" wrapText="1"/>
      <protection locked="0"/>
    </xf>
    <xf numFmtId="0" fontId="11" fillId="0" borderId="14" xfId="0" applyFont="1" applyBorder="1" applyAlignment="1" applyProtection="1">
      <alignment horizontal="center" vertical="center" wrapText="1"/>
      <protection locked="0"/>
    </xf>
    <xf numFmtId="0" fontId="11" fillId="0" borderId="6" xfId="0" applyFont="1" applyBorder="1" applyAlignment="1" applyProtection="1">
      <alignment horizontal="justify" vertical="center" wrapText="1"/>
      <protection locked="0"/>
    </xf>
    <xf numFmtId="0" fontId="11" fillId="0" borderId="1" xfId="0" applyFont="1" applyBorder="1" applyAlignment="1" applyProtection="1">
      <alignment vertical="center" wrapText="1"/>
      <protection locked="0"/>
    </xf>
    <xf numFmtId="0" fontId="11" fillId="0" borderId="1" xfId="0" applyFont="1" applyBorder="1" applyAlignment="1" applyProtection="1">
      <alignment horizontal="justify" vertical="center" wrapText="1"/>
      <protection locked="0"/>
    </xf>
    <xf numFmtId="0" fontId="11" fillId="0" borderId="1" xfId="0" applyFont="1" applyBorder="1" applyAlignment="1" applyProtection="1">
      <alignment horizontal="center" vertical="center" wrapText="1"/>
      <protection locked="0"/>
    </xf>
    <xf numFmtId="9" fontId="11" fillId="0" borderId="1" xfId="0" applyNumberFormat="1" applyFont="1" applyBorder="1" applyAlignment="1" applyProtection="1">
      <alignment horizontal="center" vertical="center" wrapText="1"/>
      <protection locked="0"/>
    </xf>
    <xf numFmtId="167" fontId="11" fillId="0" borderId="6" xfId="0" applyNumberFormat="1" applyFont="1" applyBorder="1" applyAlignment="1" applyProtection="1">
      <alignment horizontal="center" vertical="center" wrapText="1"/>
      <protection locked="0"/>
    </xf>
    <xf numFmtId="1" fontId="11" fillId="0" borderId="1" xfId="0" applyNumberFormat="1" applyFont="1" applyBorder="1" applyAlignment="1" applyProtection="1">
      <alignment horizontal="center" vertical="center" wrapText="1"/>
      <protection locked="0"/>
    </xf>
    <xf numFmtId="9" fontId="11" fillId="0" borderId="29" xfId="0" applyNumberFormat="1" applyFont="1" applyBorder="1" applyAlignment="1" applyProtection="1">
      <alignment horizontal="justify" vertical="center" wrapText="1"/>
      <protection locked="0"/>
    </xf>
    <xf numFmtId="9" fontId="11" fillId="0" borderId="1" xfId="1" applyFont="1" applyFill="1" applyBorder="1" applyAlignment="1" applyProtection="1">
      <alignment horizontal="center" vertical="center" wrapText="1"/>
      <protection locked="0"/>
    </xf>
    <xf numFmtId="0" fontId="11" fillId="0" borderId="1" xfId="0" applyFont="1" applyBorder="1" applyAlignment="1" applyProtection="1">
      <alignment horizontal="justify" vertical="center"/>
      <protection locked="0"/>
    </xf>
    <xf numFmtId="0" fontId="23" fillId="0" borderId="1" xfId="0" applyFont="1" applyBorder="1" applyAlignment="1">
      <alignment horizontal="justify" vertical="center"/>
    </xf>
    <xf numFmtId="0" fontId="23" fillId="0" borderId="6" xfId="0" applyFont="1" applyBorder="1" applyAlignment="1">
      <alignment horizontal="center" vertical="center" wrapText="1"/>
    </xf>
    <xf numFmtId="167" fontId="11" fillId="0" borderId="1" xfId="0" applyNumberFormat="1" applyFont="1" applyBorder="1" applyAlignment="1" applyProtection="1">
      <alignment horizontal="center" vertical="center"/>
      <protection locked="0"/>
    </xf>
    <xf numFmtId="9" fontId="11" fillId="0" borderId="1" xfId="0" applyNumberFormat="1" applyFont="1" applyBorder="1" applyAlignment="1" applyProtection="1">
      <alignment horizontal="justify" vertical="center" wrapText="1"/>
      <protection locked="0"/>
    </xf>
    <xf numFmtId="0" fontId="11" fillId="0" borderId="1" xfId="0" applyFont="1" applyBorder="1" applyAlignment="1">
      <alignment horizontal="center" vertical="center"/>
    </xf>
    <xf numFmtId="0" fontId="11" fillId="0" borderId="30" xfId="0" applyFont="1" applyBorder="1" applyAlignment="1" applyProtection="1">
      <alignment horizontal="center" vertical="center" wrapText="1"/>
      <protection locked="0"/>
    </xf>
    <xf numFmtId="0" fontId="11" fillId="0" borderId="6" xfId="0" applyFont="1" applyBorder="1" applyAlignment="1" applyProtection="1">
      <alignment horizontal="center" vertical="center" wrapText="1"/>
      <protection locked="0"/>
    </xf>
    <xf numFmtId="0" fontId="23" fillId="0" borderId="16" xfId="0" applyFont="1" applyBorder="1" applyAlignment="1">
      <alignment horizontal="justify" vertical="center"/>
    </xf>
    <xf numFmtId="0" fontId="24" fillId="0" borderId="1" xfId="0" applyFont="1" applyFill="1" applyBorder="1" applyAlignment="1" applyProtection="1">
      <alignment horizontal="center" vertical="center" wrapText="1"/>
      <protection locked="0"/>
    </xf>
    <xf numFmtId="0" fontId="24" fillId="0" borderId="1" xfId="0" applyFont="1" applyFill="1" applyBorder="1" applyAlignment="1" applyProtection="1">
      <alignment horizontal="justify" vertical="center" wrapText="1"/>
      <protection locked="0"/>
    </xf>
    <xf numFmtId="167" fontId="24" fillId="0" borderId="1" xfId="0" applyNumberFormat="1" applyFont="1" applyFill="1" applyBorder="1" applyAlignment="1" applyProtection="1">
      <alignment horizontal="center" vertical="center" wrapText="1"/>
      <protection locked="0"/>
    </xf>
    <xf numFmtId="1" fontId="24" fillId="0" borderId="1" xfId="0" applyNumberFormat="1" applyFont="1" applyFill="1" applyBorder="1" applyAlignment="1" applyProtection="1">
      <alignment horizontal="center" vertical="center" wrapText="1"/>
      <protection locked="0"/>
    </xf>
    <xf numFmtId="9" fontId="24" fillId="0" borderId="1" xfId="0" applyNumberFormat="1" applyFont="1" applyFill="1" applyBorder="1" applyAlignment="1" applyProtection="1">
      <alignment horizontal="justify" vertical="center" wrapText="1"/>
      <protection locked="0"/>
    </xf>
    <xf numFmtId="0" fontId="11" fillId="0" borderId="1" xfId="0" applyFont="1" applyFill="1" applyBorder="1" applyAlignment="1" applyProtection="1">
      <alignment horizontal="center" vertical="center" wrapText="1"/>
      <protection locked="0"/>
    </xf>
    <xf numFmtId="0" fontId="11" fillId="0" borderId="1" xfId="0" applyFont="1" applyFill="1" applyBorder="1" applyAlignment="1" applyProtection="1">
      <alignment horizontal="justify" vertical="center" wrapText="1"/>
      <protection locked="0"/>
    </xf>
    <xf numFmtId="167" fontId="11" fillId="0" borderId="6" xfId="0" applyNumberFormat="1" applyFont="1" applyFill="1" applyBorder="1" applyAlignment="1" applyProtection="1">
      <alignment horizontal="center" vertical="center" wrapText="1"/>
      <protection locked="0"/>
    </xf>
    <xf numFmtId="1" fontId="11" fillId="0" borderId="1" xfId="0" applyNumberFormat="1" applyFont="1" applyFill="1" applyBorder="1" applyAlignment="1" applyProtection="1">
      <alignment horizontal="center" vertical="center" wrapText="1"/>
      <protection locked="0"/>
    </xf>
    <xf numFmtId="9" fontId="11" fillId="0" borderId="1" xfId="0" applyNumberFormat="1" applyFont="1" applyFill="1" applyBorder="1" applyAlignment="1" applyProtection="1">
      <alignment horizontal="justify" vertical="center" wrapText="1"/>
      <protection locked="0"/>
    </xf>
    <xf numFmtId="0" fontId="11" fillId="0" borderId="31" xfId="0" applyFont="1" applyFill="1" applyBorder="1" applyAlignment="1" applyProtection="1">
      <alignment horizontal="center" vertical="center" wrapText="1"/>
      <protection locked="0"/>
    </xf>
    <xf numFmtId="9" fontId="11" fillId="0" borderId="6" xfId="0" applyNumberFormat="1" applyFont="1" applyFill="1" applyBorder="1" applyAlignment="1" applyProtection="1">
      <alignment horizontal="justify" vertical="center" wrapText="1"/>
      <protection locked="0"/>
    </xf>
    <xf numFmtId="0" fontId="24" fillId="0" borderId="1" xfId="0" applyFont="1" applyFill="1" applyBorder="1" applyAlignment="1" applyProtection="1">
      <alignment horizontal="justify" vertical="center" wrapText="1"/>
      <protection locked="0" hidden="1"/>
    </xf>
    <xf numFmtId="0" fontId="24" fillId="0" borderId="1" xfId="0" applyFont="1" applyFill="1" applyBorder="1" applyAlignment="1" applyProtection="1">
      <alignment horizontal="center" vertical="center" wrapText="1"/>
      <protection locked="0" hidden="1"/>
    </xf>
    <xf numFmtId="168" fontId="24" fillId="0" borderId="1" xfId="0" applyNumberFormat="1" applyFont="1" applyFill="1" applyBorder="1" applyAlignment="1" applyProtection="1">
      <alignment horizontal="justify" vertical="center" wrapText="1"/>
      <protection locked="0" hidden="1"/>
    </xf>
    <xf numFmtId="1" fontId="24" fillId="0" borderId="1" xfId="0" applyNumberFormat="1" applyFont="1" applyFill="1" applyBorder="1" applyAlignment="1" applyProtection="1">
      <alignment horizontal="center" vertical="center" wrapText="1"/>
      <protection locked="0" hidden="1"/>
    </xf>
    <xf numFmtId="0" fontId="11" fillId="0" borderId="1" xfId="0" applyFont="1" applyFill="1" applyBorder="1" applyAlignment="1">
      <alignment vertical="center" wrapText="1"/>
    </xf>
    <xf numFmtId="0" fontId="11" fillId="0" borderId="1" xfId="0" applyFont="1" applyFill="1" applyBorder="1" applyAlignment="1" applyProtection="1">
      <alignment horizontal="center" vertical="center" wrapText="1"/>
      <protection locked="0" hidden="1"/>
    </xf>
    <xf numFmtId="0" fontId="11" fillId="0" borderId="6" xfId="0" applyFont="1" applyFill="1" applyBorder="1" applyAlignment="1" applyProtection="1">
      <alignment horizontal="center" vertical="center" wrapText="1"/>
      <protection locked="0" hidden="1"/>
    </xf>
    <xf numFmtId="168" fontId="11" fillId="0" borderId="1" xfId="0" applyNumberFormat="1" applyFont="1" applyFill="1" applyBorder="1" applyAlignment="1" applyProtection="1">
      <alignment horizontal="center" vertical="center" wrapText="1"/>
      <protection locked="0" hidden="1"/>
    </xf>
    <xf numFmtId="1" fontId="11" fillId="0" borderId="1" xfId="0" applyNumberFormat="1" applyFont="1" applyFill="1" applyBorder="1" applyAlignment="1" applyProtection="1">
      <alignment horizontal="center" vertical="center" wrapText="1"/>
      <protection locked="0" hidden="1"/>
    </xf>
    <xf numFmtId="9" fontId="11" fillId="0" borderId="1" xfId="0" applyNumberFormat="1" applyFont="1" applyFill="1" applyBorder="1" applyAlignment="1" applyProtection="1">
      <alignment horizontal="justify" vertical="center" wrapText="1"/>
      <protection locked="0" hidden="1"/>
    </xf>
    <xf numFmtId="0" fontId="24" fillId="0" borderId="1" xfId="0" applyFont="1" applyFill="1" applyBorder="1" applyAlignment="1" applyProtection="1">
      <alignment horizontal="left" vertical="center" wrapText="1"/>
      <protection locked="0" hidden="1"/>
    </xf>
    <xf numFmtId="0" fontId="25" fillId="0" borderId="1" xfId="0" applyFont="1" applyFill="1" applyBorder="1" applyAlignment="1">
      <alignment horizontal="justify" vertical="center"/>
    </xf>
    <xf numFmtId="9" fontId="24" fillId="0" borderId="1" xfId="0" applyNumberFormat="1" applyFont="1" applyFill="1" applyBorder="1" applyAlignment="1" applyProtection="1">
      <alignment horizontal="justify" vertical="center" wrapText="1"/>
      <protection locked="0" hidden="1"/>
    </xf>
    <xf numFmtId="0" fontId="11" fillId="0" borderId="6" xfId="0" applyFont="1" applyFill="1" applyBorder="1" applyAlignment="1" applyProtection="1">
      <alignment horizontal="left" vertical="center" wrapText="1"/>
      <protection locked="0" hidden="1"/>
    </xf>
    <xf numFmtId="168" fontId="11" fillId="0" borderId="6" xfId="0" applyNumberFormat="1" applyFont="1" applyFill="1" applyBorder="1" applyAlignment="1" applyProtection="1">
      <alignment horizontal="center" vertical="center" wrapText="1"/>
      <protection locked="0" hidden="1"/>
    </xf>
    <xf numFmtId="1" fontId="11" fillId="0" borderId="6" xfId="0" applyNumberFormat="1" applyFont="1" applyFill="1" applyBorder="1" applyAlignment="1" applyProtection="1">
      <alignment horizontal="center" vertical="center" wrapText="1"/>
      <protection locked="0" hidden="1"/>
    </xf>
    <xf numFmtId="9" fontId="11" fillId="0" borderId="6" xfId="0" applyNumberFormat="1" applyFont="1" applyFill="1" applyBorder="1" applyAlignment="1" applyProtection="1">
      <alignment horizontal="left" vertical="center" wrapText="1"/>
      <protection locked="0" hidden="1"/>
    </xf>
    <xf numFmtId="0" fontId="11" fillId="0" borderId="6" xfId="0" applyFont="1" applyFill="1" applyBorder="1" applyAlignment="1" applyProtection="1">
      <alignment horizontal="justify" vertical="center" wrapText="1"/>
      <protection locked="0" hidden="1"/>
    </xf>
    <xf numFmtId="9" fontId="11" fillId="0" borderId="1" xfId="0" applyNumberFormat="1" applyFont="1" applyFill="1" applyBorder="1" applyAlignment="1" applyProtection="1">
      <alignment horizontal="left" vertical="center" wrapText="1"/>
      <protection locked="0" hidden="1"/>
    </xf>
    <xf numFmtId="0" fontId="11" fillId="0" borderId="1" xfId="0" applyFont="1" applyBorder="1" applyAlignment="1" applyProtection="1">
      <alignment horizontal="justify" vertical="center" wrapText="1"/>
      <protection locked="0" hidden="1"/>
    </xf>
    <xf numFmtId="0" fontId="11" fillId="0" borderId="1" xfId="0" applyFont="1" applyBorder="1" applyAlignment="1" applyProtection="1">
      <alignment horizontal="center" vertical="center" wrapText="1"/>
      <protection locked="0" hidden="1"/>
    </xf>
    <xf numFmtId="168" fontId="11" fillId="0" borderId="1" xfId="0" applyNumberFormat="1" applyFont="1" applyBorder="1" applyAlignment="1" applyProtection="1">
      <alignment horizontal="right" vertical="center" wrapText="1"/>
      <protection locked="0" hidden="1"/>
    </xf>
    <xf numFmtId="0" fontId="11" fillId="0" borderId="6" xfId="0" applyFont="1" applyFill="1" applyBorder="1" applyAlignment="1">
      <alignment vertical="center" wrapText="1"/>
    </xf>
    <xf numFmtId="0" fontId="11" fillId="0" borderId="1" xfId="0" applyFont="1" applyFill="1" applyBorder="1" applyAlignment="1">
      <alignment horizontal="left" vertical="center" wrapText="1"/>
    </xf>
    <xf numFmtId="0" fontId="11" fillId="0" borderId="1" xfId="0" applyFont="1" applyFill="1" applyBorder="1" applyAlignment="1" applyProtection="1">
      <alignment horizontal="justify" vertical="center" wrapText="1"/>
      <protection locked="0" hidden="1"/>
    </xf>
    <xf numFmtId="9" fontId="11" fillId="0" borderId="1" xfId="0" applyNumberFormat="1" applyFont="1" applyFill="1" applyBorder="1" applyAlignment="1" applyProtection="1">
      <alignment horizontal="center" vertical="center" wrapText="1"/>
      <protection locked="0" hidden="1"/>
    </xf>
    <xf numFmtId="0" fontId="11" fillId="0" borderId="1" xfId="0" applyFont="1" applyFill="1" applyBorder="1" applyAlignment="1">
      <alignment vertical="top" wrapText="1"/>
    </xf>
    <xf numFmtId="0" fontId="25" fillId="0" borderId="1" xfId="0" applyFont="1" applyFill="1" applyBorder="1" applyAlignment="1">
      <alignment horizontal="center" vertical="center"/>
    </xf>
    <xf numFmtId="14" fontId="24" fillId="0" borderId="1" xfId="0" applyNumberFormat="1" applyFont="1" applyFill="1" applyBorder="1" applyAlignment="1" applyProtection="1">
      <alignment horizontal="center" vertical="center" wrapText="1"/>
      <protection locked="0" hidden="1"/>
    </xf>
    <xf numFmtId="168" fontId="11" fillId="0" borderId="1" xfId="0" applyNumberFormat="1" applyFont="1" applyBorder="1" applyAlignment="1" applyProtection="1">
      <alignment horizontal="center" vertical="center" wrapText="1"/>
      <protection locked="0" hidden="1"/>
    </xf>
    <xf numFmtId="1" fontId="11" fillId="0" borderId="1" xfId="0" applyNumberFormat="1" applyFont="1" applyBorder="1" applyAlignment="1" applyProtection="1">
      <alignment horizontal="center" vertical="center" wrapText="1"/>
      <protection locked="0" hidden="1"/>
    </xf>
    <xf numFmtId="9" fontId="11" fillId="0" borderId="1" xfId="0" applyNumberFormat="1" applyFont="1" applyBorder="1" applyAlignment="1" applyProtection="1">
      <alignment horizontal="center" vertical="center" wrapText="1"/>
      <protection locked="0" hidden="1"/>
    </xf>
    <xf numFmtId="9" fontId="11" fillId="0" borderId="1" xfId="0" applyNumberFormat="1" applyFont="1" applyBorder="1" applyAlignment="1" applyProtection="1">
      <alignment horizontal="justify" vertical="center" wrapText="1"/>
      <protection locked="0" hidden="1"/>
    </xf>
    <xf numFmtId="0" fontId="26" fillId="0" borderId="6" xfId="0" applyFont="1" applyBorder="1" applyAlignment="1" applyProtection="1">
      <alignment horizontal="justify" vertical="center" wrapText="1"/>
      <protection locked="0" hidden="1"/>
    </xf>
    <xf numFmtId="0" fontId="11" fillId="0" borderId="6" xfId="0" applyFont="1" applyBorder="1" applyAlignment="1" applyProtection="1">
      <alignment horizontal="justify" vertical="center" wrapText="1"/>
      <protection locked="0" hidden="1"/>
    </xf>
    <xf numFmtId="168" fontId="11" fillId="0" borderId="6" xfId="0" applyNumberFormat="1" applyFont="1" applyBorder="1" applyAlignment="1" applyProtection="1">
      <alignment horizontal="center" vertical="center" wrapText="1"/>
      <protection locked="0" hidden="1"/>
    </xf>
    <xf numFmtId="1" fontId="11" fillId="0" borderId="6" xfId="0" applyNumberFormat="1" applyFont="1" applyBorder="1" applyAlignment="1" applyProtection="1">
      <alignment horizontal="center" vertical="center" wrapText="1"/>
      <protection locked="0" hidden="1"/>
    </xf>
    <xf numFmtId="9" fontId="11" fillId="0" borderId="6" xfId="0" applyNumberFormat="1" applyFont="1" applyBorder="1" applyAlignment="1" applyProtection="1">
      <alignment horizontal="justify" vertical="center" wrapText="1"/>
      <protection locked="0" hidden="1"/>
    </xf>
    <xf numFmtId="0" fontId="11" fillId="0" borderId="6" xfId="0" applyFont="1" applyBorder="1" applyAlignment="1" applyProtection="1">
      <alignment horizontal="center" vertical="center" wrapText="1"/>
      <protection locked="0" hidden="1"/>
    </xf>
    <xf numFmtId="0" fontId="26" fillId="0" borderId="1" xfId="0" applyFont="1" applyBorder="1" applyAlignment="1" applyProtection="1">
      <alignment horizontal="center" vertical="center" wrapText="1"/>
      <protection locked="0" hidden="1"/>
    </xf>
    <xf numFmtId="168" fontId="11" fillId="0" borderId="1" xfId="0" applyNumberFormat="1" applyFont="1" applyBorder="1" applyAlignment="1" applyProtection="1">
      <alignment vertical="center" wrapText="1"/>
      <protection locked="0" hidden="1"/>
    </xf>
    <xf numFmtId="0" fontId="11" fillId="0" borderId="15" xfId="0" applyFont="1" applyBorder="1" applyAlignment="1" applyProtection="1">
      <alignment horizontal="center" vertical="center" wrapText="1"/>
      <protection locked="0" hidden="1"/>
    </xf>
    <xf numFmtId="0" fontId="26" fillId="0" borderId="15" xfId="0" applyFont="1" applyBorder="1" applyAlignment="1" applyProtection="1">
      <alignment horizontal="center" vertical="center" wrapText="1"/>
      <protection locked="0" hidden="1"/>
    </xf>
    <xf numFmtId="1" fontId="11" fillId="0" borderId="6" xfId="0" applyNumberFormat="1" applyFont="1" applyBorder="1" applyAlignment="1" applyProtection="1">
      <alignment horizontal="center" vertical="center" wrapText="1"/>
      <protection locked="0"/>
    </xf>
    <xf numFmtId="0" fontId="27" fillId="0" borderId="1" xfId="0" applyFont="1" applyBorder="1" applyAlignment="1" applyProtection="1">
      <alignment horizontal="center" vertical="center" wrapText="1"/>
      <protection locked="0" hidden="1"/>
    </xf>
    <xf numFmtId="0" fontId="28" fillId="0" borderId="1" xfId="0" applyFont="1" applyBorder="1" applyAlignment="1" applyProtection="1">
      <alignment horizontal="justify" vertical="center" wrapText="1"/>
      <protection locked="0" hidden="1"/>
    </xf>
    <xf numFmtId="0" fontId="30" fillId="11" borderId="1" xfId="0" applyFont="1" applyFill="1" applyBorder="1" applyAlignment="1" applyProtection="1">
      <alignment horizontal="justify" vertical="center" wrapText="1"/>
      <protection locked="0" hidden="1"/>
    </xf>
    <xf numFmtId="0" fontId="30" fillId="0" borderId="1" xfId="0" applyFont="1" applyBorder="1" applyAlignment="1" applyProtection="1">
      <alignment horizontal="justify" vertical="center" wrapText="1"/>
      <protection locked="0" hidden="1"/>
    </xf>
    <xf numFmtId="0" fontId="30" fillId="11" borderId="1" xfId="0" applyFont="1" applyFill="1" applyBorder="1" applyAlignment="1" applyProtection="1">
      <alignment horizontal="center" vertical="center" wrapText="1"/>
      <protection locked="0" hidden="1"/>
    </xf>
    <xf numFmtId="0" fontId="30" fillId="10" borderId="1" xfId="0" applyFont="1" applyFill="1" applyBorder="1" applyAlignment="1" applyProtection="1">
      <alignment horizontal="justify" vertical="center" wrapText="1"/>
      <protection locked="0" hidden="1"/>
    </xf>
    <xf numFmtId="168" fontId="30" fillId="0" borderId="6" xfId="0" applyNumberFormat="1" applyFont="1" applyBorder="1" applyAlignment="1" applyProtection="1">
      <alignment horizontal="justify" vertical="center" wrapText="1"/>
      <protection locked="0" hidden="1"/>
    </xf>
    <xf numFmtId="1" fontId="10" fillId="0" borderId="6" xfId="0" applyNumberFormat="1" applyFont="1" applyBorder="1" applyAlignment="1" applyProtection="1">
      <alignment horizontal="center" vertical="center" wrapText="1"/>
      <protection locked="0"/>
    </xf>
    <xf numFmtId="9" fontId="10" fillId="0" borderId="6" xfId="0" applyNumberFormat="1" applyFont="1" applyBorder="1" applyAlignment="1" applyProtection="1">
      <alignment horizontal="justify" vertical="center" wrapText="1"/>
      <protection locked="0"/>
    </xf>
    <xf numFmtId="0" fontId="10" fillId="0" borderId="15" xfId="0" applyFont="1" applyBorder="1" applyAlignment="1" applyProtection="1">
      <alignment vertical="center" wrapText="1"/>
      <protection locked="0"/>
    </xf>
    <xf numFmtId="0" fontId="6" fillId="0" borderId="15" xfId="0" applyFont="1" applyBorder="1" applyAlignment="1" applyProtection="1">
      <alignment horizontal="center" vertical="center" wrapText="1"/>
      <protection locked="0"/>
    </xf>
    <xf numFmtId="0" fontId="30" fillId="0" borderId="6" xfId="0" applyFont="1" applyBorder="1" applyAlignment="1" applyProtection="1">
      <alignment horizontal="justify" vertical="center" wrapText="1"/>
      <protection locked="0" hidden="1"/>
    </xf>
    <xf numFmtId="0" fontId="27" fillId="0" borderId="6" xfId="0" applyFont="1" applyBorder="1" applyAlignment="1" applyProtection="1">
      <alignment horizontal="center" vertical="center" wrapText="1"/>
      <protection locked="0" hidden="1"/>
    </xf>
    <xf numFmtId="0" fontId="28" fillId="0" borderId="6" xfId="0" applyFont="1" applyBorder="1" applyAlignment="1" applyProtection="1">
      <alignment horizontal="justify" vertical="center" wrapText="1"/>
      <protection locked="0" hidden="1"/>
    </xf>
    <xf numFmtId="0" fontId="30" fillId="11" borderId="6" xfId="0" applyFont="1" applyFill="1" applyBorder="1" applyAlignment="1" applyProtection="1">
      <alignment horizontal="justify" vertical="center" wrapText="1"/>
      <protection locked="0" hidden="1"/>
    </xf>
    <xf numFmtId="0" fontId="3" fillId="0" borderId="6" xfId="2" applyFont="1" applyFill="1" applyBorder="1" applyAlignment="1">
      <alignment vertical="center" wrapText="1"/>
    </xf>
    <xf numFmtId="0" fontId="32" fillId="11" borderId="1" xfId="0" applyFont="1" applyFill="1" applyBorder="1" applyAlignment="1" applyProtection="1">
      <alignment horizontal="center" vertical="center" wrapText="1"/>
      <protection locked="0" hidden="1"/>
    </xf>
    <xf numFmtId="0" fontId="10" fillId="10" borderId="1" xfId="0" applyFont="1" applyFill="1" applyBorder="1" applyAlignment="1" applyProtection="1">
      <alignment horizontal="center" vertical="center" wrapText="1"/>
      <protection locked="0" hidden="1"/>
    </xf>
    <xf numFmtId="0" fontId="10" fillId="11" borderId="1" xfId="0" applyFont="1" applyFill="1" applyBorder="1" applyAlignment="1" applyProtection="1">
      <alignment horizontal="center" vertical="center" wrapText="1"/>
      <protection locked="0" hidden="1"/>
    </xf>
    <xf numFmtId="0" fontId="10" fillId="0" borderId="1" xfId="0" applyFont="1" applyBorder="1" applyAlignment="1" applyProtection="1">
      <alignment horizontal="center" vertical="center" wrapText="1"/>
      <protection locked="0" hidden="1"/>
    </xf>
    <xf numFmtId="168" fontId="10" fillId="0" borderId="1" xfId="0" applyNumberFormat="1" applyFont="1" applyBorder="1" applyAlignment="1" applyProtection="1">
      <alignment horizontal="center" vertical="center" wrapText="1"/>
      <protection locked="0" hidden="1"/>
    </xf>
    <xf numFmtId="1" fontId="10" fillId="0" borderId="1" xfId="0" applyNumberFormat="1" applyFont="1" applyBorder="1" applyAlignment="1" applyProtection="1">
      <alignment horizontal="center" vertical="center" wrapText="1"/>
      <protection locked="0" hidden="1"/>
    </xf>
    <xf numFmtId="9" fontId="10" fillId="11" borderId="1" xfId="0" applyNumberFormat="1" applyFont="1" applyFill="1" applyBorder="1" applyAlignment="1" applyProtection="1">
      <alignment horizontal="center" vertical="center" wrapText="1"/>
      <protection locked="0" hidden="1"/>
    </xf>
    <xf numFmtId="0" fontId="10" fillId="0" borderId="1" xfId="0" applyFont="1" applyBorder="1" applyAlignment="1" applyProtection="1">
      <alignment horizontal="center" vertical="center"/>
      <protection locked="0" hidden="1"/>
    </xf>
    <xf numFmtId="9" fontId="10" fillId="0" borderId="1" xfId="0" applyNumberFormat="1" applyFont="1" applyBorder="1" applyAlignment="1" applyProtection="1">
      <alignment horizontal="center" vertical="center" wrapText="1"/>
      <protection locked="0" hidden="1"/>
    </xf>
    <xf numFmtId="14" fontId="32" fillId="0" borderId="1" xfId="0" applyNumberFormat="1" applyFont="1" applyBorder="1" applyAlignment="1">
      <alignment horizontal="center" vertical="center" wrapText="1"/>
    </xf>
    <xf numFmtId="0" fontId="33" fillId="12" borderId="1" xfId="0" applyFont="1" applyFill="1" applyBorder="1" applyAlignment="1">
      <alignment horizontal="center" vertical="center" wrapText="1"/>
    </xf>
    <xf numFmtId="165" fontId="10" fillId="0" borderId="1" xfId="3" applyNumberFormat="1" applyFont="1" applyFill="1" applyBorder="1" applyAlignment="1">
      <alignment horizontal="center" vertical="center" wrapText="1"/>
    </xf>
    <xf numFmtId="165" fontId="34" fillId="0" borderId="1" xfId="3" applyNumberFormat="1" applyFont="1" applyFill="1" applyBorder="1" applyAlignment="1">
      <alignment horizontal="center" vertical="center" wrapText="1"/>
    </xf>
    <xf numFmtId="0" fontId="10" fillId="11" borderId="1" xfId="0" applyFont="1" applyFill="1" applyBorder="1" applyAlignment="1" applyProtection="1">
      <alignment horizontal="center" vertical="center" wrapText="1"/>
      <protection locked="0"/>
    </xf>
    <xf numFmtId="9" fontId="10" fillId="0" borderId="1" xfId="0" applyNumberFormat="1" applyFont="1" applyBorder="1" applyAlignment="1" applyProtection="1">
      <alignment horizontal="center" vertical="center" wrapText="1"/>
      <protection locked="0"/>
    </xf>
    <xf numFmtId="1" fontId="10" fillId="11" borderId="1" xfId="0" applyNumberFormat="1" applyFont="1" applyFill="1" applyBorder="1" applyAlignment="1" applyProtection="1">
      <alignment horizontal="center" vertical="center" wrapText="1"/>
      <protection locked="0" hidden="1"/>
    </xf>
    <xf numFmtId="9" fontId="10" fillId="11" borderId="1" xfId="0" applyNumberFormat="1" applyFont="1" applyFill="1" applyBorder="1" applyAlignment="1" applyProtection="1">
      <alignment horizontal="center" vertical="center" wrapText="1"/>
      <protection locked="0"/>
    </xf>
    <xf numFmtId="0" fontId="32" fillId="0" borderId="1" xfId="0" applyFont="1" applyBorder="1" applyAlignment="1">
      <alignment horizontal="center" vertical="center" wrapText="1"/>
    </xf>
    <xf numFmtId="0" fontId="32" fillId="0" borderId="1" xfId="0" applyFont="1" applyBorder="1" applyAlignment="1">
      <alignment horizontal="center" vertical="center"/>
    </xf>
    <xf numFmtId="0" fontId="2" fillId="0" borderId="1" xfId="0" applyFont="1" applyBorder="1" applyAlignment="1" applyProtection="1">
      <alignment horizontal="center" vertical="center" wrapText="1"/>
      <protection locked="0" hidden="1"/>
    </xf>
    <xf numFmtId="0" fontId="2" fillId="11" borderId="1" xfId="0" applyFont="1" applyFill="1" applyBorder="1" applyAlignment="1" applyProtection="1">
      <alignment horizontal="center" vertical="center" wrapText="1"/>
      <protection locked="0" hidden="1"/>
    </xf>
    <xf numFmtId="0" fontId="2" fillId="10" borderId="1" xfId="0" applyFont="1" applyFill="1" applyBorder="1" applyAlignment="1" applyProtection="1">
      <alignment horizontal="center" vertical="center" wrapText="1"/>
      <protection locked="0" hidden="1"/>
    </xf>
    <xf numFmtId="0" fontId="0" fillId="0" borderId="1" xfId="0" applyBorder="1" applyAlignment="1">
      <alignment horizontal="center" vertical="center" wrapText="1"/>
    </xf>
    <xf numFmtId="0" fontId="36" fillId="0" borderId="1" xfId="0" applyFont="1" applyBorder="1" applyAlignment="1" applyProtection="1">
      <alignment horizontal="center" vertical="center" wrapText="1"/>
      <protection locked="0" hidden="1"/>
    </xf>
    <xf numFmtId="0" fontId="36" fillId="13" borderId="1" xfId="0" applyFont="1" applyFill="1" applyBorder="1" applyAlignment="1" applyProtection="1">
      <alignment horizontal="center" vertical="center" wrapText="1"/>
      <protection locked="0" hidden="1"/>
    </xf>
    <xf numFmtId="169" fontId="36" fillId="0" borderId="1" xfId="0" applyNumberFormat="1" applyFont="1" applyBorder="1" applyAlignment="1" applyProtection="1">
      <alignment horizontal="center" vertical="center" wrapText="1"/>
      <protection locked="0" hidden="1"/>
    </xf>
    <xf numFmtId="1" fontId="36" fillId="0" borderId="1" xfId="0" applyNumberFormat="1" applyFont="1" applyBorder="1" applyAlignment="1" applyProtection="1">
      <alignment horizontal="center" vertical="center" wrapText="1"/>
      <protection locked="0" hidden="1"/>
    </xf>
    <xf numFmtId="9" fontId="36" fillId="13" borderId="1" xfId="0" applyNumberFormat="1" applyFont="1" applyFill="1" applyBorder="1" applyAlignment="1" applyProtection="1">
      <alignment horizontal="center" vertical="center" wrapText="1"/>
      <protection locked="0" hidden="1"/>
    </xf>
    <xf numFmtId="0" fontId="33" fillId="0" borderId="1" xfId="0" applyFont="1" applyBorder="1" applyAlignment="1">
      <alignment horizontal="center" vertical="center" wrapText="1"/>
    </xf>
    <xf numFmtId="0" fontId="20" fillId="0" borderId="28" xfId="0" applyFont="1" applyFill="1" applyBorder="1" applyAlignment="1">
      <alignment horizontal="center" vertical="center" wrapText="1"/>
    </xf>
    <xf numFmtId="0" fontId="0" fillId="0" borderId="1" xfId="0" applyFill="1" applyBorder="1" applyAlignment="1">
      <alignment horizontal="left" vertical="center" wrapText="1"/>
    </xf>
    <xf numFmtId="0" fontId="12"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23" fillId="0" borderId="6" xfId="0" applyFont="1" applyFill="1" applyBorder="1" applyAlignment="1" applyProtection="1">
      <alignment vertical="top" wrapText="1"/>
      <protection locked="0"/>
    </xf>
    <xf numFmtId="0" fontId="7" fillId="0" borderId="1" xfId="0" applyFont="1" applyFill="1" applyBorder="1" applyAlignment="1" applyProtection="1">
      <alignment horizontal="justify" vertical="center" wrapText="1"/>
      <protection locked="0"/>
    </xf>
    <xf numFmtId="1" fontId="30" fillId="0" borderId="1" xfId="0" applyNumberFormat="1" applyFont="1" applyFill="1" applyBorder="1" applyAlignment="1" applyProtection="1">
      <alignment horizontal="left" vertical="center" wrapText="1"/>
      <protection locked="0" hidden="1"/>
    </xf>
    <xf numFmtId="0" fontId="28" fillId="0" borderId="6" xfId="0" applyFont="1" applyFill="1" applyBorder="1" applyAlignment="1" applyProtection="1">
      <alignment horizontal="justify" vertical="center" wrapText="1"/>
      <protection locked="0" hidden="1"/>
    </xf>
    <xf numFmtId="0" fontId="3" fillId="0" borderId="1" xfId="2" applyFont="1" applyBorder="1" applyAlignment="1">
      <alignment vertical="center" wrapText="1"/>
    </xf>
    <xf numFmtId="0" fontId="23" fillId="0" borderId="1" xfId="0" applyFont="1" applyFill="1" applyBorder="1" applyAlignment="1" applyProtection="1">
      <alignment vertical="top" wrapText="1"/>
      <protection locked="0"/>
    </xf>
    <xf numFmtId="0" fontId="7" fillId="0" borderId="15" xfId="0" applyFont="1" applyFill="1" applyBorder="1" applyAlignment="1" applyProtection="1">
      <alignment horizontal="center" vertical="center" wrapText="1"/>
      <protection locked="0"/>
    </xf>
    <xf numFmtId="0" fontId="7" fillId="0" borderId="6" xfId="0" applyFont="1" applyFill="1" applyBorder="1" applyAlignment="1" applyProtection="1">
      <alignment horizontal="center" vertical="center" wrapText="1"/>
      <protection locked="0"/>
    </xf>
    <xf numFmtId="168" fontId="10" fillId="0" borderId="1" xfId="0" applyNumberFormat="1" applyFont="1" applyBorder="1" applyAlignment="1" applyProtection="1">
      <alignment horizontal="center" vertical="center" wrapText="1"/>
      <protection locked="0" hidden="1"/>
    </xf>
    <xf numFmtId="1" fontId="10" fillId="0" borderId="1" xfId="0" applyNumberFormat="1" applyFont="1" applyBorder="1" applyAlignment="1" applyProtection="1">
      <alignment horizontal="center" vertical="center" wrapText="1"/>
      <protection locked="0" hidden="1"/>
    </xf>
    <xf numFmtId="0" fontId="10" fillId="0" borderId="1" xfId="0" applyFont="1" applyBorder="1" applyAlignment="1" applyProtection="1">
      <alignment horizontal="center" vertical="center" wrapText="1"/>
      <protection locked="0" hidden="1"/>
    </xf>
    <xf numFmtId="0" fontId="0" fillId="0" borderId="1" xfId="0" applyBorder="1" applyAlignment="1">
      <alignment horizontal="center" vertical="center" wrapText="1"/>
    </xf>
    <xf numFmtId="0" fontId="2" fillId="0" borderId="1" xfId="0" applyFont="1" applyBorder="1" applyAlignment="1" applyProtection="1">
      <alignment horizontal="center" vertical="center" wrapText="1"/>
      <protection locked="0" hidden="1"/>
    </xf>
    <xf numFmtId="0" fontId="32" fillId="0" borderId="1" xfId="0" applyFont="1" applyBorder="1" applyAlignment="1">
      <alignment horizontal="center" vertical="center" wrapText="1"/>
    </xf>
    <xf numFmtId="9" fontId="10" fillId="11" borderId="1" xfId="0" applyNumberFormat="1" applyFont="1" applyFill="1" applyBorder="1" applyAlignment="1" applyProtection="1">
      <alignment horizontal="center" vertical="center" wrapText="1"/>
      <protection locked="0" hidden="1"/>
    </xf>
    <xf numFmtId="9" fontId="10" fillId="0" borderId="1" xfId="0" applyNumberFormat="1" applyFont="1" applyBorder="1" applyAlignment="1" applyProtection="1">
      <alignment horizontal="center" vertical="center" wrapText="1"/>
      <protection locked="0" hidden="1"/>
    </xf>
    <xf numFmtId="0" fontId="32" fillId="12" borderId="1" xfId="0" applyFont="1" applyFill="1" applyBorder="1" applyAlignment="1">
      <alignment horizontal="center" vertical="center" wrapText="1"/>
    </xf>
    <xf numFmtId="0" fontId="32" fillId="0" borderId="1" xfId="0" applyFont="1" applyBorder="1" applyAlignment="1" applyProtection="1">
      <alignment horizontal="center" vertical="center" wrapText="1"/>
      <protection locked="0" hidden="1"/>
    </xf>
    <xf numFmtId="0" fontId="33" fillId="12" borderId="1" xfId="0" applyFont="1" applyFill="1" applyBorder="1" applyAlignment="1">
      <alignment horizontal="center" vertical="center" wrapText="1"/>
    </xf>
    <xf numFmtId="0" fontId="10" fillId="11" borderId="1" xfId="0" applyFont="1" applyFill="1" applyBorder="1" applyAlignment="1" applyProtection="1">
      <alignment horizontal="center" vertical="center" wrapText="1"/>
      <protection locked="0" hidden="1"/>
    </xf>
    <xf numFmtId="0" fontId="32" fillId="11" borderId="1" xfId="0" applyFont="1" applyFill="1" applyBorder="1" applyAlignment="1" applyProtection="1">
      <alignment horizontal="center" vertical="center" wrapText="1"/>
      <protection locked="0" hidden="1"/>
    </xf>
    <xf numFmtId="166" fontId="13" fillId="2" borderId="7" xfId="0" applyNumberFormat="1" applyFont="1" applyFill="1" applyBorder="1" applyAlignment="1" applyProtection="1">
      <alignment horizontal="center" vertical="center" wrapText="1"/>
      <protection locked="0" hidden="1"/>
    </xf>
    <xf numFmtId="166" fontId="13" fillId="2" borderId="3" xfId="0" applyNumberFormat="1" applyFont="1" applyFill="1" applyBorder="1" applyAlignment="1" applyProtection="1">
      <alignment horizontal="center" vertical="center" wrapText="1"/>
      <protection locked="0" hidden="1"/>
    </xf>
    <xf numFmtId="166" fontId="13" fillId="0" borderId="7" xfId="0" applyNumberFormat="1" applyFont="1" applyBorder="1" applyAlignment="1" applyProtection="1">
      <alignment horizontal="center" vertical="center" wrapText="1"/>
      <protection locked="0" hidden="1"/>
    </xf>
    <xf numFmtId="166" fontId="13" fillId="0" borderId="2" xfId="0" applyNumberFormat="1" applyFont="1" applyBorder="1" applyAlignment="1" applyProtection="1">
      <alignment horizontal="center" vertical="center" wrapText="1"/>
      <protection locked="0" hidden="1"/>
    </xf>
    <xf numFmtId="0" fontId="2" fillId="0" borderId="0" xfId="0" applyFont="1" applyAlignment="1" applyProtection="1">
      <alignment horizontal="left" vertical="top" wrapText="1"/>
      <protection locked="0" hidden="1"/>
    </xf>
    <xf numFmtId="0" fontId="7" fillId="7" borderId="16" xfId="0" applyFont="1" applyFill="1" applyBorder="1" applyAlignment="1" applyProtection="1">
      <alignment horizontal="center" vertical="center" wrapText="1"/>
      <protection locked="0"/>
    </xf>
    <xf numFmtId="0" fontId="7" fillId="7" borderId="15" xfId="0" applyFont="1" applyFill="1" applyBorder="1" applyAlignment="1" applyProtection="1">
      <alignment horizontal="center" vertical="center" wrapText="1"/>
      <protection locked="0"/>
    </xf>
    <xf numFmtId="0" fontId="7" fillId="8" borderId="19" xfId="0" applyFont="1" applyFill="1" applyBorder="1" applyAlignment="1" applyProtection="1">
      <alignment horizontal="center" vertical="center" wrapText="1"/>
      <protection locked="0"/>
    </xf>
    <xf numFmtId="0" fontId="7" fillId="8" borderId="17" xfId="0" applyFont="1" applyFill="1" applyBorder="1" applyAlignment="1" applyProtection="1">
      <alignment horizontal="center" vertical="center" wrapText="1"/>
      <protection locked="0"/>
    </xf>
    <xf numFmtId="0" fontId="11" fillId="0" borderId="15" xfId="0" applyFont="1" applyFill="1" applyBorder="1" applyAlignment="1">
      <alignment horizontal="left" vertical="center" wrapText="1"/>
    </xf>
    <xf numFmtId="0" fontId="11" fillId="0" borderId="22" xfId="0" applyFont="1" applyFill="1" applyBorder="1" applyAlignment="1">
      <alignment horizontal="left" vertical="center" wrapText="1"/>
    </xf>
    <xf numFmtId="0" fontId="11" fillId="0" borderId="6" xfId="0" applyFont="1" applyFill="1" applyBorder="1" applyAlignment="1">
      <alignment horizontal="left" vertical="center" wrapText="1"/>
    </xf>
    <xf numFmtId="0" fontId="24" fillId="0" borderId="1" xfId="0" applyFont="1" applyFill="1" applyBorder="1" applyAlignment="1" applyProtection="1">
      <alignment horizontal="center" vertical="center" wrapText="1"/>
      <protection locked="0" hidden="1"/>
    </xf>
    <xf numFmtId="0" fontId="24" fillId="0" borderId="1" xfId="0" applyFont="1" applyFill="1" applyBorder="1" applyAlignment="1" applyProtection="1">
      <alignment horizontal="left" vertical="center" wrapText="1"/>
      <protection locked="0" hidden="1"/>
    </xf>
    <xf numFmtId="14" fontId="24" fillId="0" borderId="1" xfId="0" applyNumberFormat="1" applyFont="1" applyFill="1" applyBorder="1" applyAlignment="1" applyProtection="1">
      <alignment horizontal="center" vertical="center" wrapText="1"/>
      <protection locked="0" hidden="1"/>
    </xf>
    <xf numFmtId="0" fontId="11" fillId="0" borderId="6" xfId="0" applyFont="1" applyFill="1" applyBorder="1" applyAlignment="1" applyProtection="1">
      <alignment horizontal="center" vertical="center" wrapText="1"/>
      <protection locked="0" hidden="1"/>
    </xf>
    <xf numFmtId="0" fontId="11" fillId="0" borderId="1" xfId="0" applyFont="1" applyFill="1" applyBorder="1" applyAlignment="1" applyProtection="1">
      <alignment horizontal="center" vertical="center" wrapText="1"/>
      <protection locked="0" hidden="1"/>
    </xf>
    <xf numFmtId="0" fontId="7" fillId="8" borderId="16" xfId="0" applyFont="1" applyFill="1" applyBorder="1" applyAlignment="1" applyProtection="1">
      <alignment horizontal="center" vertical="center" wrapText="1"/>
      <protection locked="0"/>
    </xf>
    <xf numFmtId="0" fontId="7" fillId="8" borderId="15" xfId="0" applyFont="1" applyFill="1" applyBorder="1" applyAlignment="1" applyProtection="1">
      <alignment horizontal="center" vertical="center" wrapText="1"/>
      <protection locked="0"/>
    </xf>
    <xf numFmtId="0" fontId="4" fillId="0" borderId="7" xfId="2" applyFont="1" applyBorder="1" applyAlignment="1" applyProtection="1">
      <alignment horizontal="left" vertical="center" wrapText="1"/>
      <protection locked="0" hidden="1"/>
    </xf>
    <xf numFmtId="0" fontId="4" fillId="0" borderId="3" xfId="2" applyFont="1" applyBorder="1" applyAlignment="1" applyProtection="1">
      <alignment horizontal="left" vertical="center"/>
      <protection locked="0" hidden="1"/>
    </xf>
    <xf numFmtId="0" fontId="4" fillId="0" borderId="7" xfId="2" applyFont="1" applyBorder="1" applyAlignment="1" applyProtection="1">
      <alignment horizontal="left" vertical="center"/>
      <protection locked="0" hidden="1"/>
    </xf>
    <xf numFmtId="0" fontId="4" fillId="0" borderId="0" xfId="2" applyFont="1" applyAlignment="1" applyProtection="1">
      <alignment horizontal="center" vertical="center"/>
      <protection locked="0" hidden="1"/>
    </xf>
    <xf numFmtId="0" fontId="7" fillId="7" borderId="18" xfId="0" applyFont="1" applyFill="1" applyBorder="1" applyAlignment="1" applyProtection="1">
      <alignment horizontal="center" vertical="center" wrapText="1"/>
      <protection locked="0"/>
    </xf>
    <xf numFmtId="0" fontId="7" fillId="7" borderId="13" xfId="0" applyFont="1" applyFill="1" applyBorder="1" applyAlignment="1" applyProtection="1">
      <alignment horizontal="center" vertical="center" wrapText="1"/>
      <protection locked="0"/>
    </xf>
    <xf numFmtId="0" fontId="7" fillId="5" borderId="16" xfId="0" applyFont="1" applyFill="1" applyBorder="1" applyAlignment="1" applyProtection="1">
      <alignment horizontal="center" vertical="center" wrapText="1"/>
      <protection locked="0"/>
    </xf>
    <xf numFmtId="0" fontId="7" fillId="5" borderId="15" xfId="0" applyFont="1" applyFill="1" applyBorder="1" applyAlignment="1" applyProtection="1">
      <alignment horizontal="center" vertical="center" wrapText="1"/>
      <protection locked="0"/>
    </xf>
    <xf numFmtId="0" fontId="7" fillId="6" borderId="17" xfId="0" applyFont="1" applyFill="1" applyBorder="1" applyAlignment="1" applyProtection="1">
      <alignment horizontal="center" vertical="center" wrapText="1"/>
      <protection locked="0" hidden="1"/>
    </xf>
    <xf numFmtId="0" fontId="7" fillId="6" borderId="24" xfId="0" applyFont="1" applyFill="1" applyBorder="1" applyAlignment="1" applyProtection="1">
      <alignment horizontal="center" vertical="center" wrapText="1"/>
      <protection locked="0" hidden="1"/>
    </xf>
    <xf numFmtId="0" fontId="5" fillId="3" borderId="11" xfId="0" applyFont="1" applyFill="1" applyBorder="1" applyAlignment="1" applyProtection="1">
      <alignment horizontal="center" vertical="center" wrapText="1"/>
      <protection locked="0"/>
    </xf>
    <xf numFmtId="0" fontId="5" fillId="3" borderId="12" xfId="0" applyFont="1" applyFill="1" applyBorder="1" applyAlignment="1" applyProtection="1">
      <alignment horizontal="center" vertical="center" wrapText="1"/>
      <protection locked="0"/>
    </xf>
    <xf numFmtId="0" fontId="7" fillId="4" borderId="14" xfId="0" applyFont="1" applyFill="1" applyBorder="1" applyAlignment="1" applyProtection="1">
      <alignment horizontal="center" vertical="center" wrapText="1"/>
      <protection locked="0" hidden="1"/>
    </xf>
    <xf numFmtId="0" fontId="7" fillId="4" borderId="23" xfId="0" applyFont="1" applyFill="1" applyBorder="1" applyAlignment="1" applyProtection="1">
      <alignment horizontal="center" vertical="center" wrapText="1"/>
      <protection locked="0" hidden="1"/>
    </xf>
    <xf numFmtId="0" fontId="7" fillId="4" borderId="15" xfId="0" applyFont="1" applyFill="1" applyBorder="1" applyAlignment="1" applyProtection="1">
      <alignment horizontal="center" vertical="center" wrapText="1"/>
      <protection locked="0" hidden="1"/>
    </xf>
    <xf numFmtId="0" fontId="7" fillId="4" borderId="22" xfId="0" applyFont="1" applyFill="1" applyBorder="1" applyAlignment="1" applyProtection="1">
      <alignment horizontal="center" vertical="center" wrapText="1"/>
      <protection locked="0" hidden="1"/>
    </xf>
    <xf numFmtId="0" fontId="3" fillId="0" borderId="0" xfId="2" applyFont="1" applyAlignment="1">
      <alignment horizontal="center" vertical="center" wrapText="1"/>
    </xf>
    <xf numFmtId="0" fontId="4" fillId="0" borderId="2" xfId="2" applyFont="1" applyBorder="1" applyAlignment="1">
      <alignment horizontal="left" vertical="center" wrapText="1"/>
    </xf>
    <xf numFmtId="0" fontId="4" fillId="0" borderId="3" xfId="2" applyFont="1" applyBorder="1" applyAlignment="1">
      <alignment horizontal="left" vertical="center" wrapText="1"/>
    </xf>
    <xf numFmtId="0" fontId="4" fillId="0" borderId="4" xfId="2" applyFont="1" applyBorder="1" applyAlignment="1">
      <alignment horizontal="left" vertical="center" wrapText="1"/>
    </xf>
    <xf numFmtId="0" fontId="4" fillId="0" borderId="5" xfId="2" applyFont="1" applyBorder="1" applyAlignment="1">
      <alignment horizontal="left" vertical="center" wrapText="1"/>
    </xf>
    <xf numFmtId="0" fontId="4" fillId="0" borderId="7" xfId="2" applyFont="1" applyBorder="1" applyAlignment="1">
      <alignment horizontal="left" vertical="center" wrapText="1"/>
    </xf>
    <xf numFmtId="0" fontId="11" fillId="0" borderId="15" xfId="0" applyFont="1" applyFill="1" applyBorder="1" applyAlignment="1">
      <alignment horizontal="center" vertical="center" wrapText="1"/>
    </xf>
    <xf numFmtId="0" fontId="11" fillId="0" borderId="22" xfId="0" applyFont="1" applyFill="1" applyBorder="1" applyAlignment="1">
      <alignment horizontal="center" vertical="center" wrapText="1"/>
    </xf>
    <xf numFmtId="0" fontId="11" fillId="0" borderId="6" xfId="0" applyFont="1" applyFill="1" applyBorder="1" applyAlignment="1">
      <alignment horizontal="center" vertical="center" wrapText="1"/>
    </xf>
    <xf numFmtId="14" fontId="4" fillId="0" borderId="4" xfId="2" applyNumberFormat="1" applyFont="1" applyBorder="1" applyAlignment="1">
      <alignment horizontal="left" vertical="center" wrapText="1"/>
    </xf>
    <xf numFmtId="166" fontId="5" fillId="2" borderId="8" xfId="0" applyNumberFormat="1" applyFont="1" applyFill="1" applyBorder="1" applyAlignment="1" applyProtection="1">
      <alignment horizontal="center" vertical="center" wrapText="1"/>
      <protection locked="0" hidden="1"/>
    </xf>
    <xf numFmtId="166" fontId="5" fillId="2" borderId="9" xfId="0" applyNumberFormat="1" applyFont="1" applyFill="1" applyBorder="1" applyAlignment="1" applyProtection="1">
      <alignment horizontal="center" vertical="center" wrapText="1"/>
      <protection locked="0" hidden="1"/>
    </xf>
    <xf numFmtId="166" fontId="5" fillId="2" borderId="10" xfId="0" applyNumberFormat="1" applyFont="1" applyFill="1" applyBorder="1" applyAlignment="1" applyProtection="1">
      <alignment horizontal="center" vertical="center" wrapText="1"/>
      <protection locked="0" hidden="1"/>
    </xf>
    <xf numFmtId="0" fontId="11" fillId="0" borderId="1" xfId="0" applyFont="1" applyBorder="1" applyAlignment="1" applyProtection="1">
      <alignment horizontal="center" vertical="center" wrapText="1"/>
      <protection locked="0" hidden="1"/>
    </xf>
    <xf numFmtId="9" fontId="11" fillId="0" borderId="1" xfId="0" applyNumberFormat="1" applyFont="1" applyBorder="1" applyAlignment="1" applyProtection="1">
      <alignment horizontal="center" vertical="center" wrapText="1"/>
      <protection locked="0" hidden="1"/>
    </xf>
    <xf numFmtId="0" fontId="11" fillId="0" borderId="1" xfId="0" applyFont="1" applyFill="1" applyBorder="1" applyAlignment="1">
      <alignment horizontal="center" vertical="center" wrapText="1"/>
    </xf>
    <xf numFmtId="168" fontId="11" fillId="0" borderId="1" xfId="0" applyNumberFormat="1" applyFont="1" applyFill="1" applyBorder="1" applyAlignment="1" applyProtection="1">
      <alignment horizontal="center" vertical="center" wrapText="1"/>
      <protection locked="0" hidden="1"/>
    </xf>
    <xf numFmtId="1" fontId="11" fillId="0" borderId="1" xfId="0" applyNumberFormat="1" applyFont="1" applyFill="1" applyBorder="1" applyAlignment="1" applyProtection="1">
      <alignment horizontal="center" vertical="center" wrapText="1"/>
      <protection locked="0" hidden="1"/>
    </xf>
    <xf numFmtId="0" fontId="20" fillId="0" borderId="1" xfId="0" applyFont="1" applyBorder="1" applyAlignment="1" applyProtection="1">
      <alignment horizontal="justify" vertical="center" wrapText="1"/>
      <protection locked="0"/>
    </xf>
    <xf numFmtId="0" fontId="11" fillId="0" borderId="1" xfId="0" applyFont="1" applyBorder="1"/>
    <xf numFmtId="0" fontId="11" fillId="0" borderId="7" xfId="0" applyFont="1" applyBorder="1" applyAlignment="1">
      <alignment horizontal="center" vertical="center"/>
    </xf>
    <xf numFmtId="0" fontId="23" fillId="0" borderId="1" xfId="0" applyFont="1" applyBorder="1" applyAlignment="1" applyProtection="1">
      <alignment horizontal="center" vertical="center" wrapText="1"/>
      <protection locked="0"/>
    </xf>
    <xf numFmtId="0" fontId="11" fillId="0" borderId="1" xfId="0" applyFont="1" applyBorder="1" applyAlignment="1">
      <alignment vertical="center"/>
    </xf>
    <xf numFmtId="0" fontId="11" fillId="0" borderId="22" xfId="0" applyFont="1" applyBorder="1"/>
  </cellXfs>
  <cellStyles count="4">
    <cellStyle name="Millares 2" xfId="3" xr:uid="{9D7C1B29-09E8-4539-9A33-4C540028902E}"/>
    <cellStyle name="Normal" xfId="0" builtinId="0"/>
    <cellStyle name="Normal 2" xfId="2" xr:uid="{89B9B3F6-17BD-4484-90C2-A4CCABB7146A}"/>
    <cellStyle name="Porcentaje" xfId="1" builtinId="5"/>
  </cellStyles>
  <dxfs count="45">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6500"/>
      </font>
      <fill>
        <patternFill>
          <bgColor rgb="FFFFEB9C"/>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-1</xdr:rowOff>
    </xdr:from>
    <xdr:to>
      <xdr:col>12</xdr:col>
      <xdr:colOff>-1</xdr:colOff>
      <xdr:row>7</xdr:row>
      <xdr:rowOff>-1</xdr:rowOff>
    </xdr:to>
    <xdr:sp macro="" textlink="">
      <xdr:nvSpPr>
        <xdr:cNvPr id="2" name="CuadroTexto 1">
          <a:extLst>
            <a:ext uri="{FF2B5EF4-FFF2-40B4-BE49-F238E27FC236}">
              <a16:creationId xmlns:a16="http://schemas.microsoft.com/office/drawing/2014/main" id="{596AF882-4F11-48D4-9845-1709FC11640B}"/>
            </a:ext>
          </a:extLst>
        </xdr:cNvPr>
        <xdr:cNvSpPr txBox="1"/>
      </xdr:nvSpPr>
      <xdr:spPr>
        <a:xfrm>
          <a:off x="152400" y="209549"/>
          <a:ext cx="16240124" cy="12573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419" sz="1100"/>
        </a:p>
      </xdr:txBody>
    </xdr:sp>
    <xdr:clientData/>
  </xdr:twoCellAnchor>
  <xdr:twoCellAnchor>
    <xdr:from>
      <xdr:col>3</xdr:col>
      <xdr:colOff>1</xdr:colOff>
      <xdr:row>1</xdr:row>
      <xdr:rowOff>-1</xdr:rowOff>
    </xdr:from>
    <xdr:to>
      <xdr:col>8</xdr:col>
      <xdr:colOff>0</xdr:colOff>
      <xdr:row>7</xdr:row>
      <xdr:rowOff>-1</xdr:rowOff>
    </xdr:to>
    <xdr:sp macro="" textlink="">
      <xdr:nvSpPr>
        <xdr:cNvPr id="3" name="CuadroTexto 2">
          <a:extLst>
            <a:ext uri="{FF2B5EF4-FFF2-40B4-BE49-F238E27FC236}">
              <a16:creationId xmlns:a16="http://schemas.microsoft.com/office/drawing/2014/main" id="{EEDCBBF4-CB47-40FD-BFDB-7CB441F6CC08}"/>
            </a:ext>
          </a:extLst>
        </xdr:cNvPr>
        <xdr:cNvSpPr txBox="1"/>
      </xdr:nvSpPr>
      <xdr:spPr>
        <a:xfrm>
          <a:off x="4505326" y="209549"/>
          <a:ext cx="6562724" cy="12573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s-CO" sz="2000" b="1" i="0" u="none" strike="noStrike" kern="0" cap="none" spc="0" normalizeH="0" baseline="0" noProof="0">
            <a:ln>
              <a:noFill/>
            </a:ln>
            <a:solidFill>
              <a:prstClr val="black"/>
            </a:solidFill>
            <a:effectLst/>
            <a:uLnTx/>
            <a:uFillTx/>
            <a:latin typeface="+mn-lt"/>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SEGUIMIENTO Y AVANCE DEL PLAN DE </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MEJORAMIENTO ÚNICO</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s-CO"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endParaRPr>
        </a:p>
      </xdr:txBody>
    </xdr:sp>
    <xdr:clientData/>
  </xdr:twoCellAnchor>
  <xdr:twoCellAnchor editAs="oneCell">
    <xdr:from>
      <xdr:col>1</xdr:col>
      <xdr:colOff>452438</xdr:colOff>
      <xdr:row>1</xdr:row>
      <xdr:rowOff>190499</xdr:rowOff>
    </xdr:from>
    <xdr:to>
      <xdr:col>2</xdr:col>
      <xdr:colOff>1702594</xdr:colOff>
      <xdr:row>6</xdr:row>
      <xdr:rowOff>47625</xdr:rowOff>
    </xdr:to>
    <xdr:pic>
      <xdr:nvPicPr>
        <xdr:cNvPr id="4" name="Imagen 3">
          <a:extLst>
            <a:ext uri="{FF2B5EF4-FFF2-40B4-BE49-F238E27FC236}">
              <a16:creationId xmlns:a16="http://schemas.microsoft.com/office/drawing/2014/main" id="{8AE5B029-CC2F-4E16-869D-9ECFED331D6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4838" y="400049"/>
          <a:ext cx="3193256" cy="904876"/>
        </a:xfrm>
        <a:prstGeom prst="rect">
          <a:avLst/>
        </a:prstGeom>
        <a:noFill/>
        <a:ln>
          <a:noFill/>
        </a:ln>
      </xdr:spPr>
    </xdr:pic>
    <xdr:clientData/>
  </xdr:twoCellAnchor>
  <xdr:twoCellAnchor>
    <xdr:from>
      <xdr:col>8</xdr:col>
      <xdr:colOff>0</xdr:colOff>
      <xdr:row>2</xdr:row>
      <xdr:rowOff>190500</xdr:rowOff>
    </xdr:from>
    <xdr:to>
      <xdr:col>12</xdr:col>
      <xdr:colOff>-1</xdr:colOff>
      <xdr:row>4</xdr:row>
      <xdr:rowOff>202406</xdr:rowOff>
    </xdr:to>
    <xdr:sp macro="" textlink="">
      <xdr:nvSpPr>
        <xdr:cNvPr id="5" name="CuadroTexto 4">
          <a:extLst>
            <a:ext uri="{FF2B5EF4-FFF2-40B4-BE49-F238E27FC236}">
              <a16:creationId xmlns:a16="http://schemas.microsoft.com/office/drawing/2014/main" id="{B1C71F71-A665-4FC1-9DC0-8C0BF3132F61}"/>
            </a:ext>
          </a:extLst>
        </xdr:cNvPr>
        <xdr:cNvSpPr txBox="1"/>
      </xdr:nvSpPr>
      <xdr:spPr>
        <a:xfrm>
          <a:off x="11068050" y="609600"/>
          <a:ext cx="5324474" cy="43100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419" sz="1100"/>
            <a:t>FEHCA</a:t>
          </a:r>
        </a:p>
      </xdr:txBody>
    </xdr:sp>
    <xdr:clientData/>
  </xdr:twoCellAnchor>
  <xdr:twoCellAnchor>
    <xdr:from>
      <xdr:col>8</xdr:col>
      <xdr:colOff>0</xdr:colOff>
      <xdr:row>0</xdr:row>
      <xdr:rowOff>202406</xdr:rowOff>
    </xdr:from>
    <xdr:to>
      <xdr:col>12</xdr:col>
      <xdr:colOff>-1</xdr:colOff>
      <xdr:row>2</xdr:row>
      <xdr:rowOff>178594</xdr:rowOff>
    </xdr:to>
    <xdr:sp macro="" textlink="">
      <xdr:nvSpPr>
        <xdr:cNvPr id="6" name="CuadroTexto 5">
          <a:extLst>
            <a:ext uri="{FF2B5EF4-FFF2-40B4-BE49-F238E27FC236}">
              <a16:creationId xmlns:a16="http://schemas.microsoft.com/office/drawing/2014/main" id="{D50F9F39-DC20-4AB6-B1F4-E8F7FCFFA105}"/>
            </a:ext>
          </a:extLst>
        </xdr:cNvPr>
        <xdr:cNvSpPr txBox="1"/>
      </xdr:nvSpPr>
      <xdr:spPr>
        <a:xfrm>
          <a:off x="11068050" y="202406"/>
          <a:ext cx="5324474" cy="39528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s-419" sz="1600" b="1">
              <a:latin typeface="Arial" panose="020B0604020202020204" pitchFamily="34" charset="0"/>
              <a:cs typeface="Arial" panose="020B0604020202020204" pitchFamily="34" charset="0"/>
            </a:rPr>
            <a:t>CÓDIGO:</a:t>
          </a:r>
        </a:p>
      </xdr:txBody>
    </xdr:sp>
    <xdr:clientData/>
  </xdr:twoCellAnchor>
  <xdr:twoCellAnchor>
    <xdr:from>
      <xdr:col>8</xdr:col>
      <xdr:colOff>0</xdr:colOff>
      <xdr:row>4</xdr:row>
      <xdr:rowOff>202406</xdr:rowOff>
    </xdr:from>
    <xdr:to>
      <xdr:col>12</xdr:col>
      <xdr:colOff>-1</xdr:colOff>
      <xdr:row>6</xdr:row>
      <xdr:rowOff>202406</xdr:rowOff>
    </xdr:to>
    <xdr:sp macro="" textlink="">
      <xdr:nvSpPr>
        <xdr:cNvPr id="7" name="CuadroTexto 6">
          <a:extLst>
            <a:ext uri="{FF2B5EF4-FFF2-40B4-BE49-F238E27FC236}">
              <a16:creationId xmlns:a16="http://schemas.microsoft.com/office/drawing/2014/main" id="{0E5062EF-19BD-4CF6-B2A2-278A71FF5324}"/>
            </a:ext>
          </a:extLst>
        </xdr:cNvPr>
        <xdr:cNvSpPr txBox="1"/>
      </xdr:nvSpPr>
      <xdr:spPr>
        <a:xfrm>
          <a:off x="11068050" y="1040606"/>
          <a:ext cx="5324474" cy="4191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s-419" sz="1600" b="1">
              <a:latin typeface="Arial" panose="020B0604020202020204" pitchFamily="34" charset="0"/>
              <a:cs typeface="Arial" panose="020B0604020202020204" pitchFamily="34" charset="0"/>
            </a:rPr>
            <a:t>VERSIÓN:</a:t>
          </a:r>
        </a:p>
      </xdr:txBody>
    </xdr:sp>
    <xdr:clientData/>
  </xdr:twoCellAnchor>
  <xdr:twoCellAnchor>
    <xdr:from>
      <xdr:col>8</xdr:col>
      <xdr:colOff>0</xdr:colOff>
      <xdr:row>2</xdr:row>
      <xdr:rowOff>178594</xdr:rowOff>
    </xdr:from>
    <xdr:to>
      <xdr:col>12</xdr:col>
      <xdr:colOff>-1</xdr:colOff>
      <xdr:row>4</xdr:row>
      <xdr:rowOff>202406</xdr:rowOff>
    </xdr:to>
    <xdr:sp macro="" textlink="">
      <xdr:nvSpPr>
        <xdr:cNvPr id="8" name="CuadroTexto 7">
          <a:extLst>
            <a:ext uri="{FF2B5EF4-FFF2-40B4-BE49-F238E27FC236}">
              <a16:creationId xmlns:a16="http://schemas.microsoft.com/office/drawing/2014/main" id="{CE827B89-E2DB-45DF-9EA1-DA0355CF4F7A}"/>
            </a:ext>
          </a:extLst>
        </xdr:cNvPr>
        <xdr:cNvSpPr txBox="1"/>
      </xdr:nvSpPr>
      <xdr:spPr>
        <a:xfrm>
          <a:off x="11068050" y="597694"/>
          <a:ext cx="5324474" cy="44291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s-419" sz="1600" b="1">
              <a:latin typeface="Arial" panose="020B0604020202020204" pitchFamily="34" charset="0"/>
              <a:cs typeface="Arial" panose="020B0604020202020204" pitchFamily="34" charset="0"/>
            </a:rPr>
            <a:t>FECHA:</a:t>
          </a:r>
        </a:p>
      </xdr:txBody>
    </xdr:sp>
    <xdr:clientData/>
  </xdr:twoCellAnchor>
  <xdr:twoCellAnchor>
    <xdr:from>
      <xdr:col>9</xdr:col>
      <xdr:colOff>607218</xdr:colOff>
      <xdr:row>0</xdr:row>
      <xdr:rowOff>202406</xdr:rowOff>
    </xdr:from>
    <xdr:to>
      <xdr:col>11</xdr:col>
      <xdr:colOff>1059656</xdr:colOff>
      <xdr:row>6</xdr:row>
      <xdr:rowOff>202406</xdr:rowOff>
    </xdr:to>
    <xdr:sp macro="" textlink="">
      <xdr:nvSpPr>
        <xdr:cNvPr id="9" name="CuadroTexto 8">
          <a:extLst>
            <a:ext uri="{FF2B5EF4-FFF2-40B4-BE49-F238E27FC236}">
              <a16:creationId xmlns:a16="http://schemas.microsoft.com/office/drawing/2014/main" id="{C772898E-9D78-43BD-BD66-6EBCE93751FA}"/>
            </a:ext>
          </a:extLst>
        </xdr:cNvPr>
        <xdr:cNvSpPr txBox="1"/>
      </xdr:nvSpPr>
      <xdr:spPr>
        <a:xfrm>
          <a:off x="13084968" y="202406"/>
          <a:ext cx="3309938" cy="12573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419" sz="1600">
              <a:solidFill>
                <a:srgbClr val="FF0000"/>
              </a:solidFill>
              <a:latin typeface="Arial" panose="020B0604020202020204" pitchFamily="34" charset="0"/>
              <a:cs typeface="Arial" panose="020B0604020202020204" pitchFamily="34" charset="0"/>
            </a:rPr>
            <a:t>FT111_02_SAPMC</a:t>
          </a:r>
        </a:p>
      </xdr:txBody>
    </xdr:sp>
    <xdr:clientData/>
  </xdr:twoCellAnchor>
  <xdr:twoCellAnchor>
    <xdr:from>
      <xdr:col>9</xdr:col>
      <xdr:colOff>619125</xdr:colOff>
      <xdr:row>2</xdr:row>
      <xdr:rowOff>178594</xdr:rowOff>
    </xdr:from>
    <xdr:to>
      <xdr:col>12</xdr:col>
      <xdr:colOff>-1</xdr:colOff>
      <xdr:row>4</xdr:row>
      <xdr:rowOff>202406</xdr:rowOff>
    </xdr:to>
    <xdr:sp macro="" textlink="">
      <xdr:nvSpPr>
        <xdr:cNvPr id="10" name="CuadroTexto 9">
          <a:extLst>
            <a:ext uri="{FF2B5EF4-FFF2-40B4-BE49-F238E27FC236}">
              <a16:creationId xmlns:a16="http://schemas.microsoft.com/office/drawing/2014/main" id="{671D4CE2-97BA-460E-9F55-EA548E09D6E4}"/>
            </a:ext>
          </a:extLst>
        </xdr:cNvPr>
        <xdr:cNvSpPr txBox="1"/>
      </xdr:nvSpPr>
      <xdr:spPr>
        <a:xfrm>
          <a:off x="13096875" y="597694"/>
          <a:ext cx="3295649" cy="44291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s-419" sz="1600">
              <a:latin typeface="Arial" panose="020B0604020202020204" pitchFamily="34" charset="0"/>
              <a:cs typeface="Arial" panose="020B0604020202020204" pitchFamily="34" charset="0"/>
            </a:rPr>
            <a:t>02/01/2025</a:t>
          </a:r>
        </a:p>
      </xdr:txBody>
    </xdr:sp>
    <xdr:clientData/>
  </xdr:twoCellAnchor>
  <xdr:twoCellAnchor>
    <xdr:from>
      <xdr:col>9</xdr:col>
      <xdr:colOff>619125</xdr:colOff>
      <xdr:row>4</xdr:row>
      <xdr:rowOff>202406</xdr:rowOff>
    </xdr:from>
    <xdr:to>
      <xdr:col>12</xdr:col>
      <xdr:colOff>-1</xdr:colOff>
      <xdr:row>6</xdr:row>
      <xdr:rowOff>202406</xdr:rowOff>
    </xdr:to>
    <xdr:sp macro="" textlink="">
      <xdr:nvSpPr>
        <xdr:cNvPr id="11" name="CuadroTexto 10">
          <a:extLst>
            <a:ext uri="{FF2B5EF4-FFF2-40B4-BE49-F238E27FC236}">
              <a16:creationId xmlns:a16="http://schemas.microsoft.com/office/drawing/2014/main" id="{0AC4CB20-CBA3-4E3B-AA03-1A0589DEA665}"/>
            </a:ext>
          </a:extLst>
        </xdr:cNvPr>
        <xdr:cNvSpPr txBox="1"/>
      </xdr:nvSpPr>
      <xdr:spPr>
        <a:xfrm>
          <a:off x="13096875" y="1040606"/>
          <a:ext cx="3295649" cy="4191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s-419" sz="1600">
              <a:latin typeface="Arial" panose="020B0604020202020204" pitchFamily="34" charset="0"/>
              <a:cs typeface="Arial" panose="020B0604020202020204" pitchFamily="34" charset="0"/>
            </a:rPr>
            <a:t>V2</a:t>
          </a:r>
        </a:p>
      </xdr:txBody>
    </xdr:sp>
    <xdr:clientData/>
  </xdr:twoCellAnchor>
  <xdr:twoCellAnchor editAs="oneCell">
    <xdr:from>
      <xdr:col>1</xdr:col>
      <xdr:colOff>452438</xdr:colOff>
      <xdr:row>0</xdr:row>
      <xdr:rowOff>190499</xdr:rowOff>
    </xdr:from>
    <xdr:to>
      <xdr:col>2</xdr:col>
      <xdr:colOff>1703427</xdr:colOff>
      <xdr:row>5</xdr:row>
      <xdr:rowOff>48038</xdr:rowOff>
    </xdr:to>
    <xdr:pic>
      <xdr:nvPicPr>
        <xdr:cNvPr id="12" name="Imagen 11">
          <a:extLst>
            <a:ext uri="{FF2B5EF4-FFF2-40B4-BE49-F238E27FC236}">
              <a16:creationId xmlns:a16="http://schemas.microsoft.com/office/drawing/2014/main" id="{C52E78B1-A473-4E09-B110-7C235F5C578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4838" y="209550"/>
          <a:ext cx="3194089" cy="905289"/>
        </a:xfrm>
        <a:prstGeom prst="rect">
          <a:avLst/>
        </a:prstGeom>
        <a:noFill/>
        <a:ln>
          <a:noFill/>
        </a:ln>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A61E3F-5E61-40C6-A213-6FDC02F7365A}">
  <sheetPr>
    <tabColor theme="4" tint="-0.499984740745262"/>
  </sheetPr>
  <dimension ref="B1:Z172"/>
  <sheetViews>
    <sheetView tabSelected="1" topLeftCell="A140" zoomScale="55" zoomScaleNormal="55" workbookViewId="0">
      <selection activeCell="B149" sqref="B149"/>
    </sheetView>
  </sheetViews>
  <sheetFormatPr baseColWidth="10" defaultRowHeight="14.25" x14ac:dyDescent="0.25"/>
  <cols>
    <col min="1" max="1" width="2.28515625" style="1" customWidth="1"/>
    <col min="2" max="2" width="29.140625" style="1" customWidth="1"/>
    <col min="3" max="3" width="36.140625" style="1" customWidth="1"/>
    <col min="4" max="4" width="25.42578125" style="40" customWidth="1"/>
    <col min="5" max="5" width="19.85546875" style="40" bestFit="1" customWidth="1"/>
    <col min="6" max="6" width="20.140625" style="40" customWidth="1"/>
    <col min="7" max="7" width="18.28515625" style="40" customWidth="1"/>
    <col min="8" max="8" width="14.7109375" style="40" customWidth="1"/>
    <col min="9" max="9" width="21.140625" style="1" customWidth="1"/>
    <col min="10" max="10" width="25" style="1" customWidth="1"/>
    <col min="11" max="11" width="17.85546875" style="1" customWidth="1"/>
    <col min="12" max="12" width="24.85546875" style="1" bestFit="1" customWidth="1"/>
    <col min="13" max="13" width="26.42578125" style="1" bestFit="1" customWidth="1"/>
    <col min="14" max="14" width="30.5703125" style="1" customWidth="1"/>
    <col min="15" max="15" width="13.42578125" style="1" customWidth="1"/>
    <col min="16" max="16" width="32.5703125" style="1" customWidth="1"/>
    <col min="17" max="17" width="29.7109375" style="1" bestFit="1" customWidth="1"/>
    <col min="18" max="18" width="18.28515625" style="1" customWidth="1"/>
    <col min="19" max="19" width="13" style="1" customWidth="1"/>
    <col min="20" max="21" width="11.42578125" style="1"/>
    <col min="22" max="22" width="20.5703125" style="1" customWidth="1"/>
    <col min="23" max="24" width="11.5703125" style="1" bestFit="1" customWidth="1"/>
    <col min="25" max="25" width="15.5703125" style="1" customWidth="1"/>
    <col min="26" max="26" width="18.5703125" style="1" bestFit="1" customWidth="1"/>
    <col min="27" max="16384" width="11.42578125" style="1"/>
  </cols>
  <sheetData>
    <row r="1" spans="2:26" ht="16.5" customHeight="1" x14ac:dyDescent="0.25">
      <c r="D1" s="2"/>
      <c r="E1" s="2"/>
      <c r="F1" s="2"/>
      <c r="G1" s="2"/>
      <c r="H1" s="2"/>
    </row>
    <row r="2" spans="2:26" ht="16.5" customHeight="1" x14ac:dyDescent="0.25">
      <c r="D2" s="2"/>
      <c r="E2" s="2"/>
      <c r="F2" s="2"/>
      <c r="G2" s="2"/>
      <c r="H2" s="2"/>
    </row>
    <row r="3" spans="2:26" ht="17.100000000000001" customHeight="1" x14ac:dyDescent="0.25">
      <c r="D3" s="2"/>
      <c r="E3" s="2"/>
      <c r="F3" s="2"/>
      <c r="G3" s="2"/>
      <c r="H3" s="2"/>
    </row>
    <row r="4" spans="2:26" ht="17.100000000000001" customHeight="1" x14ac:dyDescent="0.25">
      <c r="D4" s="2"/>
      <c r="E4" s="2"/>
      <c r="F4" s="2"/>
      <c r="G4" s="2"/>
      <c r="H4" s="2"/>
    </row>
    <row r="5" spans="2:26" ht="16.5" customHeight="1" x14ac:dyDescent="0.25">
      <c r="D5" s="2"/>
      <c r="E5" s="2"/>
      <c r="F5" s="2"/>
      <c r="G5" s="2"/>
      <c r="H5" s="2"/>
    </row>
    <row r="6" spans="2:26" ht="16.5" customHeight="1" x14ac:dyDescent="0.25">
      <c r="D6" s="2"/>
      <c r="E6" s="2"/>
      <c r="F6" s="2"/>
      <c r="G6" s="2"/>
      <c r="H6" s="2"/>
    </row>
    <row r="7" spans="2:26" ht="16.5" customHeight="1" x14ac:dyDescent="0.25">
      <c r="D7" s="2"/>
      <c r="E7" s="2"/>
      <c r="F7" s="2"/>
      <c r="G7" s="2"/>
      <c r="H7" s="2"/>
    </row>
    <row r="8" spans="2:26" ht="17.100000000000001" customHeight="1" x14ac:dyDescent="0.25">
      <c r="B8" s="273"/>
      <c r="C8" s="273"/>
      <c r="D8" s="273"/>
      <c r="E8" s="273"/>
      <c r="F8" s="273"/>
      <c r="G8" s="273"/>
      <c r="H8" s="273"/>
      <c r="I8" s="273"/>
      <c r="J8" s="273"/>
      <c r="K8" s="273"/>
      <c r="L8" s="273"/>
      <c r="M8" s="273"/>
    </row>
    <row r="9" spans="2:26" ht="20.100000000000001" customHeight="1" x14ac:dyDescent="0.25">
      <c r="B9" s="3" t="s">
        <v>0</v>
      </c>
      <c r="C9" s="274" t="s">
        <v>751</v>
      </c>
      <c r="D9" s="274"/>
      <c r="E9" s="274"/>
      <c r="F9" s="275"/>
      <c r="G9" s="4"/>
      <c r="H9" s="4"/>
      <c r="I9" s="4"/>
      <c r="J9" s="4"/>
      <c r="K9" s="4"/>
      <c r="L9" s="4"/>
    </row>
    <row r="10" spans="2:26" ht="20.100000000000001" customHeight="1" x14ac:dyDescent="0.25">
      <c r="B10" s="3" t="s">
        <v>1</v>
      </c>
      <c r="C10" s="276" t="s">
        <v>752</v>
      </c>
      <c r="D10" s="276"/>
      <c r="E10" s="276"/>
      <c r="F10" s="277"/>
      <c r="G10" s="4"/>
      <c r="H10" s="4"/>
      <c r="I10" s="4"/>
      <c r="J10" s="4"/>
      <c r="K10" s="4"/>
      <c r="L10" s="4"/>
    </row>
    <row r="11" spans="2:26" ht="20.100000000000001" customHeight="1" x14ac:dyDescent="0.25">
      <c r="B11" s="3" t="s">
        <v>2</v>
      </c>
      <c r="C11" s="276" t="s">
        <v>753</v>
      </c>
      <c r="D11" s="276"/>
      <c r="E11" s="276"/>
      <c r="F11" s="277"/>
      <c r="G11" s="4"/>
      <c r="H11" s="4"/>
      <c r="I11" s="4"/>
      <c r="J11" s="4"/>
      <c r="K11" s="4"/>
      <c r="L11" s="4"/>
    </row>
    <row r="12" spans="2:26" ht="20.100000000000001" customHeight="1" x14ac:dyDescent="0.25">
      <c r="B12" s="3" t="s">
        <v>3</v>
      </c>
      <c r="C12" s="276" t="s">
        <v>754</v>
      </c>
      <c r="D12" s="276"/>
      <c r="E12" s="276"/>
      <c r="F12" s="277"/>
      <c r="G12" s="4"/>
      <c r="H12" s="4"/>
      <c r="I12" s="4"/>
      <c r="J12" s="4"/>
      <c r="K12" s="4"/>
      <c r="L12" s="4"/>
    </row>
    <row r="13" spans="2:26" ht="20.100000000000001" customHeight="1" x14ac:dyDescent="0.25">
      <c r="B13" s="5" t="s">
        <v>4</v>
      </c>
      <c r="C13" s="278" t="s">
        <v>755</v>
      </c>
      <c r="D13" s="274"/>
      <c r="E13" s="274"/>
      <c r="F13" s="275"/>
      <c r="G13" s="4"/>
      <c r="H13" s="4"/>
      <c r="I13" s="4"/>
      <c r="J13" s="4"/>
      <c r="K13" s="4"/>
      <c r="L13" s="4"/>
    </row>
    <row r="14" spans="2:26" ht="20.100000000000001" customHeight="1" x14ac:dyDescent="0.25">
      <c r="B14" s="5" t="s">
        <v>5</v>
      </c>
      <c r="C14" s="282">
        <v>46203</v>
      </c>
      <c r="D14" s="276"/>
      <c r="E14" s="276"/>
      <c r="F14" s="277"/>
      <c r="G14" s="4"/>
      <c r="H14" s="4"/>
      <c r="I14" s="4"/>
      <c r="J14" s="4"/>
      <c r="K14" s="4"/>
      <c r="L14" s="4"/>
    </row>
    <row r="15" spans="2:26" customFormat="1" ht="12" customHeight="1" thickBot="1" x14ac:dyDescent="0.3"/>
    <row r="16" spans="2:26" ht="24" customHeight="1" thickBot="1" x14ac:dyDescent="0.3">
      <c r="B16" s="283" t="s">
        <v>6</v>
      </c>
      <c r="C16" s="284"/>
      <c r="D16" s="284"/>
      <c r="E16" s="284"/>
      <c r="F16" s="284"/>
      <c r="G16" s="284"/>
      <c r="H16" s="284"/>
      <c r="I16" s="284"/>
      <c r="J16" s="284"/>
      <c r="K16" s="284"/>
      <c r="L16" s="284"/>
      <c r="M16" s="284"/>
      <c r="N16" s="285"/>
      <c r="O16" s="267" t="s">
        <v>7</v>
      </c>
      <c r="P16" s="267"/>
      <c r="Q16" s="267"/>
      <c r="R16" s="267"/>
      <c r="S16" s="267"/>
      <c r="T16" s="267"/>
      <c r="U16" s="267"/>
      <c r="V16" s="267"/>
      <c r="W16" s="267"/>
      <c r="X16" s="267"/>
      <c r="Y16" s="268"/>
      <c r="Z16" s="6"/>
    </row>
    <row r="17" spans="2:26" ht="48" customHeight="1" x14ac:dyDescent="0.25">
      <c r="B17" s="269" t="s">
        <v>8</v>
      </c>
      <c r="C17" s="271" t="s">
        <v>9</v>
      </c>
      <c r="D17" s="271" t="s">
        <v>10</v>
      </c>
      <c r="E17" s="271" t="s">
        <v>11</v>
      </c>
      <c r="F17" s="271" t="s">
        <v>12</v>
      </c>
      <c r="G17" s="263" t="s">
        <v>13</v>
      </c>
      <c r="H17" s="263" t="s">
        <v>14</v>
      </c>
      <c r="I17" s="263" t="s">
        <v>15</v>
      </c>
      <c r="J17" s="263" t="s">
        <v>16</v>
      </c>
      <c r="K17" s="263" t="s">
        <v>17</v>
      </c>
      <c r="L17" s="263" t="s">
        <v>18</v>
      </c>
      <c r="M17" s="263" t="s">
        <v>19</v>
      </c>
      <c r="N17" s="265" t="s">
        <v>20</v>
      </c>
      <c r="O17" s="261" t="s">
        <v>21</v>
      </c>
      <c r="P17" s="243" t="s">
        <v>22</v>
      </c>
      <c r="Q17" s="243" t="s">
        <v>23</v>
      </c>
      <c r="R17" s="243" t="s">
        <v>24</v>
      </c>
      <c r="S17" s="243" t="s">
        <v>25</v>
      </c>
      <c r="T17" s="243" t="s">
        <v>26</v>
      </c>
      <c r="U17" s="243"/>
      <c r="V17" s="243" t="s">
        <v>27</v>
      </c>
      <c r="W17" s="7"/>
      <c r="X17" s="7"/>
      <c r="Y17" s="245" t="s">
        <v>28</v>
      </c>
      <c r="Z17" s="255" t="s">
        <v>29</v>
      </c>
    </row>
    <row r="18" spans="2:26" ht="16.5" thickBot="1" x14ac:dyDescent="0.3">
      <c r="B18" s="270"/>
      <c r="C18" s="272"/>
      <c r="D18" s="272"/>
      <c r="E18" s="272"/>
      <c r="F18" s="272"/>
      <c r="G18" s="264"/>
      <c r="H18" s="264"/>
      <c r="I18" s="264"/>
      <c r="J18" s="264"/>
      <c r="K18" s="264"/>
      <c r="L18" s="264"/>
      <c r="M18" s="264"/>
      <c r="N18" s="266"/>
      <c r="O18" s="262"/>
      <c r="P18" s="244"/>
      <c r="Q18" s="244"/>
      <c r="R18" s="244"/>
      <c r="S18" s="244"/>
      <c r="T18" s="8" t="s">
        <v>30</v>
      </c>
      <c r="U18" s="8" t="s">
        <v>31</v>
      </c>
      <c r="V18" s="244"/>
      <c r="W18" s="8"/>
      <c r="X18" s="8"/>
      <c r="Y18" s="246"/>
      <c r="Z18" s="256"/>
    </row>
    <row r="19" spans="2:26" ht="42.75" customHeight="1" thickBot="1" x14ac:dyDescent="0.3">
      <c r="B19" s="42" t="s">
        <v>43</v>
      </c>
      <c r="C19" s="43" t="s">
        <v>44</v>
      </c>
      <c r="D19" s="44" t="s">
        <v>45</v>
      </c>
      <c r="E19" s="44" t="s">
        <v>46</v>
      </c>
      <c r="F19" s="44" t="s">
        <v>47</v>
      </c>
      <c r="G19" s="44" t="s">
        <v>48</v>
      </c>
      <c r="H19" s="44" t="s">
        <v>49</v>
      </c>
      <c r="I19" s="45" t="s">
        <v>50</v>
      </c>
      <c r="J19" s="46">
        <v>3</v>
      </c>
      <c r="K19" s="47">
        <v>45078</v>
      </c>
      <c r="L19" s="47">
        <v>46387</v>
      </c>
      <c r="M19" s="46">
        <f>(+L19-K19)/7</f>
        <v>187</v>
      </c>
      <c r="N19" s="46" t="s">
        <v>51</v>
      </c>
      <c r="O19" s="45">
        <v>2</v>
      </c>
      <c r="P19" s="48">
        <f>IF(O19/J19&gt;1,1,+O19/J19)</f>
        <v>0.66666666666666663</v>
      </c>
      <c r="Q19" s="49">
        <f>+M19*P19</f>
        <v>124.66666666666666</v>
      </c>
      <c r="R19" s="46">
        <f t="shared" ref="R19:R22" si="0">IF(L19&lt;=$S$7,Q19,0)</f>
        <v>0</v>
      </c>
      <c r="S19" s="46">
        <f t="shared" ref="S19:S22" si="1">IF($S$7&gt;=L19,M19,0)</f>
        <v>0</v>
      </c>
      <c r="T19" s="45"/>
      <c r="U19" s="45" t="s">
        <v>32</v>
      </c>
      <c r="V19" s="91" t="s">
        <v>750</v>
      </c>
      <c r="W19" s="12">
        <f>IF(P19=100%,2,0)</f>
        <v>0</v>
      </c>
      <c r="X19" s="12">
        <f>IF(L19&lt;$C$8,0,1)</f>
        <v>1</v>
      </c>
      <c r="Y19" s="12" t="str">
        <f>IF(W19+X19&gt;1,"CUMPLIDA",IF(X19=1,"EN TERMINO","VENCIDA"))</f>
        <v>EN TERMINO</v>
      </c>
      <c r="Z19" s="41" t="s">
        <v>458</v>
      </c>
    </row>
    <row r="20" spans="2:26" ht="32.25" customHeight="1" thickBot="1" x14ac:dyDescent="0.3">
      <c r="B20" s="50" t="s">
        <v>52</v>
      </c>
      <c r="C20" s="51" t="s">
        <v>53</v>
      </c>
      <c r="D20" s="51" t="s">
        <v>54</v>
      </c>
      <c r="E20" s="51" t="s">
        <v>55</v>
      </c>
      <c r="F20" s="51" t="s">
        <v>56</v>
      </c>
      <c r="G20" s="51" t="s">
        <v>57</v>
      </c>
      <c r="H20" s="51" t="s">
        <v>58</v>
      </c>
      <c r="I20" s="52" t="s">
        <v>50</v>
      </c>
      <c r="J20" s="53">
        <v>18</v>
      </c>
      <c r="K20" s="54">
        <v>45822</v>
      </c>
      <c r="L20" s="54">
        <v>46387</v>
      </c>
      <c r="M20" s="53">
        <f>(+L20-K20)/7</f>
        <v>80.714285714285708</v>
      </c>
      <c r="N20" s="53" t="s">
        <v>59</v>
      </c>
      <c r="O20" s="52">
        <f>4+2*0.5</f>
        <v>5</v>
      </c>
      <c r="P20" s="55">
        <v>0.72219999999999995</v>
      </c>
      <c r="Q20" s="56">
        <f>+M20*P20</f>
        <v>58.291857142857133</v>
      </c>
      <c r="R20" s="53">
        <f t="shared" si="0"/>
        <v>0</v>
      </c>
      <c r="S20" s="53">
        <f t="shared" si="1"/>
        <v>0</v>
      </c>
      <c r="T20" s="52"/>
      <c r="U20" s="52" t="s">
        <v>32</v>
      </c>
      <c r="V20" s="213" t="s">
        <v>749</v>
      </c>
      <c r="W20" s="12">
        <f t="shared" ref="W20:W45" si="2">IF(P20=100%,2,0)</f>
        <v>0</v>
      </c>
      <c r="X20" s="12">
        <f t="shared" ref="X20:X38" si="3">IF(L20&lt;$C$8,0,1)</f>
        <v>1</v>
      </c>
      <c r="Y20" s="12" t="str">
        <f t="shared" ref="Y20:Y38" si="4">IF(W20+X20&gt;1,"CUMPLIDA",IF(X20=1,"EN TERMINO","VENCIDA"))</f>
        <v>EN TERMINO</v>
      </c>
      <c r="Z20" s="41" t="s">
        <v>458</v>
      </c>
    </row>
    <row r="21" spans="2:26" ht="47.25" customHeight="1" x14ac:dyDescent="0.25">
      <c r="B21" s="59" t="s">
        <v>60</v>
      </c>
      <c r="C21" s="58" t="s">
        <v>61</v>
      </c>
      <c r="D21" s="58" t="s">
        <v>62</v>
      </c>
      <c r="E21" s="58" t="s">
        <v>63</v>
      </c>
      <c r="F21" s="58" t="s">
        <v>64</v>
      </c>
      <c r="G21" s="58" t="s">
        <v>65</v>
      </c>
      <c r="H21" s="58" t="s">
        <v>66</v>
      </c>
      <c r="I21" s="59" t="s">
        <v>67</v>
      </c>
      <c r="J21" s="59">
        <v>1</v>
      </c>
      <c r="K21" s="60">
        <v>44470</v>
      </c>
      <c r="L21" s="60">
        <v>46387</v>
      </c>
      <c r="M21" s="61">
        <f>(+L21-K21)/7</f>
        <v>273.85714285714283</v>
      </c>
      <c r="N21" s="62" t="s">
        <v>68</v>
      </c>
      <c r="O21" s="59">
        <v>0.66</v>
      </c>
      <c r="P21" s="63">
        <f>IF(O21/J21&gt;1,1,+O21/J21)</f>
        <v>0.66</v>
      </c>
      <c r="Q21" s="64">
        <f>+M21*P21</f>
        <v>180.74571428571429</v>
      </c>
      <c r="R21" s="59">
        <f t="shared" si="0"/>
        <v>0</v>
      </c>
      <c r="S21" s="59">
        <f t="shared" si="1"/>
        <v>0</v>
      </c>
      <c r="T21" s="59"/>
      <c r="U21" s="59" t="s">
        <v>32</v>
      </c>
      <c r="V21" s="147" t="s">
        <v>69</v>
      </c>
      <c r="W21" s="12">
        <f t="shared" si="2"/>
        <v>0</v>
      </c>
      <c r="X21" s="12">
        <f t="shared" si="3"/>
        <v>1</v>
      </c>
      <c r="Y21" s="12" t="str">
        <f t="shared" si="4"/>
        <v>EN TERMINO</v>
      </c>
      <c r="Z21" s="41" t="s">
        <v>458</v>
      </c>
    </row>
    <row r="22" spans="2:26" ht="47.25" customHeight="1" x14ac:dyDescent="0.25">
      <c r="B22" s="59" t="s">
        <v>70</v>
      </c>
      <c r="C22" s="58" t="s">
        <v>71</v>
      </c>
      <c r="D22" s="58" t="s">
        <v>72</v>
      </c>
      <c r="E22" s="58" t="s">
        <v>73</v>
      </c>
      <c r="F22" s="58" t="s">
        <v>74</v>
      </c>
      <c r="G22" s="58" t="s">
        <v>65</v>
      </c>
      <c r="H22" s="58" t="s">
        <v>75</v>
      </c>
      <c r="I22" s="59" t="s">
        <v>67</v>
      </c>
      <c r="J22" s="59">
        <v>1</v>
      </c>
      <c r="K22" s="60">
        <v>44470</v>
      </c>
      <c r="L22" s="60">
        <v>46386</v>
      </c>
      <c r="M22" s="61">
        <f>(+L22-K22)/7</f>
        <v>273.71428571428572</v>
      </c>
      <c r="N22" s="62" t="s">
        <v>68</v>
      </c>
      <c r="O22" s="59">
        <v>0.66</v>
      </c>
      <c r="P22" s="63">
        <f>IF(O22/J22&gt;1,1,+O22/J22)</f>
        <v>0.66</v>
      </c>
      <c r="Q22" s="64">
        <f>+M22*P22</f>
        <v>180.6514285714286</v>
      </c>
      <c r="R22" s="59">
        <f t="shared" si="0"/>
        <v>0</v>
      </c>
      <c r="S22" s="59">
        <f t="shared" si="1"/>
        <v>0</v>
      </c>
      <c r="T22" s="59"/>
      <c r="U22" s="59" t="s">
        <v>32</v>
      </c>
      <c r="V22" s="147" t="s">
        <v>76</v>
      </c>
      <c r="W22" s="12">
        <f t="shared" si="2"/>
        <v>0</v>
      </c>
      <c r="X22" s="12">
        <f t="shared" si="3"/>
        <v>1</v>
      </c>
      <c r="Y22" s="12" t="str">
        <f t="shared" si="4"/>
        <v>EN TERMINO</v>
      </c>
      <c r="Z22" s="41" t="s">
        <v>458</v>
      </c>
    </row>
    <row r="23" spans="2:26" ht="34.5" customHeight="1" x14ac:dyDescent="0.25">
      <c r="B23" s="59" t="s">
        <v>77</v>
      </c>
      <c r="C23" s="57" t="s">
        <v>78</v>
      </c>
      <c r="D23" s="57" t="s">
        <v>79</v>
      </c>
      <c r="E23" s="57" t="s">
        <v>80</v>
      </c>
      <c r="F23" s="58" t="s">
        <v>81</v>
      </c>
      <c r="G23" s="58" t="s">
        <v>82</v>
      </c>
      <c r="H23" s="58" t="s">
        <v>83</v>
      </c>
      <c r="I23" s="57" t="s">
        <v>50</v>
      </c>
      <c r="J23" s="59">
        <v>3</v>
      </c>
      <c r="K23" s="60">
        <v>44770</v>
      </c>
      <c r="L23" s="60">
        <v>46387</v>
      </c>
      <c r="M23" s="61">
        <f t="shared" ref="M23:M25" si="5">(+L23-K23)/7</f>
        <v>231</v>
      </c>
      <c r="N23" s="62" t="s">
        <v>84</v>
      </c>
      <c r="O23" s="59">
        <v>0</v>
      </c>
      <c r="P23" s="63">
        <f>IF(O23/J23&gt;1,1,+O23/J23)</f>
        <v>0</v>
      </c>
      <c r="Q23" s="64">
        <f t="shared" ref="Q23:Q81" si="6">+M23*P23</f>
        <v>0</v>
      </c>
      <c r="R23" s="65"/>
      <c r="S23" s="65"/>
      <c r="T23" s="59"/>
      <c r="U23" s="59" t="s">
        <v>32</v>
      </c>
      <c r="V23" s="147" t="s">
        <v>85</v>
      </c>
      <c r="W23" s="12">
        <f t="shared" si="2"/>
        <v>0</v>
      </c>
      <c r="X23" s="12">
        <f t="shared" si="3"/>
        <v>1</v>
      </c>
      <c r="Y23" s="12" t="str">
        <f t="shared" si="4"/>
        <v>EN TERMINO</v>
      </c>
      <c r="Z23" s="41" t="s">
        <v>458</v>
      </c>
    </row>
    <row r="24" spans="2:26" ht="46.5" customHeight="1" x14ac:dyDescent="0.25">
      <c r="B24" s="59" t="s">
        <v>86</v>
      </c>
      <c r="C24" s="58" t="s">
        <v>87</v>
      </c>
      <c r="D24" s="57" t="s">
        <v>88</v>
      </c>
      <c r="E24" s="58" t="s">
        <v>89</v>
      </c>
      <c r="F24" s="57" t="s">
        <v>90</v>
      </c>
      <c r="G24" s="57" t="s">
        <v>91</v>
      </c>
      <c r="H24" s="58" t="s">
        <v>92</v>
      </c>
      <c r="I24" s="57" t="s">
        <v>50</v>
      </c>
      <c r="J24" s="59">
        <v>3</v>
      </c>
      <c r="K24" s="60">
        <v>44770</v>
      </c>
      <c r="L24" s="60">
        <v>46203</v>
      </c>
      <c r="M24" s="61">
        <f t="shared" si="5"/>
        <v>204.71428571428572</v>
      </c>
      <c r="N24" s="62" t="s">
        <v>93</v>
      </c>
      <c r="O24" s="59">
        <v>100</v>
      </c>
      <c r="P24" s="63">
        <f t="shared" ref="P24:P28" si="7">IF(O24/J24&gt;1,1,+O24/J24)</f>
        <v>1</v>
      </c>
      <c r="Q24" s="64">
        <f t="shared" si="6"/>
        <v>204.71428571428572</v>
      </c>
      <c r="R24" s="65">
        <v>0</v>
      </c>
      <c r="S24" s="65">
        <v>0</v>
      </c>
      <c r="T24" s="59" t="s">
        <v>32</v>
      </c>
      <c r="U24" s="59"/>
      <c r="V24" s="214" t="s">
        <v>505</v>
      </c>
      <c r="W24" s="12">
        <f t="shared" si="2"/>
        <v>2</v>
      </c>
      <c r="X24" s="12">
        <f t="shared" si="3"/>
        <v>1</v>
      </c>
      <c r="Y24" s="12" t="str">
        <f t="shared" si="4"/>
        <v>CUMPLIDA</v>
      </c>
      <c r="Z24" s="41" t="s">
        <v>467</v>
      </c>
    </row>
    <row r="25" spans="2:26" ht="45.75" customHeight="1" x14ac:dyDescent="0.25">
      <c r="B25" s="59" t="s">
        <v>94</v>
      </c>
      <c r="C25" s="58" t="s">
        <v>95</v>
      </c>
      <c r="D25" s="57" t="s">
        <v>96</v>
      </c>
      <c r="E25" s="58" t="s">
        <v>97</v>
      </c>
      <c r="F25" s="57" t="s">
        <v>90</v>
      </c>
      <c r="G25" s="57" t="s">
        <v>91</v>
      </c>
      <c r="H25" s="58" t="s">
        <v>92</v>
      </c>
      <c r="I25" s="57" t="s">
        <v>50</v>
      </c>
      <c r="J25" s="59">
        <v>3</v>
      </c>
      <c r="K25" s="60">
        <v>44770</v>
      </c>
      <c r="L25" s="60">
        <v>46203</v>
      </c>
      <c r="M25" s="65">
        <f t="shared" si="5"/>
        <v>204.71428571428572</v>
      </c>
      <c r="N25" s="62" t="s">
        <v>98</v>
      </c>
      <c r="O25" s="59">
        <v>0</v>
      </c>
      <c r="P25" s="63">
        <f t="shared" si="7"/>
        <v>0</v>
      </c>
      <c r="Q25" s="64">
        <f t="shared" si="6"/>
        <v>0</v>
      </c>
      <c r="R25" s="65">
        <f t="shared" ref="R25:R28" si="8">IF(L25&lt;=$S$7,Q25,0)</f>
        <v>0</v>
      </c>
      <c r="S25" s="65">
        <f>IF($S$7&gt;=L25,M25,0)</f>
        <v>0</v>
      </c>
      <c r="T25" s="59" t="s">
        <v>32</v>
      </c>
      <c r="U25" s="59"/>
      <c r="V25" s="215" t="s">
        <v>505</v>
      </c>
      <c r="W25" s="12">
        <f t="shared" si="2"/>
        <v>0</v>
      </c>
      <c r="X25" s="12">
        <f t="shared" si="3"/>
        <v>1</v>
      </c>
      <c r="Y25" s="12" t="s">
        <v>466</v>
      </c>
      <c r="Z25" s="41" t="s">
        <v>467</v>
      </c>
    </row>
    <row r="26" spans="2:26" ht="42" customHeight="1" x14ac:dyDescent="0.25">
      <c r="B26" s="62" t="s">
        <v>99</v>
      </c>
      <c r="C26" s="62" t="s">
        <v>100</v>
      </c>
      <c r="D26" s="62" t="s">
        <v>101</v>
      </c>
      <c r="E26" s="62" t="s">
        <v>102</v>
      </c>
      <c r="F26" s="57" t="s">
        <v>103</v>
      </c>
      <c r="G26" s="58" t="s">
        <v>104</v>
      </c>
      <c r="H26" s="58" t="s">
        <v>105</v>
      </c>
      <c r="I26" s="59" t="s">
        <v>67</v>
      </c>
      <c r="J26" s="59">
        <v>3</v>
      </c>
      <c r="K26" s="60">
        <v>45078</v>
      </c>
      <c r="L26" s="60">
        <v>46387</v>
      </c>
      <c r="M26" s="65">
        <f>(+L26-K26)/7</f>
        <v>187</v>
      </c>
      <c r="N26" s="62" t="s">
        <v>106</v>
      </c>
      <c r="O26" s="64">
        <v>1.4200000000000001E-2</v>
      </c>
      <c r="P26" s="63">
        <f t="shared" si="7"/>
        <v>4.7333333333333333E-3</v>
      </c>
      <c r="Q26" s="64">
        <f t="shared" si="6"/>
        <v>0.88513333333333333</v>
      </c>
      <c r="R26" s="65">
        <f t="shared" si="8"/>
        <v>0</v>
      </c>
      <c r="S26" s="65">
        <f>IF($S$7&gt;=L26,M26,0)</f>
        <v>0</v>
      </c>
      <c r="T26" s="59"/>
      <c r="U26" s="59" t="s">
        <v>32</v>
      </c>
      <c r="V26" s="216" t="s">
        <v>107</v>
      </c>
      <c r="W26" s="12">
        <f t="shared" si="2"/>
        <v>0</v>
      </c>
      <c r="X26" s="12">
        <f t="shared" si="3"/>
        <v>1</v>
      </c>
      <c r="Y26" s="12" t="str">
        <f t="shared" si="4"/>
        <v>EN TERMINO</v>
      </c>
      <c r="Z26" s="41" t="s">
        <v>458</v>
      </c>
    </row>
    <row r="27" spans="2:26" ht="49.5" customHeight="1" x14ac:dyDescent="0.25">
      <c r="B27" s="62" t="s">
        <v>108</v>
      </c>
      <c r="C27" s="62" t="s">
        <v>109</v>
      </c>
      <c r="D27" s="62" t="s">
        <v>110</v>
      </c>
      <c r="E27" s="62" t="s">
        <v>111</v>
      </c>
      <c r="F27" s="57" t="s">
        <v>112</v>
      </c>
      <c r="G27" s="58" t="s">
        <v>104</v>
      </c>
      <c r="H27" s="58" t="s">
        <v>105</v>
      </c>
      <c r="I27" s="59" t="s">
        <v>67</v>
      </c>
      <c r="J27" s="59">
        <v>3</v>
      </c>
      <c r="K27" s="60">
        <v>45078</v>
      </c>
      <c r="L27" s="60">
        <v>46387</v>
      </c>
      <c r="M27" s="65">
        <f>(+L27-K27)/7</f>
        <v>187</v>
      </c>
      <c r="N27" s="62" t="s">
        <v>106</v>
      </c>
      <c r="O27" s="64">
        <v>1.4200000000000001E-2</v>
      </c>
      <c r="P27" s="63">
        <f t="shared" si="7"/>
        <v>4.7333333333333333E-3</v>
      </c>
      <c r="Q27" s="64">
        <f t="shared" si="6"/>
        <v>0.88513333333333333</v>
      </c>
      <c r="R27" s="65">
        <f t="shared" si="8"/>
        <v>0</v>
      </c>
      <c r="S27" s="65">
        <f>IF($S$7&gt;=L27,M27,0)</f>
        <v>0</v>
      </c>
      <c r="T27" s="59"/>
      <c r="U27" s="59" t="s">
        <v>32</v>
      </c>
      <c r="V27" s="216" t="s">
        <v>107</v>
      </c>
      <c r="W27" s="12">
        <f t="shared" si="2"/>
        <v>0</v>
      </c>
      <c r="X27" s="12">
        <f t="shared" si="3"/>
        <v>1</v>
      </c>
      <c r="Y27" s="12" t="str">
        <f t="shared" si="4"/>
        <v>EN TERMINO</v>
      </c>
      <c r="Z27" s="41" t="s">
        <v>458</v>
      </c>
    </row>
    <row r="28" spans="2:26" ht="54" customHeight="1" x14ac:dyDescent="0.25">
      <c r="B28" s="62" t="s">
        <v>113</v>
      </c>
      <c r="C28" s="62" t="s">
        <v>114</v>
      </c>
      <c r="D28" s="62" t="s">
        <v>115</v>
      </c>
      <c r="E28" s="62" t="s">
        <v>116</v>
      </c>
      <c r="F28" s="58" t="s">
        <v>117</v>
      </c>
      <c r="G28" s="58" t="s">
        <v>118</v>
      </c>
      <c r="H28" s="58" t="s">
        <v>119</v>
      </c>
      <c r="I28" s="59" t="s">
        <v>67</v>
      </c>
      <c r="J28" s="59">
        <v>4</v>
      </c>
      <c r="K28" s="60">
        <v>45078</v>
      </c>
      <c r="L28" s="60">
        <v>46203</v>
      </c>
      <c r="M28" s="65">
        <f>(+L28-K28)/7</f>
        <v>160.71428571428572</v>
      </c>
      <c r="N28" s="62" t="s">
        <v>120</v>
      </c>
      <c r="O28" s="64">
        <v>1.4200000000000001E-2</v>
      </c>
      <c r="P28" s="63">
        <f t="shared" si="7"/>
        <v>3.5500000000000002E-3</v>
      </c>
      <c r="Q28" s="64">
        <f t="shared" si="6"/>
        <v>0.57053571428571437</v>
      </c>
      <c r="R28" s="65">
        <f t="shared" si="8"/>
        <v>0</v>
      </c>
      <c r="S28" s="65">
        <f>IF($S$7&gt;=L28,M28,0)</f>
        <v>0</v>
      </c>
      <c r="T28" s="59" t="s">
        <v>32</v>
      </c>
      <c r="U28" s="59"/>
      <c r="V28" s="216" t="s">
        <v>506</v>
      </c>
      <c r="W28" s="12">
        <f t="shared" si="2"/>
        <v>0</v>
      </c>
      <c r="X28" s="12">
        <f t="shared" si="3"/>
        <v>1</v>
      </c>
      <c r="Y28" s="12" t="s">
        <v>466</v>
      </c>
      <c r="Z28" s="41" t="s">
        <v>467</v>
      </c>
    </row>
    <row r="29" spans="2:26" s="66" customFormat="1" ht="54.75" customHeight="1" thickBot="1" x14ac:dyDescent="0.3">
      <c r="B29" s="67" t="s">
        <v>121</v>
      </c>
      <c r="C29" s="68" t="s">
        <v>122</v>
      </c>
      <c r="D29" s="68" t="s">
        <v>123</v>
      </c>
      <c r="E29" s="69" t="s">
        <v>124</v>
      </c>
      <c r="F29" s="70" t="s">
        <v>125</v>
      </c>
      <c r="G29" s="70" t="s">
        <v>126</v>
      </c>
      <c r="H29" s="70" t="s">
        <v>127</v>
      </c>
      <c r="I29" s="70" t="s">
        <v>128</v>
      </c>
      <c r="J29" s="71">
        <v>1</v>
      </c>
      <c r="K29" s="72">
        <v>45534</v>
      </c>
      <c r="L29" s="72">
        <v>46387</v>
      </c>
      <c r="M29" s="73">
        <f>(L29-K29)/7</f>
        <v>121.85714285714286</v>
      </c>
      <c r="N29" s="69" t="s">
        <v>129</v>
      </c>
      <c r="O29" s="74">
        <v>0.6</v>
      </c>
      <c r="P29" s="75">
        <v>0.6</v>
      </c>
      <c r="Q29" s="76">
        <f>M29*P29</f>
        <v>73.114285714285714</v>
      </c>
      <c r="R29" s="67">
        <v>0</v>
      </c>
      <c r="S29" s="67">
        <v>0</v>
      </c>
      <c r="T29" s="77"/>
      <c r="U29" s="77" t="s">
        <v>32</v>
      </c>
      <c r="V29" s="78" t="s">
        <v>773</v>
      </c>
      <c r="W29" s="79">
        <f t="shared" si="2"/>
        <v>0</v>
      </c>
      <c r="X29" s="79">
        <f t="shared" si="3"/>
        <v>1</v>
      </c>
      <c r="Y29" s="79" t="str">
        <f t="shared" si="4"/>
        <v>EN TERMINO</v>
      </c>
      <c r="Z29" s="41" t="s">
        <v>458</v>
      </c>
    </row>
    <row r="30" spans="2:26" ht="148.5" customHeight="1" x14ac:dyDescent="0.25">
      <c r="B30" s="80" t="s">
        <v>130</v>
      </c>
      <c r="C30" s="81" t="s">
        <v>131</v>
      </c>
      <c r="D30" s="81" t="s">
        <v>132</v>
      </c>
      <c r="E30" s="81" t="s">
        <v>133</v>
      </c>
      <c r="F30" s="82" t="s">
        <v>134</v>
      </c>
      <c r="G30" s="82" t="s">
        <v>135</v>
      </c>
      <c r="H30" s="82" t="s">
        <v>136</v>
      </c>
      <c r="I30" s="83" t="s">
        <v>50</v>
      </c>
      <c r="J30" s="83">
        <v>2</v>
      </c>
      <c r="K30" s="84">
        <v>45534</v>
      </c>
      <c r="L30" s="84">
        <v>46387</v>
      </c>
      <c r="M30" s="85">
        <v>24</v>
      </c>
      <c r="N30" s="86" t="s">
        <v>137</v>
      </c>
      <c r="O30" s="87">
        <v>1</v>
      </c>
      <c r="P30" s="88">
        <f>IF(O30/J30&gt;1,1,+O30/J30)</f>
        <v>0.5</v>
      </c>
      <c r="Q30" s="89">
        <f>+M30*P30</f>
        <v>12</v>
      </c>
      <c r="R30" s="90">
        <f>IF(L30&lt;=$S$7,Q30,0)</f>
        <v>0</v>
      </c>
      <c r="S30" s="90">
        <f>IF($S$7&gt;=L30,M30,0)</f>
        <v>0</v>
      </c>
      <c r="T30" s="91"/>
      <c r="U30" s="91" t="s">
        <v>32</v>
      </c>
      <c r="V30" s="92" t="s">
        <v>138</v>
      </c>
      <c r="W30" s="12">
        <f t="shared" si="2"/>
        <v>0</v>
      </c>
      <c r="X30" s="12">
        <f t="shared" si="3"/>
        <v>1</v>
      </c>
      <c r="Y30" s="12" t="str">
        <f t="shared" si="4"/>
        <v>EN TERMINO</v>
      </c>
      <c r="Z30" s="41" t="s">
        <v>458</v>
      </c>
    </row>
    <row r="31" spans="2:26" ht="60" customHeight="1" x14ac:dyDescent="0.25">
      <c r="B31" s="93" t="s">
        <v>139</v>
      </c>
      <c r="C31" s="94" t="s">
        <v>140</v>
      </c>
      <c r="D31" s="94" t="s">
        <v>141</v>
      </c>
      <c r="E31" s="94" t="s">
        <v>142</v>
      </c>
      <c r="F31" s="94" t="s">
        <v>143</v>
      </c>
      <c r="G31" s="95" t="s">
        <v>144</v>
      </c>
      <c r="H31" s="96" t="s">
        <v>145</v>
      </c>
      <c r="I31" s="97" t="s">
        <v>128</v>
      </c>
      <c r="J31" s="98">
        <v>1</v>
      </c>
      <c r="K31" s="99">
        <v>45534</v>
      </c>
      <c r="L31" s="99">
        <v>46387</v>
      </c>
      <c r="M31" s="100">
        <f t="shared" ref="M31:M33" si="9">(+L31-K31)/7</f>
        <v>121.85714285714286</v>
      </c>
      <c r="N31" s="101" t="s">
        <v>146</v>
      </c>
      <c r="O31" s="102">
        <v>0.4</v>
      </c>
      <c r="P31" s="102">
        <f t="shared" ref="P31:P32" si="10">IF(O31/J31&gt;1,1,+O31/J31)</f>
        <v>0.4</v>
      </c>
      <c r="Q31" s="100">
        <f t="shared" ref="Q31:Q32" si="11">+M31*P31</f>
        <v>48.742857142857147</v>
      </c>
      <c r="R31" s="100">
        <f t="shared" ref="R31" si="12">IF(L31&lt;=$C$8,Q31,0)</f>
        <v>0</v>
      </c>
      <c r="S31" s="100">
        <f t="shared" ref="S31" si="13">IF($C$8&gt;=L31,M31,0)</f>
        <v>0</v>
      </c>
      <c r="T31" s="96"/>
      <c r="U31" s="96"/>
      <c r="V31" s="217" t="s">
        <v>774</v>
      </c>
      <c r="W31" s="12">
        <f t="shared" si="2"/>
        <v>0</v>
      </c>
      <c r="X31" s="12">
        <f t="shared" si="3"/>
        <v>1</v>
      </c>
      <c r="Y31" s="12" t="str">
        <f t="shared" si="4"/>
        <v>EN TERMINO</v>
      </c>
      <c r="Z31" s="41" t="s">
        <v>458</v>
      </c>
    </row>
    <row r="32" spans="2:26" ht="62.25" customHeight="1" x14ac:dyDescent="0.25">
      <c r="B32" s="97" t="s">
        <v>147</v>
      </c>
      <c r="C32" s="103" t="s">
        <v>148</v>
      </c>
      <c r="D32" s="96" t="s">
        <v>149</v>
      </c>
      <c r="E32" s="97" t="s">
        <v>150</v>
      </c>
      <c r="F32" s="104" t="s">
        <v>151</v>
      </c>
      <c r="G32" s="105"/>
      <c r="H32" s="104" t="s">
        <v>152</v>
      </c>
      <c r="I32" s="97" t="s">
        <v>153</v>
      </c>
      <c r="J32" s="97">
        <v>1</v>
      </c>
      <c r="K32" s="106">
        <v>45537</v>
      </c>
      <c r="L32" s="106">
        <v>46387</v>
      </c>
      <c r="M32" s="100">
        <f t="shared" si="9"/>
        <v>121.42857142857143</v>
      </c>
      <c r="N32" s="107" t="s">
        <v>154</v>
      </c>
      <c r="O32" s="62">
        <v>1.4200000000000001E-2</v>
      </c>
      <c r="P32" s="63">
        <f t="shared" si="10"/>
        <v>1.4200000000000001E-2</v>
      </c>
      <c r="Q32" s="64">
        <f t="shared" si="11"/>
        <v>1.7242857142857144</v>
      </c>
      <c r="R32" s="59">
        <f t="shared" ref="R32" si="14">IF(L32&lt;=$S$7,Q32,0)</f>
        <v>0</v>
      </c>
      <c r="S32" s="59">
        <f t="shared" ref="S32" si="15">IF($S$7&gt;=L32,M32,0)</f>
        <v>0</v>
      </c>
      <c r="T32" s="59"/>
      <c r="U32" s="59" t="s">
        <v>32</v>
      </c>
      <c r="V32" s="147" t="s">
        <v>155</v>
      </c>
      <c r="W32" s="12">
        <f t="shared" si="2"/>
        <v>0</v>
      </c>
      <c r="X32" s="12">
        <f t="shared" si="3"/>
        <v>1</v>
      </c>
      <c r="Y32" s="12" t="str">
        <f t="shared" si="4"/>
        <v>EN TERMINO</v>
      </c>
      <c r="Z32" s="41" t="s">
        <v>458</v>
      </c>
    </row>
    <row r="33" spans="2:26" ht="52.5" customHeight="1" x14ac:dyDescent="0.25">
      <c r="B33" s="97" t="s">
        <v>156</v>
      </c>
      <c r="C33" s="103" t="s">
        <v>157</v>
      </c>
      <c r="D33" s="96" t="s">
        <v>158</v>
      </c>
      <c r="E33" s="97" t="s">
        <v>150</v>
      </c>
      <c r="F33" s="104" t="s">
        <v>159</v>
      </c>
      <c r="G33" s="104" t="s">
        <v>160</v>
      </c>
      <c r="H33" s="104" t="s">
        <v>161</v>
      </c>
      <c r="I33" s="97" t="s">
        <v>162</v>
      </c>
      <c r="J33" s="97">
        <v>1</v>
      </c>
      <c r="K33" s="106">
        <v>45537</v>
      </c>
      <c r="L33" s="106">
        <v>45838</v>
      </c>
      <c r="M33" s="100">
        <f t="shared" si="9"/>
        <v>43</v>
      </c>
      <c r="N33" s="107" t="s">
        <v>154</v>
      </c>
      <c r="O33" s="9">
        <v>0</v>
      </c>
      <c r="P33" s="10">
        <f t="shared" ref="P33:P38" si="16">IF(O33/J33&gt;1,1,+O33/J33)</f>
        <v>0</v>
      </c>
      <c r="Q33" s="11">
        <f t="shared" ref="Q33:Q38" si="17">+M33*P33</f>
        <v>0</v>
      </c>
      <c r="R33" s="12">
        <f t="shared" ref="R33:R38" si="18">IF(L33&lt;=$C$8,Q33,0)</f>
        <v>0</v>
      </c>
      <c r="S33" s="12">
        <f t="shared" ref="S33:S66" si="19">IF($S$7&gt;=L33,M33,0)</f>
        <v>0</v>
      </c>
      <c r="T33" s="41" t="s">
        <v>32</v>
      </c>
      <c r="U33" s="41"/>
      <c r="V33" s="215" t="s">
        <v>507</v>
      </c>
      <c r="W33" s="12">
        <f t="shared" si="2"/>
        <v>0</v>
      </c>
      <c r="X33" s="12">
        <f t="shared" si="3"/>
        <v>1</v>
      </c>
      <c r="Y33" s="12" t="s">
        <v>466</v>
      </c>
      <c r="Z33" s="41" t="s">
        <v>467</v>
      </c>
    </row>
    <row r="34" spans="2:26" ht="45.75" customHeight="1" x14ac:dyDescent="0.25">
      <c r="B34" s="97" t="s">
        <v>163</v>
      </c>
      <c r="C34" s="103" t="s">
        <v>164</v>
      </c>
      <c r="D34" s="96" t="s">
        <v>165</v>
      </c>
      <c r="E34" s="97" t="s">
        <v>166</v>
      </c>
      <c r="F34" s="104" t="s">
        <v>167</v>
      </c>
      <c r="G34" s="104" t="s">
        <v>160</v>
      </c>
      <c r="H34" s="104" t="s">
        <v>168</v>
      </c>
      <c r="I34" s="108" t="s">
        <v>169</v>
      </c>
      <c r="J34" s="97">
        <v>1</v>
      </c>
      <c r="K34" s="106">
        <v>45537</v>
      </c>
      <c r="L34" s="106">
        <v>46387</v>
      </c>
      <c r="M34" s="100">
        <v>43</v>
      </c>
      <c r="N34" s="107" t="s">
        <v>154</v>
      </c>
      <c r="O34" s="9">
        <v>0</v>
      </c>
      <c r="P34" s="10">
        <f t="shared" si="16"/>
        <v>0</v>
      </c>
      <c r="Q34" s="11">
        <f t="shared" si="17"/>
        <v>0</v>
      </c>
      <c r="R34" s="12">
        <f t="shared" si="18"/>
        <v>0</v>
      </c>
      <c r="S34" s="12">
        <f t="shared" si="19"/>
        <v>0</v>
      </c>
      <c r="T34" s="41"/>
      <c r="U34" s="41" t="s">
        <v>32</v>
      </c>
      <c r="V34" s="215" t="s">
        <v>508</v>
      </c>
      <c r="W34" s="12">
        <f t="shared" si="2"/>
        <v>0</v>
      </c>
      <c r="X34" s="12">
        <f t="shared" si="3"/>
        <v>1</v>
      </c>
      <c r="Y34" s="12" t="str">
        <f t="shared" si="4"/>
        <v>EN TERMINO</v>
      </c>
      <c r="Z34" s="41" t="s">
        <v>458</v>
      </c>
    </row>
    <row r="35" spans="2:26" ht="47.25" customHeight="1" x14ac:dyDescent="0.25">
      <c r="B35" s="97" t="s">
        <v>170</v>
      </c>
      <c r="C35" s="103" t="s">
        <v>164</v>
      </c>
      <c r="D35" s="96" t="s">
        <v>165</v>
      </c>
      <c r="E35" s="97" t="s">
        <v>166</v>
      </c>
      <c r="F35" s="104" t="s">
        <v>171</v>
      </c>
      <c r="G35" s="104" t="s">
        <v>160</v>
      </c>
      <c r="H35" s="104" t="s">
        <v>172</v>
      </c>
      <c r="I35" s="97" t="s">
        <v>173</v>
      </c>
      <c r="J35" s="97">
        <v>1</v>
      </c>
      <c r="K35" s="106">
        <v>45537</v>
      </c>
      <c r="L35" s="106">
        <v>46170</v>
      </c>
      <c r="M35" s="100">
        <v>38.285714285714285</v>
      </c>
      <c r="N35" s="107" t="s">
        <v>154</v>
      </c>
      <c r="O35" s="9">
        <v>0</v>
      </c>
      <c r="P35" s="10">
        <f t="shared" si="16"/>
        <v>0</v>
      </c>
      <c r="Q35" s="11">
        <f t="shared" si="17"/>
        <v>0</v>
      </c>
      <c r="R35" s="12">
        <f t="shared" si="18"/>
        <v>0</v>
      </c>
      <c r="S35" s="12">
        <f t="shared" si="19"/>
        <v>0</v>
      </c>
      <c r="T35" s="41" t="s">
        <v>32</v>
      </c>
      <c r="U35" s="41"/>
      <c r="V35" s="215" t="s">
        <v>509</v>
      </c>
      <c r="W35" s="12">
        <f t="shared" si="2"/>
        <v>0</v>
      </c>
      <c r="X35" s="12">
        <f t="shared" si="3"/>
        <v>1</v>
      </c>
      <c r="Y35" s="12" t="s">
        <v>466</v>
      </c>
      <c r="Z35" s="41" t="s">
        <v>467</v>
      </c>
    </row>
    <row r="36" spans="2:26" ht="50.25" customHeight="1" x14ac:dyDescent="0.25">
      <c r="B36" s="97" t="s">
        <v>174</v>
      </c>
      <c r="C36" s="103" t="s">
        <v>175</v>
      </c>
      <c r="D36" s="96" t="s">
        <v>176</v>
      </c>
      <c r="E36" s="97" t="s">
        <v>177</v>
      </c>
      <c r="F36" s="104" t="s">
        <v>178</v>
      </c>
      <c r="G36" s="104" t="s">
        <v>179</v>
      </c>
      <c r="H36" s="104" t="s">
        <v>180</v>
      </c>
      <c r="I36" s="97" t="s">
        <v>169</v>
      </c>
      <c r="J36" s="97">
        <v>1</v>
      </c>
      <c r="K36" s="106">
        <v>45537</v>
      </c>
      <c r="L36" s="106">
        <v>46387</v>
      </c>
      <c r="M36" s="100">
        <v>69.142857142857139</v>
      </c>
      <c r="N36" s="107" t="s">
        <v>154</v>
      </c>
      <c r="O36" s="9">
        <v>0</v>
      </c>
      <c r="P36" s="10">
        <f t="shared" si="16"/>
        <v>0</v>
      </c>
      <c r="Q36" s="11">
        <f t="shared" si="17"/>
        <v>0</v>
      </c>
      <c r="R36" s="12">
        <f t="shared" si="18"/>
        <v>0</v>
      </c>
      <c r="S36" s="12">
        <f t="shared" si="19"/>
        <v>0</v>
      </c>
      <c r="T36" s="41"/>
      <c r="U36" s="41" t="s">
        <v>32</v>
      </c>
      <c r="V36" s="215" t="s">
        <v>510</v>
      </c>
      <c r="W36" s="12">
        <f t="shared" si="2"/>
        <v>0</v>
      </c>
      <c r="X36" s="12">
        <f t="shared" si="3"/>
        <v>1</v>
      </c>
      <c r="Y36" s="12" t="str">
        <f t="shared" si="4"/>
        <v>EN TERMINO</v>
      </c>
      <c r="Z36" s="41" t="s">
        <v>458</v>
      </c>
    </row>
    <row r="37" spans="2:26" ht="53.25" customHeight="1" x14ac:dyDescent="0.25">
      <c r="B37" s="97" t="s">
        <v>181</v>
      </c>
      <c r="C37" s="103" t="s">
        <v>175</v>
      </c>
      <c r="D37" s="96" t="s">
        <v>176</v>
      </c>
      <c r="E37" s="97" t="s">
        <v>177</v>
      </c>
      <c r="F37" s="104" t="s">
        <v>182</v>
      </c>
      <c r="G37" s="104" t="s">
        <v>183</v>
      </c>
      <c r="H37" s="104" t="s">
        <v>184</v>
      </c>
      <c r="I37" s="97" t="s">
        <v>162</v>
      </c>
      <c r="J37" s="97">
        <v>1</v>
      </c>
      <c r="K37" s="106">
        <v>45537</v>
      </c>
      <c r="L37" s="106">
        <v>46387</v>
      </c>
      <c r="M37" s="100">
        <v>69.142857142857139</v>
      </c>
      <c r="N37" s="107" t="s">
        <v>154</v>
      </c>
      <c r="O37" s="9">
        <v>0</v>
      </c>
      <c r="P37" s="10">
        <f t="shared" si="16"/>
        <v>0</v>
      </c>
      <c r="Q37" s="11">
        <f t="shared" si="17"/>
        <v>0</v>
      </c>
      <c r="R37" s="12">
        <f t="shared" si="18"/>
        <v>0</v>
      </c>
      <c r="S37" s="12">
        <f t="shared" si="19"/>
        <v>0</v>
      </c>
      <c r="T37" s="41"/>
      <c r="U37" s="41" t="s">
        <v>32</v>
      </c>
      <c r="V37" s="215" t="s">
        <v>510</v>
      </c>
      <c r="W37" s="12">
        <f t="shared" si="2"/>
        <v>0</v>
      </c>
      <c r="X37" s="12">
        <f t="shared" si="3"/>
        <v>1</v>
      </c>
      <c r="Y37" s="12" t="str">
        <f t="shared" si="4"/>
        <v>EN TERMINO</v>
      </c>
      <c r="Z37" s="41" t="s">
        <v>458</v>
      </c>
    </row>
    <row r="38" spans="2:26" ht="54" customHeight="1" x14ac:dyDescent="0.25">
      <c r="B38" s="97" t="s">
        <v>185</v>
      </c>
      <c r="C38" s="103" t="s">
        <v>186</v>
      </c>
      <c r="D38" s="96" t="s">
        <v>187</v>
      </c>
      <c r="E38" s="97" t="s">
        <v>150</v>
      </c>
      <c r="F38" s="104" t="s">
        <v>178</v>
      </c>
      <c r="G38" s="104" t="s">
        <v>188</v>
      </c>
      <c r="H38" s="104" t="s">
        <v>189</v>
      </c>
      <c r="I38" s="97" t="s">
        <v>169</v>
      </c>
      <c r="J38" s="97">
        <v>1</v>
      </c>
      <c r="K38" s="106">
        <v>45537</v>
      </c>
      <c r="L38" s="106">
        <v>46387</v>
      </c>
      <c r="M38" s="100">
        <f t="shared" ref="M38:M39" si="20">(+L38-K38)/7</f>
        <v>121.42857142857143</v>
      </c>
      <c r="N38" s="107" t="s">
        <v>154</v>
      </c>
      <c r="O38" s="9">
        <v>0</v>
      </c>
      <c r="P38" s="10">
        <f t="shared" si="16"/>
        <v>0</v>
      </c>
      <c r="Q38" s="11">
        <f t="shared" si="17"/>
        <v>0</v>
      </c>
      <c r="R38" s="12">
        <f t="shared" si="18"/>
        <v>0</v>
      </c>
      <c r="S38" s="12">
        <f t="shared" si="19"/>
        <v>0</v>
      </c>
      <c r="T38" s="41"/>
      <c r="U38" s="41" t="s">
        <v>32</v>
      </c>
      <c r="V38" s="215" t="s">
        <v>511</v>
      </c>
      <c r="W38" s="12">
        <f t="shared" si="2"/>
        <v>0</v>
      </c>
      <c r="X38" s="12">
        <f t="shared" si="3"/>
        <v>1</v>
      </c>
      <c r="Y38" s="12" t="str">
        <f t="shared" si="4"/>
        <v>EN TERMINO</v>
      </c>
      <c r="Z38" s="41" t="s">
        <v>458</v>
      </c>
    </row>
    <row r="39" spans="2:26" ht="48" customHeight="1" x14ac:dyDescent="0.25">
      <c r="B39" s="97" t="s">
        <v>190</v>
      </c>
      <c r="C39" s="103" t="s">
        <v>186</v>
      </c>
      <c r="D39" s="96" t="s">
        <v>187</v>
      </c>
      <c r="E39" s="97" t="s">
        <v>150</v>
      </c>
      <c r="F39" s="104" t="s">
        <v>182</v>
      </c>
      <c r="G39" s="104" t="s">
        <v>183</v>
      </c>
      <c r="H39" s="104" t="s">
        <v>184</v>
      </c>
      <c r="I39" s="97" t="s">
        <v>191</v>
      </c>
      <c r="J39" s="97">
        <v>1</v>
      </c>
      <c r="K39" s="106">
        <v>45537</v>
      </c>
      <c r="L39" s="106">
        <v>46387</v>
      </c>
      <c r="M39" s="100">
        <f t="shared" si="20"/>
        <v>121.42857142857143</v>
      </c>
      <c r="N39" s="107" t="s">
        <v>154</v>
      </c>
      <c r="O39" s="9">
        <v>0</v>
      </c>
      <c r="P39" s="10">
        <f>IF(O39/J39&gt;1,1,+O39/J39)</f>
        <v>0</v>
      </c>
      <c r="Q39" s="11">
        <f>+M39*P39</f>
        <v>0</v>
      </c>
      <c r="R39" s="12">
        <f>IF(L39&lt;=$C$8,Q39,0)</f>
        <v>0</v>
      </c>
      <c r="S39" s="12">
        <f t="shared" si="19"/>
        <v>0</v>
      </c>
      <c r="T39" s="13" t="s">
        <v>32</v>
      </c>
      <c r="U39" s="13" t="s">
        <v>32</v>
      </c>
      <c r="V39" s="215" t="s">
        <v>511</v>
      </c>
      <c r="W39" s="12">
        <f t="shared" si="2"/>
        <v>0</v>
      </c>
      <c r="X39" s="12">
        <f>IF(L39&lt;$C$8,0,1)</f>
        <v>1</v>
      </c>
      <c r="Y39" s="12" t="str">
        <f>IF(W39+X39&gt;1,"CUMPLIDA",IF(X39=1,"EN TERMINO","VENCIDA"))</f>
        <v>EN TERMINO</v>
      </c>
      <c r="Z39" s="14" t="s">
        <v>458</v>
      </c>
    </row>
    <row r="40" spans="2:26" ht="54" customHeight="1" x14ac:dyDescent="0.25">
      <c r="B40" s="97" t="s">
        <v>192</v>
      </c>
      <c r="C40" s="103" t="s">
        <v>193</v>
      </c>
      <c r="D40" s="96" t="s">
        <v>194</v>
      </c>
      <c r="E40" s="97" t="s">
        <v>150</v>
      </c>
      <c r="F40" s="104" t="s">
        <v>195</v>
      </c>
      <c r="G40" s="104" t="s">
        <v>196</v>
      </c>
      <c r="H40" s="104" t="s">
        <v>196</v>
      </c>
      <c r="I40" s="97" t="s">
        <v>197</v>
      </c>
      <c r="J40" s="97">
        <v>1</v>
      </c>
      <c r="K40" s="106">
        <v>45537</v>
      </c>
      <c r="L40" s="106">
        <v>46387</v>
      </c>
      <c r="M40" s="100">
        <v>69.142857142857139</v>
      </c>
      <c r="N40" s="107" t="s">
        <v>154</v>
      </c>
      <c r="O40" s="9">
        <v>0.8</v>
      </c>
      <c r="P40" s="10">
        <f>IF(O40/J40&gt;1,1,+O40/J40)</f>
        <v>0.8</v>
      </c>
      <c r="Q40" s="11">
        <f>+M40*P40</f>
        <v>55.314285714285717</v>
      </c>
      <c r="R40" s="12">
        <f>IF(L40&lt;=$C$8,Q40,0)</f>
        <v>0</v>
      </c>
      <c r="S40" s="12">
        <f t="shared" si="19"/>
        <v>0</v>
      </c>
      <c r="T40" s="13"/>
      <c r="U40" s="13" t="s">
        <v>32</v>
      </c>
      <c r="V40" s="215" t="s">
        <v>512</v>
      </c>
      <c r="W40" s="12">
        <f t="shared" si="2"/>
        <v>0</v>
      </c>
      <c r="X40" s="12">
        <f>IF(L40&lt;$C$8,0,1)</f>
        <v>1</v>
      </c>
      <c r="Y40" s="12" t="str">
        <f>IF(W40+X40&gt;1,"CUMPLIDA",IF(X40=1,"EN TERMINO","VENCIDA"))</f>
        <v>EN TERMINO</v>
      </c>
      <c r="Z40" s="14" t="s">
        <v>458</v>
      </c>
    </row>
    <row r="41" spans="2:26" ht="60" customHeight="1" x14ac:dyDescent="0.25">
      <c r="B41" s="97" t="s">
        <v>198</v>
      </c>
      <c r="C41" s="103" t="s">
        <v>199</v>
      </c>
      <c r="D41" s="96" t="s">
        <v>200</v>
      </c>
      <c r="E41" s="97" t="s">
        <v>150</v>
      </c>
      <c r="F41" s="104" t="s">
        <v>201</v>
      </c>
      <c r="G41" s="104" t="s">
        <v>202</v>
      </c>
      <c r="H41" s="104" t="s">
        <v>203</v>
      </c>
      <c r="I41" s="97" t="s">
        <v>191</v>
      </c>
      <c r="J41" s="97">
        <v>1</v>
      </c>
      <c r="K41" s="106">
        <v>45537</v>
      </c>
      <c r="L41" s="106">
        <v>46387</v>
      </c>
      <c r="M41" s="100">
        <f t="shared" ref="M41:M42" si="21">(+L41-K41)/7</f>
        <v>121.42857142857143</v>
      </c>
      <c r="N41" s="107" t="s">
        <v>154</v>
      </c>
      <c r="O41" s="9">
        <v>0</v>
      </c>
      <c r="P41" s="10">
        <f>IF(O41/J41&gt;1,1,+O41/J41)</f>
        <v>0</v>
      </c>
      <c r="Q41" s="11">
        <f>+M41*P41</f>
        <v>0</v>
      </c>
      <c r="R41" s="12">
        <f t="shared" ref="R41:R45" si="22">IF(L41&lt;=$C$7,Q41,0)</f>
        <v>0</v>
      </c>
      <c r="S41" s="12">
        <f t="shared" si="19"/>
        <v>0</v>
      </c>
      <c r="T41" s="13"/>
      <c r="U41" s="13" t="s">
        <v>32</v>
      </c>
      <c r="V41" s="215" t="s">
        <v>513</v>
      </c>
      <c r="W41" s="12">
        <f t="shared" si="2"/>
        <v>0</v>
      </c>
      <c r="X41" s="12">
        <f>IF(L41&lt;$C$8,0,1)</f>
        <v>1</v>
      </c>
      <c r="Y41" s="12" t="str">
        <f>IF(W41+X41&gt;1,"CUMPLIDA",IF(X41=1,"EN TERMINO","VENCIDA"))</f>
        <v>EN TERMINO</v>
      </c>
      <c r="Z41" s="14" t="s">
        <v>458</v>
      </c>
    </row>
    <row r="42" spans="2:26" ht="63.75" customHeight="1" x14ac:dyDescent="0.25">
      <c r="B42" s="97" t="s">
        <v>204</v>
      </c>
      <c r="C42" s="103" t="s">
        <v>199</v>
      </c>
      <c r="D42" s="96" t="s">
        <v>200</v>
      </c>
      <c r="E42" s="97" t="s">
        <v>150</v>
      </c>
      <c r="F42" s="104" t="s">
        <v>205</v>
      </c>
      <c r="G42" s="104" t="s">
        <v>160</v>
      </c>
      <c r="H42" s="104" t="s">
        <v>206</v>
      </c>
      <c r="I42" s="97" t="s">
        <v>191</v>
      </c>
      <c r="J42" s="97">
        <v>1</v>
      </c>
      <c r="K42" s="106">
        <v>45537</v>
      </c>
      <c r="L42" s="106">
        <v>46387</v>
      </c>
      <c r="M42" s="100">
        <f t="shared" si="21"/>
        <v>121.42857142857143</v>
      </c>
      <c r="N42" s="107" t="s">
        <v>154</v>
      </c>
      <c r="O42" s="9">
        <v>0</v>
      </c>
      <c r="P42" s="10">
        <f t="shared" ref="P42:P60" si="23">IF(O42/J42&gt;1,1,+O42/J42)</f>
        <v>0</v>
      </c>
      <c r="Q42" s="11">
        <f t="shared" ref="Q42:Q60" si="24">+M42*P42</f>
        <v>0</v>
      </c>
      <c r="R42" s="12">
        <f t="shared" si="22"/>
        <v>0</v>
      </c>
      <c r="S42" s="12">
        <f t="shared" si="19"/>
        <v>0</v>
      </c>
      <c r="T42" s="13"/>
      <c r="U42" s="13" t="s">
        <v>32</v>
      </c>
      <c r="V42" s="215" t="s">
        <v>513</v>
      </c>
      <c r="W42" s="12">
        <f t="shared" si="2"/>
        <v>0</v>
      </c>
      <c r="X42" s="12">
        <f t="shared" ref="X42:X60" si="25">IF(L42&lt;$C$8,0,1)</f>
        <v>1</v>
      </c>
      <c r="Y42" s="12" t="str">
        <f t="shared" ref="Y42:Y55" si="26">IF(W42+X42&gt;1,"CUMPLIDA",IF(X42=1,"EN TERMINO","VENCIDA"))</f>
        <v>EN TERMINO</v>
      </c>
      <c r="Z42" s="14" t="s">
        <v>458</v>
      </c>
    </row>
    <row r="43" spans="2:26" ht="57.75" customHeight="1" x14ac:dyDescent="0.25">
      <c r="B43" s="97" t="s">
        <v>207</v>
      </c>
      <c r="C43" s="103" t="s">
        <v>199</v>
      </c>
      <c r="D43" s="96" t="s">
        <v>200</v>
      </c>
      <c r="E43" s="97" t="s">
        <v>150</v>
      </c>
      <c r="F43" s="104" t="s">
        <v>208</v>
      </c>
      <c r="G43" s="104" t="s">
        <v>160</v>
      </c>
      <c r="H43" s="104" t="s">
        <v>209</v>
      </c>
      <c r="I43" s="97" t="s">
        <v>191</v>
      </c>
      <c r="J43" s="97">
        <v>1</v>
      </c>
      <c r="K43" s="106">
        <v>45537</v>
      </c>
      <c r="L43" s="106">
        <v>46387</v>
      </c>
      <c r="M43" s="100">
        <v>121.28571428571429</v>
      </c>
      <c r="N43" s="107" t="s">
        <v>154</v>
      </c>
      <c r="O43" s="9">
        <v>0</v>
      </c>
      <c r="P43" s="10">
        <f t="shared" si="23"/>
        <v>0</v>
      </c>
      <c r="Q43" s="11">
        <f t="shared" si="24"/>
        <v>0</v>
      </c>
      <c r="R43" s="12">
        <f t="shared" si="22"/>
        <v>0</v>
      </c>
      <c r="S43" s="12">
        <f t="shared" si="19"/>
        <v>0</v>
      </c>
      <c r="T43" s="13"/>
      <c r="U43" s="13" t="s">
        <v>32</v>
      </c>
      <c r="V43" s="215" t="s">
        <v>513</v>
      </c>
      <c r="W43" s="12">
        <f t="shared" si="2"/>
        <v>0</v>
      </c>
      <c r="X43" s="12">
        <f t="shared" si="25"/>
        <v>1</v>
      </c>
      <c r="Y43" s="12" t="str">
        <f t="shared" si="26"/>
        <v>EN TERMINO</v>
      </c>
      <c r="Z43" s="14" t="s">
        <v>458</v>
      </c>
    </row>
    <row r="44" spans="2:26" ht="55.5" customHeight="1" x14ac:dyDescent="0.25">
      <c r="B44" s="97" t="s">
        <v>210</v>
      </c>
      <c r="C44" s="103" t="s">
        <v>211</v>
      </c>
      <c r="D44" s="96" t="s">
        <v>212</v>
      </c>
      <c r="E44" s="97" t="s">
        <v>150</v>
      </c>
      <c r="F44" s="104" t="s">
        <v>213</v>
      </c>
      <c r="G44" s="104" t="s">
        <v>214</v>
      </c>
      <c r="H44" s="104" t="s">
        <v>215</v>
      </c>
      <c r="I44" s="97" t="s">
        <v>216</v>
      </c>
      <c r="J44" s="97">
        <v>1</v>
      </c>
      <c r="K44" s="106">
        <v>45537</v>
      </c>
      <c r="L44" s="106">
        <v>46386</v>
      </c>
      <c r="M44" s="100">
        <v>69.142857142857139</v>
      </c>
      <c r="N44" s="107" t="s">
        <v>154</v>
      </c>
      <c r="O44" s="9">
        <v>0</v>
      </c>
      <c r="P44" s="10">
        <f t="shared" si="23"/>
        <v>0</v>
      </c>
      <c r="Q44" s="11">
        <f t="shared" si="24"/>
        <v>0</v>
      </c>
      <c r="R44" s="12">
        <f t="shared" si="22"/>
        <v>0</v>
      </c>
      <c r="S44" s="12">
        <f t="shared" si="19"/>
        <v>0</v>
      </c>
      <c r="T44" s="13"/>
      <c r="U44" s="13" t="s">
        <v>32</v>
      </c>
      <c r="V44" s="215" t="s">
        <v>514</v>
      </c>
      <c r="W44" s="12">
        <f t="shared" si="2"/>
        <v>0</v>
      </c>
      <c r="X44" s="12">
        <f t="shared" si="25"/>
        <v>1</v>
      </c>
      <c r="Y44" s="12" t="str">
        <f t="shared" si="26"/>
        <v>EN TERMINO</v>
      </c>
      <c r="Z44" s="14" t="s">
        <v>458</v>
      </c>
    </row>
    <row r="45" spans="2:26" ht="57" customHeight="1" x14ac:dyDescent="0.25">
      <c r="B45" s="97" t="s">
        <v>217</v>
      </c>
      <c r="C45" s="103" t="s">
        <v>211</v>
      </c>
      <c r="D45" s="96" t="s">
        <v>212</v>
      </c>
      <c r="E45" s="97" t="s">
        <v>150</v>
      </c>
      <c r="F45" s="104" t="s">
        <v>218</v>
      </c>
      <c r="G45" s="104" t="s">
        <v>160</v>
      </c>
      <c r="H45" s="104" t="s">
        <v>215</v>
      </c>
      <c r="I45" s="97" t="s">
        <v>219</v>
      </c>
      <c r="J45" s="97">
        <v>1</v>
      </c>
      <c r="K45" s="106">
        <v>45566</v>
      </c>
      <c r="L45" s="106">
        <v>46386</v>
      </c>
      <c r="M45" s="100">
        <v>65</v>
      </c>
      <c r="N45" s="107" t="s">
        <v>154</v>
      </c>
      <c r="O45" s="9">
        <v>0</v>
      </c>
      <c r="P45" s="10">
        <f t="shared" si="23"/>
        <v>0</v>
      </c>
      <c r="Q45" s="11">
        <f t="shared" si="24"/>
        <v>0</v>
      </c>
      <c r="R45" s="12">
        <f t="shared" si="22"/>
        <v>0</v>
      </c>
      <c r="S45" s="12">
        <f t="shared" si="19"/>
        <v>0</v>
      </c>
      <c r="T45" s="13"/>
      <c r="U45" s="13" t="s">
        <v>32</v>
      </c>
      <c r="V45" s="215" t="s">
        <v>514</v>
      </c>
      <c r="W45" s="12">
        <f t="shared" si="2"/>
        <v>0</v>
      </c>
      <c r="X45" s="12">
        <f t="shared" si="25"/>
        <v>1</v>
      </c>
      <c r="Y45" s="12" t="str">
        <f t="shared" si="26"/>
        <v>EN TERMINO</v>
      </c>
      <c r="Z45" s="14" t="s">
        <v>458</v>
      </c>
    </row>
    <row r="46" spans="2:26" ht="57" customHeight="1" x14ac:dyDescent="0.25">
      <c r="B46" s="97" t="s">
        <v>220</v>
      </c>
      <c r="C46" s="103" t="s">
        <v>211</v>
      </c>
      <c r="D46" s="96" t="s">
        <v>212</v>
      </c>
      <c r="E46" s="97" t="s">
        <v>150</v>
      </c>
      <c r="F46" s="104" t="s">
        <v>221</v>
      </c>
      <c r="G46" s="104" t="s">
        <v>160</v>
      </c>
      <c r="H46" s="104" t="s">
        <v>222</v>
      </c>
      <c r="I46" s="97" t="s">
        <v>219</v>
      </c>
      <c r="J46" s="97">
        <v>1</v>
      </c>
      <c r="K46" s="106">
        <v>45566</v>
      </c>
      <c r="L46" s="106">
        <v>46386</v>
      </c>
      <c r="M46" s="100">
        <v>65</v>
      </c>
      <c r="N46" s="107" t="s">
        <v>154</v>
      </c>
      <c r="O46" s="9">
        <v>0</v>
      </c>
      <c r="P46" s="10">
        <f t="shared" si="23"/>
        <v>0</v>
      </c>
      <c r="Q46" s="11">
        <f t="shared" si="24"/>
        <v>0</v>
      </c>
      <c r="R46" s="12">
        <f t="shared" ref="R46:R60" si="27">IF(L46&lt;=$C$8,Q46,0)</f>
        <v>0</v>
      </c>
      <c r="S46" s="12">
        <f t="shared" si="19"/>
        <v>0</v>
      </c>
      <c r="T46" s="41"/>
      <c r="U46" s="41" t="s">
        <v>32</v>
      </c>
      <c r="V46" s="215" t="s">
        <v>514</v>
      </c>
      <c r="W46" s="12">
        <f t="shared" ref="W46:W66" si="28">IF(P46=100%,2,0)</f>
        <v>0</v>
      </c>
      <c r="X46" s="12">
        <f t="shared" si="25"/>
        <v>1</v>
      </c>
      <c r="Y46" s="12" t="str">
        <f t="shared" si="26"/>
        <v>EN TERMINO</v>
      </c>
      <c r="Z46" s="41" t="s">
        <v>458</v>
      </c>
    </row>
    <row r="47" spans="2:26" ht="60" customHeight="1" x14ac:dyDescent="0.25">
      <c r="B47" s="109" t="s">
        <v>223</v>
      </c>
      <c r="C47" s="94" t="s">
        <v>224</v>
      </c>
      <c r="D47" s="94" t="s">
        <v>225</v>
      </c>
      <c r="E47" s="110" t="s">
        <v>226</v>
      </c>
      <c r="F47" s="94" t="s">
        <v>227</v>
      </c>
      <c r="G47" s="94" t="s">
        <v>228</v>
      </c>
      <c r="H47" s="94" t="s">
        <v>229</v>
      </c>
      <c r="I47" s="94" t="s">
        <v>230</v>
      </c>
      <c r="J47" s="97">
        <v>1</v>
      </c>
      <c r="K47" s="106">
        <v>45882</v>
      </c>
      <c r="L47" s="106">
        <v>46387</v>
      </c>
      <c r="M47" s="100">
        <f t="shared" ref="M47:M53" si="29">(+L47-K47)/7</f>
        <v>72.142857142857139</v>
      </c>
      <c r="N47" s="107" t="s">
        <v>515</v>
      </c>
      <c r="O47" s="9">
        <v>0</v>
      </c>
      <c r="P47" s="10">
        <f t="shared" si="23"/>
        <v>0</v>
      </c>
      <c r="Q47" s="11">
        <f t="shared" si="24"/>
        <v>0</v>
      </c>
      <c r="R47" s="12">
        <f t="shared" si="27"/>
        <v>0</v>
      </c>
      <c r="S47" s="12">
        <f t="shared" si="19"/>
        <v>0</v>
      </c>
      <c r="T47" s="41"/>
      <c r="U47" s="41" t="s">
        <v>32</v>
      </c>
      <c r="V47" s="41" t="s">
        <v>516</v>
      </c>
      <c r="W47" s="12">
        <f t="shared" si="28"/>
        <v>0</v>
      </c>
      <c r="X47" s="12">
        <f t="shared" si="25"/>
        <v>1</v>
      </c>
      <c r="Y47" s="12" t="str">
        <f t="shared" si="26"/>
        <v>EN TERMINO</v>
      </c>
      <c r="Z47" s="41" t="s">
        <v>458</v>
      </c>
    </row>
    <row r="48" spans="2:26" ht="67.5" customHeight="1" x14ac:dyDescent="0.25">
      <c r="B48" s="109" t="s">
        <v>231</v>
      </c>
      <c r="C48" s="94" t="s">
        <v>232</v>
      </c>
      <c r="D48" s="94" t="s">
        <v>233</v>
      </c>
      <c r="E48" s="110" t="s">
        <v>234</v>
      </c>
      <c r="F48" s="94" t="s">
        <v>235</v>
      </c>
      <c r="G48" s="94" t="s">
        <v>236</v>
      </c>
      <c r="H48" s="94" t="s">
        <v>237</v>
      </c>
      <c r="I48" s="94" t="s">
        <v>238</v>
      </c>
      <c r="J48" s="97">
        <v>1</v>
      </c>
      <c r="K48" s="106">
        <v>45882</v>
      </c>
      <c r="L48" s="106">
        <v>46387</v>
      </c>
      <c r="M48" s="100">
        <f t="shared" si="29"/>
        <v>72.142857142857139</v>
      </c>
      <c r="N48" s="107" t="s">
        <v>515</v>
      </c>
      <c r="O48" s="9">
        <v>0</v>
      </c>
      <c r="P48" s="10">
        <f t="shared" si="23"/>
        <v>0</v>
      </c>
      <c r="Q48" s="11">
        <f t="shared" si="24"/>
        <v>0</v>
      </c>
      <c r="R48" s="12">
        <f t="shared" si="27"/>
        <v>0</v>
      </c>
      <c r="S48" s="12">
        <f t="shared" si="19"/>
        <v>0</v>
      </c>
      <c r="T48" s="41"/>
      <c r="U48" s="41" t="s">
        <v>32</v>
      </c>
      <c r="V48" s="41" t="s">
        <v>516</v>
      </c>
      <c r="W48" s="12">
        <f t="shared" si="28"/>
        <v>0</v>
      </c>
      <c r="X48" s="12">
        <f t="shared" si="25"/>
        <v>1</v>
      </c>
      <c r="Y48" s="12" t="str">
        <f t="shared" si="26"/>
        <v>EN TERMINO</v>
      </c>
      <c r="Z48" s="41" t="s">
        <v>458</v>
      </c>
    </row>
    <row r="49" spans="2:26" ht="63.75" customHeight="1" x14ac:dyDescent="0.25">
      <c r="B49" s="109" t="s">
        <v>239</v>
      </c>
      <c r="C49" s="94" t="s">
        <v>232</v>
      </c>
      <c r="D49" s="94" t="s">
        <v>240</v>
      </c>
      <c r="E49" s="110" t="s">
        <v>234</v>
      </c>
      <c r="F49" s="94" t="s">
        <v>241</v>
      </c>
      <c r="G49" s="94" t="s">
        <v>242</v>
      </c>
      <c r="H49" s="94" t="s">
        <v>237</v>
      </c>
      <c r="I49" s="94" t="s">
        <v>238</v>
      </c>
      <c r="J49" s="97">
        <v>1</v>
      </c>
      <c r="K49" s="106">
        <v>45882</v>
      </c>
      <c r="L49" s="106">
        <v>46387</v>
      </c>
      <c r="M49" s="100">
        <f t="shared" si="29"/>
        <v>72.142857142857139</v>
      </c>
      <c r="N49" s="107" t="s">
        <v>515</v>
      </c>
      <c r="O49" s="9">
        <v>0</v>
      </c>
      <c r="P49" s="10">
        <f t="shared" si="23"/>
        <v>0</v>
      </c>
      <c r="Q49" s="11">
        <f t="shared" si="24"/>
        <v>0</v>
      </c>
      <c r="R49" s="12">
        <f t="shared" si="27"/>
        <v>0</v>
      </c>
      <c r="S49" s="12">
        <f t="shared" si="19"/>
        <v>0</v>
      </c>
      <c r="T49" s="41"/>
      <c r="U49" s="41" t="s">
        <v>32</v>
      </c>
      <c r="V49" s="41" t="s">
        <v>516</v>
      </c>
      <c r="W49" s="12">
        <f t="shared" si="28"/>
        <v>0</v>
      </c>
      <c r="X49" s="12">
        <f t="shared" si="25"/>
        <v>1</v>
      </c>
      <c r="Y49" s="12" t="str">
        <f t="shared" si="26"/>
        <v>EN TERMINO</v>
      </c>
      <c r="Z49" s="41" t="s">
        <v>458</v>
      </c>
    </row>
    <row r="50" spans="2:26" ht="57" customHeight="1" thickBot="1" x14ac:dyDescent="0.3">
      <c r="B50" s="109" t="s">
        <v>243</v>
      </c>
      <c r="C50" s="94" t="s">
        <v>232</v>
      </c>
      <c r="D50" s="94" t="s">
        <v>240</v>
      </c>
      <c r="E50" s="110" t="s">
        <v>234</v>
      </c>
      <c r="F50" s="94" t="s">
        <v>244</v>
      </c>
      <c r="G50" s="94" t="s">
        <v>242</v>
      </c>
      <c r="H50" s="94" t="s">
        <v>245</v>
      </c>
      <c r="I50" s="94" t="s">
        <v>246</v>
      </c>
      <c r="J50" s="97">
        <v>1</v>
      </c>
      <c r="K50" s="106">
        <v>45882</v>
      </c>
      <c r="L50" s="106">
        <v>46387</v>
      </c>
      <c r="M50" s="100">
        <f t="shared" si="29"/>
        <v>72.142857142857139</v>
      </c>
      <c r="N50" s="107" t="s">
        <v>515</v>
      </c>
      <c r="O50" s="9">
        <v>0</v>
      </c>
      <c r="P50" s="10">
        <f t="shared" si="23"/>
        <v>0</v>
      </c>
      <c r="Q50" s="11">
        <f t="shared" si="24"/>
        <v>0</v>
      </c>
      <c r="R50" s="12">
        <f t="shared" si="27"/>
        <v>0</v>
      </c>
      <c r="S50" s="12">
        <f t="shared" si="19"/>
        <v>0</v>
      </c>
      <c r="T50" s="41"/>
      <c r="U50" s="41" t="s">
        <v>32</v>
      </c>
      <c r="V50" s="41" t="s">
        <v>516</v>
      </c>
      <c r="W50" s="12">
        <f t="shared" si="28"/>
        <v>0</v>
      </c>
      <c r="X50" s="12">
        <f t="shared" si="25"/>
        <v>1</v>
      </c>
      <c r="Y50" s="12" t="str">
        <f t="shared" si="26"/>
        <v>EN TERMINO</v>
      </c>
      <c r="Z50" s="41" t="s">
        <v>458</v>
      </c>
    </row>
    <row r="51" spans="2:26" ht="69" customHeight="1" thickBot="1" x14ac:dyDescent="0.3">
      <c r="B51" s="109" t="s">
        <v>247</v>
      </c>
      <c r="C51" s="94" t="s">
        <v>248</v>
      </c>
      <c r="D51" s="94" t="s">
        <v>249</v>
      </c>
      <c r="E51" s="110" t="s">
        <v>250</v>
      </c>
      <c r="F51" s="111" t="s">
        <v>251</v>
      </c>
      <c r="G51" s="94" t="s">
        <v>252</v>
      </c>
      <c r="H51" s="94" t="s">
        <v>253</v>
      </c>
      <c r="I51" s="94" t="s">
        <v>254</v>
      </c>
      <c r="J51" s="97">
        <v>1</v>
      </c>
      <c r="K51" s="106">
        <v>45882</v>
      </c>
      <c r="L51" s="106">
        <v>46387</v>
      </c>
      <c r="M51" s="100">
        <f t="shared" si="29"/>
        <v>72.142857142857139</v>
      </c>
      <c r="N51" s="107" t="s">
        <v>515</v>
      </c>
      <c r="O51" s="9">
        <v>0</v>
      </c>
      <c r="P51" s="10">
        <f t="shared" si="23"/>
        <v>0</v>
      </c>
      <c r="Q51" s="11">
        <f t="shared" si="24"/>
        <v>0</v>
      </c>
      <c r="R51" s="12">
        <f t="shared" si="27"/>
        <v>0</v>
      </c>
      <c r="S51" s="12">
        <f t="shared" si="19"/>
        <v>0</v>
      </c>
      <c r="T51" s="41"/>
      <c r="U51" s="41" t="s">
        <v>32</v>
      </c>
      <c r="V51" s="41" t="s">
        <v>516</v>
      </c>
      <c r="W51" s="12">
        <f t="shared" si="28"/>
        <v>0</v>
      </c>
      <c r="X51" s="12">
        <f t="shared" si="25"/>
        <v>1</v>
      </c>
      <c r="Y51" s="12" t="str">
        <f t="shared" si="26"/>
        <v>EN TERMINO</v>
      </c>
      <c r="Z51" s="41" t="s">
        <v>458</v>
      </c>
    </row>
    <row r="52" spans="2:26" ht="49.5" customHeight="1" x14ac:dyDescent="0.25">
      <c r="B52" s="109" t="s">
        <v>255</v>
      </c>
      <c r="C52" s="82"/>
      <c r="D52" s="94" t="s">
        <v>256</v>
      </c>
      <c r="E52" s="94"/>
      <c r="F52" s="111" t="s">
        <v>251</v>
      </c>
      <c r="G52" s="94" t="s">
        <v>252</v>
      </c>
      <c r="H52" s="94" t="s">
        <v>253</v>
      </c>
      <c r="I52" s="94" t="s">
        <v>254</v>
      </c>
      <c r="J52" s="97">
        <v>1</v>
      </c>
      <c r="K52" s="106">
        <v>45882</v>
      </c>
      <c r="L52" s="106">
        <v>46387</v>
      </c>
      <c r="M52" s="100">
        <f t="shared" si="29"/>
        <v>72.142857142857139</v>
      </c>
      <c r="N52" s="107" t="s">
        <v>515</v>
      </c>
      <c r="O52" s="9">
        <v>0</v>
      </c>
      <c r="P52" s="10">
        <f t="shared" si="23"/>
        <v>0</v>
      </c>
      <c r="Q52" s="11">
        <f t="shared" si="24"/>
        <v>0</v>
      </c>
      <c r="R52" s="12">
        <f t="shared" si="27"/>
        <v>0</v>
      </c>
      <c r="S52" s="12">
        <f t="shared" si="19"/>
        <v>0</v>
      </c>
      <c r="T52" s="41"/>
      <c r="U52" s="41" t="s">
        <v>32</v>
      </c>
      <c r="V52" s="41" t="s">
        <v>516</v>
      </c>
      <c r="W52" s="12">
        <f t="shared" si="28"/>
        <v>0</v>
      </c>
      <c r="X52" s="12">
        <f t="shared" si="25"/>
        <v>1</v>
      </c>
      <c r="Y52" s="12" t="str">
        <f t="shared" si="26"/>
        <v>EN TERMINO</v>
      </c>
      <c r="Z52" s="41" t="s">
        <v>458</v>
      </c>
    </row>
    <row r="53" spans="2:26" ht="45" customHeight="1" x14ac:dyDescent="0.25">
      <c r="B53" s="112" t="s">
        <v>257</v>
      </c>
      <c r="C53" s="113" t="s">
        <v>258</v>
      </c>
      <c r="D53" s="113" t="s">
        <v>259</v>
      </c>
      <c r="E53" s="113" t="s">
        <v>260</v>
      </c>
      <c r="F53" s="113" t="s">
        <v>261</v>
      </c>
      <c r="G53" s="113" t="s">
        <v>262</v>
      </c>
      <c r="H53" s="113" t="s">
        <v>263</v>
      </c>
      <c r="I53" s="112" t="s">
        <v>264</v>
      </c>
      <c r="J53" s="112">
        <v>2</v>
      </c>
      <c r="K53" s="114">
        <v>45565</v>
      </c>
      <c r="L53" s="114">
        <v>46387</v>
      </c>
      <c r="M53" s="115">
        <f t="shared" si="29"/>
        <v>117.42857142857143</v>
      </c>
      <c r="N53" s="116" t="s">
        <v>265</v>
      </c>
      <c r="O53" s="9">
        <v>0</v>
      </c>
      <c r="P53" s="10">
        <f t="shared" si="23"/>
        <v>0</v>
      </c>
      <c r="Q53" s="11">
        <f t="shared" si="24"/>
        <v>0</v>
      </c>
      <c r="R53" s="12">
        <f t="shared" si="27"/>
        <v>0</v>
      </c>
      <c r="S53" s="12">
        <f t="shared" si="19"/>
        <v>0</v>
      </c>
      <c r="T53" s="41"/>
      <c r="U53" s="41"/>
      <c r="V53" s="41" t="s">
        <v>769</v>
      </c>
      <c r="W53" s="12">
        <f t="shared" si="28"/>
        <v>0</v>
      </c>
      <c r="X53" s="12">
        <f t="shared" si="25"/>
        <v>1</v>
      </c>
      <c r="Y53" s="12" t="str">
        <f t="shared" si="26"/>
        <v>EN TERMINO</v>
      </c>
      <c r="Z53" s="41" t="s">
        <v>458</v>
      </c>
    </row>
    <row r="54" spans="2:26" ht="60" customHeight="1" x14ac:dyDescent="0.25">
      <c r="B54" s="117" t="s">
        <v>266</v>
      </c>
      <c r="C54" s="118" t="s">
        <v>267</v>
      </c>
      <c r="D54" s="118" t="s">
        <v>268</v>
      </c>
      <c r="E54" s="118" t="s">
        <v>269</v>
      </c>
      <c r="F54" s="118" t="s">
        <v>270</v>
      </c>
      <c r="G54" s="118" t="s">
        <v>271</v>
      </c>
      <c r="H54" s="118" t="s">
        <v>272</v>
      </c>
      <c r="I54" s="117" t="s">
        <v>273</v>
      </c>
      <c r="J54" s="117" t="s">
        <v>274</v>
      </c>
      <c r="K54" s="119">
        <v>45534</v>
      </c>
      <c r="L54" s="119">
        <v>46387</v>
      </c>
      <c r="M54" s="120">
        <f>(+L54-K54)/7</f>
        <v>121.85714285714286</v>
      </c>
      <c r="N54" s="121" t="s">
        <v>275</v>
      </c>
      <c r="O54" s="9">
        <v>0</v>
      </c>
      <c r="P54" s="10">
        <v>0</v>
      </c>
      <c r="Q54" s="11">
        <f t="shared" si="24"/>
        <v>0</v>
      </c>
      <c r="R54" s="12">
        <f t="shared" si="27"/>
        <v>0</v>
      </c>
      <c r="S54" s="12">
        <f t="shared" si="19"/>
        <v>0</v>
      </c>
      <c r="T54" s="41"/>
      <c r="U54" s="41" t="s">
        <v>32</v>
      </c>
      <c r="V54" s="41" t="s">
        <v>516</v>
      </c>
      <c r="W54" s="12">
        <f t="shared" si="28"/>
        <v>0</v>
      </c>
      <c r="X54" s="12">
        <f t="shared" si="25"/>
        <v>1</v>
      </c>
      <c r="Y54" s="12" t="str">
        <f t="shared" si="26"/>
        <v>EN TERMINO</v>
      </c>
      <c r="Z54" s="41" t="s">
        <v>458</v>
      </c>
    </row>
    <row r="55" spans="2:26" ht="56.25" customHeight="1" x14ac:dyDescent="0.25">
      <c r="B55" s="122" t="s">
        <v>276</v>
      </c>
      <c r="C55" s="118" t="s">
        <v>277</v>
      </c>
      <c r="D55" s="118" t="s">
        <v>278</v>
      </c>
      <c r="E55" s="118" t="s">
        <v>279</v>
      </c>
      <c r="F55" s="118" t="s">
        <v>280</v>
      </c>
      <c r="G55" s="118" t="s">
        <v>281</v>
      </c>
      <c r="H55" s="118" t="s">
        <v>282</v>
      </c>
      <c r="I55" s="82" t="s">
        <v>283</v>
      </c>
      <c r="J55" s="123">
        <v>1</v>
      </c>
      <c r="K55" s="119">
        <v>45519</v>
      </c>
      <c r="L55" s="119">
        <v>46387</v>
      </c>
      <c r="M55" s="120">
        <f>(+L55-K55)/7</f>
        <v>124</v>
      </c>
      <c r="N55" s="86" t="s">
        <v>275</v>
      </c>
      <c r="O55" s="9">
        <v>0.66</v>
      </c>
      <c r="P55" s="10">
        <f t="shared" si="23"/>
        <v>0.66</v>
      </c>
      <c r="Q55" s="11">
        <f t="shared" si="24"/>
        <v>81.84</v>
      </c>
      <c r="R55" s="12">
        <f t="shared" si="27"/>
        <v>0</v>
      </c>
      <c r="S55" s="12">
        <f t="shared" si="19"/>
        <v>0</v>
      </c>
      <c r="T55" s="41"/>
      <c r="U55" s="41" t="s">
        <v>32</v>
      </c>
      <c r="V55" s="218" t="s">
        <v>456</v>
      </c>
      <c r="W55" s="12">
        <f t="shared" si="28"/>
        <v>0</v>
      </c>
      <c r="X55" s="12">
        <f t="shared" si="25"/>
        <v>1</v>
      </c>
      <c r="Y55" s="12" t="str">
        <f t="shared" si="26"/>
        <v>EN TERMINO</v>
      </c>
      <c r="Z55" s="41" t="s">
        <v>458</v>
      </c>
    </row>
    <row r="56" spans="2:26" ht="60.75" customHeight="1" x14ac:dyDescent="0.25">
      <c r="B56" s="125" t="s">
        <v>284</v>
      </c>
      <c r="C56" s="124" t="s">
        <v>285</v>
      </c>
      <c r="D56" s="124" t="s">
        <v>286</v>
      </c>
      <c r="E56" s="124" t="s">
        <v>287</v>
      </c>
      <c r="F56" s="124" t="s">
        <v>288</v>
      </c>
      <c r="G56" s="124" t="s">
        <v>289</v>
      </c>
      <c r="H56" s="124" t="s">
        <v>290</v>
      </c>
      <c r="I56" s="125" t="s">
        <v>50</v>
      </c>
      <c r="J56" s="124" t="s">
        <v>291</v>
      </c>
      <c r="K56" s="126">
        <v>45883</v>
      </c>
      <c r="L56" s="126">
        <v>46387</v>
      </c>
      <c r="M56" s="127">
        <f>(+L56-K56)/7</f>
        <v>72</v>
      </c>
      <c r="N56" s="125" t="s">
        <v>292</v>
      </c>
      <c r="O56" s="9">
        <v>0</v>
      </c>
      <c r="P56" s="10">
        <v>0</v>
      </c>
      <c r="Q56" s="11">
        <f t="shared" si="24"/>
        <v>0</v>
      </c>
      <c r="R56" s="12">
        <f t="shared" si="27"/>
        <v>0</v>
      </c>
      <c r="S56" s="12">
        <f t="shared" si="19"/>
        <v>0</v>
      </c>
      <c r="T56" s="41"/>
      <c r="U56" s="41"/>
      <c r="V56" s="41" t="s">
        <v>765</v>
      </c>
      <c r="W56" s="12">
        <f t="shared" si="28"/>
        <v>0</v>
      </c>
      <c r="X56" s="12">
        <f t="shared" si="25"/>
        <v>1</v>
      </c>
      <c r="Y56" s="12" t="s">
        <v>457</v>
      </c>
      <c r="Z56" s="41" t="s">
        <v>458</v>
      </c>
    </row>
    <row r="57" spans="2:26" ht="52.5" customHeight="1" x14ac:dyDescent="0.25">
      <c r="B57" s="254" t="s">
        <v>293</v>
      </c>
      <c r="C57" s="279" t="s">
        <v>294</v>
      </c>
      <c r="D57" s="279" t="s">
        <v>295</v>
      </c>
      <c r="E57" s="279" t="s">
        <v>296</v>
      </c>
      <c r="F57" s="247" t="s">
        <v>297</v>
      </c>
      <c r="G57" s="247" t="s">
        <v>298</v>
      </c>
      <c r="H57" s="128" t="s">
        <v>299</v>
      </c>
      <c r="I57" s="129" t="s">
        <v>50</v>
      </c>
      <c r="J57" s="130">
        <v>1</v>
      </c>
      <c r="K57" s="131">
        <v>45883</v>
      </c>
      <c r="L57" s="131">
        <v>46112</v>
      </c>
      <c r="M57" s="132">
        <f t="shared" ref="M57:M60" si="30">(+L57-K57)/7</f>
        <v>32.714285714285715</v>
      </c>
      <c r="N57" s="133" t="s">
        <v>300</v>
      </c>
      <c r="O57" s="9">
        <v>0</v>
      </c>
      <c r="P57" s="10">
        <f t="shared" si="23"/>
        <v>0</v>
      </c>
      <c r="Q57" s="11">
        <f t="shared" si="24"/>
        <v>0</v>
      </c>
      <c r="R57" s="12">
        <f t="shared" si="27"/>
        <v>0</v>
      </c>
      <c r="S57" s="12">
        <f t="shared" si="19"/>
        <v>0</v>
      </c>
      <c r="T57" s="41" t="s">
        <v>32</v>
      </c>
      <c r="U57" s="41"/>
      <c r="V57" s="41" t="s">
        <v>761</v>
      </c>
      <c r="W57" s="12">
        <f t="shared" si="28"/>
        <v>0</v>
      </c>
      <c r="X57" s="12">
        <f t="shared" si="25"/>
        <v>1</v>
      </c>
      <c r="Y57" s="12" t="s">
        <v>466</v>
      </c>
      <c r="Z57" s="41" t="s">
        <v>467</v>
      </c>
    </row>
    <row r="58" spans="2:26" ht="58.5" customHeight="1" x14ac:dyDescent="0.25">
      <c r="B58" s="254"/>
      <c r="C58" s="280"/>
      <c r="D58" s="280"/>
      <c r="E58" s="280"/>
      <c r="F58" s="248"/>
      <c r="G58" s="248"/>
      <c r="H58" s="128" t="s">
        <v>301</v>
      </c>
      <c r="I58" s="129" t="s">
        <v>50</v>
      </c>
      <c r="J58" s="130">
        <v>1</v>
      </c>
      <c r="K58" s="131">
        <v>45883</v>
      </c>
      <c r="L58" s="131">
        <v>46112</v>
      </c>
      <c r="M58" s="132">
        <f t="shared" si="30"/>
        <v>32.714285714285715</v>
      </c>
      <c r="N58" s="133" t="s">
        <v>302</v>
      </c>
      <c r="O58" s="9">
        <v>0</v>
      </c>
      <c r="P58" s="10">
        <f t="shared" si="23"/>
        <v>0</v>
      </c>
      <c r="Q58" s="11">
        <f t="shared" si="24"/>
        <v>0</v>
      </c>
      <c r="R58" s="12">
        <f t="shared" si="27"/>
        <v>0</v>
      </c>
      <c r="S58" s="12">
        <f t="shared" si="19"/>
        <v>0</v>
      </c>
      <c r="T58" s="41" t="s">
        <v>32</v>
      </c>
      <c r="U58" s="41"/>
      <c r="V58" s="41" t="s">
        <v>762</v>
      </c>
      <c r="W58" s="12">
        <f t="shared" si="28"/>
        <v>0</v>
      </c>
      <c r="X58" s="12">
        <f t="shared" si="25"/>
        <v>1</v>
      </c>
      <c r="Y58" s="12" t="s">
        <v>466</v>
      </c>
      <c r="Z58" s="41" t="s">
        <v>467</v>
      </c>
    </row>
    <row r="59" spans="2:26" ht="51" customHeight="1" x14ac:dyDescent="0.25">
      <c r="B59" s="254"/>
      <c r="C59" s="280"/>
      <c r="D59" s="280"/>
      <c r="E59" s="280"/>
      <c r="F59" s="248"/>
      <c r="G59" s="248"/>
      <c r="H59" s="128" t="s">
        <v>303</v>
      </c>
      <c r="I59" s="129" t="s">
        <v>50</v>
      </c>
      <c r="J59" s="130">
        <v>1</v>
      </c>
      <c r="K59" s="131">
        <v>45883</v>
      </c>
      <c r="L59" s="131">
        <v>46112</v>
      </c>
      <c r="M59" s="132">
        <f t="shared" si="30"/>
        <v>32.714285714285715</v>
      </c>
      <c r="N59" s="133" t="s">
        <v>302</v>
      </c>
      <c r="O59" s="9">
        <v>0</v>
      </c>
      <c r="P59" s="10">
        <f t="shared" si="23"/>
        <v>0</v>
      </c>
      <c r="Q59" s="11">
        <f t="shared" si="24"/>
        <v>0</v>
      </c>
      <c r="R59" s="12">
        <f t="shared" si="27"/>
        <v>0</v>
      </c>
      <c r="S59" s="12">
        <f t="shared" si="19"/>
        <v>0</v>
      </c>
      <c r="T59" s="41" t="s">
        <v>32</v>
      </c>
      <c r="U59" s="41"/>
      <c r="V59" s="41" t="s">
        <v>763</v>
      </c>
      <c r="W59" s="12">
        <f t="shared" si="28"/>
        <v>0</v>
      </c>
      <c r="X59" s="12">
        <f t="shared" si="25"/>
        <v>1</v>
      </c>
      <c r="Y59" s="12" t="s">
        <v>466</v>
      </c>
      <c r="Z59" s="41" t="s">
        <v>467</v>
      </c>
    </row>
    <row r="60" spans="2:26" ht="54" customHeight="1" x14ac:dyDescent="0.25">
      <c r="B60" s="254"/>
      <c r="C60" s="281"/>
      <c r="D60" s="281"/>
      <c r="E60" s="281"/>
      <c r="F60" s="249"/>
      <c r="G60" s="249"/>
      <c r="H60" s="128" t="s">
        <v>304</v>
      </c>
      <c r="I60" s="129" t="s">
        <v>50</v>
      </c>
      <c r="J60" s="130">
        <v>1</v>
      </c>
      <c r="K60" s="131">
        <v>45883</v>
      </c>
      <c r="L60" s="131">
        <v>46112</v>
      </c>
      <c r="M60" s="132">
        <f t="shared" si="30"/>
        <v>32.714285714285715</v>
      </c>
      <c r="N60" s="133" t="s">
        <v>302</v>
      </c>
      <c r="O60" s="9">
        <v>0</v>
      </c>
      <c r="P60" s="10">
        <f t="shared" si="23"/>
        <v>0</v>
      </c>
      <c r="Q60" s="11">
        <f t="shared" si="24"/>
        <v>0</v>
      </c>
      <c r="R60" s="12">
        <f t="shared" si="27"/>
        <v>0</v>
      </c>
      <c r="S60" s="12">
        <f t="shared" si="19"/>
        <v>0</v>
      </c>
      <c r="T60" s="41" t="s">
        <v>32</v>
      </c>
      <c r="U60" s="41"/>
      <c r="V60" s="41" t="s">
        <v>764</v>
      </c>
      <c r="W60" s="12">
        <f t="shared" si="28"/>
        <v>0</v>
      </c>
      <c r="X60" s="12">
        <f t="shared" si="25"/>
        <v>1</v>
      </c>
      <c r="Y60" s="12" t="s">
        <v>466</v>
      </c>
      <c r="Z60" s="41" t="s">
        <v>467</v>
      </c>
    </row>
    <row r="61" spans="2:26" ht="54.75" customHeight="1" x14ac:dyDescent="0.25">
      <c r="B61" s="250" t="s">
        <v>305</v>
      </c>
      <c r="C61" s="251" t="s">
        <v>306</v>
      </c>
      <c r="D61" s="251" t="s">
        <v>307</v>
      </c>
      <c r="E61" s="251" t="s">
        <v>308</v>
      </c>
      <c r="F61" s="251" t="s">
        <v>309</v>
      </c>
      <c r="G61" s="251" t="s">
        <v>310</v>
      </c>
      <c r="H61" s="134" t="s">
        <v>311</v>
      </c>
      <c r="I61" s="125" t="s">
        <v>50</v>
      </c>
      <c r="J61" s="125">
        <v>1</v>
      </c>
      <c r="K61" s="252">
        <v>45883</v>
      </c>
      <c r="L61" s="252">
        <v>46081</v>
      </c>
      <c r="M61" s="250">
        <v>29</v>
      </c>
      <c r="N61" s="125" t="s">
        <v>292</v>
      </c>
      <c r="O61" s="9">
        <v>0</v>
      </c>
      <c r="P61" s="10">
        <f>IF(O61/J61&gt;1,1,+O61/J61)</f>
        <v>0</v>
      </c>
      <c r="Q61" s="11">
        <f>+M61*P61</f>
        <v>0</v>
      </c>
      <c r="R61" s="12">
        <f>IF(L61&lt;=$C$8,Q61,0)</f>
        <v>0</v>
      </c>
      <c r="S61" s="12">
        <f t="shared" si="19"/>
        <v>0</v>
      </c>
      <c r="T61" s="13" t="s">
        <v>32</v>
      </c>
      <c r="U61" s="13"/>
      <c r="V61" s="221" t="s">
        <v>757</v>
      </c>
      <c r="W61" s="12">
        <f t="shared" si="28"/>
        <v>0</v>
      </c>
      <c r="X61" s="12">
        <f>IF(L61&lt;$C$8,0,1)</f>
        <v>1</v>
      </c>
      <c r="Y61" s="12" t="s">
        <v>466</v>
      </c>
      <c r="Z61" s="14" t="s">
        <v>467</v>
      </c>
    </row>
    <row r="62" spans="2:26" ht="57" customHeight="1" x14ac:dyDescent="0.25">
      <c r="B62" s="250"/>
      <c r="C62" s="251"/>
      <c r="D62" s="251"/>
      <c r="E62" s="251"/>
      <c r="F62" s="251"/>
      <c r="G62" s="251"/>
      <c r="H62" s="134" t="s">
        <v>312</v>
      </c>
      <c r="I62" s="125" t="s">
        <v>50</v>
      </c>
      <c r="J62" s="125">
        <v>1</v>
      </c>
      <c r="K62" s="252"/>
      <c r="L62" s="252"/>
      <c r="M62" s="250"/>
      <c r="N62" s="125" t="s">
        <v>313</v>
      </c>
      <c r="O62" s="9">
        <v>1</v>
      </c>
      <c r="P62" s="10">
        <f>IF(O62/J62&gt;1,1,+O62/J62)</f>
        <v>1</v>
      </c>
      <c r="Q62" s="11">
        <f>+M62*P62</f>
        <v>0</v>
      </c>
      <c r="R62" s="12">
        <f>IF(L62&lt;=$C$8,Q62,0)</f>
        <v>0</v>
      </c>
      <c r="S62" s="12">
        <f t="shared" si="19"/>
        <v>0</v>
      </c>
      <c r="T62" s="13" t="s">
        <v>32</v>
      </c>
      <c r="U62" s="13"/>
      <c r="V62" s="221" t="s">
        <v>758</v>
      </c>
      <c r="W62" s="12">
        <f t="shared" si="28"/>
        <v>2</v>
      </c>
      <c r="X62" s="12">
        <f>IF(L62&lt;$C$8,0,1)</f>
        <v>1</v>
      </c>
      <c r="Y62" s="12" t="str">
        <f>IF(W62+X62&gt;1,"CUMPLIDA",IF(X62=1,"EN TERMINO","VENCIDA"))</f>
        <v>CUMPLIDA</v>
      </c>
      <c r="Z62" s="14" t="s">
        <v>467</v>
      </c>
    </row>
    <row r="63" spans="2:26" ht="62.25" customHeight="1" x14ac:dyDescent="0.25">
      <c r="B63" s="250"/>
      <c r="C63" s="251"/>
      <c r="D63" s="251"/>
      <c r="E63" s="251"/>
      <c r="F63" s="251"/>
      <c r="G63" s="251"/>
      <c r="H63" s="134" t="s">
        <v>314</v>
      </c>
      <c r="I63" s="125" t="s">
        <v>50</v>
      </c>
      <c r="J63" s="125">
        <v>1</v>
      </c>
      <c r="K63" s="252"/>
      <c r="L63" s="252"/>
      <c r="M63" s="250"/>
      <c r="N63" s="125" t="s">
        <v>315</v>
      </c>
      <c r="O63" s="9">
        <v>0</v>
      </c>
      <c r="P63" s="10">
        <f>IF(O63/J63&gt;1,1,+O63/J63)</f>
        <v>0</v>
      </c>
      <c r="Q63" s="11">
        <f>+M63*P63</f>
        <v>0</v>
      </c>
      <c r="R63" s="12">
        <f t="shared" ref="R63:R66" si="31">IF(L63&lt;=$C$7,Q63,0)</f>
        <v>0</v>
      </c>
      <c r="S63" s="12">
        <f t="shared" si="19"/>
        <v>0</v>
      </c>
      <c r="T63" s="13" t="s">
        <v>32</v>
      </c>
      <c r="U63" s="13"/>
      <c r="V63" s="221" t="s">
        <v>759</v>
      </c>
      <c r="W63" s="12">
        <f t="shared" si="28"/>
        <v>0</v>
      </c>
      <c r="X63" s="12">
        <f>IF(L63&lt;$C$8,0,1)</f>
        <v>1</v>
      </c>
      <c r="Y63" s="12" t="s">
        <v>466</v>
      </c>
      <c r="Z63" s="14" t="s">
        <v>467</v>
      </c>
    </row>
    <row r="64" spans="2:26" ht="58.5" customHeight="1" x14ac:dyDescent="0.25">
      <c r="B64" s="250"/>
      <c r="C64" s="251"/>
      <c r="D64" s="251"/>
      <c r="E64" s="251"/>
      <c r="F64" s="251"/>
      <c r="G64" s="251"/>
      <c r="H64" s="134" t="s">
        <v>316</v>
      </c>
      <c r="I64" s="125" t="s">
        <v>50</v>
      </c>
      <c r="J64" s="125">
        <v>1</v>
      </c>
      <c r="K64" s="252"/>
      <c r="L64" s="252"/>
      <c r="M64" s="250"/>
      <c r="N64" s="125" t="s">
        <v>317</v>
      </c>
      <c r="O64" s="9">
        <v>0</v>
      </c>
      <c r="P64" s="10">
        <f t="shared" ref="P64:P65" si="32">IF(O64/J64&gt;1,1,+O64/J64)</f>
        <v>0</v>
      </c>
      <c r="Q64" s="11">
        <f t="shared" ref="Q64:Q66" si="33">+M64*P64</f>
        <v>0</v>
      </c>
      <c r="R64" s="12">
        <f t="shared" si="31"/>
        <v>0</v>
      </c>
      <c r="S64" s="12">
        <f t="shared" si="19"/>
        <v>0</v>
      </c>
      <c r="T64" s="13" t="s">
        <v>32</v>
      </c>
      <c r="U64" s="13"/>
      <c r="V64" s="221" t="s">
        <v>760</v>
      </c>
      <c r="W64" s="12">
        <f t="shared" si="28"/>
        <v>0</v>
      </c>
      <c r="X64" s="12">
        <f t="shared" ref="X64:X66" si="34">IF(L64&lt;$C$8,0,1)</f>
        <v>1</v>
      </c>
      <c r="Y64" s="12" t="s">
        <v>466</v>
      </c>
      <c r="Z64" s="14" t="s">
        <v>467</v>
      </c>
    </row>
    <row r="65" spans="2:26" ht="61.5" customHeight="1" x14ac:dyDescent="0.25">
      <c r="B65" s="125" t="s">
        <v>318</v>
      </c>
      <c r="C65" s="124" t="s">
        <v>319</v>
      </c>
      <c r="D65" s="135" t="s">
        <v>320</v>
      </c>
      <c r="E65" s="124" t="s">
        <v>321</v>
      </c>
      <c r="F65" s="124" t="s">
        <v>322</v>
      </c>
      <c r="G65" s="124" t="s">
        <v>323</v>
      </c>
      <c r="H65" s="124" t="s">
        <v>324</v>
      </c>
      <c r="I65" s="125" t="s">
        <v>50</v>
      </c>
      <c r="J65" s="125">
        <v>1</v>
      </c>
      <c r="K65" s="126">
        <v>45883</v>
      </c>
      <c r="L65" s="126">
        <v>46387</v>
      </c>
      <c r="M65" s="127">
        <f>(+L65-K65)/7</f>
        <v>72</v>
      </c>
      <c r="N65" s="136" t="s">
        <v>292</v>
      </c>
      <c r="O65" s="9">
        <v>0</v>
      </c>
      <c r="P65" s="10">
        <f t="shared" si="32"/>
        <v>0</v>
      </c>
      <c r="Q65" s="11">
        <f t="shared" si="33"/>
        <v>0</v>
      </c>
      <c r="R65" s="12">
        <f t="shared" si="31"/>
        <v>0</v>
      </c>
      <c r="S65" s="12">
        <f t="shared" si="19"/>
        <v>0</v>
      </c>
      <c r="T65" s="13"/>
      <c r="U65" s="13"/>
      <c r="V65" s="41" t="s">
        <v>770</v>
      </c>
      <c r="W65" s="12">
        <f t="shared" si="28"/>
        <v>0</v>
      </c>
      <c r="X65" s="12">
        <f t="shared" si="34"/>
        <v>1</v>
      </c>
      <c r="Y65" s="12" t="str">
        <f t="shared" ref="Y65" si="35">IF(W65+X65&gt;1,"CUMPLIDA",IF(X65=1,"EN TERMINO","VENCIDA"))</f>
        <v>EN TERMINO</v>
      </c>
      <c r="Z65" s="14"/>
    </row>
    <row r="66" spans="2:26" ht="48.75" customHeight="1" x14ac:dyDescent="0.25">
      <c r="B66" s="253" t="s">
        <v>325</v>
      </c>
      <c r="C66" s="248" t="s">
        <v>326</v>
      </c>
      <c r="D66" s="248" t="s">
        <v>327</v>
      </c>
      <c r="E66" s="248" t="s">
        <v>328</v>
      </c>
      <c r="F66" s="248" t="s">
        <v>329</v>
      </c>
      <c r="G66" s="248" t="s">
        <v>330</v>
      </c>
      <c r="H66" s="137" t="s">
        <v>331</v>
      </c>
      <c r="I66" s="130" t="s">
        <v>50</v>
      </c>
      <c r="J66" s="130">
        <v>2</v>
      </c>
      <c r="K66" s="138">
        <v>45883</v>
      </c>
      <c r="L66" s="131">
        <v>46112</v>
      </c>
      <c r="M66" s="139">
        <f t="shared" ref="M66:M72" si="36">(+L66-K66)/7</f>
        <v>32.714285714285715</v>
      </c>
      <c r="N66" s="140" t="s">
        <v>332</v>
      </c>
      <c r="O66" s="9">
        <v>1</v>
      </c>
      <c r="P66" s="10">
        <v>1</v>
      </c>
      <c r="Q66" s="11">
        <f t="shared" si="33"/>
        <v>32.714285714285715</v>
      </c>
      <c r="R66" s="12">
        <f t="shared" si="31"/>
        <v>0</v>
      </c>
      <c r="S66" s="12">
        <f t="shared" si="19"/>
        <v>0</v>
      </c>
      <c r="T66" s="13"/>
      <c r="U66" s="13"/>
      <c r="V66" s="218" t="s">
        <v>766</v>
      </c>
      <c r="W66" s="12">
        <f t="shared" si="28"/>
        <v>2</v>
      </c>
      <c r="X66" s="12">
        <f t="shared" si="34"/>
        <v>1</v>
      </c>
      <c r="Y66" s="12" t="s">
        <v>466</v>
      </c>
      <c r="Z66" s="14" t="s">
        <v>467</v>
      </c>
    </row>
    <row r="67" spans="2:26" ht="57" customHeight="1" x14ac:dyDescent="0.25">
      <c r="B67" s="254"/>
      <c r="C67" s="248"/>
      <c r="D67" s="248"/>
      <c r="E67" s="248"/>
      <c r="F67" s="248"/>
      <c r="G67" s="248"/>
      <c r="H67" s="141" t="s">
        <v>333</v>
      </c>
      <c r="I67" s="129" t="s">
        <v>50</v>
      </c>
      <c r="J67" s="130">
        <v>5</v>
      </c>
      <c r="K67" s="138">
        <v>45883</v>
      </c>
      <c r="L67" s="131">
        <v>46112</v>
      </c>
      <c r="M67" s="132">
        <f t="shared" si="36"/>
        <v>32.714285714285715</v>
      </c>
      <c r="N67" s="133" t="s">
        <v>334</v>
      </c>
      <c r="O67" s="9">
        <v>1</v>
      </c>
      <c r="P67" s="10">
        <v>1</v>
      </c>
      <c r="Q67" s="11">
        <f t="shared" si="6"/>
        <v>32.714285714285715</v>
      </c>
      <c r="R67" s="12">
        <f t="shared" ref="R67:R81" si="37">IF(L67&lt;=$C$8,Q67,0)</f>
        <v>0</v>
      </c>
      <c r="S67" s="12">
        <f t="shared" ref="S67:S88" si="38">IF($S$7&gt;=L67,M67,0)</f>
        <v>0</v>
      </c>
      <c r="T67" s="41"/>
      <c r="U67" s="41"/>
      <c r="V67" s="41" t="s">
        <v>767</v>
      </c>
      <c r="W67" s="12">
        <f t="shared" ref="W67:W88" si="39">IF(P67=100%,2,0)</f>
        <v>2</v>
      </c>
      <c r="X67" s="12">
        <f t="shared" ref="X67:X81" si="40">IF(L67&lt;$C$8,0,1)</f>
        <v>1</v>
      </c>
      <c r="Y67" s="12" t="s">
        <v>466</v>
      </c>
      <c r="Z67" s="41" t="s">
        <v>467</v>
      </c>
    </row>
    <row r="68" spans="2:26" ht="54.75" customHeight="1" x14ac:dyDescent="0.25">
      <c r="B68" s="254"/>
      <c r="C68" s="249"/>
      <c r="D68" s="249"/>
      <c r="E68" s="249"/>
      <c r="F68" s="249"/>
      <c r="G68" s="249"/>
      <c r="H68" s="141" t="s">
        <v>335</v>
      </c>
      <c r="I68" s="129" t="s">
        <v>50</v>
      </c>
      <c r="J68" s="130">
        <v>1</v>
      </c>
      <c r="K68" s="138">
        <v>45883</v>
      </c>
      <c r="L68" s="131">
        <v>46112</v>
      </c>
      <c r="M68" s="132">
        <f t="shared" si="36"/>
        <v>32.714285714285715</v>
      </c>
      <c r="N68" s="142" t="s">
        <v>332</v>
      </c>
      <c r="O68" s="9">
        <v>1</v>
      </c>
      <c r="P68" s="10">
        <f t="shared" ref="P68:P79" si="41">IF(O68/J68&gt;1,1,+O68/J68)</f>
        <v>1</v>
      </c>
      <c r="Q68" s="11">
        <f t="shared" si="6"/>
        <v>32.714285714285715</v>
      </c>
      <c r="R68" s="12">
        <f t="shared" si="37"/>
        <v>0</v>
      </c>
      <c r="S68" s="12">
        <f t="shared" si="38"/>
        <v>0</v>
      </c>
      <c r="T68" s="41"/>
      <c r="U68" s="41"/>
      <c r="V68" s="41" t="s">
        <v>768</v>
      </c>
      <c r="W68" s="12">
        <f t="shared" si="39"/>
        <v>2</v>
      </c>
      <c r="X68" s="12">
        <f t="shared" si="40"/>
        <v>1</v>
      </c>
      <c r="Y68" s="12" t="s">
        <v>466</v>
      </c>
      <c r="Z68" s="41" t="s">
        <v>467</v>
      </c>
    </row>
    <row r="69" spans="2:26" ht="52.5" customHeight="1" x14ac:dyDescent="0.25">
      <c r="B69" s="286" t="s">
        <v>336</v>
      </c>
      <c r="C69" s="286" t="s">
        <v>337</v>
      </c>
      <c r="D69" s="286" t="s">
        <v>338</v>
      </c>
      <c r="E69" s="286" t="s">
        <v>339</v>
      </c>
      <c r="F69" s="286" t="s">
        <v>340</v>
      </c>
      <c r="G69" s="286" t="s">
        <v>341</v>
      </c>
      <c r="H69" s="143" t="s">
        <v>342</v>
      </c>
      <c r="I69" s="144" t="s">
        <v>50</v>
      </c>
      <c r="J69" s="144">
        <v>1</v>
      </c>
      <c r="K69" s="145">
        <v>45884</v>
      </c>
      <c r="L69" s="99">
        <v>46387</v>
      </c>
      <c r="M69" s="100">
        <f t="shared" si="36"/>
        <v>71.857142857142861</v>
      </c>
      <c r="N69" s="101" t="s">
        <v>343</v>
      </c>
      <c r="O69" s="9">
        <v>1</v>
      </c>
      <c r="P69" s="10">
        <v>1</v>
      </c>
      <c r="Q69" s="11">
        <f t="shared" si="6"/>
        <v>71.857142857142861</v>
      </c>
      <c r="R69" s="12">
        <f t="shared" si="37"/>
        <v>0</v>
      </c>
      <c r="S69" s="12">
        <f t="shared" si="38"/>
        <v>0</v>
      </c>
      <c r="T69" s="41"/>
      <c r="U69" s="41"/>
      <c r="V69" s="222" t="s">
        <v>778</v>
      </c>
      <c r="W69" s="12">
        <f t="shared" si="39"/>
        <v>2</v>
      </c>
      <c r="X69" s="12">
        <f t="shared" si="40"/>
        <v>1</v>
      </c>
      <c r="Y69" s="12" t="s">
        <v>457</v>
      </c>
      <c r="Z69" s="41" t="s">
        <v>458</v>
      </c>
    </row>
    <row r="70" spans="2:26" ht="58.5" customHeight="1" x14ac:dyDescent="0.25">
      <c r="B70" s="286"/>
      <c r="C70" s="286"/>
      <c r="D70" s="286"/>
      <c r="E70" s="286"/>
      <c r="F70" s="286"/>
      <c r="G70" s="286"/>
      <c r="H70" s="143" t="s">
        <v>344</v>
      </c>
      <c r="I70" s="144" t="s">
        <v>50</v>
      </c>
      <c r="J70" s="144">
        <v>1</v>
      </c>
      <c r="K70" s="145">
        <v>45884</v>
      </c>
      <c r="L70" s="99">
        <v>46387</v>
      </c>
      <c r="M70" s="100">
        <f t="shared" si="36"/>
        <v>71.857142857142861</v>
      </c>
      <c r="N70" s="101" t="s">
        <v>343</v>
      </c>
      <c r="O70" s="9">
        <v>0.54</v>
      </c>
      <c r="P70" s="10">
        <f t="shared" si="41"/>
        <v>0.54</v>
      </c>
      <c r="Q70" s="11">
        <f t="shared" si="6"/>
        <v>38.80285714285715</v>
      </c>
      <c r="R70" s="12">
        <f t="shared" si="37"/>
        <v>0</v>
      </c>
      <c r="S70" s="12">
        <f t="shared" si="38"/>
        <v>0</v>
      </c>
      <c r="T70" s="41"/>
      <c r="U70" s="41"/>
      <c r="V70" s="222" t="s">
        <v>775</v>
      </c>
      <c r="W70" s="12">
        <f t="shared" si="39"/>
        <v>0</v>
      </c>
      <c r="X70" s="12">
        <f t="shared" si="40"/>
        <v>1</v>
      </c>
      <c r="Y70" s="12" t="s">
        <v>457</v>
      </c>
      <c r="Z70" s="41" t="s">
        <v>458</v>
      </c>
    </row>
    <row r="71" spans="2:26" ht="48.75" customHeight="1" x14ac:dyDescent="0.25">
      <c r="B71" s="286"/>
      <c r="C71" s="286"/>
      <c r="D71" s="286"/>
      <c r="E71" s="286"/>
      <c r="F71" s="286" t="s">
        <v>345</v>
      </c>
      <c r="G71" s="286"/>
      <c r="H71" s="143" t="s">
        <v>346</v>
      </c>
      <c r="I71" s="144" t="s">
        <v>50</v>
      </c>
      <c r="J71" s="144">
        <v>1</v>
      </c>
      <c r="K71" s="145">
        <v>45884</v>
      </c>
      <c r="L71" s="99">
        <v>46387</v>
      </c>
      <c r="M71" s="100">
        <f t="shared" si="36"/>
        <v>71.857142857142861</v>
      </c>
      <c r="N71" s="101" t="s">
        <v>343</v>
      </c>
      <c r="O71" s="9">
        <v>0.01</v>
      </c>
      <c r="P71" s="10">
        <v>1</v>
      </c>
      <c r="Q71" s="11">
        <f t="shared" si="6"/>
        <v>71.857142857142861</v>
      </c>
      <c r="R71" s="12">
        <f t="shared" si="37"/>
        <v>0</v>
      </c>
      <c r="S71" s="12">
        <f t="shared" si="38"/>
        <v>0</v>
      </c>
      <c r="T71" s="41"/>
      <c r="U71" s="41"/>
      <c r="V71" s="222" t="s">
        <v>776</v>
      </c>
      <c r="W71" s="12">
        <f t="shared" si="39"/>
        <v>2</v>
      </c>
      <c r="X71" s="12">
        <f t="shared" si="40"/>
        <v>1</v>
      </c>
      <c r="Y71" s="12" t="s">
        <v>457</v>
      </c>
      <c r="Z71" s="41" t="s">
        <v>458</v>
      </c>
    </row>
    <row r="72" spans="2:26" ht="57" customHeight="1" x14ac:dyDescent="0.25">
      <c r="B72" s="286"/>
      <c r="C72" s="286"/>
      <c r="D72" s="286"/>
      <c r="E72" s="286"/>
      <c r="F72" s="286"/>
      <c r="G72" s="286"/>
      <c r="H72" s="143" t="s">
        <v>347</v>
      </c>
      <c r="I72" s="144" t="s">
        <v>50</v>
      </c>
      <c r="J72" s="144">
        <v>1</v>
      </c>
      <c r="K72" s="145">
        <v>45884</v>
      </c>
      <c r="L72" s="99">
        <v>46387</v>
      </c>
      <c r="M72" s="100">
        <f t="shared" si="36"/>
        <v>71.857142857142861</v>
      </c>
      <c r="N72" s="101" t="s">
        <v>343</v>
      </c>
      <c r="O72" s="9">
        <v>0</v>
      </c>
      <c r="P72" s="10">
        <f t="shared" si="41"/>
        <v>0</v>
      </c>
      <c r="Q72" s="11">
        <f t="shared" si="6"/>
        <v>0</v>
      </c>
      <c r="R72" s="12">
        <f t="shared" si="37"/>
        <v>0</v>
      </c>
      <c r="S72" s="12">
        <f t="shared" si="38"/>
        <v>0</v>
      </c>
      <c r="T72" s="41"/>
      <c r="U72" s="41"/>
      <c r="V72" s="222" t="s">
        <v>777</v>
      </c>
      <c r="W72" s="12">
        <f t="shared" si="39"/>
        <v>0</v>
      </c>
      <c r="X72" s="12">
        <f t="shared" si="40"/>
        <v>1</v>
      </c>
      <c r="Y72" s="12" t="str">
        <f t="shared" ref="Y72:Y81" si="42">IF(W72+X72&gt;1,"CUMPLIDA",IF(X72=1,"EN TERMINO","VENCIDA"))</f>
        <v>EN TERMINO</v>
      </c>
      <c r="Z72" s="41" t="s">
        <v>458</v>
      </c>
    </row>
    <row r="73" spans="2:26" ht="55.5" customHeight="1" x14ac:dyDescent="0.25">
      <c r="B73" s="286" t="s">
        <v>348</v>
      </c>
      <c r="C73" s="286" t="s">
        <v>349</v>
      </c>
      <c r="D73" s="286" t="s">
        <v>350</v>
      </c>
      <c r="E73" s="286" t="s">
        <v>351</v>
      </c>
      <c r="F73" s="286" t="s">
        <v>352</v>
      </c>
      <c r="G73" s="286" t="s">
        <v>353</v>
      </c>
      <c r="H73" s="143" t="s">
        <v>354</v>
      </c>
      <c r="I73" s="144" t="s">
        <v>50</v>
      </c>
      <c r="J73" s="144">
        <v>1</v>
      </c>
      <c r="K73" s="99">
        <v>45884</v>
      </c>
      <c r="L73" s="99">
        <v>46203</v>
      </c>
      <c r="M73" s="100">
        <f>(L73-K73)/7</f>
        <v>45.571428571428569</v>
      </c>
      <c r="N73" s="287" t="s">
        <v>355</v>
      </c>
      <c r="O73" s="9">
        <v>1</v>
      </c>
      <c r="P73" s="10">
        <f t="shared" si="41"/>
        <v>1</v>
      </c>
      <c r="Q73" s="11">
        <f t="shared" si="6"/>
        <v>45.571428571428569</v>
      </c>
      <c r="R73" s="12">
        <f t="shared" si="37"/>
        <v>0</v>
      </c>
      <c r="S73" s="12">
        <f t="shared" si="38"/>
        <v>0</v>
      </c>
      <c r="T73" s="41"/>
      <c r="U73" s="41"/>
      <c r="V73" s="223" t="s">
        <v>779</v>
      </c>
      <c r="W73" s="12">
        <f t="shared" si="39"/>
        <v>2</v>
      </c>
      <c r="X73" s="12">
        <f t="shared" si="40"/>
        <v>1</v>
      </c>
      <c r="Y73" s="12" t="str">
        <f t="shared" si="42"/>
        <v>CUMPLIDA</v>
      </c>
      <c r="Z73" s="41" t="s">
        <v>467</v>
      </c>
    </row>
    <row r="74" spans="2:26" ht="48.75" customHeight="1" x14ac:dyDescent="0.25">
      <c r="B74" s="286"/>
      <c r="C74" s="286"/>
      <c r="D74" s="286"/>
      <c r="E74" s="286"/>
      <c r="F74" s="286"/>
      <c r="G74" s="286"/>
      <c r="H74" s="143" t="s">
        <v>356</v>
      </c>
      <c r="I74" s="144" t="s">
        <v>50</v>
      </c>
      <c r="J74" s="144">
        <v>1</v>
      </c>
      <c r="K74" s="99">
        <v>45884</v>
      </c>
      <c r="L74" s="99">
        <v>46203</v>
      </c>
      <c r="M74" s="100">
        <f>(L74-K74)/7</f>
        <v>45.571428571428569</v>
      </c>
      <c r="N74" s="287"/>
      <c r="O74" s="9">
        <v>1</v>
      </c>
      <c r="P74" s="10">
        <f t="shared" si="41"/>
        <v>1</v>
      </c>
      <c r="Q74" s="11">
        <f t="shared" si="6"/>
        <v>45.571428571428569</v>
      </c>
      <c r="R74" s="12">
        <f t="shared" si="37"/>
        <v>0</v>
      </c>
      <c r="S74" s="12">
        <f t="shared" si="38"/>
        <v>0</v>
      </c>
      <c r="T74" s="41"/>
      <c r="U74" s="41"/>
      <c r="V74" s="224"/>
      <c r="W74" s="12">
        <f t="shared" si="39"/>
        <v>2</v>
      </c>
      <c r="X74" s="12">
        <f t="shared" si="40"/>
        <v>1</v>
      </c>
      <c r="Y74" s="12" t="str">
        <f t="shared" si="42"/>
        <v>CUMPLIDA</v>
      </c>
      <c r="Z74" s="41" t="s">
        <v>467</v>
      </c>
    </row>
    <row r="75" spans="2:26" ht="62.25" customHeight="1" x14ac:dyDescent="0.25">
      <c r="B75" s="254" t="s">
        <v>52</v>
      </c>
      <c r="C75" s="146" t="s">
        <v>357</v>
      </c>
      <c r="D75" s="128" t="s">
        <v>358</v>
      </c>
      <c r="E75" s="128" t="s">
        <v>359</v>
      </c>
      <c r="F75" s="141" t="s">
        <v>360</v>
      </c>
      <c r="G75" s="141" t="s">
        <v>361</v>
      </c>
      <c r="H75" s="141" t="s">
        <v>362</v>
      </c>
      <c r="I75" s="129" t="s">
        <v>50</v>
      </c>
      <c r="J75" s="130" t="s">
        <v>363</v>
      </c>
      <c r="K75" s="138">
        <v>45883</v>
      </c>
      <c r="L75" s="131">
        <v>46112</v>
      </c>
      <c r="M75" s="132">
        <f t="shared" ref="M75:M76" si="43">(+L75-K75)/7</f>
        <v>32.714285714285715</v>
      </c>
      <c r="N75" s="142" t="s">
        <v>364</v>
      </c>
      <c r="O75" s="9">
        <v>1</v>
      </c>
      <c r="P75" s="10">
        <v>1</v>
      </c>
      <c r="Q75" s="11">
        <f t="shared" si="6"/>
        <v>32.714285714285715</v>
      </c>
      <c r="R75" s="12">
        <f t="shared" si="37"/>
        <v>0</v>
      </c>
      <c r="S75" s="12">
        <f t="shared" si="38"/>
        <v>0</v>
      </c>
      <c r="T75" s="41"/>
      <c r="U75" s="41"/>
      <c r="V75" s="223" t="s">
        <v>781</v>
      </c>
      <c r="W75" s="12">
        <f t="shared" si="39"/>
        <v>2</v>
      </c>
      <c r="X75" s="12">
        <f t="shared" si="40"/>
        <v>1</v>
      </c>
      <c r="Y75" s="12" t="str">
        <f t="shared" si="42"/>
        <v>CUMPLIDA</v>
      </c>
      <c r="Z75" s="41" t="s">
        <v>467</v>
      </c>
    </row>
    <row r="76" spans="2:26" ht="60.75" customHeight="1" x14ac:dyDescent="0.25">
      <c r="B76" s="254"/>
      <c r="C76" s="146" t="s">
        <v>357</v>
      </c>
      <c r="D76" s="128" t="s">
        <v>358</v>
      </c>
      <c r="E76" s="128" t="s">
        <v>359</v>
      </c>
      <c r="F76" s="141" t="s">
        <v>360</v>
      </c>
      <c r="G76" s="141" t="s">
        <v>361</v>
      </c>
      <c r="H76" s="141" t="s">
        <v>362</v>
      </c>
      <c r="I76" s="129" t="s">
        <v>50</v>
      </c>
      <c r="J76" s="130" t="s">
        <v>363</v>
      </c>
      <c r="K76" s="138">
        <v>45883</v>
      </c>
      <c r="L76" s="131">
        <v>46112</v>
      </c>
      <c r="M76" s="132">
        <f t="shared" si="43"/>
        <v>32.714285714285715</v>
      </c>
      <c r="N76" s="142" t="s">
        <v>364</v>
      </c>
      <c r="O76" s="9">
        <v>1</v>
      </c>
      <c r="P76" s="10">
        <v>1</v>
      </c>
      <c r="Q76" s="11">
        <f t="shared" si="6"/>
        <v>32.714285714285715</v>
      </c>
      <c r="R76" s="12">
        <f t="shared" si="37"/>
        <v>0</v>
      </c>
      <c r="S76" s="12">
        <f t="shared" si="38"/>
        <v>0</v>
      </c>
      <c r="T76" s="41"/>
      <c r="U76" s="41"/>
      <c r="V76" s="224"/>
      <c r="W76" s="12">
        <f t="shared" si="39"/>
        <v>2</v>
      </c>
      <c r="X76" s="12">
        <f t="shared" si="40"/>
        <v>1</v>
      </c>
      <c r="Y76" s="12" t="str">
        <f t="shared" si="42"/>
        <v>CUMPLIDA</v>
      </c>
      <c r="Z76" s="41" t="s">
        <v>467</v>
      </c>
    </row>
    <row r="77" spans="2:26" ht="51" customHeight="1" x14ac:dyDescent="0.25">
      <c r="B77" s="254" t="s">
        <v>365</v>
      </c>
      <c r="C77" s="254" t="s">
        <v>366</v>
      </c>
      <c r="D77" s="254" t="s">
        <v>367</v>
      </c>
      <c r="E77" s="254" t="s">
        <v>368</v>
      </c>
      <c r="F77" s="254" t="s">
        <v>369</v>
      </c>
      <c r="G77" s="288" t="s">
        <v>370</v>
      </c>
      <c r="H77" s="147" t="s">
        <v>371</v>
      </c>
      <c r="I77" s="148" t="s">
        <v>50</v>
      </c>
      <c r="J77" s="129">
        <v>1</v>
      </c>
      <c r="K77" s="289">
        <v>45883</v>
      </c>
      <c r="L77" s="289">
        <v>46112</v>
      </c>
      <c r="M77" s="290">
        <f>(+L77-K77)/7</f>
        <v>32.714285714285715</v>
      </c>
      <c r="N77" s="149" t="s">
        <v>372</v>
      </c>
      <c r="O77" s="9">
        <v>0</v>
      </c>
      <c r="P77" s="10">
        <f t="shared" si="41"/>
        <v>0</v>
      </c>
      <c r="Q77" s="11">
        <f t="shared" si="6"/>
        <v>0</v>
      </c>
      <c r="R77" s="12">
        <f t="shared" si="37"/>
        <v>0</v>
      </c>
      <c r="S77" s="12">
        <f t="shared" si="38"/>
        <v>0</v>
      </c>
      <c r="T77" s="41" t="s">
        <v>32</v>
      </c>
      <c r="U77" s="41"/>
      <c r="V77" s="183" t="s">
        <v>503</v>
      </c>
      <c r="W77" s="12">
        <f t="shared" si="39"/>
        <v>0</v>
      </c>
      <c r="X77" s="12">
        <f t="shared" si="40"/>
        <v>1</v>
      </c>
      <c r="Y77" s="12" t="s">
        <v>466</v>
      </c>
      <c r="Z77" s="41" t="s">
        <v>467</v>
      </c>
    </row>
    <row r="78" spans="2:26" ht="51" customHeight="1" x14ac:dyDescent="0.25">
      <c r="B78" s="254"/>
      <c r="C78" s="254"/>
      <c r="D78" s="254"/>
      <c r="E78" s="254"/>
      <c r="F78" s="254"/>
      <c r="G78" s="288"/>
      <c r="H78" s="150" t="s">
        <v>373</v>
      </c>
      <c r="I78" s="148" t="s">
        <v>50</v>
      </c>
      <c r="J78" s="129">
        <v>1</v>
      </c>
      <c r="K78" s="289"/>
      <c r="L78" s="289"/>
      <c r="M78" s="290"/>
      <c r="N78" s="149" t="s">
        <v>374</v>
      </c>
      <c r="O78" s="9">
        <v>0</v>
      </c>
      <c r="P78" s="10">
        <f t="shared" si="41"/>
        <v>0</v>
      </c>
      <c r="Q78" s="11">
        <f t="shared" si="6"/>
        <v>0</v>
      </c>
      <c r="R78" s="12">
        <f t="shared" si="37"/>
        <v>0</v>
      </c>
      <c r="S78" s="12">
        <f t="shared" si="38"/>
        <v>0</v>
      </c>
      <c r="T78" s="41" t="s">
        <v>32</v>
      </c>
      <c r="U78" s="41"/>
      <c r="V78" s="183" t="s">
        <v>504</v>
      </c>
      <c r="W78" s="12">
        <f t="shared" si="39"/>
        <v>0</v>
      </c>
      <c r="X78" s="12">
        <f t="shared" si="40"/>
        <v>1</v>
      </c>
      <c r="Y78" s="12" t="s">
        <v>466</v>
      </c>
      <c r="Z78" s="41" t="s">
        <v>467</v>
      </c>
    </row>
    <row r="79" spans="2:26" ht="64.5" customHeight="1" x14ac:dyDescent="0.25">
      <c r="B79" s="125" t="s">
        <v>375</v>
      </c>
      <c r="C79" s="135" t="s">
        <v>376</v>
      </c>
      <c r="D79" s="135" t="s">
        <v>377</v>
      </c>
      <c r="E79" s="135" t="s">
        <v>378</v>
      </c>
      <c r="F79" s="135" t="s">
        <v>379</v>
      </c>
      <c r="G79" s="135" t="s">
        <v>380</v>
      </c>
      <c r="H79" s="135" t="s">
        <v>381</v>
      </c>
      <c r="I79" s="151" t="s">
        <v>50</v>
      </c>
      <c r="J79" s="151">
        <v>1</v>
      </c>
      <c r="K79" s="152">
        <v>45883</v>
      </c>
      <c r="L79" s="152">
        <v>46387</v>
      </c>
      <c r="M79" s="127">
        <f>(+L79-K79)/7</f>
        <v>72</v>
      </c>
      <c r="N79" s="125" t="s">
        <v>382</v>
      </c>
      <c r="O79" s="9">
        <v>0</v>
      </c>
      <c r="P79" s="10">
        <f t="shared" si="41"/>
        <v>0</v>
      </c>
      <c r="Q79" s="11">
        <f t="shared" si="6"/>
        <v>0</v>
      </c>
      <c r="R79" s="12">
        <f t="shared" si="37"/>
        <v>0</v>
      </c>
      <c r="S79" s="12">
        <f t="shared" si="38"/>
        <v>0</v>
      </c>
      <c r="T79" s="41"/>
      <c r="U79" s="41"/>
      <c r="V79" s="41" t="s">
        <v>770</v>
      </c>
      <c r="W79" s="12">
        <f t="shared" si="39"/>
        <v>0</v>
      </c>
      <c r="X79" s="12">
        <f t="shared" si="40"/>
        <v>1</v>
      </c>
      <c r="Y79" s="12" t="str">
        <f t="shared" si="42"/>
        <v>EN TERMINO</v>
      </c>
      <c r="Z79" s="41" t="s">
        <v>458</v>
      </c>
    </row>
    <row r="80" spans="2:26" ht="54.75" customHeight="1" x14ac:dyDescent="0.25">
      <c r="B80" s="144" t="s">
        <v>383</v>
      </c>
      <c r="C80" s="144" t="s">
        <v>384</v>
      </c>
      <c r="D80" s="144" t="s">
        <v>385</v>
      </c>
      <c r="E80" s="144" t="s">
        <v>386</v>
      </c>
      <c r="F80" s="143" t="s">
        <v>387</v>
      </c>
      <c r="G80" s="144" t="s">
        <v>388</v>
      </c>
      <c r="H80" s="143" t="s">
        <v>389</v>
      </c>
      <c r="I80" s="143" t="s">
        <v>390</v>
      </c>
      <c r="J80" s="143">
        <v>1</v>
      </c>
      <c r="K80" s="153">
        <v>45883</v>
      </c>
      <c r="L80" s="153">
        <v>46387</v>
      </c>
      <c r="M80" s="154">
        <f t="shared" ref="M80" si="44">(+L80-K80)/7</f>
        <v>72</v>
      </c>
      <c r="N80" s="155" t="s">
        <v>391</v>
      </c>
      <c r="O80" s="9">
        <v>0.5</v>
      </c>
      <c r="P80" s="10">
        <v>0.5</v>
      </c>
      <c r="Q80" s="11">
        <f t="shared" si="6"/>
        <v>36</v>
      </c>
      <c r="R80" s="12">
        <f t="shared" si="37"/>
        <v>0</v>
      </c>
      <c r="S80" s="12">
        <f t="shared" si="38"/>
        <v>0</v>
      </c>
      <c r="T80" s="41"/>
      <c r="U80" s="41" t="s">
        <v>32</v>
      </c>
      <c r="V80" s="41" t="s">
        <v>747</v>
      </c>
      <c r="W80" s="12">
        <f t="shared" si="39"/>
        <v>0</v>
      </c>
      <c r="X80" s="12">
        <f t="shared" si="40"/>
        <v>1</v>
      </c>
      <c r="Y80" s="12" t="str">
        <f t="shared" si="42"/>
        <v>EN TERMINO</v>
      </c>
      <c r="Z80" s="41" t="s">
        <v>458</v>
      </c>
    </row>
    <row r="81" spans="2:26" ht="57.75" customHeight="1" x14ac:dyDescent="0.25">
      <c r="B81" s="144" t="s">
        <v>392</v>
      </c>
      <c r="C81" s="144" t="s">
        <v>393</v>
      </c>
      <c r="D81" s="144" t="s">
        <v>394</v>
      </c>
      <c r="E81" s="144" t="s">
        <v>395</v>
      </c>
      <c r="F81" s="144" t="s">
        <v>396</v>
      </c>
      <c r="G81" s="144" t="s">
        <v>397</v>
      </c>
      <c r="H81" s="143" t="s">
        <v>398</v>
      </c>
      <c r="I81" s="144" t="s">
        <v>50</v>
      </c>
      <c r="J81" s="144">
        <v>1</v>
      </c>
      <c r="K81" s="99">
        <v>45883</v>
      </c>
      <c r="L81" s="99">
        <v>46387</v>
      </c>
      <c r="M81" s="100">
        <f>(L81-K81)/7</f>
        <v>72</v>
      </c>
      <c r="N81" s="156" t="s">
        <v>399</v>
      </c>
      <c r="O81" s="9">
        <v>0</v>
      </c>
      <c r="P81" s="10">
        <v>0.6</v>
      </c>
      <c r="Q81" s="11">
        <f t="shared" si="6"/>
        <v>43.199999999999996</v>
      </c>
      <c r="R81" s="12">
        <f t="shared" si="37"/>
        <v>0</v>
      </c>
      <c r="S81" s="12">
        <f t="shared" si="38"/>
        <v>0</v>
      </c>
      <c r="T81" s="41"/>
      <c r="U81" s="41" t="s">
        <v>32</v>
      </c>
      <c r="V81" s="41" t="s">
        <v>456</v>
      </c>
      <c r="W81" s="12">
        <f t="shared" si="39"/>
        <v>0</v>
      </c>
      <c r="X81" s="12">
        <f t="shared" si="40"/>
        <v>1</v>
      </c>
      <c r="Y81" s="12" t="str">
        <f t="shared" si="42"/>
        <v>EN TERMINO</v>
      </c>
      <c r="Z81" s="41" t="s">
        <v>458</v>
      </c>
    </row>
    <row r="82" spans="2:26" ht="58.5" customHeight="1" x14ac:dyDescent="0.25">
      <c r="B82" s="144" t="s">
        <v>400</v>
      </c>
      <c r="C82" s="157" t="s">
        <v>401</v>
      </c>
      <c r="D82" s="157" t="s">
        <v>402</v>
      </c>
      <c r="E82" s="157" t="s">
        <v>403</v>
      </c>
      <c r="F82" s="158" t="s">
        <v>404</v>
      </c>
      <c r="G82" s="143" t="s">
        <v>405</v>
      </c>
      <c r="H82" s="143" t="s">
        <v>406</v>
      </c>
      <c r="I82" s="144" t="s">
        <v>50</v>
      </c>
      <c r="J82" s="144">
        <v>3</v>
      </c>
      <c r="K82" s="159">
        <v>45881</v>
      </c>
      <c r="L82" s="159">
        <v>46387</v>
      </c>
      <c r="M82" s="160">
        <f t="shared" ref="M82" si="45">(+L82-K82)/7</f>
        <v>72.285714285714292</v>
      </c>
      <c r="N82" s="161" t="s">
        <v>407</v>
      </c>
      <c r="O82" s="9">
        <v>0</v>
      </c>
      <c r="P82" s="10">
        <f>IF(O82/J82&gt;1,1,+O82/J82)</f>
        <v>0</v>
      </c>
      <c r="Q82" s="11">
        <f>+M82*P82</f>
        <v>0</v>
      </c>
      <c r="R82" s="12">
        <f>IF(L82&lt;=$C$8,Q82,0)</f>
        <v>0</v>
      </c>
      <c r="S82" s="12">
        <f t="shared" si="38"/>
        <v>0</v>
      </c>
      <c r="T82" s="13"/>
      <c r="U82" s="13" t="s">
        <v>32</v>
      </c>
      <c r="V82" s="218" t="s">
        <v>771</v>
      </c>
      <c r="W82" s="12">
        <f t="shared" si="39"/>
        <v>0</v>
      </c>
      <c r="X82" s="12">
        <f>IF(L82&lt;$C$8,0,1)</f>
        <v>1</v>
      </c>
      <c r="Y82" s="12" t="str">
        <f>IF(W82+X82&gt;1,"CUMPLIDA",IF(X82=1,"EN TERMINO","VENCIDA"))</f>
        <v>EN TERMINO</v>
      </c>
      <c r="Z82" s="14" t="s">
        <v>458</v>
      </c>
    </row>
    <row r="83" spans="2:26" ht="54" customHeight="1" x14ac:dyDescent="0.25">
      <c r="B83" s="144" t="s">
        <v>408</v>
      </c>
      <c r="C83" s="157" t="s">
        <v>409</v>
      </c>
      <c r="D83" s="157" t="s">
        <v>410</v>
      </c>
      <c r="E83" s="157" t="s">
        <v>411</v>
      </c>
      <c r="F83" s="94" t="s">
        <v>412</v>
      </c>
      <c r="G83" s="94" t="s">
        <v>413</v>
      </c>
      <c r="H83" s="94" t="s">
        <v>414</v>
      </c>
      <c r="I83" s="110" t="s">
        <v>415</v>
      </c>
      <c r="J83" s="162">
        <v>2</v>
      </c>
      <c r="K83" s="159">
        <v>45881</v>
      </c>
      <c r="L83" s="159">
        <v>46387</v>
      </c>
      <c r="M83" s="160">
        <v>24</v>
      </c>
      <c r="N83" s="161" t="s">
        <v>407</v>
      </c>
      <c r="O83" s="9">
        <v>1</v>
      </c>
      <c r="P83" s="10">
        <f>IF(O83/J83&gt;1,1,+O83/J83)</f>
        <v>0.5</v>
      </c>
      <c r="Q83" s="11">
        <f>+M83*P83</f>
        <v>12</v>
      </c>
      <c r="R83" s="12">
        <f>IF(L83&lt;=$C$8,Q83,0)</f>
        <v>0</v>
      </c>
      <c r="S83" s="12">
        <f t="shared" si="38"/>
        <v>0</v>
      </c>
      <c r="T83" s="13" t="s">
        <v>32</v>
      </c>
      <c r="U83" s="13"/>
      <c r="V83" s="218" t="s">
        <v>772</v>
      </c>
      <c r="W83" s="12">
        <f t="shared" si="39"/>
        <v>0</v>
      </c>
      <c r="X83" s="12">
        <f>IF(L83&lt;$C$8,0,1)</f>
        <v>1</v>
      </c>
      <c r="Y83" s="12" t="s">
        <v>466</v>
      </c>
      <c r="Z83" s="14" t="s">
        <v>467</v>
      </c>
    </row>
    <row r="84" spans="2:26" ht="57.75" customHeight="1" x14ac:dyDescent="0.25">
      <c r="B84" s="144" t="s">
        <v>416</v>
      </c>
      <c r="C84" s="163" t="s">
        <v>417</v>
      </c>
      <c r="D84" s="163" t="s">
        <v>418</v>
      </c>
      <c r="E84" s="163" t="s">
        <v>419</v>
      </c>
      <c r="F84" s="163" t="s">
        <v>420</v>
      </c>
      <c r="G84" s="163" t="s">
        <v>421</v>
      </c>
      <c r="H84" s="163" t="s">
        <v>422</v>
      </c>
      <c r="I84" s="163" t="s">
        <v>423</v>
      </c>
      <c r="J84" s="144">
        <v>1</v>
      </c>
      <c r="K84" s="164">
        <v>45981</v>
      </c>
      <c r="L84" s="164">
        <v>46162</v>
      </c>
      <c r="M84" s="100">
        <f>(L84-K84)/7</f>
        <v>25.857142857142858</v>
      </c>
      <c r="N84" s="156" t="s">
        <v>424</v>
      </c>
      <c r="O84" s="9">
        <v>1</v>
      </c>
      <c r="P84" s="10">
        <v>1</v>
      </c>
      <c r="Q84" s="11">
        <f>+M84*P84</f>
        <v>25.857142857142858</v>
      </c>
      <c r="R84" s="12">
        <f t="shared" ref="R84:R88" si="46">IF(L84&lt;=$C$7,Q84,0)</f>
        <v>0</v>
      </c>
      <c r="S84" s="12">
        <f t="shared" si="38"/>
        <v>0</v>
      </c>
      <c r="T84" s="13"/>
      <c r="U84" s="13"/>
      <c r="V84" s="222" t="s">
        <v>780</v>
      </c>
      <c r="W84" s="12">
        <f t="shared" si="39"/>
        <v>2</v>
      </c>
      <c r="X84" s="12">
        <f>IF(L84&lt;$C$8,0,1)</f>
        <v>1</v>
      </c>
      <c r="Y84" s="12" t="str">
        <f>IF(W84+X84&gt;1,"CUMPLIDA",IF(X84=1,"EN TERMINO","VENCIDA"))</f>
        <v>CUMPLIDA</v>
      </c>
      <c r="Z84" s="14" t="s">
        <v>467</v>
      </c>
    </row>
    <row r="85" spans="2:26" ht="54" customHeight="1" x14ac:dyDescent="0.25">
      <c r="B85" s="144" t="s">
        <v>425</v>
      </c>
      <c r="C85" s="144" t="s">
        <v>426</v>
      </c>
      <c r="D85" s="163" t="s">
        <v>427</v>
      </c>
      <c r="E85" s="163" t="s">
        <v>428</v>
      </c>
      <c r="F85" s="163" t="s">
        <v>429</v>
      </c>
      <c r="G85" s="163" t="s">
        <v>430</v>
      </c>
      <c r="H85" s="163" t="s">
        <v>422</v>
      </c>
      <c r="I85" s="163" t="s">
        <v>423</v>
      </c>
      <c r="J85" s="144">
        <v>1</v>
      </c>
      <c r="K85" s="164">
        <v>45981</v>
      </c>
      <c r="L85" s="164">
        <v>46162</v>
      </c>
      <c r="M85" s="154">
        <v>25.857142857142858</v>
      </c>
      <c r="N85" s="156" t="s">
        <v>424</v>
      </c>
      <c r="O85" s="9">
        <v>1</v>
      </c>
      <c r="P85" s="10">
        <v>1</v>
      </c>
      <c r="Q85" s="11">
        <f t="shared" ref="Q85:Q88" si="47">+M85*P85</f>
        <v>25.857142857142858</v>
      </c>
      <c r="R85" s="12">
        <f t="shared" si="46"/>
        <v>0</v>
      </c>
      <c r="S85" s="12">
        <f t="shared" si="38"/>
        <v>0</v>
      </c>
      <c r="T85" s="13"/>
      <c r="U85" s="13"/>
      <c r="V85" s="222" t="s">
        <v>780</v>
      </c>
      <c r="W85" s="12">
        <f t="shared" si="39"/>
        <v>2</v>
      </c>
      <c r="X85" s="12">
        <f t="shared" ref="X85:X88" si="48">IF(L85&lt;$C$8,0,1)</f>
        <v>1</v>
      </c>
      <c r="Y85" s="12" t="str">
        <f t="shared" ref="Y85:Y88" si="49">IF(W85+X85&gt;1,"CUMPLIDA",IF(X85=1,"EN TERMINO","VENCIDA"))</f>
        <v>CUMPLIDA</v>
      </c>
      <c r="Z85" s="14" t="s">
        <v>467</v>
      </c>
    </row>
    <row r="86" spans="2:26" ht="56.25" customHeight="1" x14ac:dyDescent="0.25">
      <c r="B86" s="165" t="s">
        <v>431</v>
      </c>
      <c r="C86" s="166" t="s">
        <v>432</v>
      </c>
      <c r="D86" s="166" t="s">
        <v>433</v>
      </c>
      <c r="E86" s="166" t="s">
        <v>434</v>
      </c>
      <c r="F86" s="165" t="s">
        <v>435</v>
      </c>
      <c r="G86" s="165" t="s">
        <v>436</v>
      </c>
      <c r="H86" s="143" t="s">
        <v>437</v>
      </c>
      <c r="I86" s="144" t="s">
        <v>438</v>
      </c>
      <c r="J86" s="144">
        <v>1</v>
      </c>
      <c r="K86" s="164">
        <v>45981</v>
      </c>
      <c r="L86" s="164">
        <v>46162</v>
      </c>
      <c r="M86" s="154">
        <v>24</v>
      </c>
      <c r="N86" s="156" t="s">
        <v>424</v>
      </c>
      <c r="O86" s="9">
        <v>0</v>
      </c>
      <c r="P86" s="10">
        <v>1</v>
      </c>
      <c r="Q86" s="11">
        <f t="shared" si="47"/>
        <v>24</v>
      </c>
      <c r="R86" s="12">
        <f t="shared" si="46"/>
        <v>0</v>
      </c>
      <c r="S86" s="12">
        <f t="shared" si="38"/>
        <v>0</v>
      </c>
      <c r="T86" s="13"/>
      <c r="U86" s="13"/>
      <c r="V86" s="222" t="s">
        <v>780</v>
      </c>
      <c r="W86" s="12">
        <f t="shared" si="39"/>
        <v>2</v>
      </c>
      <c r="X86" s="12">
        <f t="shared" si="48"/>
        <v>1</v>
      </c>
      <c r="Y86" s="12" t="str">
        <f t="shared" si="49"/>
        <v>CUMPLIDA</v>
      </c>
      <c r="Z86" s="14" t="s">
        <v>467</v>
      </c>
    </row>
    <row r="87" spans="2:26" ht="75.75" customHeight="1" x14ac:dyDescent="0.25">
      <c r="B87" s="144" t="s">
        <v>439</v>
      </c>
      <c r="C87" s="163" t="s">
        <v>440</v>
      </c>
      <c r="D87" s="163" t="s">
        <v>441</v>
      </c>
      <c r="E87" s="163" t="s">
        <v>442</v>
      </c>
      <c r="F87" s="144" t="s">
        <v>443</v>
      </c>
      <c r="G87" s="144" t="s">
        <v>444</v>
      </c>
      <c r="H87" s="143" t="s">
        <v>445</v>
      </c>
      <c r="I87" s="144" t="s">
        <v>446</v>
      </c>
      <c r="J87" s="144">
        <v>1</v>
      </c>
      <c r="K87" s="164">
        <v>45981</v>
      </c>
      <c r="L87" s="164">
        <v>46162</v>
      </c>
      <c r="M87" s="154">
        <v>25.857142857142858</v>
      </c>
      <c r="N87" s="156" t="s">
        <v>424</v>
      </c>
      <c r="O87" s="9">
        <v>0</v>
      </c>
      <c r="P87" s="10">
        <v>1</v>
      </c>
      <c r="Q87" s="11">
        <f t="shared" si="47"/>
        <v>25.857142857142858</v>
      </c>
      <c r="R87" s="12">
        <f t="shared" si="46"/>
        <v>0</v>
      </c>
      <c r="S87" s="12">
        <f t="shared" si="38"/>
        <v>0</v>
      </c>
      <c r="T87" s="13"/>
      <c r="U87" s="13"/>
      <c r="V87" s="222" t="s">
        <v>780</v>
      </c>
      <c r="W87" s="12">
        <f t="shared" si="39"/>
        <v>2</v>
      </c>
      <c r="X87" s="12">
        <f t="shared" si="48"/>
        <v>1</v>
      </c>
      <c r="Y87" s="12" t="str">
        <f t="shared" si="49"/>
        <v>CUMPLIDA</v>
      </c>
      <c r="Z87" s="14" t="s">
        <v>467</v>
      </c>
    </row>
    <row r="88" spans="2:26" ht="57" customHeight="1" x14ac:dyDescent="0.25">
      <c r="B88" s="109" t="s">
        <v>293</v>
      </c>
      <c r="C88" s="94" t="s">
        <v>447</v>
      </c>
      <c r="D88" s="94" t="s">
        <v>448</v>
      </c>
      <c r="E88" s="94" t="s">
        <v>449</v>
      </c>
      <c r="F88" s="94" t="s">
        <v>450</v>
      </c>
      <c r="G88" s="94" t="s">
        <v>451</v>
      </c>
      <c r="H88" s="94" t="s">
        <v>452</v>
      </c>
      <c r="I88" s="94" t="s">
        <v>453</v>
      </c>
      <c r="J88" s="94" t="s">
        <v>454</v>
      </c>
      <c r="K88" s="99">
        <v>45513</v>
      </c>
      <c r="L88" s="99">
        <v>46387</v>
      </c>
      <c r="M88" s="167">
        <v>30.285714285714299</v>
      </c>
      <c r="N88" s="101" t="s">
        <v>455</v>
      </c>
      <c r="O88" s="9">
        <v>0</v>
      </c>
      <c r="P88" s="10">
        <v>0.5</v>
      </c>
      <c r="Q88" s="11">
        <f t="shared" si="47"/>
        <v>15.142857142857149</v>
      </c>
      <c r="R88" s="12">
        <f t="shared" si="46"/>
        <v>0</v>
      </c>
      <c r="S88" s="12">
        <f t="shared" si="38"/>
        <v>0</v>
      </c>
      <c r="T88" s="13"/>
      <c r="U88" s="13" t="s">
        <v>32</v>
      </c>
      <c r="V88" s="218" t="s">
        <v>748</v>
      </c>
      <c r="W88" s="12">
        <f t="shared" si="39"/>
        <v>0</v>
      </c>
      <c r="X88" s="12">
        <f t="shared" si="48"/>
        <v>1</v>
      </c>
      <c r="Y88" s="12" t="str">
        <f t="shared" si="49"/>
        <v>EN TERMINO</v>
      </c>
      <c r="Z88" s="14" t="s">
        <v>458</v>
      </c>
    </row>
    <row r="89" spans="2:26" ht="53.25" customHeight="1" x14ac:dyDescent="0.25">
      <c r="B89" s="168">
        <v>1</v>
      </c>
      <c r="C89" s="169" t="s">
        <v>459</v>
      </c>
      <c r="D89" s="169" t="s">
        <v>460</v>
      </c>
      <c r="E89" s="169" t="s">
        <v>461</v>
      </c>
      <c r="F89" s="170" t="s">
        <v>462</v>
      </c>
      <c r="G89" s="171" t="s">
        <v>463</v>
      </c>
      <c r="H89" s="172">
        <v>1</v>
      </c>
      <c r="I89" s="173" t="s">
        <v>67</v>
      </c>
      <c r="J89" s="170" t="s">
        <v>415</v>
      </c>
      <c r="K89" s="174">
        <v>45940</v>
      </c>
      <c r="L89" s="174">
        <v>46091</v>
      </c>
      <c r="M89" s="175">
        <f>(+L89-K89)/7</f>
        <v>21.571428571428573</v>
      </c>
      <c r="N89" s="176" t="s">
        <v>464</v>
      </c>
      <c r="O89" s="9">
        <v>1</v>
      </c>
      <c r="P89" s="10">
        <v>1</v>
      </c>
      <c r="Q89" s="11"/>
      <c r="R89" s="12"/>
      <c r="S89" s="12"/>
      <c r="T89" s="13" t="s">
        <v>32</v>
      </c>
      <c r="U89" s="13"/>
      <c r="V89" s="218" t="s">
        <v>465</v>
      </c>
      <c r="W89" s="12"/>
      <c r="X89" s="12"/>
      <c r="Y89" s="177" t="s">
        <v>466</v>
      </c>
      <c r="Z89" s="178" t="s">
        <v>467</v>
      </c>
    </row>
    <row r="90" spans="2:26" ht="47.25" customHeight="1" x14ac:dyDescent="0.25">
      <c r="B90" s="168">
        <v>2</v>
      </c>
      <c r="C90" s="169" t="s">
        <v>468</v>
      </c>
      <c r="D90" s="169" t="s">
        <v>469</v>
      </c>
      <c r="E90" s="169" t="s">
        <v>470</v>
      </c>
      <c r="F90" s="170" t="s">
        <v>471</v>
      </c>
      <c r="G90" s="179" t="s">
        <v>472</v>
      </c>
      <c r="H90" s="172">
        <v>1</v>
      </c>
      <c r="I90" s="173" t="s">
        <v>67</v>
      </c>
      <c r="J90" s="170" t="s">
        <v>415</v>
      </c>
      <c r="K90" s="174">
        <v>45940</v>
      </c>
      <c r="L90" s="174">
        <v>46091</v>
      </c>
      <c r="M90" s="175">
        <f t="shared" ref="M90:M95" si="50">(+L90-K90)/7</f>
        <v>21.571428571428573</v>
      </c>
      <c r="N90" s="176" t="s">
        <v>464</v>
      </c>
      <c r="O90" s="9">
        <v>1</v>
      </c>
      <c r="P90" s="10">
        <v>1</v>
      </c>
      <c r="Q90" s="11"/>
      <c r="R90" s="12"/>
      <c r="S90" s="12"/>
      <c r="T90" s="13" t="s">
        <v>32</v>
      </c>
      <c r="U90" s="13"/>
      <c r="V90" s="219" t="s">
        <v>473</v>
      </c>
      <c r="W90" s="12"/>
      <c r="X90" s="12"/>
      <c r="Y90" s="177" t="s">
        <v>466</v>
      </c>
      <c r="Z90" s="178" t="s">
        <v>467</v>
      </c>
    </row>
    <row r="91" spans="2:26" ht="48.75" customHeight="1" x14ac:dyDescent="0.25">
      <c r="B91" s="180">
        <v>3</v>
      </c>
      <c r="C91" s="181" t="s">
        <v>474</v>
      </c>
      <c r="D91" s="181" t="s">
        <v>475</v>
      </c>
      <c r="E91" s="181" t="s">
        <v>476</v>
      </c>
      <c r="F91" s="170" t="s">
        <v>477</v>
      </c>
      <c r="G91" s="179" t="s">
        <v>478</v>
      </c>
      <c r="H91" s="172">
        <v>1</v>
      </c>
      <c r="I91" s="173" t="s">
        <v>67</v>
      </c>
      <c r="J91" s="170" t="s">
        <v>415</v>
      </c>
      <c r="K91" s="174">
        <v>45940</v>
      </c>
      <c r="L91" s="174">
        <v>46091</v>
      </c>
      <c r="M91" s="175">
        <f t="shared" si="50"/>
        <v>21.571428571428573</v>
      </c>
      <c r="N91" s="176" t="s">
        <v>464</v>
      </c>
      <c r="O91" s="9">
        <v>1</v>
      </c>
      <c r="P91" s="10">
        <v>1</v>
      </c>
      <c r="Q91" s="11">
        <f>+M91*P91</f>
        <v>21.571428571428573</v>
      </c>
      <c r="R91" s="12">
        <f t="shared" ref="R91:R95" si="51">IF(L91&lt;=$C$7,Q91,0)</f>
        <v>0</v>
      </c>
      <c r="S91" s="12">
        <f t="shared" ref="S91:S144" si="52">IF($S$7&gt;=L91,M91,0)</f>
        <v>0</v>
      </c>
      <c r="T91" s="13" t="s">
        <v>32</v>
      </c>
      <c r="U91" s="13"/>
      <c r="V91" s="220" t="s">
        <v>479</v>
      </c>
      <c r="W91" s="12">
        <f t="shared" ref="W91:W144" si="53">IF(P91=100%,2,0)</f>
        <v>2</v>
      </c>
      <c r="X91" s="12">
        <f>IF(L91&lt;$C$8,0,1)</f>
        <v>1</v>
      </c>
      <c r="Y91" s="12" t="str">
        <f>IF(W91+X91&gt;1,"CUMPLIDA",IF(X91=1,"EN TERMINO","VENCIDA"))</f>
        <v>CUMPLIDA</v>
      </c>
      <c r="Z91" s="178" t="s">
        <v>467</v>
      </c>
    </row>
    <row r="92" spans="2:26" ht="42" customHeight="1" x14ac:dyDescent="0.25">
      <c r="B92" s="180">
        <v>4</v>
      </c>
      <c r="C92" s="181" t="s">
        <v>480</v>
      </c>
      <c r="D92" s="181" t="s">
        <v>481</v>
      </c>
      <c r="E92" s="181" t="s">
        <v>482</v>
      </c>
      <c r="F92" s="182" t="s">
        <v>483</v>
      </c>
      <c r="G92" s="182" t="s">
        <v>484</v>
      </c>
      <c r="H92" s="172">
        <v>2</v>
      </c>
      <c r="I92" s="173" t="s">
        <v>67</v>
      </c>
      <c r="J92" s="170" t="s">
        <v>415</v>
      </c>
      <c r="K92" s="174">
        <v>45940</v>
      </c>
      <c r="L92" s="174">
        <v>46091</v>
      </c>
      <c r="M92" s="175">
        <f t="shared" si="50"/>
        <v>21.571428571428573</v>
      </c>
      <c r="N92" s="176" t="s">
        <v>464</v>
      </c>
      <c r="O92" s="9">
        <v>1</v>
      </c>
      <c r="P92" s="10">
        <v>1</v>
      </c>
      <c r="Q92" s="11">
        <f t="shared" ref="Q92:Q144" si="54">+M92*P92</f>
        <v>21.571428571428573</v>
      </c>
      <c r="R92" s="12">
        <f t="shared" si="51"/>
        <v>0</v>
      </c>
      <c r="S92" s="12">
        <f t="shared" si="52"/>
        <v>0</v>
      </c>
      <c r="T92" s="13" t="s">
        <v>32</v>
      </c>
      <c r="U92" s="13"/>
      <c r="V92" s="218" t="s">
        <v>485</v>
      </c>
      <c r="W92" s="12">
        <f t="shared" si="53"/>
        <v>2</v>
      </c>
      <c r="X92" s="12">
        <f t="shared" ref="X92:X144" si="55">IF(L92&lt;$C$8,0,1)</f>
        <v>1</v>
      </c>
      <c r="Y92" s="12" t="str">
        <f t="shared" ref="Y92:Y144" si="56">IF(W92+X92&gt;1,"CUMPLIDA",IF(X92=1,"EN TERMINO","VENCIDA"))</f>
        <v>CUMPLIDA</v>
      </c>
      <c r="Z92" s="178" t="s">
        <v>467</v>
      </c>
    </row>
    <row r="93" spans="2:26" ht="48.75" customHeight="1" x14ac:dyDescent="0.25">
      <c r="B93" s="180">
        <v>5</v>
      </c>
      <c r="C93" s="181" t="s">
        <v>486</v>
      </c>
      <c r="D93" s="181" t="s">
        <v>487</v>
      </c>
      <c r="E93" s="181" t="s">
        <v>488</v>
      </c>
      <c r="F93" s="182" t="s">
        <v>489</v>
      </c>
      <c r="G93" s="179" t="s">
        <v>490</v>
      </c>
      <c r="H93" s="172">
        <v>1</v>
      </c>
      <c r="I93" s="173" t="s">
        <v>67</v>
      </c>
      <c r="J93" s="170" t="s">
        <v>415</v>
      </c>
      <c r="K93" s="174">
        <v>45940</v>
      </c>
      <c r="L93" s="174">
        <v>46091</v>
      </c>
      <c r="M93" s="175">
        <f t="shared" si="50"/>
        <v>21.571428571428573</v>
      </c>
      <c r="N93" s="176" t="s">
        <v>464</v>
      </c>
      <c r="O93" s="9">
        <v>1</v>
      </c>
      <c r="P93" s="10">
        <v>1</v>
      </c>
      <c r="Q93" s="11">
        <f t="shared" si="54"/>
        <v>21.571428571428573</v>
      </c>
      <c r="R93" s="12">
        <f t="shared" si="51"/>
        <v>0</v>
      </c>
      <c r="S93" s="12">
        <f t="shared" si="52"/>
        <v>0</v>
      </c>
      <c r="T93" s="13" t="s">
        <v>32</v>
      </c>
      <c r="U93" s="13"/>
      <c r="V93" s="218" t="s">
        <v>491</v>
      </c>
      <c r="W93" s="12">
        <f t="shared" si="53"/>
        <v>2</v>
      </c>
      <c r="X93" s="12">
        <f t="shared" si="55"/>
        <v>1</v>
      </c>
      <c r="Y93" s="12" t="str">
        <f t="shared" si="56"/>
        <v>CUMPLIDA</v>
      </c>
      <c r="Z93" s="178" t="s">
        <v>467</v>
      </c>
    </row>
    <row r="94" spans="2:26" ht="52.5" customHeight="1" x14ac:dyDescent="0.25">
      <c r="B94" s="180">
        <v>6</v>
      </c>
      <c r="C94" s="181" t="s">
        <v>492</v>
      </c>
      <c r="D94" s="181" t="s">
        <v>493</v>
      </c>
      <c r="E94" s="181" t="s">
        <v>494</v>
      </c>
      <c r="F94" s="182" t="s">
        <v>495</v>
      </c>
      <c r="G94" s="182" t="s">
        <v>495</v>
      </c>
      <c r="H94" s="172">
        <v>1</v>
      </c>
      <c r="I94" s="173" t="s">
        <v>67</v>
      </c>
      <c r="J94" s="170" t="s">
        <v>415</v>
      </c>
      <c r="K94" s="174">
        <v>45940</v>
      </c>
      <c r="L94" s="174">
        <v>46091</v>
      </c>
      <c r="M94" s="175">
        <f t="shared" si="50"/>
        <v>21.571428571428573</v>
      </c>
      <c r="N94" s="176" t="s">
        <v>464</v>
      </c>
      <c r="O94" s="9">
        <v>1</v>
      </c>
      <c r="P94" s="10">
        <v>1</v>
      </c>
      <c r="Q94" s="11">
        <f t="shared" si="54"/>
        <v>21.571428571428573</v>
      </c>
      <c r="R94" s="12">
        <f t="shared" si="51"/>
        <v>0</v>
      </c>
      <c r="S94" s="12">
        <f t="shared" si="52"/>
        <v>0</v>
      </c>
      <c r="T94" s="13" t="s">
        <v>32</v>
      </c>
      <c r="U94" s="13"/>
      <c r="V94" s="218" t="s">
        <v>496</v>
      </c>
      <c r="W94" s="12">
        <f t="shared" si="53"/>
        <v>2</v>
      </c>
      <c r="X94" s="12">
        <f t="shared" si="55"/>
        <v>1</v>
      </c>
      <c r="Y94" s="12" t="str">
        <f t="shared" si="56"/>
        <v>CUMPLIDA</v>
      </c>
      <c r="Z94" s="178" t="s">
        <v>467</v>
      </c>
    </row>
    <row r="95" spans="2:26" ht="52.5" customHeight="1" x14ac:dyDescent="0.25">
      <c r="B95" s="168">
        <v>7</v>
      </c>
      <c r="C95" s="169" t="s">
        <v>497</v>
      </c>
      <c r="D95" s="169" t="s">
        <v>498</v>
      </c>
      <c r="E95" s="169" t="s">
        <v>499</v>
      </c>
      <c r="F95" s="170" t="s">
        <v>500</v>
      </c>
      <c r="G95" s="171" t="s">
        <v>501</v>
      </c>
      <c r="H95" s="172">
        <v>1</v>
      </c>
      <c r="I95" s="173" t="s">
        <v>67</v>
      </c>
      <c r="J95" s="170" t="s">
        <v>415</v>
      </c>
      <c r="K95" s="174">
        <v>45940</v>
      </c>
      <c r="L95" s="174">
        <v>46091</v>
      </c>
      <c r="M95" s="175">
        <f t="shared" si="50"/>
        <v>21.571428571428573</v>
      </c>
      <c r="N95" s="176" t="s">
        <v>464</v>
      </c>
      <c r="O95" s="9">
        <v>1</v>
      </c>
      <c r="P95" s="10">
        <v>1</v>
      </c>
      <c r="Q95" s="11">
        <f t="shared" si="54"/>
        <v>21.571428571428573</v>
      </c>
      <c r="R95" s="12">
        <f t="shared" si="51"/>
        <v>0</v>
      </c>
      <c r="S95" s="12">
        <f t="shared" si="52"/>
        <v>0</v>
      </c>
      <c r="T95" s="13" t="s">
        <v>32</v>
      </c>
      <c r="U95" s="13"/>
      <c r="V95" s="218" t="s">
        <v>502</v>
      </c>
      <c r="W95" s="12">
        <f t="shared" si="53"/>
        <v>2</v>
      </c>
      <c r="X95" s="12">
        <f t="shared" si="55"/>
        <v>1</v>
      </c>
      <c r="Y95" s="12" t="str">
        <f t="shared" si="56"/>
        <v>CUMPLIDA</v>
      </c>
      <c r="Z95" s="178" t="s">
        <v>467</v>
      </c>
    </row>
    <row r="96" spans="2:26" ht="66" customHeight="1" x14ac:dyDescent="0.25">
      <c r="B96" s="227" t="s">
        <v>517</v>
      </c>
      <c r="C96" s="227" t="s">
        <v>518</v>
      </c>
      <c r="D96" s="227" t="s">
        <v>519</v>
      </c>
      <c r="E96" s="227" t="s">
        <v>308</v>
      </c>
      <c r="F96" s="237" t="s">
        <v>520</v>
      </c>
      <c r="G96" s="227" t="s">
        <v>521</v>
      </c>
      <c r="H96" s="184" t="s">
        <v>522</v>
      </c>
      <c r="I96" s="185" t="s">
        <v>50</v>
      </c>
      <c r="J96" s="186">
        <v>1</v>
      </c>
      <c r="K96" s="225">
        <v>46170</v>
      </c>
      <c r="L96" s="225">
        <v>46354</v>
      </c>
      <c r="M96" s="226">
        <f>(+L96-K96)/7</f>
        <v>26.285714285714285</v>
      </c>
      <c r="N96" s="231" t="s">
        <v>523</v>
      </c>
      <c r="O96" s="9">
        <v>0</v>
      </c>
      <c r="P96" s="10">
        <f t="shared" ref="P96:P103" si="57">IF(O96/J96&gt;1,1,+O96/J96)</f>
        <v>0</v>
      </c>
      <c r="Q96" s="11">
        <f t="shared" ref="Q96:Q103" si="58">+M96*P96</f>
        <v>0</v>
      </c>
      <c r="R96" s="12">
        <f t="shared" ref="R96:R103" si="59">IF(L96&lt;=$C$8,Q96,0)</f>
        <v>0</v>
      </c>
      <c r="S96" s="12">
        <f t="shared" ref="S96:S140" si="60">IF($S$7&gt;=L96,M96,0)</f>
        <v>0</v>
      </c>
      <c r="T96" s="41"/>
      <c r="U96" s="41" t="s">
        <v>32</v>
      </c>
      <c r="V96" s="41" t="s">
        <v>745</v>
      </c>
      <c r="W96" s="12">
        <f t="shared" ref="W96:W140" si="61">IF(P96=100%,2,0)</f>
        <v>0</v>
      </c>
      <c r="X96" s="12">
        <f t="shared" ref="X96:X103" si="62">IF(L96&lt;$C$8,0,1)</f>
        <v>1</v>
      </c>
      <c r="Y96" s="12" t="str">
        <f t="shared" ref="Y96:Y103" si="63">IF(W96+X96&gt;1,"CUMPLIDA",IF(X96=1,"EN TERMINO","VENCIDA"))</f>
        <v>EN TERMINO</v>
      </c>
      <c r="Z96" s="41" t="s">
        <v>458</v>
      </c>
    </row>
    <row r="97" spans="2:26" ht="78" customHeight="1" x14ac:dyDescent="0.25">
      <c r="B97" s="227"/>
      <c r="C97" s="227"/>
      <c r="D97" s="227"/>
      <c r="E97" s="227"/>
      <c r="F97" s="237"/>
      <c r="G97" s="227"/>
      <c r="H97" s="184" t="s">
        <v>524</v>
      </c>
      <c r="I97" s="185" t="s">
        <v>50</v>
      </c>
      <c r="J97" s="186">
        <v>1</v>
      </c>
      <c r="K97" s="225"/>
      <c r="L97" s="225"/>
      <c r="M97" s="226"/>
      <c r="N97" s="231"/>
      <c r="O97" s="9">
        <v>0</v>
      </c>
      <c r="P97" s="10">
        <f t="shared" si="57"/>
        <v>0</v>
      </c>
      <c r="Q97" s="11">
        <f t="shared" si="58"/>
        <v>0</v>
      </c>
      <c r="R97" s="12">
        <f t="shared" si="59"/>
        <v>0</v>
      </c>
      <c r="S97" s="12">
        <f t="shared" si="60"/>
        <v>0</v>
      </c>
      <c r="T97" s="41"/>
      <c r="U97" s="41" t="s">
        <v>32</v>
      </c>
      <c r="V97" s="41" t="s">
        <v>745</v>
      </c>
      <c r="W97" s="12">
        <f t="shared" si="61"/>
        <v>0</v>
      </c>
      <c r="X97" s="12">
        <f t="shared" si="62"/>
        <v>1</v>
      </c>
      <c r="Y97" s="12" t="str">
        <f t="shared" si="63"/>
        <v>EN TERMINO</v>
      </c>
      <c r="Z97" s="41" t="s">
        <v>458</v>
      </c>
    </row>
    <row r="98" spans="2:26" ht="71.25" customHeight="1" x14ac:dyDescent="0.25">
      <c r="B98" s="227"/>
      <c r="C98" s="227"/>
      <c r="D98" s="227"/>
      <c r="E98" s="227"/>
      <c r="F98" s="237"/>
      <c r="G98" s="227"/>
      <c r="H98" s="186" t="s">
        <v>525</v>
      </c>
      <c r="I98" s="185" t="s">
        <v>50</v>
      </c>
      <c r="J98" s="186">
        <v>1</v>
      </c>
      <c r="K98" s="225"/>
      <c r="L98" s="225"/>
      <c r="M98" s="226"/>
      <c r="N98" s="231"/>
      <c r="O98" s="9">
        <v>0</v>
      </c>
      <c r="P98" s="10">
        <f t="shared" si="57"/>
        <v>0</v>
      </c>
      <c r="Q98" s="11">
        <f t="shared" si="58"/>
        <v>0</v>
      </c>
      <c r="R98" s="12">
        <f t="shared" si="59"/>
        <v>0</v>
      </c>
      <c r="S98" s="12">
        <f t="shared" si="60"/>
        <v>0</v>
      </c>
      <c r="T98" s="41"/>
      <c r="U98" s="41" t="s">
        <v>32</v>
      </c>
      <c r="V98" s="41" t="s">
        <v>745</v>
      </c>
      <c r="W98" s="12">
        <f t="shared" si="61"/>
        <v>0</v>
      </c>
      <c r="X98" s="12">
        <f t="shared" si="62"/>
        <v>1</v>
      </c>
      <c r="Y98" s="12" t="str">
        <f t="shared" si="63"/>
        <v>EN TERMINO</v>
      </c>
      <c r="Z98" s="41" t="s">
        <v>458</v>
      </c>
    </row>
    <row r="99" spans="2:26" ht="78.75" x14ac:dyDescent="0.25">
      <c r="B99" s="227" t="s">
        <v>526</v>
      </c>
      <c r="C99" s="227" t="s">
        <v>527</v>
      </c>
      <c r="D99" s="227" t="s">
        <v>528</v>
      </c>
      <c r="E99" s="227" t="s">
        <v>529</v>
      </c>
      <c r="F99" s="236" t="s">
        <v>530</v>
      </c>
      <c r="G99" s="227" t="s">
        <v>531</v>
      </c>
      <c r="H99" s="186" t="s">
        <v>532</v>
      </c>
      <c r="I99" s="185" t="s">
        <v>533</v>
      </c>
      <c r="J99" s="186">
        <v>1</v>
      </c>
      <c r="K99" s="225">
        <v>46170</v>
      </c>
      <c r="L99" s="225">
        <v>46354</v>
      </c>
      <c r="M99" s="226">
        <f t="shared" ref="M99:M101" si="64">(+L99-K99)/7</f>
        <v>26.285714285714285</v>
      </c>
      <c r="N99" s="231" t="s">
        <v>534</v>
      </c>
      <c r="O99" s="9">
        <v>0</v>
      </c>
      <c r="P99" s="10">
        <f t="shared" si="57"/>
        <v>0</v>
      </c>
      <c r="Q99" s="11">
        <f t="shared" si="58"/>
        <v>0</v>
      </c>
      <c r="R99" s="12">
        <f t="shared" si="59"/>
        <v>0</v>
      </c>
      <c r="S99" s="12">
        <f t="shared" si="60"/>
        <v>0</v>
      </c>
      <c r="T99" s="41"/>
      <c r="U99" s="41" t="s">
        <v>32</v>
      </c>
      <c r="V99" s="41" t="s">
        <v>745</v>
      </c>
      <c r="W99" s="12">
        <f t="shared" si="61"/>
        <v>0</v>
      </c>
      <c r="X99" s="12">
        <f t="shared" si="62"/>
        <v>1</v>
      </c>
      <c r="Y99" s="12" t="str">
        <f t="shared" si="63"/>
        <v>EN TERMINO</v>
      </c>
      <c r="Z99" s="41" t="s">
        <v>458</v>
      </c>
    </row>
    <row r="100" spans="2:26" ht="78.75" x14ac:dyDescent="0.25">
      <c r="B100" s="227"/>
      <c r="C100" s="227"/>
      <c r="D100" s="227"/>
      <c r="E100" s="227"/>
      <c r="F100" s="236"/>
      <c r="G100" s="227"/>
      <c r="H100" s="186" t="s">
        <v>535</v>
      </c>
      <c r="I100" s="185" t="s">
        <v>533</v>
      </c>
      <c r="J100" s="186">
        <v>1</v>
      </c>
      <c r="K100" s="225"/>
      <c r="L100" s="225"/>
      <c r="M100" s="226"/>
      <c r="N100" s="231"/>
      <c r="O100" s="9">
        <v>0</v>
      </c>
      <c r="P100" s="10">
        <f t="shared" si="57"/>
        <v>0</v>
      </c>
      <c r="Q100" s="11">
        <f t="shared" si="58"/>
        <v>0</v>
      </c>
      <c r="R100" s="12">
        <f t="shared" si="59"/>
        <v>0</v>
      </c>
      <c r="S100" s="12">
        <f t="shared" si="60"/>
        <v>0</v>
      </c>
      <c r="T100" s="41"/>
      <c r="U100" s="41" t="s">
        <v>32</v>
      </c>
      <c r="V100" s="41" t="s">
        <v>745</v>
      </c>
      <c r="W100" s="12">
        <f t="shared" si="61"/>
        <v>0</v>
      </c>
      <c r="X100" s="12">
        <f t="shared" si="62"/>
        <v>1</v>
      </c>
      <c r="Y100" s="12" t="str">
        <f t="shared" si="63"/>
        <v>EN TERMINO</v>
      </c>
      <c r="Z100" s="41" t="s">
        <v>458</v>
      </c>
    </row>
    <row r="101" spans="2:26" ht="61.5" customHeight="1" x14ac:dyDescent="0.25">
      <c r="B101" s="187" t="s">
        <v>536</v>
      </c>
      <c r="C101" s="187" t="s">
        <v>537</v>
      </c>
      <c r="D101" s="187" t="s">
        <v>538</v>
      </c>
      <c r="E101" s="187" t="s">
        <v>539</v>
      </c>
      <c r="F101" s="186" t="s">
        <v>540</v>
      </c>
      <c r="G101" s="187" t="s">
        <v>531</v>
      </c>
      <c r="H101" s="186" t="s">
        <v>541</v>
      </c>
      <c r="I101" s="185" t="s">
        <v>533</v>
      </c>
      <c r="J101" s="186">
        <v>1</v>
      </c>
      <c r="K101" s="188">
        <v>46170</v>
      </c>
      <c r="L101" s="188">
        <v>46354</v>
      </c>
      <c r="M101" s="189">
        <f t="shared" si="64"/>
        <v>26.285714285714285</v>
      </c>
      <c r="N101" s="190" t="s">
        <v>746</v>
      </c>
      <c r="O101" s="9">
        <v>0</v>
      </c>
      <c r="P101" s="10">
        <f t="shared" si="57"/>
        <v>0</v>
      </c>
      <c r="Q101" s="11">
        <f t="shared" si="58"/>
        <v>0</v>
      </c>
      <c r="R101" s="12">
        <f t="shared" si="59"/>
        <v>0</v>
      </c>
      <c r="S101" s="12">
        <f t="shared" si="60"/>
        <v>0</v>
      </c>
      <c r="T101" s="41"/>
      <c r="U101" s="41" t="s">
        <v>32</v>
      </c>
      <c r="V101" s="41" t="s">
        <v>745</v>
      </c>
      <c r="W101" s="12">
        <f t="shared" si="61"/>
        <v>0</v>
      </c>
      <c r="X101" s="12">
        <f t="shared" si="62"/>
        <v>1</v>
      </c>
      <c r="Y101" s="12" t="str">
        <f t="shared" si="63"/>
        <v>EN TERMINO</v>
      </c>
      <c r="Z101" s="41" t="s">
        <v>458</v>
      </c>
    </row>
    <row r="102" spans="2:26" ht="62.25" customHeight="1" x14ac:dyDescent="0.25">
      <c r="B102" s="227" t="s">
        <v>542</v>
      </c>
      <c r="C102" s="227" t="s">
        <v>543</v>
      </c>
      <c r="D102" s="227" t="s">
        <v>544</v>
      </c>
      <c r="E102" s="227" t="s">
        <v>545</v>
      </c>
      <c r="F102" s="236" t="s">
        <v>546</v>
      </c>
      <c r="G102" s="227" t="s">
        <v>547</v>
      </c>
      <c r="H102" s="191" t="s">
        <v>548</v>
      </c>
      <c r="I102" s="187" t="s">
        <v>50</v>
      </c>
      <c r="J102" s="189">
        <v>1</v>
      </c>
      <c r="K102" s="225">
        <v>46170</v>
      </c>
      <c r="L102" s="225">
        <v>46354</v>
      </c>
      <c r="M102" s="226">
        <f>(+L102-K102)/7</f>
        <v>26.285714285714285</v>
      </c>
      <c r="N102" s="231" t="s">
        <v>549</v>
      </c>
      <c r="O102" s="9">
        <v>0</v>
      </c>
      <c r="P102" s="10">
        <f t="shared" si="57"/>
        <v>0</v>
      </c>
      <c r="Q102" s="11">
        <f t="shared" si="58"/>
        <v>0</v>
      </c>
      <c r="R102" s="12">
        <f t="shared" si="59"/>
        <v>0</v>
      </c>
      <c r="S102" s="12">
        <f t="shared" si="60"/>
        <v>0</v>
      </c>
      <c r="T102" s="41"/>
      <c r="U102" s="41" t="s">
        <v>32</v>
      </c>
      <c r="V102" s="41" t="s">
        <v>745</v>
      </c>
      <c r="W102" s="12">
        <f t="shared" si="61"/>
        <v>0</v>
      </c>
      <c r="X102" s="12">
        <f t="shared" si="62"/>
        <v>1</v>
      </c>
      <c r="Y102" s="12" t="str">
        <f t="shared" si="63"/>
        <v>EN TERMINO</v>
      </c>
      <c r="Z102" s="41" t="s">
        <v>458</v>
      </c>
    </row>
    <row r="103" spans="2:26" ht="63" customHeight="1" x14ac:dyDescent="0.25">
      <c r="B103" s="227"/>
      <c r="C103" s="227"/>
      <c r="D103" s="227"/>
      <c r="E103" s="227"/>
      <c r="F103" s="236"/>
      <c r="G103" s="227"/>
      <c r="H103" s="187" t="s">
        <v>550</v>
      </c>
      <c r="I103" s="187" t="s">
        <v>50</v>
      </c>
      <c r="J103" s="189">
        <v>1</v>
      </c>
      <c r="K103" s="225"/>
      <c r="L103" s="225"/>
      <c r="M103" s="226"/>
      <c r="N103" s="231"/>
      <c r="O103" s="9">
        <v>0</v>
      </c>
      <c r="P103" s="10">
        <f t="shared" si="57"/>
        <v>0</v>
      </c>
      <c r="Q103" s="11">
        <f t="shared" si="58"/>
        <v>0</v>
      </c>
      <c r="R103" s="12">
        <f t="shared" si="59"/>
        <v>0</v>
      </c>
      <c r="S103" s="12">
        <f t="shared" si="60"/>
        <v>0</v>
      </c>
      <c r="T103" s="41"/>
      <c r="U103" s="41" t="s">
        <v>32</v>
      </c>
      <c r="V103" s="41" t="s">
        <v>745</v>
      </c>
      <c r="W103" s="12">
        <f t="shared" si="61"/>
        <v>0</v>
      </c>
      <c r="X103" s="12">
        <f t="shared" si="62"/>
        <v>1</v>
      </c>
      <c r="Y103" s="12" t="str">
        <f t="shared" si="63"/>
        <v>EN TERMINO</v>
      </c>
      <c r="Z103" s="41" t="s">
        <v>458</v>
      </c>
    </row>
    <row r="104" spans="2:26" ht="64.5" customHeight="1" x14ac:dyDescent="0.25">
      <c r="B104" s="227"/>
      <c r="C104" s="227"/>
      <c r="D104" s="227"/>
      <c r="E104" s="227"/>
      <c r="F104" s="236"/>
      <c r="G104" s="227"/>
      <c r="H104" s="187" t="s">
        <v>551</v>
      </c>
      <c r="I104" s="187" t="s">
        <v>128</v>
      </c>
      <c r="J104" s="192">
        <v>1</v>
      </c>
      <c r="K104" s="225"/>
      <c r="L104" s="225"/>
      <c r="M104" s="226"/>
      <c r="N104" s="231"/>
      <c r="O104" s="9">
        <v>0</v>
      </c>
      <c r="P104" s="10">
        <f>IF(O104/J104&gt;1,1,+O104/J104)</f>
        <v>0</v>
      </c>
      <c r="Q104" s="11">
        <f>+M104*P104</f>
        <v>0</v>
      </c>
      <c r="R104" s="12">
        <f>IF(L104&lt;=$C$8,Q104,0)</f>
        <v>0</v>
      </c>
      <c r="S104" s="12">
        <f t="shared" si="60"/>
        <v>0</v>
      </c>
      <c r="T104" s="13" t="s">
        <v>32</v>
      </c>
      <c r="U104" s="13" t="s">
        <v>32</v>
      </c>
      <c r="V104" s="41" t="s">
        <v>745</v>
      </c>
      <c r="W104" s="12">
        <f t="shared" si="61"/>
        <v>0</v>
      </c>
      <c r="X104" s="12">
        <f>IF(L104&lt;$C$8,0,1)</f>
        <v>1</v>
      </c>
      <c r="Y104" s="12" t="str">
        <f>IF(W104+X104&gt;1,"CUMPLIDA",IF(X104=1,"EN TERMINO","VENCIDA"))</f>
        <v>EN TERMINO</v>
      </c>
      <c r="Z104" s="14" t="s">
        <v>458</v>
      </c>
    </row>
    <row r="105" spans="2:26" ht="72.75" customHeight="1" x14ac:dyDescent="0.25">
      <c r="B105" s="227"/>
      <c r="C105" s="227"/>
      <c r="D105" s="227"/>
      <c r="E105" s="227"/>
      <c r="F105" s="236"/>
      <c r="G105" s="227"/>
      <c r="H105" s="187" t="s">
        <v>552</v>
      </c>
      <c r="I105" s="187" t="s">
        <v>50</v>
      </c>
      <c r="J105" s="189">
        <v>1</v>
      </c>
      <c r="K105" s="225"/>
      <c r="L105" s="225"/>
      <c r="M105" s="226"/>
      <c r="N105" s="231"/>
      <c r="O105" s="9">
        <v>1</v>
      </c>
      <c r="P105" s="10">
        <v>0</v>
      </c>
      <c r="Q105" s="11">
        <f>+M105*P105</f>
        <v>0</v>
      </c>
      <c r="R105" s="12">
        <f>IF(L105&lt;=$C$8,Q105,0)</f>
        <v>0</v>
      </c>
      <c r="S105" s="12">
        <f t="shared" si="60"/>
        <v>0</v>
      </c>
      <c r="T105" s="13"/>
      <c r="U105" s="13" t="s">
        <v>32</v>
      </c>
      <c r="V105" s="41" t="s">
        <v>745</v>
      </c>
      <c r="W105" s="12">
        <f t="shared" si="61"/>
        <v>0</v>
      </c>
      <c r="X105" s="12">
        <f>IF(L105&lt;$C$8,0,1)</f>
        <v>1</v>
      </c>
      <c r="Y105" s="12" t="str">
        <f>IF(W105+X105&gt;1,"CUMPLIDA",IF(X105=1,"EN TERMINO","VENCIDA"))</f>
        <v>EN TERMINO</v>
      </c>
      <c r="Z105" s="14" t="s">
        <v>458</v>
      </c>
    </row>
    <row r="106" spans="2:26" ht="45.75" customHeight="1" x14ac:dyDescent="0.25">
      <c r="B106" s="227"/>
      <c r="C106" s="227"/>
      <c r="D106" s="227"/>
      <c r="E106" s="227"/>
      <c r="F106" s="236"/>
      <c r="G106" s="227"/>
      <c r="H106" s="187" t="s">
        <v>553</v>
      </c>
      <c r="I106" s="187" t="s">
        <v>50</v>
      </c>
      <c r="J106" s="189">
        <v>1</v>
      </c>
      <c r="K106" s="225"/>
      <c r="L106" s="225"/>
      <c r="M106" s="226"/>
      <c r="N106" s="231"/>
      <c r="O106" s="9">
        <v>0</v>
      </c>
      <c r="P106" s="10">
        <f>IF(O106/J106&gt;1,1,+O106/J106)</f>
        <v>0</v>
      </c>
      <c r="Q106" s="11">
        <f>+M106*P106</f>
        <v>0</v>
      </c>
      <c r="R106" s="12">
        <f t="shared" ref="R106:R110" si="65">IF(L106&lt;=$C$7,Q106,0)</f>
        <v>0</v>
      </c>
      <c r="S106" s="12">
        <f t="shared" si="60"/>
        <v>0</v>
      </c>
      <c r="T106" s="13"/>
      <c r="U106" s="13" t="s">
        <v>32</v>
      </c>
      <c r="V106" s="41" t="s">
        <v>745</v>
      </c>
      <c r="W106" s="12">
        <f t="shared" si="61"/>
        <v>0</v>
      </c>
      <c r="X106" s="12">
        <f>IF(L106&lt;$C$8,0,1)</f>
        <v>1</v>
      </c>
      <c r="Y106" s="12" t="str">
        <f>IF(W106+X106&gt;1,"CUMPLIDA",IF(X106=1,"EN TERMINO","VENCIDA"))</f>
        <v>EN TERMINO</v>
      </c>
      <c r="Z106" s="14" t="s">
        <v>458</v>
      </c>
    </row>
    <row r="107" spans="2:26" ht="54.75" customHeight="1" x14ac:dyDescent="0.25">
      <c r="B107" s="227"/>
      <c r="C107" s="227"/>
      <c r="D107" s="227"/>
      <c r="E107" s="227"/>
      <c r="F107" s="236"/>
      <c r="G107" s="227"/>
      <c r="H107" s="187" t="s">
        <v>554</v>
      </c>
      <c r="I107" s="187" t="s">
        <v>50</v>
      </c>
      <c r="J107" s="189">
        <v>1</v>
      </c>
      <c r="K107" s="225"/>
      <c r="L107" s="225"/>
      <c r="M107" s="226"/>
      <c r="N107" s="231"/>
      <c r="O107" s="9">
        <v>0</v>
      </c>
      <c r="P107" s="10">
        <f t="shared" ref="P107:P118" si="66">IF(O107/J107&gt;1,1,+O107/J107)</f>
        <v>0</v>
      </c>
      <c r="Q107" s="11">
        <f t="shared" ref="Q107:Q118" si="67">+M107*P107</f>
        <v>0</v>
      </c>
      <c r="R107" s="12">
        <f t="shared" si="65"/>
        <v>0</v>
      </c>
      <c r="S107" s="12">
        <f t="shared" si="60"/>
        <v>0</v>
      </c>
      <c r="T107" s="13"/>
      <c r="U107" s="13" t="s">
        <v>32</v>
      </c>
      <c r="V107" s="41" t="s">
        <v>745</v>
      </c>
      <c r="W107" s="12">
        <f t="shared" si="61"/>
        <v>0</v>
      </c>
      <c r="X107" s="12">
        <f t="shared" ref="X107:X118" si="68">IF(L107&lt;$C$8,0,1)</f>
        <v>1</v>
      </c>
      <c r="Y107" s="12" t="str">
        <f t="shared" ref="Y107:Y118" si="69">IF(W107+X107&gt;1,"CUMPLIDA",IF(X107=1,"EN TERMINO","VENCIDA"))</f>
        <v>EN TERMINO</v>
      </c>
      <c r="Z107" s="14" t="s">
        <v>458</v>
      </c>
    </row>
    <row r="108" spans="2:26" ht="48" customHeight="1" x14ac:dyDescent="0.25">
      <c r="B108" s="227"/>
      <c r="C108" s="227"/>
      <c r="D108" s="227"/>
      <c r="E108" s="227"/>
      <c r="F108" s="236"/>
      <c r="G108" s="227"/>
      <c r="H108" s="187" t="s">
        <v>555</v>
      </c>
      <c r="I108" s="187" t="s">
        <v>50</v>
      </c>
      <c r="J108" s="189">
        <v>1</v>
      </c>
      <c r="K108" s="225"/>
      <c r="L108" s="225"/>
      <c r="M108" s="226"/>
      <c r="N108" s="231"/>
      <c r="O108" s="9">
        <v>0</v>
      </c>
      <c r="P108" s="10">
        <f t="shared" si="66"/>
        <v>0</v>
      </c>
      <c r="Q108" s="11">
        <f t="shared" si="67"/>
        <v>0</v>
      </c>
      <c r="R108" s="12">
        <f t="shared" si="65"/>
        <v>0</v>
      </c>
      <c r="S108" s="12">
        <f t="shared" si="60"/>
        <v>0</v>
      </c>
      <c r="T108" s="13"/>
      <c r="U108" s="13" t="s">
        <v>32</v>
      </c>
      <c r="V108" s="41" t="s">
        <v>745</v>
      </c>
      <c r="W108" s="12">
        <f t="shared" si="61"/>
        <v>0</v>
      </c>
      <c r="X108" s="12">
        <f t="shared" si="68"/>
        <v>1</v>
      </c>
      <c r="Y108" s="12" t="str">
        <f t="shared" si="69"/>
        <v>EN TERMINO</v>
      </c>
      <c r="Z108" s="14" t="s">
        <v>458</v>
      </c>
    </row>
    <row r="109" spans="2:26" ht="79.5" customHeight="1" x14ac:dyDescent="0.25">
      <c r="B109" s="187" t="s">
        <v>556</v>
      </c>
      <c r="C109" s="187" t="s">
        <v>557</v>
      </c>
      <c r="D109" s="187" t="s">
        <v>558</v>
      </c>
      <c r="E109" s="187" t="s">
        <v>559</v>
      </c>
      <c r="F109" s="186" t="s">
        <v>560</v>
      </c>
      <c r="G109" s="187" t="s">
        <v>451</v>
      </c>
      <c r="H109" s="186" t="s">
        <v>561</v>
      </c>
      <c r="I109" s="185" t="s">
        <v>562</v>
      </c>
      <c r="J109" s="186">
        <v>6</v>
      </c>
      <c r="K109" s="193">
        <v>46170</v>
      </c>
      <c r="L109" s="193">
        <v>46354</v>
      </c>
      <c r="M109" s="189">
        <f>(+L109-K109)/7</f>
        <v>26.285714285714285</v>
      </c>
      <c r="N109" s="190" t="s">
        <v>455</v>
      </c>
      <c r="O109" s="9">
        <v>0</v>
      </c>
      <c r="P109" s="10">
        <f t="shared" si="66"/>
        <v>0</v>
      </c>
      <c r="Q109" s="11">
        <f t="shared" si="67"/>
        <v>0</v>
      </c>
      <c r="R109" s="12">
        <f t="shared" si="65"/>
        <v>0</v>
      </c>
      <c r="S109" s="12">
        <f t="shared" si="60"/>
        <v>0</v>
      </c>
      <c r="T109" s="13"/>
      <c r="U109" s="13" t="s">
        <v>32</v>
      </c>
      <c r="V109" s="41" t="s">
        <v>745</v>
      </c>
      <c r="W109" s="12">
        <f t="shared" si="61"/>
        <v>0</v>
      </c>
      <c r="X109" s="12">
        <f t="shared" si="68"/>
        <v>1</v>
      </c>
      <c r="Y109" s="12" t="str">
        <f t="shared" si="69"/>
        <v>EN TERMINO</v>
      </c>
      <c r="Z109" s="14" t="s">
        <v>458</v>
      </c>
    </row>
    <row r="110" spans="2:26" ht="63" customHeight="1" x14ac:dyDescent="0.25">
      <c r="B110" s="227" t="s">
        <v>563</v>
      </c>
      <c r="C110" s="227" t="s">
        <v>564</v>
      </c>
      <c r="D110" s="233" t="s">
        <v>565</v>
      </c>
      <c r="E110" s="234" t="s">
        <v>566</v>
      </c>
      <c r="F110" s="235" t="s">
        <v>567</v>
      </c>
      <c r="G110" s="233" t="s">
        <v>568</v>
      </c>
      <c r="H110" s="194" t="s">
        <v>569</v>
      </c>
      <c r="I110" s="187" t="s">
        <v>50</v>
      </c>
      <c r="J110" s="187">
        <v>1</v>
      </c>
      <c r="K110" s="225">
        <v>46170</v>
      </c>
      <c r="L110" s="225">
        <v>46354</v>
      </c>
      <c r="M110" s="226">
        <f t="shared" ref="M110" si="70">(+L110-K110)/7</f>
        <v>26.285714285714285</v>
      </c>
      <c r="N110" s="230" t="s">
        <v>570</v>
      </c>
      <c r="O110" s="9">
        <v>0</v>
      </c>
      <c r="P110" s="10">
        <f t="shared" si="66"/>
        <v>0</v>
      </c>
      <c r="Q110" s="11">
        <f t="shared" si="67"/>
        <v>0</v>
      </c>
      <c r="R110" s="12">
        <f t="shared" si="65"/>
        <v>0</v>
      </c>
      <c r="S110" s="12">
        <f t="shared" si="60"/>
        <v>0</v>
      </c>
      <c r="T110" s="13"/>
      <c r="U110" s="13" t="s">
        <v>32</v>
      </c>
      <c r="V110" s="41" t="s">
        <v>745</v>
      </c>
      <c r="W110" s="12">
        <f t="shared" si="61"/>
        <v>0</v>
      </c>
      <c r="X110" s="12">
        <f t="shared" si="68"/>
        <v>1</v>
      </c>
      <c r="Y110" s="12" t="str">
        <f t="shared" si="69"/>
        <v>EN TERMINO</v>
      </c>
      <c r="Z110" s="14" t="s">
        <v>458</v>
      </c>
    </row>
    <row r="111" spans="2:26" ht="75.75" customHeight="1" x14ac:dyDescent="0.25">
      <c r="B111" s="227"/>
      <c r="C111" s="227"/>
      <c r="D111" s="233"/>
      <c r="E111" s="234"/>
      <c r="F111" s="235"/>
      <c r="G111" s="233"/>
      <c r="H111" s="195" t="s">
        <v>571</v>
      </c>
      <c r="I111" s="187" t="s">
        <v>50</v>
      </c>
      <c r="J111" s="187">
        <v>1</v>
      </c>
      <c r="K111" s="225"/>
      <c r="L111" s="225"/>
      <c r="M111" s="226"/>
      <c r="N111" s="230"/>
      <c r="O111" s="9">
        <v>0</v>
      </c>
      <c r="P111" s="10">
        <f t="shared" si="66"/>
        <v>0</v>
      </c>
      <c r="Q111" s="11">
        <f t="shared" si="67"/>
        <v>0</v>
      </c>
      <c r="R111" s="12">
        <f t="shared" ref="R111:R118" si="71">IF(L111&lt;=$C$8,Q111,0)</f>
        <v>0</v>
      </c>
      <c r="S111" s="12">
        <f t="shared" si="60"/>
        <v>0</v>
      </c>
      <c r="T111" s="41"/>
      <c r="U111" s="41" t="s">
        <v>32</v>
      </c>
      <c r="V111" s="41" t="s">
        <v>745</v>
      </c>
      <c r="W111" s="12">
        <f t="shared" si="61"/>
        <v>0</v>
      </c>
      <c r="X111" s="12">
        <f t="shared" si="68"/>
        <v>1</v>
      </c>
      <c r="Y111" s="12" t="str">
        <f t="shared" si="69"/>
        <v>EN TERMINO</v>
      </c>
      <c r="Z111" s="41" t="s">
        <v>458</v>
      </c>
    </row>
    <row r="112" spans="2:26" ht="69.75" customHeight="1" x14ac:dyDescent="0.25">
      <c r="B112" s="227"/>
      <c r="C112" s="227"/>
      <c r="D112" s="233"/>
      <c r="E112" s="234"/>
      <c r="F112" s="235"/>
      <c r="G112" s="233"/>
      <c r="H112" s="196" t="s">
        <v>572</v>
      </c>
      <c r="I112" s="187" t="s">
        <v>50</v>
      </c>
      <c r="J112" s="187">
        <v>1</v>
      </c>
      <c r="K112" s="225"/>
      <c r="L112" s="225"/>
      <c r="M112" s="226"/>
      <c r="N112" s="230"/>
      <c r="O112" s="9">
        <v>0</v>
      </c>
      <c r="P112" s="10">
        <f t="shared" si="66"/>
        <v>0</v>
      </c>
      <c r="Q112" s="11">
        <f t="shared" si="67"/>
        <v>0</v>
      </c>
      <c r="R112" s="12">
        <f t="shared" si="71"/>
        <v>0</v>
      </c>
      <c r="S112" s="12">
        <f t="shared" si="60"/>
        <v>0</v>
      </c>
      <c r="T112" s="41"/>
      <c r="U112" s="41" t="s">
        <v>32</v>
      </c>
      <c r="V112" s="41" t="s">
        <v>745</v>
      </c>
      <c r="W112" s="12">
        <f t="shared" si="61"/>
        <v>0</v>
      </c>
      <c r="X112" s="12">
        <f t="shared" si="68"/>
        <v>1</v>
      </c>
      <c r="Y112" s="12" t="str">
        <f t="shared" si="69"/>
        <v>EN TERMINO</v>
      </c>
      <c r="Z112" s="41" t="s">
        <v>458</v>
      </c>
    </row>
    <row r="113" spans="2:26" ht="75.75" customHeight="1" x14ac:dyDescent="0.25">
      <c r="B113" s="187" t="s">
        <v>573</v>
      </c>
      <c r="C113" s="197" t="s">
        <v>574</v>
      </c>
      <c r="D113" s="197" t="s">
        <v>575</v>
      </c>
      <c r="E113" s="197" t="s">
        <v>576</v>
      </c>
      <c r="F113" s="197" t="s">
        <v>577</v>
      </c>
      <c r="G113" s="197" t="s">
        <v>578</v>
      </c>
      <c r="H113" s="12" t="s">
        <v>579</v>
      </c>
      <c r="I113" s="198" t="s">
        <v>580</v>
      </c>
      <c r="J113" s="198" t="s">
        <v>581</v>
      </c>
      <c r="K113" s="193">
        <v>46170</v>
      </c>
      <c r="L113" s="193">
        <v>46354</v>
      </c>
      <c r="M113" s="199">
        <f>(+L113-K113)/7</f>
        <v>26.285714285714285</v>
      </c>
      <c r="N113" s="200" t="s">
        <v>582</v>
      </c>
      <c r="O113" s="9">
        <v>0</v>
      </c>
      <c r="P113" s="10">
        <v>0</v>
      </c>
      <c r="Q113" s="11">
        <f t="shared" si="67"/>
        <v>0</v>
      </c>
      <c r="R113" s="12">
        <f t="shared" si="71"/>
        <v>0</v>
      </c>
      <c r="S113" s="12">
        <f t="shared" si="60"/>
        <v>0</v>
      </c>
      <c r="T113" s="41"/>
      <c r="U113" s="41" t="s">
        <v>32</v>
      </c>
      <c r="V113" s="41" t="s">
        <v>745</v>
      </c>
      <c r="W113" s="12">
        <f t="shared" si="61"/>
        <v>0</v>
      </c>
      <c r="X113" s="12">
        <f t="shared" si="68"/>
        <v>1</v>
      </c>
      <c r="Y113" s="12" t="str">
        <f t="shared" si="69"/>
        <v>EN TERMINO</v>
      </c>
      <c r="Z113" s="41" t="s">
        <v>458</v>
      </c>
    </row>
    <row r="114" spans="2:26" ht="63.75" customHeight="1" x14ac:dyDescent="0.25">
      <c r="B114" s="227" t="s">
        <v>583</v>
      </c>
      <c r="C114" s="227" t="s">
        <v>584</v>
      </c>
      <c r="D114" s="227" t="s">
        <v>585</v>
      </c>
      <c r="E114" s="227" t="s">
        <v>586</v>
      </c>
      <c r="F114" s="227" t="s">
        <v>587</v>
      </c>
      <c r="G114" s="227" t="s">
        <v>588</v>
      </c>
      <c r="H114" s="187" t="s">
        <v>589</v>
      </c>
      <c r="I114" s="187" t="s">
        <v>50</v>
      </c>
      <c r="J114" s="187">
        <v>1</v>
      </c>
      <c r="K114" s="225">
        <v>46170</v>
      </c>
      <c r="L114" s="225">
        <v>46354</v>
      </c>
      <c r="M114" s="226">
        <f>(+L114-K114)/7</f>
        <v>26.285714285714285</v>
      </c>
      <c r="N114" s="231" t="s">
        <v>590</v>
      </c>
      <c r="O114" s="9">
        <v>0</v>
      </c>
      <c r="P114" s="10">
        <f t="shared" si="66"/>
        <v>0</v>
      </c>
      <c r="Q114" s="11">
        <f t="shared" si="67"/>
        <v>0</v>
      </c>
      <c r="R114" s="12">
        <f t="shared" si="71"/>
        <v>0</v>
      </c>
      <c r="S114" s="12">
        <f t="shared" si="60"/>
        <v>0</v>
      </c>
      <c r="T114" s="41"/>
      <c r="U114" s="41" t="s">
        <v>32</v>
      </c>
      <c r="V114" s="41" t="s">
        <v>745</v>
      </c>
      <c r="W114" s="12">
        <f t="shared" si="61"/>
        <v>0</v>
      </c>
      <c r="X114" s="12">
        <f t="shared" si="68"/>
        <v>1</v>
      </c>
      <c r="Y114" s="12" t="str">
        <f t="shared" si="69"/>
        <v>EN TERMINO</v>
      </c>
      <c r="Z114" s="41" t="s">
        <v>458</v>
      </c>
    </row>
    <row r="115" spans="2:26" ht="71.25" customHeight="1" x14ac:dyDescent="0.25">
      <c r="B115" s="227"/>
      <c r="C115" s="227"/>
      <c r="D115" s="227"/>
      <c r="E115" s="227"/>
      <c r="F115" s="227"/>
      <c r="G115" s="227"/>
      <c r="H115" s="187" t="s">
        <v>591</v>
      </c>
      <c r="I115" s="187" t="s">
        <v>50</v>
      </c>
      <c r="J115" s="187">
        <v>2</v>
      </c>
      <c r="K115" s="225"/>
      <c r="L115" s="225"/>
      <c r="M115" s="226"/>
      <c r="N115" s="231"/>
      <c r="O115" s="9">
        <v>0</v>
      </c>
      <c r="P115" s="10">
        <f t="shared" si="66"/>
        <v>0</v>
      </c>
      <c r="Q115" s="11">
        <f t="shared" si="67"/>
        <v>0</v>
      </c>
      <c r="R115" s="12">
        <f t="shared" si="71"/>
        <v>0</v>
      </c>
      <c r="S115" s="12">
        <f t="shared" si="60"/>
        <v>0</v>
      </c>
      <c r="T115" s="41"/>
      <c r="U115" s="41" t="s">
        <v>32</v>
      </c>
      <c r="V115" s="41" t="s">
        <v>745</v>
      </c>
      <c r="W115" s="12">
        <f t="shared" si="61"/>
        <v>0</v>
      </c>
      <c r="X115" s="12">
        <f t="shared" si="68"/>
        <v>1</v>
      </c>
      <c r="Y115" s="12" t="str">
        <f t="shared" si="69"/>
        <v>EN TERMINO</v>
      </c>
      <c r="Z115" s="41" t="s">
        <v>458</v>
      </c>
    </row>
    <row r="116" spans="2:26" ht="71.25" customHeight="1" x14ac:dyDescent="0.25">
      <c r="B116" s="227"/>
      <c r="C116" s="227"/>
      <c r="D116" s="227"/>
      <c r="E116" s="227"/>
      <c r="F116" s="227"/>
      <c r="G116" s="227"/>
      <c r="H116" s="187" t="s">
        <v>592</v>
      </c>
      <c r="I116" s="187" t="s">
        <v>50</v>
      </c>
      <c r="J116" s="187">
        <v>2</v>
      </c>
      <c r="K116" s="225"/>
      <c r="L116" s="225"/>
      <c r="M116" s="226"/>
      <c r="N116" s="231"/>
      <c r="O116" s="9">
        <v>0</v>
      </c>
      <c r="P116" s="10">
        <f t="shared" si="66"/>
        <v>0</v>
      </c>
      <c r="Q116" s="11">
        <f t="shared" si="67"/>
        <v>0</v>
      </c>
      <c r="R116" s="12">
        <f t="shared" si="71"/>
        <v>0</v>
      </c>
      <c r="S116" s="12">
        <f t="shared" si="60"/>
        <v>0</v>
      </c>
      <c r="T116" s="41"/>
      <c r="U116" s="41" t="s">
        <v>32</v>
      </c>
      <c r="V116" s="41" t="s">
        <v>745</v>
      </c>
      <c r="W116" s="12">
        <f t="shared" si="61"/>
        <v>0</v>
      </c>
      <c r="X116" s="12">
        <f t="shared" si="68"/>
        <v>1</v>
      </c>
      <c r="Y116" s="12" t="str">
        <f t="shared" si="69"/>
        <v>EN TERMINO</v>
      </c>
      <c r="Z116" s="41" t="s">
        <v>458</v>
      </c>
    </row>
    <row r="117" spans="2:26" ht="71.25" customHeight="1" x14ac:dyDescent="0.25">
      <c r="B117" s="227" t="s">
        <v>593</v>
      </c>
      <c r="C117" s="227" t="s">
        <v>594</v>
      </c>
      <c r="D117" s="227" t="s">
        <v>595</v>
      </c>
      <c r="E117" s="227" t="s">
        <v>596</v>
      </c>
      <c r="F117" s="227" t="s">
        <v>597</v>
      </c>
      <c r="G117" s="227" t="s">
        <v>598</v>
      </c>
      <c r="H117" s="187" t="s">
        <v>599</v>
      </c>
      <c r="I117" s="187" t="s">
        <v>128</v>
      </c>
      <c r="J117" s="192">
        <v>0.8</v>
      </c>
      <c r="K117" s="225">
        <v>46170</v>
      </c>
      <c r="L117" s="225">
        <v>46354</v>
      </c>
      <c r="M117" s="226">
        <f>(+L117-K117)/7</f>
        <v>26.285714285714285</v>
      </c>
      <c r="N117" s="232" t="s">
        <v>600</v>
      </c>
      <c r="O117" s="9">
        <v>0</v>
      </c>
      <c r="P117" s="10">
        <f t="shared" si="66"/>
        <v>0</v>
      </c>
      <c r="Q117" s="11">
        <f t="shared" si="67"/>
        <v>0</v>
      </c>
      <c r="R117" s="12">
        <f t="shared" si="71"/>
        <v>0</v>
      </c>
      <c r="S117" s="12">
        <f t="shared" si="60"/>
        <v>0</v>
      </c>
      <c r="T117" s="41"/>
      <c r="U117" s="41" t="s">
        <v>32</v>
      </c>
      <c r="V117" s="41" t="s">
        <v>745</v>
      </c>
      <c r="W117" s="12">
        <f t="shared" si="61"/>
        <v>0</v>
      </c>
      <c r="X117" s="12">
        <f t="shared" si="68"/>
        <v>1</v>
      </c>
      <c r="Y117" s="12" t="str">
        <f t="shared" si="69"/>
        <v>EN TERMINO</v>
      </c>
      <c r="Z117" s="41" t="s">
        <v>458</v>
      </c>
    </row>
    <row r="118" spans="2:26" ht="53.25" customHeight="1" x14ac:dyDescent="0.25">
      <c r="B118" s="227"/>
      <c r="C118" s="227"/>
      <c r="D118" s="227"/>
      <c r="E118" s="227"/>
      <c r="F118" s="227"/>
      <c r="G118" s="227"/>
      <c r="H118" s="187" t="s">
        <v>601</v>
      </c>
      <c r="I118" s="187" t="s">
        <v>128</v>
      </c>
      <c r="J118" s="192">
        <v>1</v>
      </c>
      <c r="K118" s="225"/>
      <c r="L118" s="225"/>
      <c r="M118" s="226"/>
      <c r="N118" s="232"/>
      <c r="O118" s="9">
        <v>0</v>
      </c>
      <c r="P118" s="10">
        <f t="shared" si="66"/>
        <v>0</v>
      </c>
      <c r="Q118" s="11">
        <f t="shared" si="67"/>
        <v>0</v>
      </c>
      <c r="R118" s="12">
        <f t="shared" si="71"/>
        <v>0</v>
      </c>
      <c r="S118" s="12">
        <f t="shared" si="60"/>
        <v>0</v>
      </c>
      <c r="T118" s="41"/>
      <c r="U118" s="41" t="s">
        <v>32</v>
      </c>
      <c r="V118" s="41" t="s">
        <v>745</v>
      </c>
      <c r="W118" s="12">
        <f t="shared" si="61"/>
        <v>0</v>
      </c>
      <c r="X118" s="12">
        <f t="shared" si="68"/>
        <v>1</v>
      </c>
      <c r="Y118" s="12" t="str">
        <f t="shared" si="69"/>
        <v>EN TERMINO</v>
      </c>
      <c r="Z118" s="41" t="s">
        <v>458</v>
      </c>
    </row>
    <row r="119" spans="2:26" ht="73.5" customHeight="1" x14ac:dyDescent="0.25">
      <c r="B119" s="227" t="s">
        <v>602</v>
      </c>
      <c r="C119" s="227" t="s">
        <v>603</v>
      </c>
      <c r="D119" s="227" t="s">
        <v>604</v>
      </c>
      <c r="E119" s="227" t="s">
        <v>605</v>
      </c>
      <c r="F119" s="201" t="s">
        <v>606</v>
      </c>
      <c r="G119" s="201" t="s">
        <v>607</v>
      </c>
      <c r="H119" s="201" t="s">
        <v>608</v>
      </c>
      <c r="I119" s="201" t="s">
        <v>609</v>
      </c>
      <c r="J119" s="201">
        <v>1</v>
      </c>
      <c r="K119" s="225">
        <v>46170</v>
      </c>
      <c r="L119" s="225">
        <v>46354</v>
      </c>
      <c r="M119" s="226">
        <f>(+L119-K119)/7</f>
        <v>26.285714285714285</v>
      </c>
      <c r="N119" s="230" t="s">
        <v>610</v>
      </c>
      <c r="O119" s="9">
        <v>0</v>
      </c>
      <c r="P119" s="10">
        <f>IF(O119/J119&gt;1,1,+O119/J119)</f>
        <v>0</v>
      </c>
      <c r="Q119" s="11">
        <f>+M119*P119</f>
        <v>0</v>
      </c>
      <c r="R119" s="12">
        <f>IF(L119&lt;=$C$8,Q119,0)</f>
        <v>0</v>
      </c>
      <c r="S119" s="12">
        <f t="shared" si="60"/>
        <v>0</v>
      </c>
      <c r="T119" s="13"/>
      <c r="U119" s="13" t="s">
        <v>32</v>
      </c>
      <c r="V119" s="41" t="s">
        <v>745</v>
      </c>
      <c r="W119" s="12">
        <f t="shared" si="61"/>
        <v>0</v>
      </c>
      <c r="X119" s="12">
        <f>IF(L119&lt;$C$8,0,1)</f>
        <v>1</v>
      </c>
      <c r="Y119" s="12" t="str">
        <f>IF(W119+X119&gt;1,"CUMPLIDA",IF(X119=1,"EN TERMINO","VENCIDA"))</f>
        <v>EN TERMINO</v>
      </c>
      <c r="Z119" s="14" t="s">
        <v>458</v>
      </c>
    </row>
    <row r="120" spans="2:26" ht="75" customHeight="1" x14ac:dyDescent="0.25">
      <c r="B120" s="227"/>
      <c r="C120" s="227"/>
      <c r="D120" s="227"/>
      <c r="E120" s="227"/>
      <c r="F120" s="201" t="s">
        <v>611</v>
      </c>
      <c r="G120" s="201" t="s">
        <v>612</v>
      </c>
      <c r="H120" s="201" t="s">
        <v>613</v>
      </c>
      <c r="I120" s="201" t="s">
        <v>614</v>
      </c>
      <c r="J120" s="201">
        <v>1</v>
      </c>
      <c r="K120" s="225"/>
      <c r="L120" s="225"/>
      <c r="M120" s="226"/>
      <c r="N120" s="230"/>
      <c r="O120" s="9">
        <v>1</v>
      </c>
      <c r="P120" s="10">
        <v>0</v>
      </c>
      <c r="Q120" s="11">
        <f>+M120*P120</f>
        <v>0</v>
      </c>
      <c r="R120" s="12">
        <f>IF(L120&lt;=$C$8,Q120,0)</f>
        <v>0</v>
      </c>
      <c r="S120" s="12">
        <f t="shared" si="60"/>
        <v>0</v>
      </c>
      <c r="T120" s="13"/>
      <c r="U120" s="13" t="s">
        <v>32</v>
      </c>
      <c r="V120" s="41" t="s">
        <v>745</v>
      </c>
      <c r="W120" s="12">
        <f t="shared" si="61"/>
        <v>0</v>
      </c>
      <c r="X120" s="12">
        <f>IF(L120&lt;$C$8,0,1)</f>
        <v>1</v>
      </c>
      <c r="Y120" s="12" t="str">
        <f>IF(W120+X120&gt;1,"CUMPLIDA",IF(X120=1,"EN TERMINO","VENCIDA"))</f>
        <v>EN TERMINO</v>
      </c>
      <c r="Z120" s="14" t="s">
        <v>458</v>
      </c>
    </row>
    <row r="121" spans="2:26" ht="81" customHeight="1" x14ac:dyDescent="0.25">
      <c r="B121" s="227"/>
      <c r="C121" s="227"/>
      <c r="D121" s="227"/>
      <c r="E121" s="227"/>
      <c r="F121" s="201" t="s">
        <v>615</v>
      </c>
      <c r="G121" s="201" t="s">
        <v>616</v>
      </c>
      <c r="H121" s="201" t="s">
        <v>617</v>
      </c>
      <c r="I121" s="201" t="s">
        <v>618</v>
      </c>
      <c r="J121" s="201">
        <v>1</v>
      </c>
      <c r="K121" s="225"/>
      <c r="L121" s="225"/>
      <c r="M121" s="226"/>
      <c r="N121" s="230"/>
      <c r="O121" s="9">
        <v>0</v>
      </c>
      <c r="P121" s="10">
        <f>IF(O121/J121&gt;1,1,+O121/J121)</f>
        <v>0</v>
      </c>
      <c r="Q121" s="11">
        <f>+M121*P121</f>
        <v>0</v>
      </c>
      <c r="R121" s="12">
        <f t="shared" ref="R121:R125" si="72">IF(L121&lt;=$C$7,Q121,0)</f>
        <v>0</v>
      </c>
      <c r="S121" s="12">
        <f t="shared" si="60"/>
        <v>0</v>
      </c>
      <c r="T121" s="13"/>
      <c r="U121" s="13" t="s">
        <v>32</v>
      </c>
      <c r="V121" s="41" t="s">
        <v>745</v>
      </c>
      <c r="W121" s="12">
        <f t="shared" si="61"/>
        <v>0</v>
      </c>
      <c r="X121" s="12">
        <f>IF(L121&lt;$C$8,0,1)</f>
        <v>1</v>
      </c>
      <c r="Y121" s="12" t="str">
        <f>IF(W121+X121&gt;1,"CUMPLIDA",IF(X121=1,"EN TERMINO","VENCIDA"))</f>
        <v>EN TERMINO</v>
      </c>
      <c r="Z121" s="14" t="s">
        <v>458</v>
      </c>
    </row>
    <row r="122" spans="2:26" ht="66" customHeight="1" x14ac:dyDescent="0.25">
      <c r="B122" s="227"/>
      <c r="C122" s="227"/>
      <c r="D122" s="227"/>
      <c r="E122" s="227"/>
      <c r="F122" s="201" t="s">
        <v>619</v>
      </c>
      <c r="G122" s="201" t="s">
        <v>620</v>
      </c>
      <c r="H122" s="201" t="s">
        <v>621</v>
      </c>
      <c r="I122" s="201" t="s">
        <v>622</v>
      </c>
      <c r="J122" s="201">
        <v>1</v>
      </c>
      <c r="K122" s="225"/>
      <c r="L122" s="225"/>
      <c r="M122" s="226"/>
      <c r="N122" s="230"/>
      <c r="O122" s="9">
        <v>0</v>
      </c>
      <c r="P122" s="10">
        <f t="shared" ref="P122:P133" si="73">IF(O122/J122&gt;1,1,+O122/J122)</f>
        <v>0</v>
      </c>
      <c r="Q122" s="11">
        <f t="shared" ref="Q122:Q133" si="74">+M122*P122</f>
        <v>0</v>
      </c>
      <c r="R122" s="12">
        <f t="shared" si="72"/>
        <v>0</v>
      </c>
      <c r="S122" s="12">
        <f t="shared" si="60"/>
        <v>0</v>
      </c>
      <c r="T122" s="13"/>
      <c r="U122" s="13" t="s">
        <v>32</v>
      </c>
      <c r="V122" s="41" t="s">
        <v>745</v>
      </c>
      <c r="W122" s="12">
        <f t="shared" si="61"/>
        <v>0</v>
      </c>
      <c r="X122" s="12">
        <f t="shared" ref="X122:X133" si="75">IF(L122&lt;$C$8,0,1)</f>
        <v>1</v>
      </c>
      <c r="Y122" s="12" t="str">
        <f t="shared" ref="Y122:Y133" si="76">IF(W122+X122&gt;1,"CUMPLIDA",IF(X122=1,"EN TERMINO","VENCIDA"))</f>
        <v>EN TERMINO</v>
      </c>
      <c r="Z122" s="14" t="s">
        <v>458</v>
      </c>
    </row>
    <row r="123" spans="2:26" ht="64.5" customHeight="1" x14ac:dyDescent="0.25">
      <c r="B123" s="227" t="s">
        <v>623</v>
      </c>
      <c r="C123" s="227" t="s">
        <v>624</v>
      </c>
      <c r="D123" s="227" t="s">
        <v>625</v>
      </c>
      <c r="E123" s="227" t="s">
        <v>626</v>
      </c>
      <c r="F123" s="186" t="s">
        <v>627</v>
      </c>
      <c r="G123" s="187" t="s">
        <v>628</v>
      </c>
      <c r="H123" s="186" t="s">
        <v>629</v>
      </c>
      <c r="I123" s="185" t="s">
        <v>630</v>
      </c>
      <c r="J123" s="186">
        <v>1</v>
      </c>
      <c r="K123" s="225">
        <v>46170</v>
      </c>
      <c r="L123" s="225">
        <v>46354</v>
      </c>
      <c r="M123" s="226">
        <f>(+L123-K123)/7</f>
        <v>26.285714285714285</v>
      </c>
      <c r="N123" s="231" t="s">
        <v>631</v>
      </c>
      <c r="O123" s="9">
        <v>0</v>
      </c>
      <c r="P123" s="10">
        <f t="shared" si="73"/>
        <v>0</v>
      </c>
      <c r="Q123" s="11">
        <f t="shared" si="74"/>
        <v>0</v>
      </c>
      <c r="R123" s="12">
        <f t="shared" si="72"/>
        <v>0</v>
      </c>
      <c r="S123" s="12">
        <f t="shared" si="60"/>
        <v>0</v>
      </c>
      <c r="T123" s="13"/>
      <c r="U123" s="13" t="s">
        <v>32</v>
      </c>
      <c r="V123" s="41" t="s">
        <v>745</v>
      </c>
      <c r="W123" s="12">
        <f t="shared" si="61"/>
        <v>0</v>
      </c>
      <c r="X123" s="12">
        <f t="shared" si="75"/>
        <v>1</v>
      </c>
      <c r="Y123" s="12" t="str">
        <f t="shared" si="76"/>
        <v>EN TERMINO</v>
      </c>
      <c r="Z123" s="14" t="s">
        <v>458</v>
      </c>
    </row>
    <row r="124" spans="2:26" ht="54.75" customHeight="1" x14ac:dyDescent="0.25">
      <c r="B124" s="227"/>
      <c r="C124" s="227"/>
      <c r="D124" s="227"/>
      <c r="E124" s="227"/>
      <c r="F124" s="186" t="s">
        <v>632</v>
      </c>
      <c r="G124" s="187" t="s">
        <v>633</v>
      </c>
      <c r="H124" s="186" t="s">
        <v>634</v>
      </c>
      <c r="I124" s="185" t="s">
        <v>635</v>
      </c>
      <c r="J124" s="202">
        <v>1</v>
      </c>
      <c r="K124" s="225"/>
      <c r="L124" s="225"/>
      <c r="M124" s="226"/>
      <c r="N124" s="231"/>
      <c r="O124" s="9">
        <v>0</v>
      </c>
      <c r="P124" s="10">
        <f t="shared" si="73"/>
        <v>0</v>
      </c>
      <c r="Q124" s="11">
        <f t="shared" si="74"/>
        <v>0</v>
      </c>
      <c r="R124" s="12">
        <f t="shared" si="72"/>
        <v>0</v>
      </c>
      <c r="S124" s="12">
        <f t="shared" si="60"/>
        <v>0</v>
      </c>
      <c r="T124" s="13"/>
      <c r="U124" s="13" t="s">
        <v>32</v>
      </c>
      <c r="V124" s="41" t="s">
        <v>745</v>
      </c>
      <c r="W124" s="12">
        <f t="shared" si="61"/>
        <v>0</v>
      </c>
      <c r="X124" s="12">
        <f t="shared" si="75"/>
        <v>1</v>
      </c>
      <c r="Y124" s="12" t="str">
        <f t="shared" si="76"/>
        <v>EN TERMINO</v>
      </c>
      <c r="Z124" s="14" t="s">
        <v>458</v>
      </c>
    </row>
    <row r="125" spans="2:26" ht="74.25" customHeight="1" x14ac:dyDescent="0.25">
      <c r="B125" s="187" t="s">
        <v>636</v>
      </c>
      <c r="C125" s="187" t="s">
        <v>637</v>
      </c>
      <c r="D125" s="187" t="s">
        <v>638</v>
      </c>
      <c r="E125" s="187" t="s">
        <v>639</v>
      </c>
      <c r="F125" s="186" t="s">
        <v>640</v>
      </c>
      <c r="G125" s="187" t="s">
        <v>641</v>
      </c>
      <c r="H125" s="186" t="s">
        <v>642</v>
      </c>
      <c r="I125" s="185" t="s">
        <v>643</v>
      </c>
      <c r="J125" s="186" t="s">
        <v>644</v>
      </c>
      <c r="K125" s="188">
        <v>46170</v>
      </c>
      <c r="L125" s="188">
        <v>46354</v>
      </c>
      <c r="M125" s="189">
        <f>(+L125-K125)/7</f>
        <v>26.285714285714285</v>
      </c>
      <c r="N125" s="190" t="s">
        <v>645</v>
      </c>
      <c r="O125" s="9">
        <v>0</v>
      </c>
      <c r="P125" s="10">
        <v>0</v>
      </c>
      <c r="Q125" s="11">
        <f t="shared" si="74"/>
        <v>0</v>
      </c>
      <c r="R125" s="12">
        <f t="shared" si="72"/>
        <v>0</v>
      </c>
      <c r="S125" s="12">
        <f t="shared" si="60"/>
        <v>0</v>
      </c>
      <c r="T125" s="13"/>
      <c r="U125" s="13" t="s">
        <v>32</v>
      </c>
      <c r="V125" s="41" t="s">
        <v>745</v>
      </c>
      <c r="W125" s="12">
        <f t="shared" si="61"/>
        <v>0</v>
      </c>
      <c r="X125" s="12">
        <f t="shared" si="75"/>
        <v>1</v>
      </c>
      <c r="Y125" s="12" t="str">
        <f t="shared" si="76"/>
        <v>EN TERMINO</v>
      </c>
      <c r="Z125" s="14" t="s">
        <v>458</v>
      </c>
    </row>
    <row r="126" spans="2:26" ht="69.75" customHeight="1" x14ac:dyDescent="0.25">
      <c r="B126" s="227" t="s">
        <v>646</v>
      </c>
      <c r="C126" s="229" t="s">
        <v>647</v>
      </c>
      <c r="D126" s="229" t="s">
        <v>648</v>
      </c>
      <c r="E126" s="229" t="s">
        <v>649</v>
      </c>
      <c r="F126" s="203" t="s">
        <v>650</v>
      </c>
      <c r="G126" s="203" t="s">
        <v>651</v>
      </c>
      <c r="H126" s="204" t="s">
        <v>652</v>
      </c>
      <c r="I126" s="205" t="s">
        <v>533</v>
      </c>
      <c r="J126" s="204">
        <v>1</v>
      </c>
      <c r="K126" s="225">
        <v>46170</v>
      </c>
      <c r="L126" s="225">
        <v>46354</v>
      </c>
      <c r="M126" s="226">
        <f>(+L126-K126)/7</f>
        <v>26.285714285714285</v>
      </c>
      <c r="N126" s="190"/>
      <c r="O126" s="9">
        <v>0</v>
      </c>
      <c r="P126" s="10">
        <f t="shared" si="73"/>
        <v>0</v>
      </c>
      <c r="Q126" s="11">
        <f t="shared" si="74"/>
        <v>0</v>
      </c>
      <c r="R126" s="12">
        <f t="shared" ref="R126:R133" si="77">IF(L126&lt;=$C$8,Q126,0)</f>
        <v>0</v>
      </c>
      <c r="S126" s="12">
        <f t="shared" si="60"/>
        <v>0</v>
      </c>
      <c r="T126" s="41"/>
      <c r="U126" s="41" t="s">
        <v>32</v>
      </c>
      <c r="V126" s="41" t="s">
        <v>745</v>
      </c>
      <c r="W126" s="12">
        <f t="shared" si="61"/>
        <v>0</v>
      </c>
      <c r="X126" s="12">
        <f t="shared" si="75"/>
        <v>1</v>
      </c>
      <c r="Y126" s="12" t="str">
        <f t="shared" si="76"/>
        <v>EN TERMINO</v>
      </c>
      <c r="Z126" s="41" t="s">
        <v>458</v>
      </c>
    </row>
    <row r="127" spans="2:26" ht="69.75" customHeight="1" x14ac:dyDescent="0.25">
      <c r="B127" s="227"/>
      <c r="C127" s="229"/>
      <c r="D127" s="229"/>
      <c r="E127" s="229"/>
      <c r="F127" s="203" t="s">
        <v>653</v>
      </c>
      <c r="G127" s="203" t="s">
        <v>651</v>
      </c>
      <c r="H127" s="204" t="s">
        <v>654</v>
      </c>
      <c r="I127" s="205" t="s">
        <v>533</v>
      </c>
      <c r="J127" s="204">
        <v>1</v>
      </c>
      <c r="K127" s="225"/>
      <c r="L127" s="225"/>
      <c r="M127" s="226"/>
      <c r="N127" s="190"/>
      <c r="O127" s="9">
        <v>0</v>
      </c>
      <c r="P127" s="10">
        <f t="shared" si="73"/>
        <v>0</v>
      </c>
      <c r="Q127" s="11">
        <f t="shared" si="74"/>
        <v>0</v>
      </c>
      <c r="R127" s="12">
        <f t="shared" si="77"/>
        <v>0</v>
      </c>
      <c r="S127" s="12">
        <f t="shared" si="60"/>
        <v>0</v>
      </c>
      <c r="T127" s="41"/>
      <c r="U127" s="41" t="s">
        <v>32</v>
      </c>
      <c r="V127" s="41" t="s">
        <v>745</v>
      </c>
      <c r="W127" s="12">
        <f t="shared" si="61"/>
        <v>0</v>
      </c>
      <c r="X127" s="12">
        <f t="shared" si="75"/>
        <v>1</v>
      </c>
      <c r="Y127" s="12" t="str">
        <f t="shared" si="76"/>
        <v>EN TERMINO</v>
      </c>
      <c r="Z127" s="41" t="s">
        <v>458</v>
      </c>
    </row>
    <row r="128" spans="2:26" ht="71.25" customHeight="1" x14ac:dyDescent="0.25">
      <c r="B128" s="187" t="s">
        <v>655</v>
      </c>
      <c r="C128" s="187" t="s">
        <v>656</v>
      </c>
      <c r="D128" s="187" t="s">
        <v>657</v>
      </c>
      <c r="E128" s="187" t="s">
        <v>658</v>
      </c>
      <c r="F128" s="186" t="s">
        <v>659</v>
      </c>
      <c r="G128" s="187" t="s">
        <v>660</v>
      </c>
      <c r="H128" s="186" t="s">
        <v>661</v>
      </c>
      <c r="I128" s="185" t="s">
        <v>128</v>
      </c>
      <c r="J128" s="190">
        <v>1</v>
      </c>
      <c r="K128" s="188">
        <v>46170</v>
      </c>
      <c r="L128" s="188">
        <v>46354</v>
      </c>
      <c r="M128" s="189">
        <f t="shared" ref="M128:M143" si="78">(+L128-K128)/7</f>
        <v>26.285714285714285</v>
      </c>
      <c r="N128" s="190" t="s">
        <v>662</v>
      </c>
      <c r="O128" s="9">
        <v>0</v>
      </c>
      <c r="P128" s="10">
        <f t="shared" si="73"/>
        <v>0</v>
      </c>
      <c r="Q128" s="11">
        <f t="shared" si="74"/>
        <v>0</v>
      </c>
      <c r="R128" s="12">
        <f t="shared" si="77"/>
        <v>0</v>
      </c>
      <c r="S128" s="12">
        <f t="shared" si="60"/>
        <v>0</v>
      </c>
      <c r="T128" s="41"/>
      <c r="U128" s="41" t="s">
        <v>32</v>
      </c>
      <c r="V128" s="41" t="s">
        <v>745</v>
      </c>
      <c r="W128" s="12">
        <f t="shared" si="61"/>
        <v>0</v>
      </c>
      <c r="X128" s="12">
        <f t="shared" si="75"/>
        <v>1</v>
      </c>
      <c r="Y128" s="12" t="str">
        <f t="shared" si="76"/>
        <v>EN TERMINO</v>
      </c>
      <c r="Z128" s="41" t="s">
        <v>458</v>
      </c>
    </row>
    <row r="129" spans="2:26" ht="79.5" customHeight="1" x14ac:dyDescent="0.25">
      <c r="B129" s="187" t="s">
        <v>663</v>
      </c>
      <c r="C129" s="187" t="s">
        <v>664</v>
      </c>
      <c r="D129" s="206" t="s">
        <v>665</v>
      </c>
      <c r="E129" s="187" t="s">
        <v>666</v>
      </c>
      <c r="F129" s="186" t="s">
        <v>667</v>
      </c>
      <c r="G129" s="187" t="s">
        <v>668</v>
      </c>
      <c r="H129" s="186" t="s">
        <v>669</v>
      </c>
      <c r="I129" s="185" t="s">
        <v>670</v>
      </c>
      <c r="J129" s="186" t="s">
        <v>671</v>
      </c>
      <c r="K129" s="188">
        <v>46164</v>
      </c>
      <c r="L129" s="188">
        <v>46265</v>
      </c>
      <c r="M129" s="189">
        <f>(+L129-K129)/7</f>
        <v>14.428571428571429</v>
      </c>
      <c r="N129" s="190" t="s">
        <v>672</v>
      </c>
      <c r="O129" s="9">
        <v>0</v>
      </c>
      <c r="P129" s="10">
        <v>0</v>
      </c>
      <c r="Q129" s="11">
        <f t="shared" si="74"/>
        <v>0</v>
      </c>
      <c r="R129" s="12">
        <f t="shared" si="77"/>
        <v>0</v>
      </c>
      <c r="S129" s="12">
        <f t="shared" si="60"/>
        <v>0</v>
      </c>
      <c r="T129" s="41"/>
      <c r="U129" s="41" t="s">
        <v>32</v>
      </c>
      <c r="V129" s="41" t="s">
        <v>745</v>
      </c>
      <c r="W129" s="12">
        <f t="shared" si="61"/>
        <v>0</v>
      </c>
      <c r="X129" s="12">
        <f t="shared" si="75"/>
        <v>1</v>
      </c>
      <c r="Y129" s="12" t="str">
        <f t="shared" si="76"/>
        <v>EN TERMINO</v>
      </c>
      <c r="Z129" s="41" t="s">
        <v>458</v>
      </c>
    </row>
    <row r="130" spans="2:26" ht="66" customHeight="1" x14ac:dyDescent="0.25">
      <c r="B130" s="227" t="s">
        <v>673</v>
      </c>
      <c r="C130" s="187" t="s">
        <v>674</v>
      </c>
      <c r="D130" s="187" t="s">
        <v>675</v>
      </c>
      <c r="E130" s="187" t="s">
        <v>150</v>
      </c>
      <c r="F130" s="187" t="s">
        <v>676</v>
      </c>
      <c r="G130" s="187" t="s">
        <v>677</v>
      </c>
      <c r="H130" s="187" t="s">
        <v>678</v>
      </c>
      <c r="I130" s="187" t="s">
        <v>679</v>
      </c>
      <c r="J130" s="187">
        <v>1</v>
      </c>
      <c r="K130" s="225">
        <v>46170</v>
      </c>
      <c r="L130" s="225">
        <v>46354</v>
      </c>
      <c r="M130" s="226">
        <f>(+L130-K130)/7</f>
        <v>26.285714285714285</v>
      </c>
      <c r="N130" s="192" t="s">
        <v>680</v>
      </c>
      <c r="O130" s="9">
        <v>0</v>
      </c>
      <c r="P130" s="10">
        <f t="shared" si="73"/>
        <v>0</v>
      </c>
      <c r="Q130" s="11">
        <f t="shared" si="74"/>
        <v>0</v>
      </c>
      <c r="R130" s="12">
        <f t="shared" si="77"/>
        <v>0</v>
      </c>
      <c r="S130" s="12">
        <f t="shared" si="60"/>
        <v>0</v>
      </c>
      <c r="T130" s="41"/>
      <c r="U130" s="41" t="s">
        <v>32</v>
      </c>
      <c r="V130" s="41" t="s">
        <v>745</v>
      </c>
      <c r="W130" s="12">
        <f t="shared" si="61"/>
        <v>0</v>
      </c>
      <c r="X130" s="12">
        <f t="shared" si="75"/>
        <v>1</v>
      </c>
      <c r="Y130" s="12" t="str">
        <f t="shared" si="76"/>
        <v>EN TERMINO</v>
      </c>
      <c r="Z130" s="41" t="s">
        <v>458</v>
      </c>
    </row>
    <row r="131" spans="2:26" ht="78.75" customHeight="1" x14ac:dyDescent="0.25">
      <c r="B131" s="227"/>
      <c r="C131" s="187"/>
      <c r="D131" s="187"/>
      <c r="E131" s="187"/>
      <c r="F131" s="187" t="s">
        <v>681</v>
      </c>
      <c r="G131" s="187" t="s">
        <v>682</v>
      </c>
      <c r="H131" s="187" t="s">
        <v>246</v>
      </c>
      <c r="I131" s="187" t="s">
        <v>683</v>
      </c>
      <c r="J131" s="187">
        <v>1</v>
      </c>
      <c r="K131" s="225"/>
      <c r="L131" s="225"/>
      <c r="M131" s="226"/>
      <c r="N131" s="206" t="s">
        <v>684</v>
      </c>
      <c r="O131" s="9">
        <v>0</v>
      </c>
      <c r="P131" s="10">
        <f t="shared" si="73"/>
        <v>0</v>
      </c>
      <c r="Q131" s="11">
        <f t="shared" si="74"/>
        <v>0</v>
      </c>
      <c r="R131" s="12">
        <f t="shared" si="77"/>
        <v>0</v>
      </c>
      <c r="S131" s="12">
        <f t="shared" si="60"/>
        <v>0</v>
      </c>
      <c r="T131" s="41"/>
      <c r="U131" s="41" t="s">
        <v>32</v>
      </c>
      <c r="V131" s="41" t="s">
        <v>745</v>
      </c>
      <c r="W131" s="12">
        <f t="shared" si="61"/>
        <v>0</v>
      </c>
      <c r="X131" s="12">
        <f t="shared" si="75"/>
        <v>1</v>
      </c>
      <c r="Y131" s="12" t="str">
        <f t="shared" si="76"/>
        <v>EN TERMINO</v>
      </c>
      <c r="Z131" s="41" t="s">
        <v>458</v>
      </c>
    </row>
    <row r="132" spans="2:26" ht="81" customHeight="1" x14ac:dyDescent="0.25">
      <c r="B132" s="207" t="s">
        <v>685</v>
      </c>
      <c r="C132" s="207" t="s">
        <v>686</v>
      </c>
      <c r="D132" s="207" t="s">
        <v>687</v>
      </c>
      <c r="E132" s="207" t="s">
        <v>688</v>
      </c>
      <c r="F132" s="208" t="s">
        <v>689</v>
      </c>
      <c r="G132" s="207" t="s">
        <v>690</v>
      </c>
      <c r="H132" s="208" t="s">
        <v>691</v>
      </c>
      <c r="I132" s="208" t="s">
        <v>692</v>
      </c>
      <c r="J132" s="208" t="s">
        <v>693</v>
      </c>
      <c r="K132" s="209">
        <v>46170</v>
      </c>
      <c r="L132" s="209">
        <v>46201</v>
      </c>
      <c r="M132" s="210">
        <f t="shared" ref="M132" si="79">(+L132-K132)/7</f>
        <v>4.4285714285714288</v>
      </c>
      <c r="N132" s="211" t="s">
        <v>694</v>
      </c>
      <c r="O132" s="9">
        <v>0</v>
      </c>
      <c r="P132" s="10">
        <f t="shared" si="73"/>
        <v>0</v>
      </c>
      <c r="Q132" s="11">
        <f t="shared" si="74"/>
        <v>0</v>
      </c>
      <c r="R132" s="12">
        <f t="shared" si="77"/>
        <v>0</v>
      </c>
      <c r="S132" s="12">
        <f t="shared" si="60"/>
        <v>0</v>
      </c>
      <c r="T132" s="41"/>
      <c r="U132" s="41" t="s">
        <v>32</v>
      </c>
      <c r="V132" s="41" t="s">
        <v>745</v>
      </c>
      <c r="W132" s="12">
        <f t="shared" si="61"/>
        <v>0</v>
      </c>
      <c r="X132" s="12">
        <f t="shared" si="75"/>
        <v>1</v>
      </c>
      <c r="Y132" s="12" t="str">
        <f t="shared" si="76"/>
        <v>EN TERMINO</v>
      </c>
      <c r="Z132" s="41" t="s">
        <v>458</v>
      </c>
    </row>
    <row r="133" spans="2:26" ht="66" customHeight="1" x14ac:dyDescent="0.25">
      <c r="B133" s="227" t="s">
        <v>695</v>
      </c>
      <c r="C133" s="227" t="s">
        <v>696</v>
      </c>
      <c r="D133" s="227" t="s">
        <v>697</v>
      </c>
      <c r="E133" s="227" t="s">
        <v>150</v>
      </c>
      <c r="F133" s="187" t="s">
        <v>676</v>
      </c>
      <c r="G133" s="187" t="s">
        <v>677</v>
      </c>
      <c r="H133" s="187" t="s">
        <v>678</v>
      </c>
      <c r="I133" s="187" t="s">
        <v>679</v>
      </c>
      <c r="J133" s="187">
        <v>1</v>
      </c>
      <c r="K133" s="225">
        <v>46170</v>
      </c>
      <c r="L133" s="225">
        <v>46354</v>
      </c>
      <c r="M133" s="226">
        <f>(+L133-K133)/7</f>
        <v>26.285714285714285</v>
      </c>
      <c r="N133" s="192" t="s">
        <v>680</v>
      </c>
      <c r="O133" s="9">
        <v>0</v>
      </c>
      <c r="P133" s="10">
        <f t="shared" si="73"/>
        <v>0</v>
      </c>
      <c r="Q133" s="11">
        <f t="shared" si="74"/>
        <v>0</v>
      </c>
      <c r="R133" s="12">
        <f t="shared" si="77"/>
        <v>0</v>
      </c>
      <c r="S133" s="12">
        <f t="shared" si="60"/>
        <v>0</v>
      </c>
      <c r="T133" s="41"/>
      <c r="U133" s="41" t="s">
        <v>32</v>
      </c>
      <c r="V133" s="41" t="s">
        <v>745</v>
      </c>
      <c r="W133" s="12">
        <f t="shared" si="61"/>
        <v>0</v>
      </c>
      <c r="X133" s="12">
        <f t="shared" si="75"/>
        <v>1</v>
      </c>
      <c r="Y133" s="12" t="str">
        <f t="shared" si="76"/>
        <v>EN TERMINO</v>
      </c>
      <c r="Z133" s="41" t="s">
        <v>458</v>
      </c>
    </row>
    <row r="134" spans="2:26" ht="78.75" customHeight="1" x14ac:dyDescent="0.25">
      <c r="B134" s="227"/>
      <c r="C134" s="227"/>
      <c r="D134" s="227"/>
      <c r="E134" s="227"/>
      <c r="F134" s="187" t="s">
        <v>698</v>
      </c>
      <c r="G134" s="187" t="s">
        <v>699</v>
      </c>
      <c r="H134" s="187" t="s">
        <v>246</v>
      </c>
      <c r="I134" s="187" t="s">
        <v>700</v>
      </c>
      <c r="J134" s="187">
        <v>1</v>
      </c>
      <c r="K134" s="225"/>
      <c r="L134" s="225"/>
      <c r="M134" s="226"/>
      <c r="N134" s="206" t="s">
        <v>701</v>
      </c>
      <c r="O134" s="9">
        <v>0</v>
      </c>
      <c r="P134" s="10">
        <f>IF(O134/J134&gt;1,1,+O134/J134)</f>
        <v>0</v>
      </c>
      <c r="Q134" s="11">
        <f>+M134*P134</f>
        <v>0</v>
      </c>
      <c r="R134" s="12">
        <f>IF(L134&lt;=$C$8,Q134,0)</f>
        <v>0</v>
      </c>
      <c r="S134" s="12">
        <f t="shared" si="60"/>
        <v>0</v>
      </c>
      <c r="T134" s="13"/>
      <c r="U134" s="13" t="s">
        <v>32</v>
      </c>
      <c r="V134" s="41" t="s">
        <v>745</v>
      </c>
      <c r="W134" s="12">
        <f t="shared" si="61"/>
        <v>0</v>
      </c>
      <c r="X134" s="12">
        <f>IF(L134&lt;$C$8,0,1)</f>
        <v>1</v>
      </c>
      <c r="Y134" s="12" t="str">
        <f>IF(W134+X134&gt;1,"CUMPLIDA",IF(X134=1,"EN TERMINO","VENCIDA"))</f>
        <v>EN TERMINO</v>
      </c>
      <c r="Z134" s="14" t="s">
        <v>458</v>
      </c>
    </row>
    <row r="135" spans="2:26" ht="89.25" customHeight="1" x14ac:dyDescent="0.25">
      <c r="B135" s="187" t="s">
        <v>702</v>
      </c>
      <c r="C135" s="187" t="s">
        <v>703</v>
      </c>
      <c r="D135" s="187" t="s">
        <v>704</v>
      </c>
      <c r="E135" s="187" t="s">
        <v>705</v>
      </c>
      <c r="F135" s="186" t="s">
        <v>606</v>
      </c>
      <c r="G135" s="187" t="s">
        <v>607</v>
      </c>
      <c r="H135" s="186" t="s">
        <v>706</v>
      </c>
      <c r="I135" s="185" t="s">
        <v>707</v>
      </c>
      <c r="J135" s="186">
        <v>1</v>
      </c>
      <c r="K135" s="188">
        <v>46170</v>
      </c>
      <c r="L135" s="188">
        <v>46354</v>
      </c>
      <c r="M135" s="189">
        <f>(+L135-K135)/7</f>
        <v>26.285714285714285</v>
      </c>
      <c r="N135" s="212" t="s">
        <v>708</v>
      </c>
      <c r="O135" s="9">
        <v>0</v>
      </c>
      <c r="P135" s="10">
        <f>IF(O135/J135&gt;1,1,+O135/J135)</f>
        <v>0</v>
      </c>
      <c r="Q135" s="11">
        <f>+M135*P135</f>
        <v>0</v>
      </c>
      <c r="R135" s="12">
        <f>IF(L135&lt;=$C$8,Q135,0)</f>
        <v>0</v>
      </c>
      <c r="S135" s="12">
        <f t="shared" si="60"/>
        <v>0</v>
      </c>
      <c r="T135" s="13"/>
      <c r="U135" s="13" t="s">
        <v>32</v>
      </c>
      <c r="V135" s="41" t="s">
        <v>745</v>
      </c>
      <c r="W135" s="12">
        <f t="shared" si="61"/>
        <v>0</v>
      </c>
      <c r="X135" s="12">
        <f>IF(L135&lt;$C$8,0,1)</f>
        <v>1</v>
      </c>
      <c r="Y135" s="12" t="str">
        <f>IF(W135+X135&gt;1,"CUMPLIDA",IF(X135=1,"EN TERMINO","VENCIDA"))</f>
        <v>EN TERMINO</v>
      </c>
      <c r="Z135" s="14" t="s">
        <v>458</v>
      </c>
    </row>
    <row r="136" spans="2:26" ht="75.75" customHeight="1" x14ac:dyDescent="0.25">
      <c r="B136" s="187" t="s">
        <v>709</v>
      </c>
      <c r="C136" s="187" t="s">
        <v>710</v>
      </c>
      <c r="D136" s="187" t="s">
        <v>711</v>
      </c>
      <c r="E136" s="187" t="s">
        <v>712</v>
      </c>
      <c r="F136" s="186" t="s">
        <v>713</v>
      </c>
      <c r="G136" s="187" t="s">
        <v>714</v>
      </c>
      <c r="H136" s="186" t="s">
        <v>715</v>
      </c>
      <c r="I136" s="185" t="s">
        <v>716</v>
      </c>
      <c r="J136" s="186" t="s">
        <v>717</v>
      </c>
      <c r="K136" s="188">
        <v>46170</v>
      </c>
      <c r="L136" s="188">
        <v>46354</v>
      </c>
      <c r="M136" s="189">
        <f>(+L136-K136)/7</f>
        <v>26.285714285714285</v>
      </c>
      <c r="N136" s="190" t="s">
        <v>718</v>
      </c>
      <c r="O136" s="9">
        <v>0</v>
      </c>
      <c r="P136" s="10">
        <v>0</v>
      </c>
      <c r="Q136" s="11">
        <f>+M136*P136</f>
        <v>0</v>
      </c>
      <c r="R136" s="12">
        <f t="shared" ref="R136:R140" si="80">IF(L136&lt;=$C$7,Q136,0)</f>
        <v>0</v>
      </c>
      <c r="S136" s="12">
        <f t="shared" si="60"/>
        <v>0</v>
      </c>
      <c r="T136" s="13"/>
      <c r="U136" s="13" t="s">
        <v>32</v>
      </c>
      <c r="V136" s="41" t="s">
        <v>745</v>
      </c>
      <c r="W136" s="12">
        <f t="shared" si="61"/>
        <v>0</v>
      </c>
      <c r="X136" s="12">
        <f>IF(L136&lt;$C$8,0,1)</f>
        <v>1</v>
      </c>
      <c r="Y136" s="12" t="str">
        <f>IF(W136+X136&gt;1,"CUMPLIDA",IF(X136=1,"EN TERMINO","VENCIDA"))</f>
        <v>EN TERMINO</v>
      </c>
      <c r="Z136" s="14" t="s">
        <v>458</v>
      </c>
    </row>
    <row r="137" spans="2:26" ht="66.75" customHeight="1" x14ac:dyDescent="0.25">
      <c r="B137" s="227" t="s">
        <v>719</v>
      </c>
      <c r="C137" s="227" t="s">
        <v>720</v>
      </c>
      <c r="D137" s="227" t="s">
        <v>721</v>
      </c>
      <c r="E137" s="227" t="s">
        <v>150</v>
      </c>
      <c r="F137" s="206" t="s">
        <v>722</v>
      </c>
      <c r="G137" s="206" t="s">
        <v>723</v>
      </c>
      <c r="H137" s="186" t="s">
        <v>744</v>
      </c>
      <c r="I137" s="185" t="s">
        <v>744</v>
      </c>
      <c r="J137" s="186">
        <v>1</v>
      </c>
      <c r="K137" s="225">
        <v>46170</v>
      </c>
      <c r="L137" s="225">
        <v>46354</v>
      </c>
      <c r="M137" s="226">
        <f>(+L137-K137)/7</f>
        <v>26.285714285714285</v>
      </c>
      <c r="N137" s="228" t="s">
        <v>684</v>
      </c>
      <c r="O137" s="9">
        <v>0</v>
      </c>
      <c r="P137" s="10">
        <f t="shared" ref="P137:P140" si="81">IF(O137/J137&gt;1,1,+O137/J137)</f>
        <v>0</v>
      </c>
      <c r="Q137" s="11">
        <f t="shared" ref="Q137:Q140" si="82">+M137*P137</f>
        <v>0</v>
      </c>
      <c r="R137" s="12">
        <f t="shared" si="80"/>
        <v>0</v>
      </c>
      <c r="S137" s="12">
        <f t="shared" si="60"/>
        <v>0</v>
      </c>
      <c r="T137" s="13"/>
      <c r="U137" s="13" t="s">
        <v>32</v>
      </c>
      <c r="V137" s="41" t="s">
        <v>745</v>
      </c>
      <c r="W137" s="12">
        <f t="shared" si="61"/>
        <v>0</v>
      </c>
      <c r="X137" s="12">
        <f t="shared" ref="X137:X140" si="83">IF(L137&lt;$C$8,0,1)</f>
        <v>1</v>
      </c>
      <c r="Y137" s="12" t="str">
        <f t="shared" ref="Y137:Y140" si="84">IF(W137+X137&gt;1,"CUMPLIDA",IF(X137=1,"EN TERMINO","VENCIDA"))</f>
        <v>EN TERMINO</v>
      </c>
      <c r="Z137" s="14" t="s">
        <v>458</v>
      </c>
    </row>
    <row r="138" spans="2:26" ht="90.75" customHeight="1" x14ac:dyDescent="0.25">
      <c r="B138" s="227"/>
      <c r="C138" s="227"/>
      <c r="D138" s="227"/>
      <c r="E138" s="227"/>
      <c r="F138" s="186" t="s">
        <v>724</v>
      </c>
      <c r="G138" s="187" t="s">
        <v>725</v>
      </c>
      <c r="H138" s="186" t="s">
        <v>246</v>
      </c>
      <c r="I138" s="185" t="s">
        <v>700</v>
      </c>
      <c r="J138" s="186">
        <v>1</v>
      </c>
      <c r="K138" s="225"/>
      <c r="L138" s="225"/>
      <c r="M138" s="226"/>
      <c r="N138" s="228"/>
      <c r="O138" s="9">
        <v>0</v>
      </c>
      <c r="P138" s="10">
        <f t="shared" si="81"/>
        <v>0</v>
      </c>
      <c r="Q138" s="11">
        <f t="shared" si="82"/>
        <v>0</v>
      </c>
      <c r="R138" s="12">
        <f t="shared" si="80"/>
        <v>0</v>
      </c>
      <c r="S138" s="12">
        <f t="shared" si="60"/>
        <v>0</v>
      </c>
      <c r="T138" s="13"/>
      <c r="U138" s="13" t="s">
        <v>32</v>
      </c>
      <c r="V138" s="41" t="s">
        <v>745</v>
      </c>
      <c r="W138" s="12">
        <f t="shared" si="61"/>
        <v>0</v>
      </c>
      <c r="X138" s="12">
        <f t="shared" si="83"/>
        <v>1</v>
      </c>
      <c r="Y138" s="12" t="str">
        <f t="shared" si="84"/>
        <v>EN TERMINO</v>
      </c>
      <c r="Z138" s="14" t="s">
        <v>458</v>
      </c>
    </row>
    <row r="139" spans="2:26" ht="104.25" customHeight="1" x14ac:dyDescent="0.25">
      <c r="B139" s="227" t="s">
        <v>726</v>
      </c>
      <c r="C139" s="227" t="s">
        <v>727</v>
      </c>
      <c r="D139" s="227" t="s">
        <v>728</v>
      </c>
      <c r="E139" s="227" t="s">
        <v>150</v>
      </c>
      <c r="F139" s="187" t="s">
        <v>676</v>
      </c>
      <c r="G139" s="187" t="s">
        <v>677</v>
      </c>
      <c r="H139" s="187" t="s">
        <v>678</v>
      </c>
      <c r="I139" s="187" t="s">
        <v>679</v>
      </c>
      <c r="J139" s="187">
        <v>1</v>
      </c>
      <c r="K139" s="225">
        <v>46170</v>
      </c>
      <c r="L139" s="225">
        <v>46354</v>
      </c>
      <c r="M139" s="226">
        <f t="shared" ref="M139" si="85">(+L139-K139)/7</f>
        <v>26.285714285714285</v>
      </c>
      <c r="N139" s="190" t="s">
        <v>680</v>
      </c>
      <c r="O139" s="9">
        <v>0</v>
      </c>
      <c r="P139" s="10">
        <f t="shared" si="81"/>
        <v>0</v>
      </c>
      <c r="Q139" s="11">
        <f t="shared" si="82"/>
        <v>0</v>
      </c>
      <c r="R139" s="12">
        <f t="shared" si="80"/>
        <v>0</v>
      </c>
      <c r="S139" s="12">
        <f t="shared" si="60"/>
        <v>0</v>
      </c>
      <c r="T139" s="13"/>
      <c r="U139" s="13" t="s">
        <v>32</v>
      </c>
      <c r="V139" s="41" t="s">
        <v>745</v>
      </c>
      <c r="W139" s="12">
        <f t="shared" si="61"/>
        <v>0</v>
      </c>
      <c r="X139" s="12">
        <f t="shared" si="83"/>
        <v>1</v>
      </c>
      <c r="Y139" s="12" t="str">
        <f t="shared" si="84"/>
        <v>EN TERMINO</v>
      </c>
      <c r="Z139" s="14" t="s">
        <v>458</v>
      </c>
    </row>
    <row r="140" spans="2:26" ht="86.25" customHeight="1" x14ac:dyDescent="0.25">
      <c r="B140" s="227"/>
      <c r="C140" s="227"/>
      <c r="D140" s="227"/>
      <c r="E140" s="227"/>
      <c r="F140" s="187" t="s">
        <v>729</v>
      </c>
      <c r="G140" s="187" t="s">
        <v>730</v>
      </c>
      <c r="H140" s="187" t="s">
        <v>731</v>
      </c>
      <c r="I140" s="187" t="s">
        <v>732</v>
      </c>
      <c r="J140" s="187">
        <v>2</v>
      </c>
      <c r="K140" s="225"/>
      <c r="L140" s="225"/>
      <c r="M140" s="226"/>
      <c r="N140" s="190" t="s">
        <v>701</v>
      </c>
      <c r="O140" s="9">
        <v>0</v>
      </c>
      <c r="P140" s="10">
        <f t="shared" si="81"/>
        <v>0</v>
      </c>
      <c r="Q140" s="11">
        <f t="shared" si="82"/>
        <v>0</v>
      </c>
      <c r="R140" s="12">
        <f t="shared" si="80"/>
        <v>0</v>
      </c>
      <c r="S140" s="12">
        <f t="shared" si="60"/>
        <v>0</v>
      </c>
      <c r="T140" s="13"/>
      <c r="U140" s="13" t="s">
        <v>32</v>
      </c>
      <c r="V140" s="41" t="s">
        <v>745</v>
      </c>
      <c r="W140" s="12">
        <f t="shared" si="61"/>
        <v>0</v>
      </c>
      <c r="X140" s="12">
        <f t="shared" si="83"/>
        <v>1</v>
      </c>
      <c r="Y140" s="12" t="str">
        <f t="shared" si="84"/>
        <v>EN TERMINO</v>
      </c>
      <c r="Z140" s="14" t="s">
        <v>458</v>
      </c>
    </row>
    <row r="141" spans="2:26" ht="63" customHeight="1" x14ac:dyDescent="0.25">
      <c r="B141" s="227" t="s">
        <v>733</v>
      </c>
      <c r="C141" s="227" t="s">
        <v>734</v>
      </c>
      <c r="D141" s="227" t="s">
        <v>735</v>
      </c>
      <c r="E141" s="227" t="s">
        <v>150</v>
      </c>
      <c r="F141" s="187" t="s">
        <v>676</v>
      </c>
      <c r="G141" s="187" t="s">
        <v>677</v>
      </c>
      <c r="H141" s="187" t="s">
        <v>678</v>
      </c>
      <c r="I141" s="187" t="s">
        <v>679</v>
      </c>
      <c r="J141" s="187">
        <v>1</v>
      </c>
      <c r="K141" s="225">
        <v>46170</v>
      </c>
      <c r="L141" s="225">
        <v>46354</v>
      </c>
      <c r="M141" s="226">
        <f t="shared" si="78"/>
        <v>26.285714285714285</v>
      </c>
      <c r="N141" s="190" t="s">
        <v>680</v>
      </c>
      <c r="O141" s="9">
        <v>0</v>
      </c>
      <c r="P141" s="10">
        <f t="shared" ref="P141:P144" si="86">IF(O141/J141&gt;1,1,+O141/J141)</f>
        <v>0</v>
      </c>
      <c r="Q141" s="11">
        <f t="shared" si="54"/>
        <v>0</v>
      </c>
      <c r="R141" s="12">
        <f t="shared" ref="R141:R144" si="87">IF(L141&lt;=$C$8,Q141,0)</f>
        <v>0</v>
      </c>
      <c r="S141" s="12">
        <f t="shared" si="52"/>
        <v>0</v>
      </c>
      <c r="T141" s="41"/>
      <c r="U141" s="41" t="s">
        <v>32</v>
      </c>
      <c r="V141" s="41" t="s">
        <v>745</v>
      </c>
      <c r="W141" s="12">
        <f t="shared" si="53"/>
        <v>0</v>
      </c>
      <c r="X141" s="12">
        <f t="shared" si="55"/>
        <v>1</v>
      </c>
      <c r="Y141" s="12" t="str">
        <f t="shared" si="56"/>
        <v>EN TERMINO</v>
      </c>
      <c r="Z141" s="41" t="s">
        <v>458</v>
      </c>
    </row>
    <row r="142" spans="2:26" ht="83.25" customHeight="1" x14ac:dyDescent="0.25">
      <c r="B142" s="227"/>
      <c r="C142" s="227"/>
      <c r="D142" s="227"/>
      <c r="E142" s="227"/>
      <c r="F142" s="187" t="s">
        <v>736</v>
      </c>
      <c r="G142" s="187" t="s">
        <v>737</v>
      </c>
      <c r="H142" s="187" t="s">
        <v>738</v>
      </c>
      <c r="I142" s="187" t="s">
        <v>738</v>
      </c>
      <c r="J142" s="187">
        <v>1</v>
      </c>
      <c r="K142" s="225"/>
      <c r="L142" s="225"/>
      <c r="M142" s="226"/>
      <c r="N142" s="190" t="s">
        <v>701</v>
      </c>
      <c r="O142" s="9">
        <v>0</v>
      </c>
      <c r="P142" s="10">
        <f t="shared" si="86"/>
        <v>0</v>
      </c>
      <c r="Q142" s="11">
        <f t="shared" si="54"/>
        <v>0</v>
      </c>
      <c r="R142" s="12">
        <f t="shared" si="87"/>
        <v>0</v>
      </c>
      <c r="S142" s="12">
        <f t="shared" si="52"/>
        <v>0</v>
      </c>
      <c r="T142" s="41"/>
      <c r="U142" s="41" t="s">
        <v>32</v>
      </c>
      <c r="V142" s="41" t="s">
        <v>745</v>
      </c>
      <c r="W142" s="12">
        <f t="shared" si="53"/>
        <v>0</v>
      </c>
      <c r="X142" s="12">
        <f t="shared" si="55"/>
        <v>1</v>
      </c>
      <c r="Y142" s="12" t="str">
        <f t="shared" si="56"/>
        <v>EN TERMINO</v>
      </c>
      <c r="Z142" s="41" t="s">
        <v>458</v>
      </c>
    </row>
    <row r="143" spans="2:26" ht="71.25" customHeight="1" x14ac:dyDescent="0.25">
      <c r="B143" s="227" t="s">
        <v>739</v>
      </c>
      <c r="C143" s="227" t="s">
        <v>740</v>
      </c>
      <c r="D143" s="227" t="s">
        <v>741</v>
      </c>
      <c r="E143" s="227" t="s">
        <v>150</v>
      </c>
      <c r="F143" s="186" t="s">
        <v>676</v>
      </c>
      <c r="G143" s="187" t="s">
        <v>677</v>
      </c>
      <c r="H143" s="186" t="s">
        <v>678</v>
      </c>
      <c r="I143" s="185" t="s">
        <v>679</v>
      </c>
      <c r="J143" s="186">
        <v>1</v>
      </c>
      <c r="K143" s="225">
        <v>46170</v>
      </c>
      <c r="L143" s="225">
        <v>46354</v>
      </c>
      <c r="M143" s="226">
        <f t="shared" si="78"/>
        <v>26.285714285714285</v>
      </c>
      <c r="N143" s="192" t="s">
        <v>680</v>
      </c>
      <c r="O143" s="9">
        <v>0</v>
      </c>
      <c r="P143" s="10">
        <f t="shared" si="86"/>
        <v>0</v>
      </c>
      <c r="Q143" s="11">
        <f t="shared" si="54"/>
        <v>0</v>
      </c>
      <c r="R143" s="12">
        <f t="shared" si="87"/>
        <v>0</v>
      </c>
      <c r="S143" s="12">
        <f t="shared" si="52"/>
        <v>0</v>
      </c>
      <c r="T143" s="41"/>
      <c r="U143" s="41" t="s">
        <v>32</v>
      </c>
      <c r="V143" s="41" t="s">
        <v>745</v>
      </c>
      <c r="W143" s="12">
        <f t="shared" si="53"/>
        <v>0</v>
      </c>
      <c r="X143" s="12">
        <f t="shared" si="55"/>
        <v>1</v>
      </c>
      <c r="Y143" s="12" t="str">
        <f t="shared" si="56"/>
        <v>EN TERMINO</v>
      </c>
      <c r="Z143" s="41" t="s">
        <v>458</v>
      </c>
    </row>
    <row r="144" spans="2:26" ht="67.5" customHeight="1" x14ac:dyDescent="0.25">
      <c r="B144" s="227"/>
      <c r="C144" s="227"/>
      <c r="D144" s="227"/>
      <c r="E144" s="227"/>
      <c r="F144" s="186" t="s">
        <v>742</v>
      </c>
      <c r="G144" s="187" t="s">
        <v>743</v>
      </c>
      <c r="H144" s="186" t="s">
        <v>731</v>
      </c>
      <c r="I144" s="185" t="s">
        <v>732</v>
      </c>
      <c r="J144" s="186">
        <v>2</v>
      </c>
      <c r="K144" s="225"/>
      <c r="L144" s="225"/>
      <c r="M144" s="226"/>
      <c r="N144" s="206" t="s">
        <v>684</v>
      </c>
      <c r="O144" s="9">
        <v>0</v>
      </c>
      <c r="P144" s="10">
        <f t="shared" si="86"/>
        <v>0</v>
      </c>
      <c r="Q144" s="11">
        <f t="shared" si="54"/>
        <v>0</v>
      </c>
      <c r="R144" s="12">
        <f t="shared" si="87"/>
        <v>0</v>
      </c>
      <c r="S144" s="12">
        <f t="shared" si="52"/>
        <v>0</v>
      </c>
      <c r="T144" s="41"/>
      <c r="U144" s="41" t="s">
        <v>32</v>
      </c>
      <c r="V144" s="41" t="s">
        <v>745</v>
      </c>
      <c r="W144" s="12">
        <f t="shared" si="53"/>
        <v>0</v>
      </c>
      <c r="X144" s="12">
        <f t="shared" si="55"/>
        <v>1</v>
      </c>
      <c r="Y144" s="12" t="str">
        <f t="shared" si="56"/>
        <v>EN TERMINO</v>
      </c>
      <c r="Z144" s="41" t="s">
        <v>458</v>
      </c>
    </row>
    <row r="145" spans="2:26" ht="63" customHeight="1" x14ac:dyDescent="0.25">
      <c r="B145" s="97" t="s">
        <v>782</v>
      </c>
      <c r="C145" s="96" t="s">
        <v>783</v>
      </c>
      <c r="D145" s="96" t="s">
        <v>784</v>
      </c>
      <c r="E145" s="96" t="s">
        <v>785</v>
      </c>
      <c r="F145" s="96" t="s">
        <v>786</v>
      </c>
      <c r="G145" s="96" t="s">
        <v>787</v>
      </c>
      <c r="H145" s="96" t="s">
        <v>788</v>
      </c>
      <c r="I145" s="97" t="s">
        <v>789</v>
      </c>
      <c r="J145" s="97" t="s">
        <v>790</v>
      </c>
      <c r="K145" s="99">
        <v>45534</v>
      </c>
      <c r="L145" s="99">
        <v>45870</v>
      </c>
      <c r="M145" s="100">
        <f t="shared" ref="M145:M148" si="88">(+L145-K145)/7</f>
        <v>48</v>
      </c>
      <c r="N145" s="107" t="s">
        <v>275</v>
      </c>
      <c r="O145" s="102">
        <v>1</v>
      </c>
      <c r="P145" s="102">
        <v>1</v>
      </c>
      <c r="Q145" s="100">
        <f>+M145*P145</f>
        <v>48</v>
      </c>
      <c r="R145" s="100">
        <f>IF(L145&lt;=$C$8,Q145,0)</f>
        <v>0</v>
      </c>
      <c r="S145" s="100">
        <f>IF($C$8&gt;=L145,M145,0)</f>
        <v>0</v>
      </c>
      <c r="T145" s="96" t="s">
        <v>30</v>
      </c>
      <c r="U145" s="96" t="s">
        <v>31</v>
      </c>
      <c r="V145" s="291" t="s">
        <v>792</v>
      </c>
      <c r="W145" s="292"/>
      <c r="X145" s="292">
        <v>1</v>
      </c>
      <c r="Y145" s="293" t="s">
        <v>466</v>
      </c>
      <c r="Z145" s="294" t="s">
        <v>791</v>
      </c>
    </row>
    <row r="146" spans="2:26" ht="76.5" customHeight="1" x14ac:dyDescent="0.25">
      <c r="B146" s="97" t="s">
        <v>793</v>
      </c>
      <c r="C146" s="96" t="s">
        <v>794</v>
      </c>
      <c r="D146" s="96" t="s">
        <v>795</v>
      </c>
      <c r="E146" s="96" t="s">
        <v>796</v>
      </c>
      <c r="F146" s="96" t="s">
        <v>797</v>
      </c>
      <c r="G146" s="96" t="s">
        <v>798</v>
      </c>
      <c r="H146" s="96" t="s">
        <v>799</v>
      </c>
      <c r="I146" s="97" t="s">
        <v>800</v>
      </c>
      <c r="J146" s="97" t="s">
        <v>801</v>
      </c>
      <c r="K146" s="99">
        <v>45534</v>
      </c>
      <c r="L146" s="99">
        <v>45777</v>
      </c>
      <c r="M146" s="100">
        <f t="shared" si="88"/>
        <v>34.714285714285715</v>
      </c>
      <c r="N146" s="107" t="s">
        <v>275</v>
      </c>
      <c r="O146" s="102">
        <v>1</v>
      </c>
      <c r="P146" s="102">
        <v>1</v>
      </c>
      <c r="Q146" s="100">
        <v>100</v>
      </c>
      <c r="R146" s="100">
        <f>IF(L146&lt;=$C$8,Q146,0)</f>
        <v>0</v>
      </c>
      <c r="S146" s="100">
        <f>IF($C$8&gt;=L146,M146,0)</f>
        <v>0</v>
      </c>
      <c r="T146" s="96" t="s">
        <v>30</v>
      </c>
      <c r="U146" s="96"/>
      <c r="V146" s="291" t="s">
        <v>792</v>
      </c>
      <c r="W146" s="292">
        <v>2</v>
      </c>
      <c r="X146" s="292">
        <v>0</v>
      </c>
      <c r="Y146" s="293" t="str">
        <f>IF(W146+X146&gt;1,"CUMPLIDA",IF(X146=1,"EN TERMINO","VENCIDA"))</f>
        <v>CUMPLIDA</v>
      </c>
      <c r="Z146" s="294" t="s">
        <v>791</v>
      </c>
    </row>
    <row r="147" spans="2:26" ht="75.75" customHeight="1" x14ac:dyDescent="0.25">
      <c r="B147" s="97" t="s">
        <v>802</v>
      </c>
      <c r="C147" s="103" t="s">
        <v>803</v>
      </c>
      <c r="D147" s="96" t="s">
        <v>804</v>
      </c>
      <c r="E147" s="97" t="s">
        <v>150</v>
      </c>
      <c r="F147" s="104" t="s">
        <v>805</v>
      </c>
      <c r="G147" s="104" t="s">
        <v>806</v>
      </c>
      <c r="H147" s="104" t="s">
        <v>807</v>
      </c>
      <c r="I147" s="97" t="s">
        <v>191</v>
      </c>
      <c r="J147" s="97">
        <v>1</v>
      </c>
      <c r="K147" s="106">
        <v>45537</v>
      </c>
      <c r="L147" s="106">
        <v>46021</v>
      </c>
      <c r="M147" s="100">
        <f t="shared" si="88"/>
        <v>69.142857142857139</v>
      </c>
      <c r="N147" s="107" t="s">
        <v>154</v>
      </c>
      <c r="O147" s="62">
        <v>1.4200000000000001E-2</v>
      </c>
      <c r="P147" s="63">
        <f t="shared" ref="P147:P149" si="89">IF(O147/J147&gt;1,1,+O147/J147)</f>
        <v>1.4200000000000001E-2</v>
      </c>
      <c r="Q147" s="64">
        <f t="shared" ref="Q147:Q149" si="90">+M147*P147</f>
        <v>0.98182857142857138</v>
      </c>
      <c r="R147" s="59">
        <f t="shared" ref="R147:R149" si="91">IF(L147&lt;=$S$7,Q147,0)</f>
        <v>0</v>
      </c>
      <c r="S147" s="59">
        <f t="shared" ref="S147:S149" si="92">IF($S$7&gt;=L147,M147,0)</f>
        <v>0</v>
      </c>
      <c r="T147" s="59"/>
      <c r="U147" s="59" t="s">
        <v>31</v>
      </c>
      <c r="V147" s="291" t="s">
        <v>792</v>
      </c>
      <c r="W147" s="108">
        <v>1</v>
      </c>
      <c r="X147" s="108">
        <f t="shared" ref="X147:X149" si="93">IF(L147&lt;$Y$2,0,1)</f>
        <v>1</v>
      </c>
      <c r="Y147" s="293" t="str">
        <f t="shared" ref="Y147:Y149" si="94">IF(W147+X147&gt;1,"CUMPLIDA",IF(X147=1,"EN TERMINO","VENCIDA"))</f>
        <v>CUMPLIDA</v>
      </c>
      <c r="Z147" s="295" t="s">
        <v>467</v>
      </c>
    </row>
    <row r="148" spans="2:26" ht="72.75" customHeight="1" x14ac:dyDescent="0.25">
      <c r="B148" s="97" t="s">
        <v>808</v>
      </c>
      <c r="C148" s="103" t="s">
        <v>803</v>
      </c>
      <c r="D148" s="96" t="s">
        <v>804</v>
      </c>
      <c r="E148" s="97" t="s">
        <v>150</v>
      </c>
      <c r="F148" s="104" t="s">
        <v>178</v>
      </c>
      <c r="G148" s="104" t="s">
        <v>179</v>
      </c>
      <c r="H148" s="104" t="s">
        <v>189</v>
      </c>
      <c r="I148" s="97" t="s">
        <v>169</v>
      </c>
      <c r="J148" s="97">
        <v>1</v>
      </c>
      <c r="K148" s="106">
        <v>45833</v>
      </c>
      <c r="L148" s="106">
        <v>45860</v>
      </c>
      <c r="M148" s="100">
        <f t="shared" si="88"/>
        <v>3.8571428571428572</v>
      </c>
      <c r="N148" s="107" t="s">
        <v>154</v>
      </c>
      <c r="O148" s="62">
        <v>1.4200000000000001E-2</v>
      </c>
      <c r="P148" s="63">
        <f t="shared" si="89"/>
        <v>1.4200000000000001E-2</v>
      </c>
      <c r="Q148" s="64">
        <f t="shared" si="90"/>
        <v>5.4771428571428575E-2</v>
      </c>
      <c r="R148" s="59">
        <f t="shared" si="91"/>
        <v>0</v>
      </c>
      <c r="S148" s="59">
        <f t="shared" si="92"/>
        <v>0</v>
      </c>
      <c r="T148" s="59"/>
      <c r="U148" s="59" t="s">
        <v>31</v>
      </c>
      <c r="V148" s="291" t="s">
        <v>792</v>
      </c>
      <c r="W148" s="108">
        <v>1</v>
      </c>
      <c r="X148" s="108">
        <v>1</v>
      </c>
      <c r="Y148" s="293" t="str">
        <f t="shared" si="94"/>
        <v>CUMPLIDA</v>
      </c>
      <c r="Z148" s="295" t="s">
        <v>467</v>
      </c>
    </row>
    <row r="149" spans="2:26" ht="60.75" customHeight="1" x14ac:dyDescent="0.25">
      <c r="B149" s="97" t="s">
        <v>809</v>
      </c>
      <c r="C149" s="103" t="s">
        <v>803</v>
      </c>
      <c r="D149" s="96" t="s">
        <v>804</v>
      </c>
      <c r="E149" s="97" t="s">
        <v>150</v>
      </c>
      <c r="F149" s="104" t="s">
        <v>182</v>
      </c>
      <c r="G149" s="104" t="s">
        <v>183</v>
      </c>
      <c r="H149" s="104" t="s">
        <v>184</v>
      </c>
      <c r="I149" s="97" t="s">
        <v>191</v>
      </c>
      <c r="J149" s="97">
        <v>1</v>
      </c>
      <c r="K149" s="106">
        <v>45537</v>
      </c>
      <c r="L149" s="106">
        <v>46386</v>
      </c>
      <c r="M149" s="100">
        <v>69.142857142857139</v>
      </c>
      <c r="N149" s="107" t="s">
        <v>154</v>
      </c>
      <c r="O149" s="62">
        <v>1.4200000000000001E-2</v>
      </c>
      <c r="P149" s="63">
        <v>1.4200000000000001E-2</v>
      </c>
      <c r="Q149" s="64">
        <v>0.98182857142857138</v>
      </c>
      <c r="R149" s="59">
        <v>0</v>
      </c>
      <c r="S149" s="59">
        <v>0</v>
      </c>
      <c r="T149" s="59"/>
      <c r="U149" s="59" t="s">
        <v>31</v>
      </c>
      <c r="V149" s="291" t="s">
        <v>792</v>
      </c>
      <c r="W149" s="108">
        <v>1</v>
      </c>
      <c r="X149" s="108">
        <v>1</v>
      </c>
      <c r="Y149" s="108" t="s">
        <v>466</v>
      </c>
      <c r="Z149" s="296" t="s">
        <v>467</v>
      </c>
    </row>
    <row r="150" spans="2:26" s="23" customFormat="1" ht="18.75" x14ac:dyDescent="0.25">
      <c r="B150" s="15" t="s">
        <v>33</v>
      </c>
      <c r="C150" s="16"/>
      <c r="D150" s="16"/>
      <c r="E150" s="16"/>
      <c r="F150" s="16"/>
      <c r="G150" s="16"/>
      <c r="H150" s="16"/>
      <c r="I150" s="16"/>
      <c r="J150" s="16"/>
      <c r="K150" s="16"/>
      <c r="L150" s="16"/>
      <c r="M150" s="16"/>
      <c r="N150" s="16"/>
      <c r="O150" s="17"/>
      <c r="P150" s="18" t="e">
        <f>SUM(#REF!)</f>
        <v>#REF!</v>
      </c>
      <c r="Q150" s="19" t="e">
        <f>SUM(#REF!)</f>
        <v>#REF!</v>
      </c>
      <c r="R150" s="19" t="e">
        <f>SUM(#REF!)</f>
        <v>#REF!</v>
      </c>
      <c r="S150" s="19" t="e">
        <f>SUM(#REF!)</f>
        <v>#REF!</v>
      </c>
      <c r="T150" s="15"/>
      <c r="U150" s="20"/>
      <c r="V150" s="21"/>
      <c r="W150" s="22"/>
      <c r="X150" s="22"/>
      <c r="Y150" s="22"/>
      <c r="Z150" s="20"/>
    </row>
    <row r="151" spans="2:26" ht="15" customHeight="1" x14ac:dyDescent="0.25">
      <c r="B151" s="24"/>
      <c r="C151" s="25"/>
      <c r="D151" s="25"/>
      <c r="E151" s="25"/>
      <c r="F151" s="25"/>
      <c r="G151" s="26"/>
      <c r="H151" s="25"/>
      <c r="I151" s="25"/>
      <c r="J151" s="25"/>
      <c r="K151" s="25"/>
      <c r="L151" s="25"/>
      <c r="M151" s="26"/>
      <c r="N151" s="26"/>
    </row>
    <row r="152" spans="2:26" ht="14.25" customHeight="1" x14ac:dyDescent="0.25">
      <c r="B152" s="24"/>
      <c r="C152" s="25"/>
      <c r="D152" s="25"/>
      <c r="E152" s="25"/>
      <c r="F152" s="25"/>
      <c r="G152" s="26"/>
      <c r="H152" s="25"/>
      <c r="I152" s="25"/>
      <c r="J152" s="25"/>
      <c r="K152" s="25"/>
      <c r="L152" s="25"/>
      <c r="M152" s="26"/>
      <c r="N152" s="26"/>
    </row>
    <row r="153" spans="2:26" ht="14.25" customHeight="1" x14ac:dyDescent="0.25">
      <c r="B153" s="24"/>
      <c r="C153" s="25"/>
      <c r="D153" s="25"/>
      <c r="E153" s="25"/>
      <c r="F153" s="25"/>
      <c r="G153" s="26"/>
      <c r="H153" s="25"/>
      <c r="I153" s="25"/>
      <c r="J153" s="25"/>
      <c r="K153" s="25"/>
      <c r="L153" s="25"/>
      <c r="M153" s="26"/>
      <c r="N153" s="26"/>
    </row>
    <row r="154" spans="2:26" x14ac:dyDescent="0.25">
      <c r="B154" s="24"/>
      <c r="C154" s="25"/>
      <c r="D154" s="25"/>
      <c r="E154" s="25"/>
      <c r="F154" s="25"/>
      <c r="G154" s="26"/>
      <c r="H154" s="25"/>
      <c r="I154" s="25"/>
      <c r="J154" s="25"/>
      <c r="K154" s="25"/>
      <c r="L154" s="25"/>
      <c r="M154" s="26"/>
      <c r="N154" s="26"/>
    </row>
    <row r="155" spans="2:26" ht="30" customHeight="1" x14ac:dyDescent="0.25">
      <c r="B155" s="257" t="s">
        <v>756</v>
      </c>
      <c r="C155" s="258"/>
      <c r="D155" s="259" t="s">
        <v>34</v>
      </c>
      <c r="E155" s="258"/>
      <c r="F155" s="27"/>
      <c r="G155" s="28"/>
      <c r="H155" s="28"/>
      <c r="I155" s="29"/>
      <c r="J155" s="29"/>
      <c r="K155" s="260"/>
      <c r="L155" s="260"/>
      <c r="M155" s="26"/>
      <c r="N155" s="26"/>
    </row>
    <row r="156" spans="2:26" ht="15" x14ac:dyDescent="0.25">
      <c r="B156" s="29"/>
      <c r="C156" s="29"/>
      <c r="D156" s="29"/>
      <c r="E156" s="29"/>
      <c r="F156" s="29"/>
      <c r="G156" s="28"/>
      <c r="H156" s="28"/>
      <c r="I156" s="29"/>
      <c r="J156" s="29"/>
      <c r="K156" s="28"/>
      <c r="L156" s="28"/>
      <c r="M156" s="26"/>
      <c r="N156" s="26"/>
    </row>
    <row r="157" spans="2:26" ht="15" x14ac:dyDescent="0.25">
      <c r="B157" s="29"/>
      <c r="C157" s="29"/>
      <c r="D157" s="29"/>
      <c r="E157" s="29"/>
      <c r="F157" s="29"/>
      <c r="G157" s="28"/>
      <c r="H157" s="28"/>
      <c r="I157" s="29"/>
      <c r="J157" s="29"/>
      <c r="K157" s="28"/>
      <c r="L157" s="28"/>
      <c r="M157" s="26"/>
      <c r="N157" s="26"/>
    </row>
    <row r="158" spans="2:26" ht="20.25" customHeight="1" x14ac:dyDescent="0.25">
      <c r="B158" s="238" t="s">
        <v>35</v>
      </c>
      <c r="C158" s="239"/>
      <c r="D158" s="30"/>
      <c r="E158" s="30"/>
      <c r="F158" s="25"/>
      <c r="G158" s="26"/>
      <c r="H158" s="26"/>
      <c r="I158" s="26"/>
      <c r="J158" s="26"/>
      <c r="K158" s="26"/>
      <c r="L158" s="26"/>
      <c r="M158" s="26"/>
      <c r="N158" s="26"/>
    </row>
    <row r="159" spans="2:26" ht="4.5" customHeight="1" x14ac:dyDescent="0.25">
      <c r="B159" s="240"/>
      <c r="C159" s="241"/>
      <c r="D159" s="30"/>
      <c r="E159" s="30"/>
      <c r="F159" s="25"/>
      <c r="G159" s="26"/>
      <c r="H159" s="26"/>
      <c r="I159" s="26"/>
      <c r="J159" s="26"/>
      <c r="K159" s="26"/>
      <c r="L159" s="26"/>
      <c r="M159" s="26"/>
      <c r="N159" s="26"/>
    </row>
    <row r="160" spans="2:26" ht="32.25" customHeight="1" x14ac:dyDescent="0.25">
      <c r="B160" s="31"/>
      <c r="C160" s="32" t="s">
        <v>36</v>
      </c>
      <c r="D160" s="30"/>
      <c r="E160" s="30"/>
      <c r="F160" s="25"/>
      <c r="G160" s="26"/>
      <c r="H160" s="26"/>
      <c r="I160" s="26"/>
      <c r="J160" s="26"/>
      <c r="K160" s="26"/>
      <c r="L160" s="26"/>
      <c r="M160" s="26"/>
      <c r="N160" s="26"/>
    </row>
    <row r="161" spans="2:14" ht="30" customHeight="1" x14ac:dyDescent="0.25">
      <c r="B161" s="33"/>
      <c r="C161" s="34" t="s">
        <v>37</v>
      </c>
      <c r="D161" s="30"/>
      <c r="E161" s="30"/>
      <c r="F161" s="25"/>
      <c r="G161" s="26"/>
      <c r="H161" s="26"/>
      <c r="I161" s="26"/>
      <c r="J161" s="26"/>
      <c r="K161" s="26"/>
      <c r="L161" s="26"/>
      <c r="M161" s="26"/>
      <c r="N161" s="26"/>
    </row>
    <row r="162" spans="2:14" ht="42" customHeight="1" x14ac:dyDescent="0.25">
      <c r="B162" s="35"/>
      <c r="C162" s="34" t="s">
        <v>38</v>
      </c>
      <c r="D162" s="30"/>
      <c r="E162" s="30"/>
      <c r="F162" s="25"/>
      <c r="G162" s="26"/>
      <c r="H162" s="26"/>
      <c r="I162" s="26"/>
      <c r="J162" s="26"/>
      <c r="K162" s="26"/>
      <c r="L162" s="26"/>
      <c r="M162" s="26"/>
      <c r="N162" s="26"/>
    </row>
    <row r="163" spans="2:14" ht="36" customHeight="1" x14ac:dyDescent="0.25">
      <c r="B163" s="36"/>
      <c r="C163" s="32" t="s">
        <v>39</v>
      </c>
      <c r="D163" s="30"/>
      <c r="E163" s="30"/>
      <c r="F163" s="25"/>
      <c r="G163" s="26"/>
      <c r="H163" s="26"/>
      <c r="I163" s="26"/>
      <c r="J163" s="26"/>
      <c r="K163" s="26"/>
      <c r="L163" s="26"/>
      <c r="M163" s="26"/>
      <c r="N163" s="26"/>
    </row>
    <row r="164" spans="2:14" ht="36.75" customHeight="1" x14ac:dyDescent="0.25">
      <c r="B164" s="37"/>
      <c r="C164" s="32" t="s">
        <v>40</v>
      </c>
      <c r="D164" s="38"/>
      <c r="E164" s="38"/>
      <c r="F164" s="25"/>
      <c r="G164" s="26"/>
      <c r="H164" s="26"/>
      <c r="I164" s="26"/>
      <c r="J164" s="26"/>
      <c r="K164" s="26"/>
      <c r="L164" s="26"/>
      <c r="M164" s="26"/>
      <c r="N164" s="26"/>
    </row>
    <row r="165" spans="2:14" ht="36" customHeight="1" x14ac:dyDescent="0.25">
      <c r="B165" s="39"/>
      <c r="C165" s="32" t="s">
        <v>41</v>
      </c>
      <c r="D165" s="38"/>
      <c r="E165" s="38"/>
      <c r="F165" s="25"/>
      <c r="G165" s="26"/>
      <c r="H165" s="26"/>
      <c r="I165" s="26"/>
      <c r="J165" s="26"/>
      <c r="K165" s="26"/>
      <c r="L165" s="26"/>
      <c r="M165" s="26"/>
      <c r="N165" s="26"/>
    </row>
    <row r="166" spans="2:14" ht="33.75" customHeight="1" x14ac:dyDescent="0.25">
      <c r="B166" s="242" t="s">
        <v>42</v>
      </c>
      <c r="C166" s="242"/>
      <c r="D166" s="26"/>
      <c r="E166" s="26"/>
      <c r="F166" s="26"/>
      <c r="G166" s="26"/>
      <c r="H166" s="26"/>
      <c r="I166" s="26"/>
      <c r="J166" s="26"/>
      <c r="K166" s="26"/>
      <c r="L166" s="26"/>
      <c r="M166" s="26"/>
      <c r="N166" s="26"/>
    </row>
    <row r="167" spans="2:14" x14ac:dyDescent="0.25">
      <c r="B167" s="38"/>
      <c r="C167" s="26"/>
      <c r="D167" s="26"/>
      <c r="E167" s="26"/>
      <c r="F167" s="26"/>
      <c r="G167" s="26"/>
      <c r="H167" s="26"/>
      <c r="I167" s="26"/>
      <c r="J167" s="26"/>
      <c r="K167" s="26"/>
      <c r="L167" s="26"/>
      <c r="M167" s="26"/>
      <c r="N167" s="26"/>
    </row>
    <row r="168" spans="2:14" x14ac:dyDescent="0.25">
      <c r="B168" s="38"/>
      <c r="C168" s="26"/>
      <c r="D168" s="26"/>
      <c r="E168" s="26"/>
      <c r="F168" s="26"/>
      <c r="G168" s="26"/>
      <c r="H168" s="26"/>
      <c r="I168" s="26"/>
      <c r="J168" s="26"/>
      <c r="K168" s="26"/>
      <c r="L168" s="26"/>
      <c r="M168" s="26"/>
      <c r="N168" s="26"/>
    </row>
    <row r="169" spans="2:14" x14ac:dyDescent="0.25">
      <c r="B169" s="38"/>
      <c r="C169" s="26"/>
      <c r="D169" s="26"/>
      <c r="E169" s="26"/>
      <c r="F169" s="26"/>
      <c r="G169" s="26"/>
      <c r="H169" s="26"/>
      <c r="I169" s="26"/>
      <c r="J169" s="26"/>
      <c r="K169" s="26"/>
      <c r="L169" s="26"/>
      <c r="M169" s="26"/>
      <c r="N169" s="26"/>
    </row>
    <row r="170" spans="2:14" x14ac:dyDescent="0.25">
      <c r="B170" s="38"/>
      <c r="C170" s="26"/>
      <c r="D170" s="26"/>
      <c r="E170" s="26"/>
      <c r="F170" s="26"/>
      <c r="G170" s="26"/>
      <c r="H170" s="26"/>
      <c r="I170" s="26"/>
      <c r="J170" s="26"/>
      <c r="K170" s="26"/>
      <c r="L170" s="26"/>
      <c r="M170" s="26"/>
      <c r="N170" s="26"/>
    </row>
    <row r="171" spans="2:14" x14ac:dyDescent="0.25">
      <c r="B171" s="38"/>
      <c r="C171" s="26"/>
      <c r="D171" s="26"/>
      <c r="E171" s="26"/>
      <c r="F171" s="26"/>
      <c r="G171" s="26"/>
      <c r="H171" s="26"/>
      <c r="I171" s="26"/>
      <c r="J171" s="26"/>
      <c r="K171" s="26"/>
      <c r="L171" s="26"/>
      <c r="M171" s="26"/>
      <c r="N171" s="26"/>
    </row>
    <row r="172" spans="2:14" x14ac:dyDescent="0.25">
      <c r="B172" s="38"/>
      <c r="C172" s="26"/>
      <c r="D172" s="26"/>
      <c r="E172" s="26"/>
      <c r="F172" s="26"/>
      <c r="G172" s="26"/>
      <c r="H172" s="26"/>
      <c r="I172" s="26"/>
      <c r="J172" s="26"/>
      <c r="K172" s="26"/>
      <c r="L172" s="26"/>
      <c r="M172" s="26"/>
      <c r="N172" s="26"/>
    </row>
  </sheetData>
  <sheetProtection insertColumns="0" deleteColumns="0"/>
  <mergeCells count="207">
    <mergeCell ref="B77:B78"/>
    <mergeCell ref="C77:C78"/>
    <mergeCell ref="D77:D78"/>
    <mergeCell ref="E77:E78"/>
    <mergeCell ref="F77:F78"/>
    <mergeCell ref="G77:G78"/>
    <mergeCell ref="K77:K78"/>
    <mergeCell ref="L77:L78"/>
    <mergeCell ref="M77:M78"/>
    <mergeCell ref="F73:F74"/>
    <mergeCell ref="G73:G74"/>
    <mergeCell ref="B69:B72"/>
    <mergeCell ref="C69:C72"/>
    <mergeCell ref="D69:D72"/>
    <mergeCell ref="E69:E72"/>
    <mergeCell ref="F69:F70"/>
    <mergeCell ref="N73:N74"/>
    <mergeCell ref="B75:B76"/>
    <mergeCell ref="O16:Y16"/>
    <mergeCell ref="B17:B18"/>
    <mergeCell ref="C17:C18"/>
    <mergeCell ref="D17:D18"/>
    <mergeCell ref="E17:E18"/>
    <mergeCell ref="F17:F18"/>
    <mergeCell ref="G17:G18"/>
    <mergeCell ref="H17:H18"/>
    <mergeCell ref="B8:M8"/>
    <mergeCell ref="C9:F9"/>
    <mergeCell ref="C10:F10"/>
    <mergeCell ref="C11:F11"/>
    <mergeCell ref="C12:F12"/>
    <mergeCell ref="C13:F13"/>
    <mergeCell ref="C14:F14"/>
    <mergeCell ref="B16:N16"/>
    <mergeCell ref="Z17:Z18"/>
    <mergeCell ref="B155:C155"/>
    <mergeCell ref="D155:E155"/>
    <mergeCell ref="K155:L155"/>
    <mergeCell ref="O17:O18"/>
    <mergeCell ref="P17:P18"/>
    <mergeCell ref="Q17:Q18"/>
    <mergeCell ref="R17:R18"/>
    <mergeCell ref="S17:S18"/>
    <mergeCell ref="T17:U17"/>
    <mergeCell ref="I17:I18"/>
    <mergeCell ref="J17:J18"/>
    <mergeCell ref="K17:K18"/>
    <mergeCell ref="L17:L18"/>
    <mergeCell ref="M17:M18"/>
    <mergeCell ref="N17:N18"/>
    <mergeCell ref="B57:B60"/>
    <mergeCell ref="C57:C60"/>
    <mergeCell ref="D57:D60"/>
    <mergeCell ref="E57:E60"/>
    <mergeCell ref="F57:F60"/>
    <mergeCell ref="C66:C68"/>
    <mergeCell ref="D66:D68"/>
    <mergeCell ref="E66:E68"/>
    <mergeCell ref="B158:C158"/>
    <mergeCell ref="B159:C159"/>
    <mergeCell ref="B166:C166"/>
    <mergeCell ref="V17:V18"/>
    <mergeCell ref="Y17:Y18"/>
    <mergeCell ref="G57:G60"/>
    <mergeCell ref="B61:B64"/>
    <mergeCell ref="C61:C64"/>
    <mergeCell ref="D61:D64"/>
    <mergeCell ref="E61:E64"/>
    <mergeCell ref="F61:F64"/>
    <mergeCell ref="G61:G64"/>
    <mergeCell ref="K61:K64"/>
    <mergeCell ref="L61:L64"/>
    <mergeCell ref="M61:M64"/>
    <mergeCell ref="B66:B68"/>
    <mergeCell ref="F66:F68"/>
    <mergeCell ref="G66:G68"/>
    <mergeCell ref="G69:G72"/>
    <mergeCell ref="F71:F72"/>
    <mergeCell ref="B73:B74"/>
    <mergeCell ref="C73:C74"/>
    <mergeCell ref="D73:D74"/>
    <mergeCell ref="E73:E74"/>
    <mergeCell ref="G96:G98"/>
    <mergeCell ref="K96:K98"/>
    <mergeCell ref="L96:L98"/>
    <mergeCell ref="M96:M98"/>
    <mergeCell ref="N96:N98"/>
    <mergeCell ref="B96:B98"/>
    <mergeCell ref="C96:C98"/>
    <mergeCell ref="D96:D98"/>
    <mergeCell ref="E96:E98"/>
    <mergeCell ref="F96:F98"/>
    <mergeCell ref="G99:G100"/>
    <mergeCell ref="K99:K100"/>
    <mergeCell ref="L99:L100"/>
    <mergeCell ref="M99:M100"/>
    <mergeCell ref="N99:N100"/>
    <mergeCell ref="B99:B100"/>
    <mergeCell ref="C99:C100"/>
    <mergeCell ref="D99:D100"/>
    <mergeCell ref="E99:E100"/>
    <mergeCell ref="F99:F100"/>
    <mergeCell ref="G102:G108"/>
    <mergeCell ref="K102:K108"/>
    <mergeCell ref="L102:L108"/>
    <mergeCell ref="M102:M108"/>
    <mergeCell ref="N102:N108"/>
    <mergeCell ref="B102:B108"/>
    <mergeCell ref="C102:C108"/>
    <mergeCell ref="D102:D108"/>
    <mergeCell ref="E102:E108"/>
    <mergeCell ref="F102:F108"/>
    <mergeCell ref="G110:G112"/>
    <mergeCell ref="K110:K112"/>
    <mergeCell ref="L110:L112"/>
    <mergeCell ref="M110:M112"/>
    <mergeCell ref="N110:N112"/>
    <mergeCell ref="B110:B112"/>
    <mergeCell ref="C110:C112"/>
    <mergeCell ref="D110:D112"/>
    <mergeCell ref="E110:E112"/>
    <mergeCell ref="F110:F112"/>
    <mergeCell ref="G114:G116"/>
    <mergeCell ref="K114:K116"/>
    <mergeCell ref="L114:L116"/>
    <mergeCell ref="M114:M116"/>
    <mergeCell ref="N114:N116"/>
    <mergeCell ref="B114:B116"/>
    <mergeCell ref="C114:C116"/>
    <mergeCell ref="D114:D116"/>
    <mergeCell ref="E114:E116"/>
    <mergeCell ref="F114:F116"/>
    <mergeCell ref="G117:G118"/>
    <mergeCell ref="K117:K118"/>
    <mergeCell ref="L117:L118"/>
    <mergeCell ref="M117:M118"/>
    <mergeCell ref="N117:N118"/>
    <mergeCell ref="B117:B118"/>
    <mergeCell ref="C117:C118"/>
    <mergeCell ref="D117:D118"/>
    <mergeCell ref="E117:E118"/>
    <mergeCell ref="F117:F118"/>
    <mergeCell ref="L119:L122"/>
    <mergeCell ref="M119:M122"/>
    <mergeCell ref="N119:N122"/>
    <mergeCell ref="B123:B124"/>
    <mergeCell ref="C123:C124"/>
    <mergeCell ref="D123:D124"/>
    <mergeCell ref="E123:E124"/>
    <mergeCell ref="K123:K124"/>
    <mergeCell ref="L123:L124"/>
    <mergeCell ref="M123:M124"/>
    <mergeCell ref="N123:N124"/>
    <mergeCell ref="B119:B122"/>
    <mergeCell ref="C119:C122"/>
    <mergeCell ref="D119:D122"/>
    <mergeCell ref="E119:E122"/>
    <mergeCell ref="K119:K122"/>
    <mergeCell ref="L126:L127"/>
    <mergeCell ref="M126:M127"/>
    <mergeCell ref="B130:B131"/>
    <mergeCell ref="K130:K131"/>
    <mergeCell ref="L130:L131"/>
    <mergeCell ref="M130:M131"/>
    <mergeCell ref="B126:B127"/>
    <mergeCell ref="C126:C127"/>
    <mergeCell ref="D126:D127"/>
    <mergeCell ref="E126:E127"/>
    <mergeCell ref="K126:K127"/>
    <mergeCell ref="L133:L134"/>
    <mergeCell ref="M133:M134"/>
    <mergeCell ref="B137:B138"/>
    <mergeCell ref="C137:C138"/>
    <mergeCell ref="D137:D138"/>
    <mergeCell ref="E137:E138"/>
    <mergeCell ref="K137:K138"/>
    <mergeCell ref="L137:L138"/>
    <mergeCell ref="M137:M138"/>
    <mergeCell ref="B133:B134"/>
    <mergeCell ref="C133:C134"/>
    <mergeCell ref="D133:D134"/>
    <mergeCell ref="E133:E134"/>
    <mergeCell ref="K133:K134"/>
    <mergeCell ref="V73:V74"/>
    <mergeCell ref="V75:V76"/>
    <mergeCell ref="L141:L142"/>
    <mergeCell ref="M141:M142"/>
    <mergeCell ref="B143:B144"/>
    <mergeCell ref="C143:C144"/>
    <mergeCell ref="D143:D144"/>
    <mergeCell ref="E143:E144"/>
    <mergeCell ref="K143:K144"/>
    <mergeCell ref="L143:L144"/>
    <mergeCell ref="M143:M144"/>
    <mergeCell ref="B141:B142"/>
    <mergeCell ref="C141:C142"/>
    <mergeCell ref="D141:D142"/>
    <mergeCell ref="E141:E142"/>
    <mergeCell ref="K141:K142"/>
    <mergeCell ref="N137:N138"/>
    <mergeCell ref="B139:B140"/>
    <mergeCell ref="C139:C140"/>
    <mergeCell ref="D139:D140"/>
    <mergeCell ref="E139:E140"/>
    <mergeCell ref="K139:K140"/>
    <mergeCell ref="L139:L140"/>
    <mergeCell ref="M139:M140"/>
  </mergeCells>
  <conditionalFormatting sqref="Y19:Y38 Y46:Y60 Y67:Y81">
    <cfRule type="cellIs" dxfId="44" priority="70" operator="equal">
      <formula>"EN TERMINO"</formula>
    </cfRule>
    <cfRule type="cellIs" dxfId="43" priority="71" operator="equal">
      <formula>"CUMPLIDA"</formula>
    </cfRule>
    <cfRule type="cellIs" dxfId="42" priority="72" operator="equal">
      <formula>"VENCIDA"</formula>
    </cfRule>
  </conditionalFormatting>
  <conditionalFormatting sqref="Y96:Y103">
    <cfRule type="cellIs" dxfId="41" priority="10" operator="equal">
      <formula>"EN TERMINO"</formula>
    </cfRule>
    <cfRule type="cellIs" dxfId="40" priority="11" operator="equal">
      <formula>"CUMPLIDA"</formula>
    </cfRule>
    <cfRule type="cellIs" dxfId="39" priority="12" operator="equal">
      <formula>"VENCIDA"</formula>
    </cfRule>
  </conditionalFormatting>
  <conditionalFormatting sqref="Y111:Y118">
    <cfRule type="cellIs" dxfId="38" priority="16" operator="equal">
      <formula>"EN TERMINO"</formula>
    </cfRule>
    <cfRule type="cellIs" dxfId="37" priority="17" operator="equal">
      <formula>"CUMPLIDA"</formula>
    </cfRule>
    <cfRule type="cellIs" dxfId="36" priority="18" operator="equal">
      <formula>"VENCIDA"</formula>
    </cfRule>
  </conditionalFormatting>
  <conditionalFormatting sqref="Y126:Y133">
    <cfRule type="cellIs" dxfId="35" priority="22" operator="equal">
      <formula>"EN TERMINO"</formula>
    </cfRule>
    <cfRule type="cellIs" dxfId="34" priority="23" operator="equal">
      <formula>"CUMPLIDA"</formula>
    </cfRule>
    <cfRule type="cellIs" dxfId="33" priority="24" operator="equal">
      <formula>"VENCIDA"</formula>
    </cfRule>
  </conditionalFormatting>
  <conditionalFormatting sqref="Y141:Y144">
    <cfRule type="cellIs" dxfId="32" priority="28" operator="equal">
      <formula>"EN TERMINO"</formula>
    </cfRule>
    <cfRule type="cellIs" dxfId="31" priority="29" operator="equal">
      <formula>"CUMPLIDA"</formula>
    </cfRule>
    <cfRule type="cellIs" dxfId="30" priority="30" operator="equal">
      <formula>"VENCIDA"</formula>
    </cfRule>
  </conditionalFormatting>
  <conditionalFormatting sqref="Y39:Z45">
    <cfRule type="cellIs" dxfId="29" priority="61" operator="equal">
      <formula>"EN TERMINO"</formula>
    </cfRule>
    <cfRule type="cellIs" dxfId="28" priority="62" operator="equal">
      <formula>"CUMPLIDA"</formula>
    </cfRule>
    <cfRule type="cellIs" dxfId="27" priority="63" operator="equal">
      <formula>"VENCIDA"</formula>
    </cfRule>
  </conditionalFormatting>
  <conditionalFormatting sqref="Y61:Z66">
    <cfRule type="cellIs" dxfId="26" priority="64" operator="equal">
      <formula>"EN TERMINO"</formula>
    </cfRule>
    <cfRule type="cellIs" dxfId="25" priority="65" operator="equal">
      <formula>"CUMPLIDA"</formula>
    </cfRule>
    <cfRule type="cellIs" dxfId="24" priority="66" operator="equal">
      <formula>"VENCIDA"</formula>
    </cfRule>
  </conditionalFormatting>
  <conditionalFormatting sqref="Y82:Z95">
    <cfRule type="cellIs" dxfId="23" priority="58" operator="equal">
      <formula>"EN TERMINO"</formula>
    </cfRule>
    <cfRule type="cellIs" dxfId="22" priority="59" operator="equal">
      <formula>"CUMPLIDA"</formula>
    </cfRule>
    <cfRule type="cellIs" dxfId="21" priority="60" operator="equal">
      <formula>"VENCIDA"</formula>
    </cfRule>
  </conditionalFormatting>
  <conditionalFormatting sqref="Y104:Z110">
    <cfRule type="cellIs" dxfId="20" priority="13" operator="equal">
      <formula>"EN TERMINO"</formula>
    </cfRule>
    <cfRule type="cellIs" dxfId="19" priority="14" operator="equal">
      <formula>"CUMPLIDA"</formula>
    </cfRule>
    <cfRule type="cellIs" dxfId="18" priority="15" operator="equal">
      <formula>"VENCIDA"</formula>
    </cfRule>
  </conditionalFormatting>
  <conditionalFormatting sqref="Y119:Z125">
    <cfRule type="cellIs" dxfId="17" priority="19" operator="equal">
      <formula>"EN TERMINO"</formula>
    </cfRule>
    <cfRule type="cellIs" dxfId="16" priority="20" operator="equal">
      <formula>"CUMPLIDA"</formula>
    </cfRule>
    <cfRule type="cellIs" dxfId="15" priority="21" operator="equal">
      <formula>"VENCIDA"</formula>
    </cfRule>
  </conditionalFormatting>
  <conditionalFormatting sqref="Y134:Z140">
    <cfRule type="cellIs" dxfId="14" priority="25" operator="equal">
      <formula>"EN TERMINO"</formula>
    </cfRule>
    <cfRule type="cellIs" dxfId="13" priority="26" operator="equal">
      <formula>"CUMPLIDA"</formula>
    </cfRule>
    <cfRule type="cellIs" dxfId="12" priority="27" operator="equal">
      <formula>"VENCIDA"</formula>
    </cfRule>
  </conditionalFormatting>
  <conditionalFormatting sqref="Y145">
    <cfRule type="cellIs" dxfId="8" priority="7" operator="equal">
      <formula>"EN TERMINO"</formula>
    </cfRule>
    <cfRule type="cellIs" dxfId="7" priority="8" operator="equal">
      <formula>"CUMPLIDA"</formula>
    </cfRule>
    <cfRule type="cellIs" dxfId="6" priority="9" operator="equal">
      <formula>"VENCIDA"</formula>
    </cfRule>
  </conditionalFormatting>
  <conditionalFormatting sqref="Y146">
    <cfRule type="cellIs" dxfId="5" priority="4" operator="equal">
      <formula>"EN TERMINO"</formula>
    </cfRule>
    <cfRule type="cellIs" dxfId="4" priority="5" operator="equal">
      <formula>"CUMPLIDA"</formula>
    </cfRule>
    <cfRule type="cellIs" dxfId="3" priority="6" operator="equal">
      <formula>"VENCIDA"</formula>
    </cfRule>
  </conditionalFormatting>
  <conditionalFormatting sqref="Y147:Y149">
    <cfRule type="cellIs" dxfId="2" priority="1" operator="equal">
      <formula>"EN TERMINO"</formula>
    </cfRule>
    <cfRule type="cellIs" dxfId="1" priority="2" operator="equal">
      <formula>"CUMPLIDA"</formula>
    </cfRule>
    <cfRule type="cellIs" dxfId="0" priority="3" operator="equal">
      <formula>"VENCIDA"</formula>
    </cfRule>
  </conditionalFormatting>
  <dataValidations disablePrompts="1" count="1">
    <dataValidation type="decimal" operator="greaterThan" allowBlank="1" showInputMessage="1" showErrorMessage="1" sqref="O17" xr:uid="{A023C23A-5A6E-4BB0-8051-EF193B7A21BC}">
      <formula1>0</formula1>
    </dataValidation>
  </dataValidations>
  <pageMargins left="0.7" right="0.7" top="0.75" bottom="0.75" header="0.3" footer="0.3"/>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FT111_02_SAPMC</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JOSE LUIS CATAÑO AVENDAÑO</dc:creator>
  <cp:lastModifiedBy>YURANI PAOLA GALEANO GIRALDO</cp:lastModifiedBy>
  <dcterms:created xsi:type="dcterms:W3CDTF">2025-05-27T16:08:08Z</dcterms:created>
  <dcterms:modified xsi:type="dcterms:W3CDTF">2026-07-07T18:55:32Z</dcterms:modified>
</cp:coreProperties>
</file>