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hidePivotFieldList="1"/>
  <bookViews>
    <workbookView xWindow="225" yWindow="555" windowWidth="6000" windowHeight="7575" tabRatio="759" firstSheet="1" activeTab="1"/>
  </bookViews>
  <sheets>
    <sheet name="GyH Sociales Educación" sheetId="26" r:id="rId1"/>
    <sheet name="GyH Sociales salud" sheetId="27" r:id="rId2"/>
    <sheet name="GyH Sociales" sheetId="20" r:id="rId3"/>
    <sheet name="GyH Territoriales" sheetId="23" r:id="rId4"/>
    <sheet name="GyH Economicos" sheetId="24" r:id="rId5"/>
    <sheet name="GyH Politicos" sheetId="25" r:id="rId6"/>
    <sheet name="Proy. Financ. x Reto estr" sheetId="29" r:id="rId7"/>
    <sheet name="Proy. Finan x Fuente de Financi" sheetId="33" r:id="rId8"/>
    <sheet name="Grafico" sheetId="28" r:id="rId9"/>
    <sheet name="Inversión - FUT" sheetId="22" r:id="rId10"/>
    <sheet name="Fuentes" sheetId="19" r:id="rId11"/>
  </sheets>
  <definedNames>
    <definedName name="_xlnm.Print_Area" localSheetId="4">'GyH Economicos'!$A$1:$BE$30</definedName>
    <definedName name="_xlnm.Print_Area" localSheetId="2">'GyH Sociales'!$A$2:$BE$38</definedName>
    <definedName name="_xlnm.Print_Area" localSheetId="0">'GyH Sociales Educación'!$A$1:$AW$95</definedName>
    <definedName name="_xlnm.Print_Area" localSheetId="3">'GyH Territoriales'!$A$2:$Q$105</definedName>
    <definedName name="_xlnm.Print_Area" localSheetId="7">'Proy. Finan x Fuente de Financi'!$A$1:$H$10</definedName>
    <definedName name="CODIGO_DIVIPOLA" localSheetId="4">#REF!</definedName>
    <definedName name="CODIGO_DIVIPOLA" localSheetId="5">#REF!</definedName>
    <definedName name="CODIGO_DIVIPOLA" localSheetId="0">#REF!</definedName>
    <definedName name="CODIGO_DIVIPOLA" localSheetId="1">#REF!</definedName>
    <definedName name="CODIGO_DIVIPOLA" localSheetId="3">#REF!</definedName>
    <definedName name="CODIGO_DIVIPOLA" localSheetId="7">#REF!</definedName>
    <definedName name="CODIGO_DIVIPOLA">#REF!</definedName>
    <definedName name="DboREGISTRO_LEY_617" localSheetId="4">#REF!</definedName>
    <definedName name="DboREGISTRO_LEY_617" localSheetId="5">#REF!</definedName>
    <definedName name="DboREGISTRO_LEY_617" localSheetId="0">#REF!</definedName>
    <definedName name="DboREGISTRO_LEY_617" localSheetId="1">#REF!</definedName>
    <definedName name="DboREGISTRO_LEY_617" localSheetId="3">#REF!</definedName>
    <definedName name="DboREGISTRO_LEY_617" localSheetId="7">#REF!</definedName>
    <definedName name="DboREGISTRO_LEY_617">#REF!</definedName>
  </definedNames>
  <calcPr calcId="144525"/>
</workbook>
</file>

<file path=xl/calcChain.xml><?xml version="1.0" encoding="utf-8"?>
<calcChain xmlns="http://schemas.openxmlformats.org/spreadsheetml/2006/main">
  <c r="E19" i="19" l="1"/>
  <c r="D19" i="19"/>
  <c r="C19" i="19"/>
  <c r="B19" i="19"/>
  <c r="E16" i="19"/>
  <c r="D16" i="19"/>
  <c r="C16" i="19"/>
  <c r="B16" i="19"/>
  <c r="E15" i="19"/>
  <c r="D15" i="19"/>
  <c r="C15" i="19"/>
  <c r="B15" i="19"/>
  <c r="E14" i="19"/>
  <c r="D14" i="19"/>
  <c r="C14" i="19"/>
  <c r="B14" i="19"/>
  <c r="E12" i="19"/>
  <c r="E34" i="19" s="1"/>
  <c r="E32" i="19" s="1"/>
  <c r="D12" i="19"/>
  <c r="D34" i="19" s="1"/>
  <c r="D32" i="19" s="1"/>
  <c r="C12" i="19"/>
  <c r="C34" i="19" s="1"/>
  <c r="C32" i="19" s="1"/>
  <c r="B12" i="19"/>
  <c r="B34" i="19" s="1"/>
  <c r="B32" i="19" s="1"/>
  <c r="E6" i="19"/>
  <c r="D6" i="19"/>
  <c r="C6" i="19"/>
  <c r="B6" i="19"/>
  <c r="E5" i="19"/>
  <c r="D5" i="19"/>
  <c r="C5" i="19"/>
  <c r="B5" i="19"/>
  <c r="E4" i="19"/>
  <c r="E35" i="19" s="1"/>
  <c r="D4" i="19"/>
  <c r="D35" i="19" s="1"/>
  <c r="C4" i="19"/>
  <c r="C35" i="19" s="1"/>
  <c r="B4" i="19"/>
  <c r="B35" i="19" s="1"/>
  <c r="BD39" i="25"/>
  <c r="BC39" i="25"/>
  <c r="BB39" i="25"/>
  <c r="AV39" i="25"/>
  <c r="AU39" i="25"/>
  <c r="AT39" i="25"/>
  <c r="AN39" i="25"/>
  <c r="AM39" i="25"/>
  <c r="AL39" i="25"/>
  <c r="AF39" i="25"/>
  <c r="AE39" i="25"/>
  <c r="AD39" i="25"/>
  <c r="BE38" i="25"/>
  <c r="AW38" i="25"/>
  <c r="AO38" i="25"/>
  <c r="AG38" i="25"/>
  <c r="W38" i="25"/>
  <c r="V38" i="25"/>
  <c r="U38" i="25"/>
  <c r="T38" i="25"/>
  <c r="S38" i="25"/>
  <c r="X38" i="25" s="1"/>
  <c r="BE37" i="25"/>
  <c r="AW37" i="25"/>
  <c r="AO37" i="25"/>
  <c r="AG37" i="25"/>
  <c r="W37" i="25"/>
  <c r="V37" i="25"/>
  <c r="U37" i="25"/>
  <c r="T37" i="25"/>
  <c r="S37" i="25"/>
  <c r="X37" i="25" s="1"/>
  <c r="BE36" i="25"/>
  <c r="AW36" i="25"/>
  <c r="AO36" i="25"/>
  <c r="AG36" i="25"/>
  <c r="W36" i="25"/>
  <c r="V36" i="25"/>
  <c r="U36" i="25"/>
  <c r="T36" i="25"/>
  <c r="S36" i="25"/>
  <c r="X36" i="25" s="1"/>
  <c r="BE35" i="25"/>
  <c r="AW35" i="25"/>
  <c r="AO35" i="25"/>
  <c r="AG35" i="25"/>
  <c r="W35" i="25"/>
  <c r="V35" i="25"/>
  <c r="U35" i="25"/>
  <c r="T35" i="25"/>
  <c r="S35" i="25"/>
  <c r="X35" i="25" s="1"/>
  <c r="BE34" i="25"/>
  <c r="AW34" i="25"/>
  <c r="AO34" i="25"/>
  <c r="AG34" i="25"/>
  <c r="W34" i="25"/>
  <c r="V34" i="25"/>
  <c r="U34" i="25"/>
  <c r="T34" i="25"/>
  <c r="S34" i="25"/>
  <c r="X34" i="25" s="1"/>
  <c r="BE33" i="25"/>
  <c r="AW33" i="25"/>
  <c r="AO33" i="25"/>
  <c r="AG33" i="25"/>
  <c r="W33" i="25"/>
  <c r="V33" i="25"/>
  <c r="U33" i="25"/>
  <c r="T33" i="25"/>
  <c r="S33" i="25"/>
  <c r="X33" i="25" s="1"/>
  <c r="BE32" i="25"/>
  <c r="AW32" i="25"/>
  <c r="AO32" i="25"/>
  <c r="AG32" i="25"/>
  <c r="W32" i="25"/>
  <c r="V32" i="25"/>
  <c r="U32" i="25"/>
  <c r="T32" i="25"/>
  <c r="S32" i="25"/>
  <c r="X32" i="25" s="1"/>
  <c r="AG31" i="25"/>
  <c r="AC31" i="25"/>
  <c r="AC39" i="25" s="1"/>
  <c r="W31" i="25"/>
  <c r="V31" i="25"/>
  <c r="U31" i="25"/>
  <c r="S31" i="25"/>
  <c r="BE30" i="25"/>
  <c r="AW30" i="25"/>
  <c r="AO30" i="25"/>
  <c r="AG30" i="25"/>
  <c r="W30" i="25"/>
  <c r="V30" i="25"/>
  <c r="U30" i="25"/>
  <c r="T30" i="25"/>
  <c r="X30" i="25" s="1"/>
  <c r="S30" i="25"/>
  <c r="BE29" i="25"/>
  <c r="AW29" i="25"/>
  <c r="AO29" i="25"/>
  <c r="AG29" i="25"/>
  <c r="W29" i="25"/>
  <c r="V29" i="25"/>
  <c r="U29" i="25"/>
  <c r="T29" i="25"/>
  <c r="X29" i="25" s="1"/>
  <c r="S29" i="25"/>
  <c r="AG28" i="25"/>
  <c r="AB28" i="25"/>
  <c r="AJ28" i="25" s="1"/>
  <c r="W28" i="25"/>
  <c r="V28" i="25"/>
  <c r="U28" i="25"/>
  <c r="T28" i="25"/>
  <c r="AO27" i="25"/>
  <c r="AJ27" i="25"/>
  <c r="AR27" i="25" s="1"/>
  <c r="AG27" i="25"/>
  <c r="W27" i="25"/>
  <c r="V27" i="25"/>
  <c r="U27" i="25"/>
  <c r="T27" i="25"/>
  <c r="BE26" i="25"/>
  <c r="AY26" i="25"/>
  <c r="AW26" i="25"/>
  <c r="AQ26" i="25"/>
  <c r="AO26" i="25"/>
  <c r="AI26" i="25"/>
  <c r="AG26" i="25"/>
  <c r="AA26" i="25"/>
  <c r="W26" i="25"/>
  <c r="V26" i="25"/>
  <c r="U26" i="25"/>
  <c r="T26" i="25"/>
  <c r="S26" i="25"/>
  <c r="X26" i="25" s="1"/>
  <c r="R26" i="25"/>
  <c r="BE25" i="25"/>
  <c r="AW25" i="25"/>
  <c r="AO25" i="25"/>
  <c r="AG25" i="25"/>
  <c r="W25" i="25"/>
  <c r="V25" i="25"/>
  <c r="U25" i="25"/>
  <c r="T25" i="25"/>
  <c r="X25" i="25" s="1"/>
  <c r="S25" i="25"/>
  <c r="AW24" i="25"/>
  <c r="AS24" i="25"/>
  <c r="BA24" i="25" s="1"/>
  <c r="AO24" i="25"/>
  <c r="AG24" i="25"/>
  <c r="W24" i="25"/>
  <c r="V24" i="25"/>
  <c r="U24" i="25"/>
  <c r="S24" i="25"/>
  <c r="BE23" i="25"/>
  <c r="AW23" i="25"/>
  <c r="AO23" i="25"/>
  <c r="AG23" i="25"/>
  <c r="W23" i="25"/>
  <c r="V23" i="25"/>
  <c r="U23" i="25"/>
  <c r="T23" i="25"/>
  <c r="X23" i="25" s="1"/>
  <c r="S23" i="25"/>
  <c r="BE22" i="25"/>
  <c r="AW22" i="25"/>
  <c r="AO22" i="25"/>
  <c r="AG22" i="25"/>
  <c r="W22" i="25"/>
  <c r="V22" i="25"/>
  <c r="U22" i="25"/>
  <c r="T22" i="25"/>
  <c r="X22" i="25" s="1"/>
  <c r="S22" i="25"/>
  <c r="BE21" i="25"/>
  <c r="AW21" i="25"/>
  <c r="AO21" i="25"/>
  <c r="AG21" i="25"/>
  <c r="W21" i="25"/>
  <c r="V21" i="25"/>
  <c r="U21" i="25"/>
  <c r="T21" i="25"/>
  <c r="X21" i="25" s="1"/>
  <c r="S21" i="25"/>
  <c r="BE20" i="25"/>
  <c r="AZ20" i="25"/>
  <c r="AW20" i="25"/>
  <c r="AR20" i="25"/>
  <c r="AO20" i="25"/>
  <c r="AJ20" i="25"/>
  <c r="AJ39" i="25" s="1"/>
  <c r="AG20" i="25"/>
  <c r="AB20" i="25"/>
  <c r="AB39" i="25" s="1"/>
  <c r="W20" i="25"/>
  <c r="V20" i="25"/>
  <c r="U20" i="25"/>
  <c r="T20" i="25"/>
  <c r="X20" i="25" s="1"/>
  <c r="S20" i="25"/>
  <c r="BE19" i="25"/>
  <c r="AW19" i="25"/>
  <c r="AO19" i="25"/>
  <c r="AG19" i="25"/>
  <c r="W19" i="25"/>
  <c r="V19" i="25"/>
  <c r="U19" i="25"/>
  <c r="T19" i="25"/>
  <c r="X19" i="25" s="1"/>
  <c r="S19" i="25"/>
  <c r="BE18" i="25"/>
  <c r="AW18" i="25"/>
  <c r="AO18" i="25"/>
  <c r="AG18" i="25"/>
  <c r="W18" i="25"/>
  <c r="V18" i="25"/>
  <c r="U18" i="25"/>
  <c r="T18" i="25"/>
  <c r="X18" i="25" s="1"/>
  <c r="S18" i="25"/>
  <c r="BE17" i="25"/>
  <c r="AW17" i="25"/>
  <c r="AO17" i="25"/>
  <c r="AG17" i="25"/>
  <c r="W17" i="25"/>
  <c r="V17" i="25"/>
  <c r="U17" i="25"/>
  <c r="T17" i="25"/>
  <c r="X17" i="25" s="1"/>
  <c r="S17" i="25"/>
  <c r="BE16" i="25"/>
  <c r="AW16" i="25"/>
  <c r="AO16" i="25"/>
  <c r="AG16" i="25"/>
  <c r="W16" i="25"/>
  <c r="V16" i="25"/>
  <c r="U16" i="25"/>
  <c r="T16" i="25"/>
  <c r="X16" i="25" s="1"/>
  <c r="S16" i="25"/>
  <c r="BE15" i="25"/>
  <c r="AW15" i="25"/>
  <c r="AO15" i="25"/>
  <c r="AG15" i="25"/>
  <c r="W15" i="25"/>
  <c r="V15" i="25"/>
  <c r="U15" i="25"/>
  <c r="T15" i="25"/>
  <c r="X15" i="25" s="1"/>
  <c r="S15" i="25"/>
  <c r="BE14" i="25"/>
  <c r="AW14" i="25"/>
  <c r="AO14" i="25"/>
  <c r="AG14" i="25"/>
  <c r="W14" i="25"/>
  <c r="V14" i="25"/>
  <c r="U14" i="25"/>
  <c r="T14" i="25"/>
  <c r="X14" i="25" s="1"/>
  <c r="S14" i="25"/>
  <c r="BE13" i="25"/>
  <c r="AW13" i="25"/>
  <c r="AO13" i="25"/>
  <c r="AG13" i="25"/>
  <c r="W13" i="25"/>
  <c r="V13" i="25"/>
  <c r="U13" i="25"/>
  <c r="T13" i="25"/>
  <c r="X13" i="25" s="1"/>
  <c r="S13" i="25"/>
  <c r="BE12" i="25"/>
  <c r="AW12" i="25"/>
  <c r="AO12" i="25"/>
  <c r="AG12" i="25"/>
  <c r="W12" i="25"/>
  <c r="V12" i="25"/>
  <c r="U12" i="25"/>
  <c r="T12" i="25"/>
  <c r="X12" i="25" s="1"/>
  <c r="S12" i="25"/>
  <c r="BE11" i="25"/>
  <c r="AW11" i="25"/>
  <c r="AQ11" i="25"/>
  <c r="AO11" i="25"/>
  <c r="AI11" i="25"/>
  <c r="AG11" i="25"/>
  <c r="AA11" i="25"/>
  <c r="W11" i="25"/>
  <c r="V11" i="25"/>
  <c r="U11" i="25"/>
  <c r="T11" i="25"/>
  <c r="S11" i="25"/>
  <c r="X11" i="25" s="1"/>
  <c r="R11" i="25"/>
  <c r="BE10" i="25"/>
  <c r="AW10" i="25"/>
  <c r="AO10" i="25"/>
  <c r="AG10" i="25"/>
  <c r="W10" i="25"/>
  <c r="V10" i="25"/>
  <c r="U10" i="25"/>
  <c r="T10" i="25"/>
  <c r="X10" i="25" s="1"/>
  <c r="S10" i="25"/>
  <c r="AO9" i="25"/>
  <c r="AK9" i="25"/>
  <c r="AG9" i="25"/>
  <c r="W9" i="25"/>
  <c r="V9" i="25"/>
  <c r="U9" i="25"/>
  <c r="S9" i="25"/>
  <c r="BE8" i="25"/>
  <c r="AW8" i="25"/>
  <c r="AO8" i="25"/>
  <c r="AG8" i="25"/>
  <c r="W8" i="25"/>
  <c r="V8" i="25"/>
  <c r="U8" i="25"/>
  <c r="T8" i="25"/>
  <c r="S8" i="25"/>
  <c r="X8" i="25" s="1"/>
  <c r="BE7" i="25"/>
  <c r="AY7" i="25"/>
  <c r="AW7" i="25"/>
  <c r="AQ7" i="25"/>
  <c r="AO7" i="25"/>
  <c r="AI7" i="25"/>
  <c r="AG7" i="25"/>
  <c r="AG39" i="25" s="1"/>
  <c r="AA7" i="25"/>
  <c r="W7" i="25"/>
  <c r="W39" i="25" s="1"/>
  <c r="V7" i="25"/>
  <c r="V39" i="25" s="1"/>
  <c r="G8" i="33" s="1"/>
  <c r="U7" i="25"/>
  <c r="U39" i="25" s="1"/>
  <c r="G7" i="33" s="1"/>
  <c r="T7" i="25"/>
  <c r="S7" i="25"/>
  <c r="R7" i="25"/>
  <c r="BD30" i="24"/>
  <c r="BB30" i="24"/>
  <c r="AV30" i="24"/>
  <c r="AT30" i="24"/>
  <c r="AN30" i="24"/>
  <c r="AL30" i="24"/>
  <c r="AF30" i="24"/>
  <c r="AE30" i="24"/>
  <c r="AD30" i="24"/>
  <c r="AB30" i="24"/>
  <c r="BE29" i="24"/>
  <c r="AU29" i="24"/>
  <c r="AO29" i="24"/>
  <c r="AG29" i="24"/>
  <c r="W29" i="24"/>
  <c r="U29" i="24"/>
  <c r="T29" i="24"/>
  <c r="S29" i="24"/>
  <c r="BE28" i="24"/>
  <c r="AW28" i="24"/>
  <c r="AO28" i="24"/>
  <c r="AG28" i="24"/>
  <c r="W28" i="24"/>
  <c r="V28" i="24"/>
  <c r="U28" i="24"/>
  <c r="T28" i="24"/>
  <c r="S28" i="24"/>
  <c r="X28" i="24" s="1"/>
  <c r="BE27" i="24"/>
  <c r="AW27" i="24"/>
  <c r="AO27" i="24"/>
  <c r="AG27" i="24"/>
  <c r="W27" i="24"/>
  <c r="V27" i="24"/>
  <c r="U27" i="24"/>
  <c r="T27" i="24"/>
  <c r="S27" i="24"/>
  <c r="X27" i="24" s="1"/>
  <c r="BE26" i="24"/>
  <c r="AW26" i="24"/>
  <c r="AO26" i="24"/>
  <c r="AG26" i="24"/>
  <c r="W26" i="24"/>
  <c r="V26" i="24"/>
  <c r="U26" i="24"/>
  <c r="T26" i="24"/>
  <c r="S26" i="24"/>
  <c r="X26" i="24" s="1"/>
  <c r="BE25" i="24"/>
  <c r="AW25" i="24"/>
  <c r="AO25" i="24"/>
  <c r="AG25" i="24"/>
  <c r="W25" i="24"/>
  <c r="V25" i="24"/>
  <c r="U25" i="24"/>
  <c r="T25" i="24"/>
  <c r="S25" i="24"/>
  <c r="X25" i="24" s="1"/>
  <c r="BE24" i="24"/>
  <c r="AW24" i="24"/>
  <c r="AO24" i="24"/>
  <c r="AG24" i="24"/>
  <c r="W24" i="24"/>
  <c r="V24" i="24"/>
  <c r="U24" i="24"/>
  <c r="T24" i="24"/>
  <c r="S24" i="24"/>
  <c r="X24" i="24" s="1"/>
  <c r="BE23" i="24"/>
  <c r="AW23" i="24"/>
  <c r="AO23" i="24"/>
  <c r="AG23" i="24"/>
  <c r="W23" i="24"/>
  <c r="V23" i="24"/>
  <c r="U23" i="24"/>
  <c r="T23" i="24"/>
  <c r="S23" i="24"/>
  <c r="X23" i="24" s="1"/>
  <c r="BE22" i="24"/>
  <c r="AW22" i="24"/>
  <c r="AO22" i="24"/>
  <c r="AG22" i="24"/>
  <c r="W22" i="24"/>
  <c r="V22" i="24"/>
  <c r="U22" i="24"/>
  <c r="T22" i="24"/>
  <c r="S22" i="24"/>
  <c r="X22" i="24" s="1"/>
  <c r="BE21" i="24"/>
  <c r="AW21" i="24"/>
  <c r="AO21" i="24"/>
  <c r="AG21" i="24"/>
  <c r="W21" i="24"/>
  <c r="V21" i="24"/>
  <c r="U21" i="24"/>
  <c r="T21" i="24"/>
  <c r="S21" i="24"/>
  <c r="X21" i="24" s="1"/>
  <c r="BE20" i="24"/>
  <c r="AW20" i="24"/>
  <c r="AO20" i="24"/>
  <c r="AG20" i="24"/>
  <c r="W20" i="24"/>
  <c r="V20" i="24"/>
  <c r="U20" i="24"/>
  <c r="T20" i="24"/>
  <c r="S20" i="24"/>
  <c r="X20" i="24" s="1"/>
  <c r="BE19" i="24"/>
  <c r="AW19" i="24"/>
  <c r="AO19" i="24"/>
  <c r="AG19" i="24"/>
  <c r="W19" i="24"/>
  <c r="V19" i="24"/>
  <c r="U19" i="24"/>
  <c r="T19" i="24"/>
  <c r="S19" i="24"/>
  <c r="X19" i="24" s="1"/>
  <c r="BC18" i="24"/>
  <c r="BC30" i="24" s="1"/>
  <c r="BA18" i="24"/>
  <c r="BE18" i="24" s="1"/>
  <c r="AU18" i="24"/>
  <c r="AU30" i="24" s="1"/>
  <c r="AS18" i="24"/>
  <c r="AW18" i="24" s="1"/>
  <c r="AM18" i="24"/>
  <c r="AM30" i="24" s="1"/>
  <c r="AK18" i="24"/>
  <c r="AO18" i="24" s="1"/>
  <c r="AG18" i="24"/>
  <c r="W18" i="24"/>
  <c r="V18" i="24"/>
  <c r="U18" i="24"/>
  <c r="T18" i="24"/>
  <c r="S18" i="24"/>
  <c r="X18" i="24" s="1"/>
  <c r="BE17" i="24"/>
  <c r="AW17" i="24"/>
  <c r="AO17" i="24"/>
  <c r="AG17" i="24"/>
  <c r="W17" i="24"/>
  <c r="V17" i="24"/>
  <c r="U17" i="24"/>
  <c r="T17" i="24"/>
  <c r="S17" i="24"/>
  <c r="X17" i="24" s="1"/>
  <c r="BE16" i="24"/>
  <c r="AW16" i="24"/>
  <c r="AO16" i="24"/>
  <c r="AG16" i="24"/>
  <c r="W16" i="24"/>
  <c r="V16" i="24"/>
  <c r="U16" i="24"/>
  <c r="T16" i="24"/>
  <c r="S16" i="24"/>
  <c r="X16" i="24" s="1"/>
  <c r="BE15" i="24"/>
  <c r="AW15" i="24"/>
  <c r="AO15" i="24"/>
  <c r="AG15" i="24"/>
  <c r="W15" i="24"/>
  <c r="V15" i="24"/>
  <c r="U15" i="24"/>
  <c r="T15" i="24"/>
  <c r="X15" i="24" s="1"/>
  <c r="S15" i="24"/>
  <c r="BE14" i="24"/>
  <c r="AW14" i="24"/>
  <c r="AO14" i="24"/>
  <c r="AG14" i="24"/>
  <c r="W14" i="24"/>
  <c r="V14" i="24"/>
  <c r="U14" i="24"/>
  <c r="T14" i="24"/>
  <c r="X14" i="24" s="1"/>
  <c r="S14" i="24"/>
  <c r="BE13" i="24"/>
  <c r="AW13" i="24"/>
  <c r="AO13" i="24"/>
  <c r="AG13" i="24"/>
  <c r="W13" i="24"/>
  <c r="V13" i="24"/>
  <c r="U13" i="24"/>
  <c r="T13" i="24"/>
  <c r="X13" i="24" s="1"/>
  <c r="S13" i="24"/>
  <c r="Q13" i="24"/>
  <c r="BA12" i="24"/>
  <c r="BE12" i="24" s="1"/>
  <c r="AS12" i="24"/>
  <c r="AW12" i="24" s="1"/>
  <c r="AK12" i="24"/>
  <c r="AO12" i="24" s="1"/>
  <c r="AG12" i="24"/>
  <c r="W12" i="24"/>
  <c r="V12" i="24"/>
  <c r="U12" i="24"/>
  <c r="T12" i="24"/>
  <c r="X12" i="24" s="1"/>
  <c r="S12" i="24"/>
  <c r="Q12" i="24"/>
  <c r="AC11" i="24"/>
  <c r="AG11" i="24" s="1"/>
  <c r="W11" i="24"/>
  <c r="V11" i="24"/>
  <c r="U11" i="24"/>
  <c r="S11" i="24"/>
  <c r="AC10" i="24"/>
  <c r="AG10" i="24" s="1"/>
  <c r="W10" i="24"/>
  <c r="V10" i="24"/>
  <c r="U10" i="24"/>
  <c r="S10" i="24"/>
  <c r="AJ9" i="24"/>
  <c r="AJ30" i="24" s="1"/>
  <c r="AG9" i="24"/>
  <c r="W9" i="24"/>
  <c r="V9" i="24"/>
  <c r="U9" i="24"/>
  <c r="T9" i="24"/>
  <c r="BE8" i="24"/>
  <c r="AW8" i="24"/>
  <c r="AO8" i="24"/>
  <c r="AK8" i="24"/>
  <c r="AG8" i="24"/>
  <c r="W8" i="24"/>
  <c r="V8" i="24"/>
  <c r="U8" i="24"/>
  <c r="T8" i="24"/>
  <c r="S8" i="24"/>
  <c r="X8" i="24" s="1"/>
  <c r="P8" i="24"/>
  <c r="BE7" i="24"/>
  <c r="BA7" i="24"/>
  <c r="AW7" i="24"/>
  <c r="AS7" i="24"/>
  <c r="AO7" i="24"/>
  <c r="AK7" i="24"/>
  <c r="AG7" i="24"/>
  <c r="AG30" i="24" s="1"/>
  <c r="AC7" i="24"/>
  <c r="AC30" i="24" s="1"/>
  <c r="W7" i="24"/>
  <c r="W30" i="24" s="1"/>
  <c r="V7" i="24"/>
  <c r="U7" i="24"/>
  <c r="U30" i="24" s="1"/>
  <c r="F7" i="33" s="1"/>
  <c r="T7" i="24"/>
  <c r="S7" i="24"/>
  <c r="X7" i="24" s="1"/>
  <c r="P7" i="24"/>
  <c r="Q7" i="24" s="1"/>
  <c r="BD106" i="23"/>
  <c r="BB106" i="23"/>
  <c r="AZ106" i="23"/>
  <c r="AV106" i="23"/>
  <c r="AT106" i="23"/>
  <c r="AR106" i="23"/>
  <c r="AN106" i="23"/>
  <c r="AL106" i="23"/>
  <c r="AJ106" i="23"/>
  <c r="AF106" i="23"/>
  <c r="AD106" i="23"/>
  <c r="AB106" i="23"/>
  <c r="BE105" i="23"/>
  <c r="AW105" i="23"/>
  <c r="AO105" i="23"/>
  <c r="AG105" i="23"/>
  <c r="W105" i="23"/>
  <c r="V105" i="23"/>
  <c r="U105" i="23"/>
  <c r="T105" i="23"/>
  <c r="S105" i="23"/>
  <c r="X105" i="23" s="1"/>
  <c r="Q105" i="23"/>
  <c r="BE104" i="23"/>
  <c r="AW104" i="23"/>
  <c r="AO104" i="23"/>
  <c r="AG104" i="23"/>
  <c r="W104" i="23"/>
  <c r="V104" i="23"/>
  <c r="U104" i="23"/>
  <c r="T104" i="23"/>
  <c r="X104" i="23" s="1"/>
  <c r="S104" i="23"/>
  <c r="BE103" i="23"/>
  <c r="AW103" i="23"/>
  <c r="AO103" i="23"/>
  <c r="AG103" i="23"/>
  <c r="W103" i="23"/>
  <c r="V103" i="23"/>
  <c r="U103" i="23"/>
  <c r="T103" i="23"/>
  <c r="X103" i="23" s="1"/>
  <c r="S103" i="23"/>
  <c r="Q103" i="23"/>
  <c r="BE102" i="23"/>
  <c r="AW102" i="23"/>
  <c r="AO102" i="23"/>
  <c r="AG102" i="23"/>
  <c r="W102" i="23"/>
  <c r="V102" i="23"/>
  <c r="U102" i="23"/>
  <c r="T102" i="23"/>
  <c r="S102" i="23"/>
  <c r="X102" i="23" s="1"/>
  <c r="Q102" i="23"/>
  <c r="BE101" i="23"/>
  <c r="AW101" i="23"/>
  <c r="AO101" i="23"/>
  <c r="AG101" i="23"/>
  <c r="W101" i="23"/>
  <c r="V101" i="23"/>
  <c r="U101" i="23"/>
  <c r="T101" i="23"/>
  <c r="X101" i="23" s="1"/>
  <c r="S101" i="23"/>
  <c r="Q101" i="23"/>
  <c r="BE100" i="23"/>
  <c r="AY100" i="23"/>
  <c r="AW100" i="23"/>
  <c r="AQ100" i="23"/>
  <c r="AO100" i="23"/>
  <c r="AI100" i="23"/>
  <c r="AG100" i="23"/>
  <c r="AA100" i="23"/>
  <c r="W100" i="23"/>
  <c r="V100" i="23"/>
  <c r="U100" i="23"/>
  <c r="T100" i="23"/>
  <c r="S100" i="23"/>
  <c r="X100" i="23" s="1"/>
  <c r="R100" i="23"/>
  <c r="Q100" i="23"/>
  <c r="BA99" i="23"/>
  <c r="BE99" i="23" s="1"/>
  <c r="AS99" i="23"/>
  <c r="AW99" i="23" s="1"/>
  <c r="AK99" i="23"/>
  <c r="AO99" i="23" s="1"/>
  <c r="AC99" i="23"/>
  <c r="AG99" i="23" s="1"/>
  <c r="W99" i="23"/>
  <c r="V99" i="23"/>
  <c r="U99" i="23"/>
  <c r="S99" i="23"/>
  <c r="BE98" i="23"/>
  <c r="AW98" i="23"/>
  <c r="AO98" i="23"/>
  <c r="AG98" i="23"/>
  <c r="W98" i="23"/>
  <c r="V98" i="23"/>
  <c r="U98" i="23"/>
  <c r="T98" i="23"/>
  <c r="S98" i="23"/>
  <c r="X98" i="23" s="1"/>
  <c r="BE97" i="23"/>
  <c r="AW97" i="23"/>
  <c r="AO97" i="23"/>
  <c r="AG97" i="23"/>
  <c r="W97" i="23"/>
  <c r="V97" i="23"/>
  <c r="U97" i="23"/>
  <c r="T97" i="23"/>
  <c r="S97" i="23"/>
  <c r="X97" i="23" s="1"/>
  <c r="BE96" i="23"/>
  <c r="AW96" i="23"/>
  <c r="AO96" i="23"/>
  <c r="AG96" i="23"/>
  <c r="W96" i="23"/>
  <c r="V96" i="23"/>
  <c r="U96" i="23"/>
  <c r="T96" i="23"/>
  <c r="S96" i="23"/>
  <c r="X96" i="23" s="1"/>
  <c r="Q96" i="23"/>
  <c r="BE95" i="23"/>
  <c r="BC95" i="23"/>
  <c r="AW95" i="23"/>
  <c r="AO95" i="23"/>
  <c r="AG95" i="23"/>
  <c r="W95" i="23"/>
  <c r="V95" i="23"/>
  <c r="U95" i="23"/>
  <c r="T95" i="23"/>
  <c r="S95" i="23"/>
  <c r="X95" i="23" s="1"/>
  <c r="Q95" i="23"/>
  <c r="BE94" i="23"/>
  <c r="AW94" i="23"/>
  <c r="AO94" i="23"/>
  <c r="AG94" i="23"/>
  <c r="W94" i="23"/>
  <c r="V94" i="23"/>
  <c r="U94" i="23"/>
  <c r="T94" i="23"/>
  <c r="X94" i="23" s="1"/>
  <c r="S94" i="23"/>
  <c r="Q94" i="23"/>
  <c r="BE93" i="23"/>
  <c r="AW93" i="23"/>
  <c r="AO93" i="23"/>
  <c r="AG93" i="23"/>
  <c r="W93" i="23"/>
  <c r="V93" i="23"/>
  <c r="U93" i="23"/>
  <c r="T93" i="23"/>
  <c r="S93" i="23"/>
  <c r="X93" i="23" s="1"/>
  <c r="BE92" i="23"/>
  <c r="AY92" i="23"/>
  <c r="AW92" i="23"/>
  <c r="AQ92" i="23"/>
  <c r="AO92" i="23"/>
  <c r="AI92" i="23"/>
  <c r="AG92" i="23"/>
  <c r="AA92" i="23"/>
  <c r="W92" i="23"/>
  <c r="V92" i="23"/>
  <c r="U92" i="23"/>
  <c r="T92" i="23"/>
  <c r="S92" i="23"/>
  <c r="X92" i="23" s="1"/>
  <c r="R92" i="23"/>
  <c r="BE91" i="23"/>
  <c r="AY91" i="23"/>
  <c r="AW91" i="23"/>
  <c r="AQ91" i="23"/>
  <c r="AO91" i="23"/>
  <c r="AI91" i="23"/>
  <c r="AG91" i="23"/>
  <c r="AA91" i="23"/>
  <c r="W91" i="23"/>
  <c r="V91" i="23"/>
  <c r="U91" i="23"/>
  <c r="T91" i="23"/>
  <c r="X91" i="23" s="1"/>
  <c r="S91" i="23"/>
  <c r="R91" i="23"/>
  <c r="Q91" i="23"/>
  <c r="BE90" i="23"/>
  <c r="AW90" i="23"/>
  <c r="AO90" i="23"/>
  <c r="AG90" i="23"/>
  <c r="W90" i="23"/>
  <c r="V90" i="23"/>
  <c r="U90" i="23"/>
  <c r="T90" i="23"/>
  <c r="X90" i="23" s="1"/>
  <c r="S90" i="23"/>
  <c r="BE89" i="23"/>
  <c r="AW89" i="23"/>
  <c r="AO89" i="23"/>
  <c r="AG89" i="23"/>
  <c r="W89" i="23"/>
  <c r="V89" i="23"/>
  <c r="U89" i="23"/>
  <c r="T89" i="23"/>
  <c r="X89" i="23" s="1"/>
  <c r="S89" i="23"/>
  <c r="BE88" i="23"/>
  <c r="AW88" i="23"/>
  <c r="AO88" i="23"/>
  <c r="AG88" i="23"/>
  <c r="W88" i="23"/>
  <c r="V88" i="23"/>
  <c r="U88" i="23"/>
  <c r="T88" i="23"/>
  <c r="X88" i="23" s="1"/>
  <c r="S88" i="23"/>
  <c r="Q88" i="23"/>
  <c r="BE87" i="23"/>
  <c r="AW87" i="23"/>
  <c r="AO87" i="23"/>
  <c r="AG87" i="23"/>
  <c r="W87" i="23"/>
  <c r="V87" i="23"/>
  <c r="U87" i="23"/>
  <c r="T87" i="23"/>
  <c r="S87" i="23"/>
  <c r="X87" i="23" s="1"/>
  <c r="BC86" i="23"/>
  <c r="BA86" i="23"/>
  <c r="BE86" i="23" s="1"/>
  <c r="AU86" i="23"/>
  <c r="AS86" i="23"/>
  <c r="T86" i="23" s="1"/>
  <c r="AM86" i="23"/>
  <c r="V86" i="23" s="1"/>
  <c r="AK86" i="23"/>
  <c r="AG86" i="23"/>
  <c r="W86" i="23"/>
  <c r="U86" i="23"/>
  <c r="S86" i="23"/>
  <c r="Q86" i="23"/>
  <c r="BE85" i="23"/>
  <c r="AY85" i="23"/>
  <c r="AW85" i="23"/>
  <c r="AQ85" i="23"/>
  <c r="AO85" i="23"/>
  <c r="AI85" i="23"/>
  <c r="AG85" i="23"/>
  <c r="AE85" i="23"/>
  <c r="AE106" i="23" s="1"/>
  <c r="AA85" i="23"/>
  <c r="W85" i="23"/>
  <c r="V85" i="23"/>
  <c r="U85" i="23"/>
  <c r="T85" i="23"/>
  <c r="S85" i="23"/>
  <c r="X85" i="23" s="1"/>
  <c r="R85" i="23"/>
  <c r="Q85" i="23"/>
  <c r="BC84" i="23"/>
  <c r="BA84" i="23"/>
  <c r="BE84" i="23" s="1"/>
  <c r="AY84" i="23"/>
  <c r="AU84" i="23"/>
  <c r="AS84" i="23"/>
  <c r="AW84" i="23" s="1"/>
  <c r="AQ84" i="23"/>
  <c r="AM84" i="23"/>
  <c r="AK84" i="23"/>
  <c r="AI84" i="23"/>
  <c r="AG84" i="23"/>
  <c r="AA84" i="23"/>
  <c r="W84" i="23"/>
  <c r="V84" i="23"/>
  <c r="U84" i="23"/>
  <c r="T84" i="23"/>
  <c r="S84" i="23"/>
  <c r="X84" i="23" s="1"/>
  <c r="R84" i="23"/>
  <c r="Q84" i="23"/>
  <c r="BA83" i="23"/>
  <c r="BE83" i="23" s="1"/>
  <c r="AY83" i="23"/>
  <c r="AW83" i="23"/>
  <c r="AS83" i="23"/>
  <c r="AQ83" i="23"/>
  <c r="AK83" i="23"/>
  <c r="AO83" i="23" s="1"/>
  <c r="AI83" i="23"/>
  <c r="AG83" i="23"/>
  <c r="AC83" i="23"/>
  <c r="AA83" i="23"/>
  <c r="W83" i="23"/>
  <c r="V83" i="23"/>
  <c r="U83" i="23"/>
  <c r="S83" i="23"/>
  <c r="R83" i="23"/>
  <c r="BE82" i="23"/>
  <c r="AY82" i="23"/>
  <c r="AU82" i="23"/>
  <c r="AS82" i="23"/>
  <c r="AW82" i="23" s="1"/>
  <c r="AQ82" i="23"/>
  <c r="AM82" i="23"/>
  <c r="AK82" i="23"/>
  <c r="AO82" i="23" s="1"/>
  <c r="AI82" i="23"/>
  <c r="AC82" i="23"/>
  <c r="AG82" i="23" s="1"/>
  <c r="AA82" i="23"/>
  <c r="W82" i="23"/>
  <c r="V82" i="23"/>
  <c r="U82" i="23"/>
  <c r="T82" i="23"/>
  <c r="X82" i="23" s="1"/>
  <c r="S82" i="23"/>
  <c r="R82" i="23"/>
  <c r="BE81" i="23"/>
  <c r="AW81" i="23"/>
  <c r="AO81" i="23"/>
  <c r="AG81" i="23"/>
  <c r="W81" i="23"/>
  <c r="V81" i="23"/>
  <c r="U81" i="23"/>
  <c r="T81" i="23"/>
  <c r="S81" i="23"/>
  <c r="X81" i="23" s="1"/>
  <c r="BE80" i="23"/>
  <c r="AW80" i="23"/>
  <c r="AO80" i="23"/>
  <c r="AG80" i="23"/>
  <c r="W80" i="23"/>
  <c r="V80" i="23"/>
  <c r="U80" i="23"/>
  <c r="T80" i="23"/>
  <c r="S80" i="23"/>
  <c r="X80" i="23" s="1"/>
  <c r="BE79" i="23"/>
  <c r="AW79" i="23"/>
  <c r="AO79" i="23"/>
  <c r="AG79" i="23"/>
  <c r="W79" i="23"/>
  <c r="V79" i="23"/>
  <c r="U79" i="23"/>
  <c r="T79" i="23"/>
  <c r="S79" i="23"/>
  <c r="X79" i="23" s="1"/>
  <c r="BE78" i="23"/>
  <c r="AW78" i="23"/>
  <c r="AO78" i="23"/>
  <c r="AG78" i="23"/>
  <c r="W78" i="23"/>
  <c r="V78" i="23"/>
  <c r="U78" i="23"/>
  <c r="T78" i="23"/>
  <c r="S78" i="23"/>
  <c r="X78" i="23" s="1"/>
  <c r="BE77" i="23"/>
  <c r="AW77" i="23"/>
  <c r="AO77" i="23"/>
  <c r="AG77" i="23"/>
  <c r="W77" i="23"/>
  <c r="V77" i="23"/>
  <c r="U77" i="23"/>
  <c r="T77" i="23"/>
  <c r="S77" i="23"/>
  <c r="X77" i="23" s="1"/>
  <c r="BE76" i="23"/>
  <c r="AW76" i="23"/>
  <c r="AO76" i="23"/>
  <c r="AG76" i="23"/>
  <c r="W76" i="23"/>
  <c r="V76" i="23"/>
  <c r="U76" i="23"/>
  <c r="T76" i="23"/>
  <c r="S76" i="23"/>
  <c r="X76" i="23" s="1"/>
  <c r="BE75" i="23"/>
  <c r="AW75" i="23"/>
  <c r="AO75" i="23"/>
  <c r="AG75" i="23"/>
  <c r="W75" i="23"/>
  <c r="V75" i="23"/>
  <c r="U75" i="23"/>
  <c r="T75" i="23"/>
  <c r="S75" i="23"/>
  <c r="X75" i="23" s="1"/>
  <c r="BE74" i="23"/>
  <c r="AW74" i="23"/>
  <c r="AO74" i="23"/>
  <c r="AG74" i="23"/>
  <c r="W74" i="23"/>
  <c r="V74" i="23"/>
  <c r="U74" i="23"/>
  <c r="T74" i="23"/>
  <c r="S74" i="23"/>
  <c r="X74" i="23" s="1"/>
  <c r="BE73" i="23"/>
  <c r="AW73" i="23"/>
  <c r="AO73" i="23"/>
  <c r="AG73" i="23"/>
  <c r="W73" i="23"/>
  <c r="V73" i="23"/>
  <c r="U73" i="23"/>
  <c r="T73" i="23"/>
  <c r="S73" i="23"/>
  <c r="X73" i="23" s="1"/>
  <c r="BE72" i="23"/>
  <c r="AW72" i="23"/>
  <c r="AO72" i="23"/>
  <c r="AG72" i="23"/>
  <c r="W72" i="23"/>
  <c r="V72" i="23"/>
  <c r="U72" i="23"/>
  <c r="T72" i="23"/>
  <c r="S72" i="23"/>
  <c r="X72" i="23" s="1"/>
  <c r="BE71" i="23"/>
  <c r="AW71" i="23"/>
  <c r="AO71" i="23"/>
  <c r="AG71" i="23"/>
  <c r="W71" i="23"/>
  <c r="V71" i="23"/>
  <c r="U71" i="23"/>
  <c r="T71" i="23"/>
  <c r="S71" i="23"/>
  <c r="X71" i="23" s="1"/>
  <c r="BE70" i="23"/>
  <c r="AW70" i="23"/>
  <c r="AO70" i="23"/>
  <c r="AG70" i="23"/>
  <c r="W70" i="23"/>
  <c r="V70" i="23"/>
  <c r="U70" i="23"/>
  <c r="T70" i="23"/>
  <c r="S70" i="23"/>
  <c r="X70" i="23" s="1"/>
  <c r="BE69" i="23"/>
  <c r="AW69" i="23"/>
  <c r="AO69" i="23"/>
  <c r="AG69" i="23"/>
  <c r="W69" i="23"/>
  <c r="V69" i="23"/>
  <c r="U69" i="23"/>
  <c r="T69" i="23"/>
  <c r="S69" i="23"/>
  <c r="X69" i="23" s="1"/>
  <c r="BE68" i="23"/>
  <c r="AW68" i="23"/>
  <c r="AO68" i="23"/>
  <c r="AG68" i="23"/>
  <c r="W68" i="23"/>
  <c r="V68" i="23"/>
  <c r="U68" i="23"/>
  <c r="T68" i="23"/>
  <c r="S68" i="23"/>
  <c r="X68" i="23" s="1"/>
  <c r="BE67" i="23"/>
  <c r="AW67" i="23"/>
  <c r="AO67" i="23"/>
  <c r="AG67" i="23"/>
  <c r="W67" i="23"/>
  <c r="V67" i="23"/>
  <c r="U67" i="23"/>
  <c r="T67" i="23"/>
  <c r="S67" i="23"/>
  <c r="X67" i="23" s="1"/>
  <c r="Q67" i="23"/>
  <c r="BE66" i="23"/>
  <c r="AW66" i="23"/>
  <c r="AO66" i="23"/>
  <c r="AG66" i="23"/>
  <c r="W66" i="23"/>
  <c r="V66" i="23"/>
  <c r="U66" i="23"/>
  <c r="T66" i="23"/>
  <c r="X66" i="23" s="1"/>
  <c r="S66" i="23"/>
  <c r="Q66" i="23"/>
  <c r="BE65" i="23"/>
  <c r="AW65" i="23"/>
  <c r="AO65" i="23"/>
  <c r="AG65" i="23"/>
  <c r="W65" i="23"/>
  <c r="V65" i="23"/>
  <c r="U65" i="23"/>
  <c r="T65" i="23"/>
  <c r="S65" i="23"/>
  <c r="X65" i="23" s="1"/>
  <c r="BE64" i="23"/>
  <c r="AW64" i="23"/>
  <c r="AO64" i="23"/>
  <c r="AG64" i="23"/>
  <c r="W64" i="23"/>
  <c r="V64" i="23"/>
  <c r="U64" i="23"/>
  <c r="T64" i="23"/>
  <c r="S64" i="23"/>
  <c r="X64" i="23" s="1"/>
  <c r="BE63" i="23"/>
  <c r="AW63" i="23"/>
  <c r="AO63" i="23"/>
  <c r="AG63" i="23"/>
  <c r="W63" i="23"/>
  <c r="V63" i="23"/>
  <c r="U63" i="23"/>
  <c r="T63" i="23"/>
  <c r="S63" i="23"/>
  <c r="X63" i="23" s="1"/>
  <c r="AY62" i="23"/>
  <c r="AQ62" i="23"/>
  <c r="AK62" i="23"/>
  <c r="AS62" i="23" s="1"/>
  <c r="AI62" i="23"/>
  <c r="AG62" i="23"/>
  <c r="AA62" i="23"/>
  <c r="W62" i="23"/>
  <c r="V62" i="23"/>
  <c r="U62" i="23"/>
  <c r="S62" i="23"/>
  <c r="R62" i="23"/>
  <c r="Q62" i="23"/>
  <c r="BE61" i="23"/>
  <c r="AW61" i="23"/>
  <c r="AO61" i="23"/>
  <c r="AG61" i="23"/>
  <c r="W61" i="23"/>
  <c r="V61" i="23"/>
  <c r="U61" i="23"/>
  <c r="T61" i="23"/>
  <c r="X61" i="23" s="1"/>
  <c r="S61" i="23"/>
  <c r="BE60" i="23"/>
  <c r="AW60" i="23"/>
  <c r="AO60" i="23"/>
  <c r="AG60" i="23"/>
  <c r="W60" i="23"/>
  <c r="V60" i="23"/>
  <c r="U60" i="23"/>
  <c r="T60" i="23"/>
  <c r="X60" i="23" s="1"/>
  <c r="S60" i="23"/>
  <c r="BE59" i="23"/>
  <c r="AW59" i="23"/>
  <c r="AO59" i="23"/>
  <c r="AK59" i="23"/>
  <c r="AG59" i="23"/>
  <c r="W59" i="23"/>
  <c r="V59" i="23"/>
  <c r="U59" i="23"/>
  <c r="T59" i="23"/>
  <c r="S59" i="23"/>
  <c r="X59" i="23" s="1"/>
  <c r="Q59" i="23"/>
  <c r="BE58" i="23"/>
  <c r="AW58" i="23"/>
  <c r="AO58" i="23"/>
  <c r="AG58" i="23"/>
  <c r="W58" i="23"/>
  <c r="V58" i="23"/>
  <c r="U58" i="23"/>
  <c r="T58" i="23"/>
  <c r="X58" i="23" s="1"/>
  <c r="S58" i="23"/>
  <c r="Q58" i="23"/>
  <c r="BE57" i="23"/>
  <c r="AY57" i="23"/>
  <c r="AW57" i="23"/>
  <c r="AQ57" i="23"/>
  <c r="AO57" i="23"/>
  <c r="AI57" i="23"/>
  <c r="AG57" i="23"/>
  <c r="AA57" i="23"/>
  <c r="W57" i="23"/>
  <c r="V57" i="23"/>
  <c r="U57" i="23"/>
  <c r="T57" i="23"/>
  <c r="S57" i="23"/>
  <c r="X57" i="23" s="1"/>
  <c r="R57" i="23"/>
  <c r="Q57" i="23"/>
  <c r="BE56" i="23"/>
  <c r="AW56" i="23"/>
  <c r="AO56" i="23"/>
  <c r="AG56" i="23"/>
  <c r="W56" i="23"/>
  <c r="V56" i="23"/>
  <c r="U56" i="23"/>
  <c r="T56" i="23"/>
  <c r="S56" i="23"/>
  <c r="X56" i="23" s="1"/>
  <c r="BE55" i="23"/>
  <c r="AW55" i="23"/>
  <c r="AO55" i="23"/>
  <c r="AG55" i="23"/>
  <c r="W55" i="23"/>
  <c r="V55" i="23"/>
  <c r="U55" i="23"/>
  <c r="T55" i="23"/>
  <c r="S55" i="23"/>
  <c r="X55" i="23" s="1"/>
  <c r="Q55" i="23"/>
  <c r="BE54" i="23"/>
  <c r="AW54" i="23"/>
  <c r="AO54" i="23"/>
  <c r="AG54" i="23"/>
  <c r="W54" i="23"/>
  <c r="V54" i="23"/>
  <c r="U54" i="23"/>
  <c r="T54" i="23"/>
  <c r="X54" i="23" s="1"/>
  <c r="S54" i="23"/>
  <c r="Q54" i="23"/>
  <c r="BE53" i="23"/>
  <c r="AW53" i="23"/>
  <c r="AO53" i="23"/>
  <c r="AG53" i="23"/>
  <c r="AC53" i="23"/>
  <c r="W53" i="23"/>
  <c r="V53" i="23"/>
  <c r="U53" i="23"/>
  <c r="T53" i="23"/>
  <c r="X53" i="23" s="1"/>
  <c r="S53" i="23"/>
  <c r="BE52" i="23"/>
  <c r="AY52" i="23"/>
  <c r="AW52" i="23"/>
  <c r="AQ52" i="23"/>
  <c r="AO52" i="23"/>
  <c r="AI52" i="23"/>
  <c r="AG52" i="23"/>
  <c r="AA52" i="23"/>
  <c r="W52" i="23"/>
  <c r="V52" i="23"/>
  <c r="U52" i="23"/>
  <c r="T52" i="23"/>
  <c r="X52" i="23" s="1"/>
  <c r="S52" i="23"/>
  <c r="R52" i="23"/>
  <c r="BE51" i="23"/>
  <c r="AW51" i="23"/>
  <c r="AO51" i="23"/>
  <c r="AG51" i="23"/>
  <c r="W51" i="23"/>
  <c r="V51" i="23"/>
  <c r="U51" i="23"/>
  <c r="T51" i="23"/>
  <c r="S51" i="23"/>
  <c r="X51" i="23" s="1"/>
  <c r="Q51" i="23"/>
  <c r="BE50" i="23"/>
  <c r="AW50" i="23"/>
  <c r="AO50" i="23"/>
  <c r="AG50" i="23"/>
  <c r="W50" i="23"/>
  <c r="V50" i="23"/>
  <c r="U50" i="23"/>
  <c r="T50" i="23"/>
  <c r="X50" i="23" s="1"/>
  <c r="S50" i="23"/>
  <c r="BE49" i="23"/>
  <c r="AW49" i="23"/>
  <c r="AO49" i="23"/>
  <c r="AG49" i="23"/>
  <c r="W49" i="23"/>
  <c r="V49" i="23"/>
  <c r="U49" i="23"/>
  <c r="T49" i="23"/>
  <c r="X49" i="23" s="1"/>
  <c r="S49" i="23"/>
  <c r="BE48" i="23"/>
  <c r="AW48" i="23"/>
  <c r="AO48" i="23"/>
  <c r="AG48" i="23"/>
  <c r="W48" i="23"/>
  <c r="V48" i="23"/>
  <c r="U48" i="23"/>
  <c r="T48" i="23"/>
  <c r="X48" i="23" s="1"/>
  <c r="S48" i="23"/>
  <c r="BE47" i="23"/>
  <c r="AW47" i="23"/>
  <c r="AO47" i="23"/>
  <c r="AG47" i="23"/>
  <c r="W47" i="23"/>
  <c r="V47" i="23"/>
  <c r="U47" i="23"/>
  <c r="T47" i="23"/>
  <c r="X47" i="23" s="1"/>
  <c r="S47" i="23"/>
  <c r="Q47" i="23"/>
  <c r="BE46" i="23"/>
  <c r="AW46" i="23"/>
  <c r="AO46" i="23"/>
  <c r="AG46" i="23"/>
  <c r="W46" i="23"/>
  <c r="V46" i="23"/>
  <c r="U46" i="23"/>
  <c r="T46" i="23"/>
  <c r="S46" i="23"/>
  <c r="X46" i="23" s="1"/>
  <c r="BE45" i="23"/>
  <c r="AW45" i="23"/>
  <c r="AO45" i="23"/>
  <c r="AG45" i="23"/>
  <c r="W45" i="23"/>
  <c r="V45" i="23"/>
  <c r="U45" i="23"/>
  <c r="T45" i="23"/>
  <c r="S45" i="23"/>
  <c r="X45" i="23" s="1"/>
  <c r="BE44" i="23"/>
  <c r="AW44" i="23"/>
  <c r="AO44" i="23"/>
  <c r="AG44" i="23"/>
  <c r="W44" i="23"/>
  <c r="V44" i="23"/>
  <c r="U44" i="23"/>
  <c r="T44" i="23"/>
  <c r="S44" i="23"/>
  <c r="X44" i="23" s="1"/>
  <c r="Q44" i="23"/>
  <c r="BE43" i="23"/>
  <c r="AW43" i="23"/>
  <c r="AO43" i="23"/>
  <c r="AG43" i="23"/>
  <c r="W43" i="23"/>
  <c r="V43" i="23"/>
  <c r="U43" i="23"/>
  <c r="T43" i="23"/>
  <c r="S43" i="23"/>
  <c r="X43" i="23" s="1"/>
  <c r="BE42" i="23"/>
  <c r="AW42" i="23"/>
  <c r="AO42" i="23"/>
  <c r="AG42" i="23"/>
  <c r="W42" i="23"/>
  <c r="V42" i="23"/>
  <c r="U42" i="23"/>
  <c r="T42" i="23"/>
  <c r="S42" i="23"/>
  <c r="X42" i="23" s="1"/>
  <c r="BE41" i="23"/>
  <c r="AW41" i="23"/>
  <c r="AO41" i="23"/>
  <c r="AG41" i="23"/>
  <c r="W41" i="23"/>
  <c r="V41" i="23"/>
  <c r="U41" i="23"/>
  <c r="T41" i="23"/>
  <c r="S41" i="23"/>
  <c r="X41" i="23" s="1"/>
  <c r="BE40" i="23"/>
  <c r="BC40" i="23"/>
  <c r="AW40" i="23"/>
  <c r="AU40" i="23"/>
  <c r="AO40" i="23"/>
  <c r="AM40" i="23"/>
  <c r="AG40" i="23"/>
  <c r="W40" i="23"/>
  <c r="V40" i="23"/>
  <c r="U40" i="23"/>
  <c r="T40" i="23"/>
  <c r="S40" i="23"/>
  <c r="X40" i="23" s="1"/>
  <c r="BE39" i="23"/>
  <c r="AW39" i="23"/>
  <c r="AO39" i="23"/>
  <c r="AG39" i="23"/>
  <c r="W39" i="23"/>
  <c r="V39" i="23"/>
  <c r="U39" i="23"/>
  <c r="T39" i="23"/>
  <c r="S39" i="23"/>
  <c r="X39" i="23" s="1"/>
  <c r="BE38" i="23"/>
  <c r="AW38" i="23"/>
  <c r="AO38" i="23"/>
  <c r="AG38" i="23"/>
  <c r="W38" i="23"/>
  <c r="V38" i="23"/>
  <c r="U38" i="23"/>
  <c r="T38" i="23"/>
  <c r="S38" i="23"/>
  <c r="X38" i="23" s="1"/>
  <c r="BE37" i="23"/>
  <c r="AW37" i="23"/>
  <c r="AO37" i="23"/>
  <c r="AG37" i="23"/>
  <c r="W37" i="23"/>
  <c r="V37" i="23"/>
  <c r="U37" i="23"/>
  <c r="T37" i="23"/>
  <c r="S37" i="23"/>
  <c r="X37" i="23" s="1"/>
  <c r="BE36" i="23"/>
  <c r="AW36" i="23"/>
  <c r="AO36" i="23"/>
  <c r="AG36" i="23"/>
  <c r="W36" i="23"/>
  <c r="V36" i="23"/>
  <c r="U36" i="23"/>
  <c r="T36" i="23"/>
  <c r="S36" i="23"/>
  <c r="X36" i="23" s="1"/>
  <c r="BE35" i="23"/>
  <c r="AW35" i="23"/>
  <c r="AO35" i="23"/>
  <c r="AG35" i="23"/>
  <c r="W35" i="23"/>
  <c r="V35" i="23"/>
  <c r="U35" i="23"/>
  <c r="T35" i="23"/>
  <c r="S35" i="23"/>
  <c r="X35" i="23" s="1"/>
  <c r="BE34" i="23"/>
  <c r="AW34" i="23"/>
  <c r="AO34" i="23"/>
  <c r="AG34" i="23"/>
  <c r="W34" i="23"/>
  <c r="V34" i="23"/>
  <c r="U34" i="23"/>
  <c r="T34" i="23"/>
  <c r="S34" i="23"/>
  <c r="X34" i="23" s="1"/>
  <c r="Q34" i="23"/>
  <c r="BE33" i="23"/>
  <c r="AW33" i="23"/>
  <c r="AO33" i="23"/>
  <c r="AG33" i="23"/>
  <c r="W33" i="23"/>
  <c r="V33" i="23"/>
  <c r="U33" i="23"/>
  <c r="T33" i="23"/>
  <c r="S33" i="23"/>
  <c r="X33" i="23" s="1"/>
  <c r="BE32" i="23"/>
  <c r="AY32" i="23"/>
  <c r="AW32" i="23"/>
  <c r="AQ32" i="23"/>
  <c r="AO32" i="23"/>
  <c r="AI32" i="23"/>
  <c r="AG32" i="23"/>
  <c r="AA32" i="23"/>
  <c r="W32" i="23"/>
  <c r="V32" i="23"/>
  <c r="U32" i="23"/>
  <c r="T32" i="23"/>
  <c r="S32" i="23"/>
  <c r="X32" i="23" s="1"/>
  <c r="R32" i="23"/>
  <c r="BE31" i="23"/>
  <c r="AW31" i="23"/>
  <c r="AO31" i="23"/>
  <c r="AG31" i="23"/>
  <c r="W31" i="23"/>
  <c r="V31" i="23"/>
  <c r="U31" i="23"/>
  <c r="T31" i="23"/>
  <c r="S31" i="23"/>
  <c r="X31" i="23" s="1"/>
  <c r="BE30" i="23"/>
  <c r="AW30" i="23"/>
  <c r="AO30" i="23"/>
  <c r="AG30" i="23"/>
  <c r="W30" i="23"/>
  <c r="V30" i="23"/>
  <c r="U30" i="23"/>
  <c r="T30" i="23"/>
  <c r="S30" i="23"/>
  <c r="X30" i="23" s="1"/>
  <c r="BE29" i="23"/>
  <c r="AW29" i="23"/>
  <c r="AO29" i="23"/>
  <c r="AG29" i="23"/>
  <c r="W29" i="23"/>
  <c r="V29" i="23"/>
  <c r="U29" i="23"/>
  <c r="T29" i="23"/>
  <c r="S29" i="23"/>
  <c r="X29" i="23" s="1"/>
  <c r="BE28" i="23"/>
  <c r="AW28" i="23"/>
  <c r="AO28" i="23"/>
  <c r="AG28" i="23"/>
  <c r="W28" i="23"/>
  <c r="V28" i="23"/>
  <c r="U28" i="23"/>
  <c r="T28" i="23"/>
  <c r="S28" i="23"/>
  <c r="X28" i="23" s="1"/>
  <c r="Q28" i="23"/>
  <c r="BC27" i="23"/>
  <c r="BC106" i="23" s="1"/>
  <c r="BA27" i="23"/>
  <c r="BE27" i="23" s="1"/>
  <c r="AU27" i="23"/>
  <c r="AS27" i="23"/>
  <c r="AW27" i="23" s="1"/>
  <c r="AM27" i="23"/>
  <c r="AM106" i="23" s="1"/>
  <c r="AK27" i="23"/>
  <c r="AO27" i="23" s="1"/>
  <c r="AG27" i="23"/>
  <c r="W27" i="23"/>
  <c r="U27" i="23"/>
  <c r="S27" i="23"/>
  <c r="BE26" i="23"/>
  <c r="AW26" i="23"/>
  <c r="AU26" i="23"/>
  <c r="AU106" i="23" s="1"/>
  <c r="AO26" i="23"/>
  <c r="AG26" i="23"/>
  <c r="W26" i="23"/>
  <c r="V26" i="23"/>
  <c r="U26" i="23"/>
  <c r="T26" i="23"/>
  <c r="X26" i="23" s="1"/>
  <c r="S26" i="23"/>
  <c r="Q26" i="23"/>
  <c r="BE25" i="23"/>
  <c r="AW25" i="23"/>
  <c r="AO25" i="23"/>
  <c r="AG25" i="23"/>
  <c r="W25" i="23"/>
  <c r="V25" i="23"/>
  <c r="U25" i="23"/>
  <c r="T25" i="23"/>
  <c r="S25" i="23"/>
  <c r="X25" i="23" s="1"/>
  <c r="Q25" i="23"/>
  <c r="BE24" i="23"/>
  <c r="AW24" i="23"/>
  <c r="AO24" i="23"/>
  <c r="AG24" i="23"/>
  <c r="W24" i="23"/>
  <c r="V24" i="23"/>
  <c r="U24" i="23"/>
  <c r="T24" i="23"/>
  <c r="X24" i="23" s="1"/>
  <c r="S24" i="23"/>
  <c r="Q24" i="23"/>
  <c r="BE23" i="23"/>
  <c r="AW23" i="23"/>
  <c r="AO23" i="23"/>
  <c r="AG23" i="23"/>
  <c r="W23" i="23"/>
  <c r="V23" i="23"/>
  <c r="U23" i="23"/>
  <c r="T23" i="23"/>
  <c r="S23" i="23"/>
  <c r="X23" i="23" s="1"/>
  <c r="Q23" i="23"/>
  <c r="BE22" i="23"/>
  <c r="AW22" i="23"/>
  <c r="AO22" i="23"/>
  <c r="AG22" i="23"/>
  <c r="W22" i="23"/>
  <c r="V22" i="23"/>
  <c r="U22" i="23"/>
  <c r="T22" i="23"/>
  <c r="X22" i="23" s="1"/>
  <c r="S22" i="23"/>
  <c r="Q22" i="23"/>
  <c r="BE21" i="23"/>
  <c r="AW21" i="23"/>
  <c r="AO21" i="23"/>
  <c r="AG21" i="23"/>
  <c r="W21" i="23"/>
  <c r="V21" i="23"/>
  <c r="U21" i="23"/>
  <c r="T21" i="23"/>
  <c r="S21" i="23"/>
  <c r="X21" i="23" s="1"/>
  <c r="Q21" i="23"/>
  <c r="BE20" i="23"/>
  <c r="AW20" i="23"/>
  <c r="AO20" i="23"/>
  <c r="AG20" i="23"/>
  <c r="W20" i="23"/>
  <c r="V20" i="23"/>
  <c r="U20" i="23"/>
  <c r="T20" i="23"/>
  <c r="X20" i="23" s="1"/>
  <c r="S20" i="23"/>
  <c r="Q20" i="23"/>
  <c r="BA19" i="23"/>
  <c r="BE19" i="23" s="1"/>
  <c r="AS19" i="23"/>
  <c r="AW19" i="23" s="1"/>
  <c r="AK19" i="23"/>
  <c r="AK106" i="23" s="1"/>
  <c r="AC19" i="23"/>
  <c r="AC106" i="23" s="1"/>
  <c r="W19" i="23"/>
  <c r="V19" i="23"/>
  <c r="U19" i="23"/>
  <c r="S19" i="23"/>
  <c r="Q19" i="23"/>
  <c r="BE18" i="23"/>
  <c r="AW18" i="23"/>
  <c r="AO18" i="23"/>
  <c r="AG18" i="23"/>
  <c r="W18" i="23"/>
  <c r="V18" i="23"/>
  <c r="U18" i="23"/>
  <c r="T18" i="23"/>
  <c r="X18" i="23" s="1"/>
  <c r="S18" i="23"/>
  <c r="Q18" i="23"/>
  <c r="BE17" i="23"/>
  <c r="AW17" i="23"/>
  <c r="AO17" i="23"/>
  <c r="AG17" i="23"/>
  <c r="W17" i="23"/>
  <c r="V17" i="23"/>
  <c r="U17" i="23"/>
  <c r="T17" i="23"/>
  <c r="S17" i="23"/>
  <c r="X17" i="23" s="1"/>
  <c r="BE16" i="23"/>
  <c r="AW16" i="23"/>
  <c r="AO16" i="23"/>
  <c r="AG16" i="23"/>
  <c r="W16" i="23"/>
  <c r="V16" i="23"/>
  <c r="U16" i="23"/>
  <c r="T16" i="23"/>
  <c r="S16" i="23"/>
  <c r="X16" i="23" s="1"/>
  <c r="Q16" i="23"/>
  <c r="BE15" i="23"/>
  <c r="AW15" i="23"/>
  <c r="AO15" i="23"/>
  <c r="AG15" i="23"/>
  <c r="W15" i="23"/>
  <c r="V15" i="23"/>
  <c r="U15" i="23"/>
  <c r="T15" i="23"/>
  <c r="S15" i="23"/>
  <c r="X15" i="23" s="1"/>
  <c r="BE14" i="23"/>
  <c r="AW14" i="23"/>
  <c r="AO14" i="23"/>
  <c r="AG14" i="23"/>
  <c r="W14" i="23"/>
  <c r="V14" i="23"/>
  <c r="U14" i="23"/>
  <c r="T14" i="23"/>
  <c r="S14" i="23"/>
  <c r="X14" i="23" s="1"/>
  <c r="BE13" i="23"/>
  <c r="AW13" i="23"/>
  <c r="AO13" i="23"/>
  <c r="AG13" i="23"/>
  <c r="W13" i="23"/>
  <c r="V13" i="23"/>
  <c r="U13" i="23"/>
  <c r="T13" i="23"/>
  <c r="S13" i="23"/>
  <c r="X13" i="23" s="1"/>
  <c r="BE12" i="23"/>
  <c r="AW12" i="23"/>
  <c r="AO12" i="23"/>
  <c r="AG12" i="23"/>
  <c r="W12" i="23"/>
  <c r="V12" i="23"/>
  <c r="U12" i="23"/>
  <c r="T12" i="23"/>
  <c r="S12" i="23"/>
  <c r="X12" i="23" s="1"/>
  <c r="BE11" i="23"/>
  <c r="AW11" i="23"/>
  <c r="AO11" i="23"/>
  <c r="AG11" i="23"/>
  <c r="W11" i="23"/>
  <c r="V11" i="23"/>
  <c r="U11" i="23"/>
  <c r="T11" i="23"/>
  <c r="S11" i="23"/>
  <c r="X11" i="23" s="1"/>
  <c r="BE10" i="23"/>
  <c r="AW10" i="23"/>
  <c r="AO10" i="23"/>
  <c r="AG10" i="23"/>
  <c r="W10" i="23"/>
  <c r="V10" i="23"/>
  <c r="U10" i="23"/>
  <c r="T10" i="23"/>
  <c r="S10" i="23"/>
  <c r="X10" i="23" s="1"/>
  <c r="Q10" i="23"/>
  <c r="BE9" i="23"/>
  <c r="AW9" i="23"/>
  <c r="AO9" i="23"/>
  <c r="AG9" i="23"/>
  <c r="W9" i="23"/>
  <c r="V9" i="23"/>
  <c r="U9" i="23"/>
  <c r="T9" i="23"/>
  <c r="X9" i="23" s="1"/>
  <c r="S9" i="23"/>
  <c r="Q9" i="23"/>
  <c r="BE8" i="23"/>
  <c r="AW8" i="23"/>
  <c r="AO8" i="23"/>
  <c r="AG8" i="23"/>
  <c r="W8" i="23"/>
  <c r="V8" i="23"/>
  <c r="U8" i="23"/>
  <c r="T8" i="23"/>
  <c r="S8" i="23"/>
  <c r="X8" i="23" s="1"/>
  <c r="Q8" i="23"/>
  <c r="BE7" i="23"/>
  <c r="AY7" i="23"/>
  <c r="AW7" i="23"/>
  <c r="AQ7" i="23"/>
  <c r="AO7" i="23"/>
  <c r="AI7" i="23"/>
  <c r="AG7" i="23"/>
  <c r="AA7" i="23"/>
  <c r="W7" i="23"/>
  <c r="V7" i="23"/>
  <c r="U7" i="23"/>
  <c r="T7" i="23"/>
  <c r="S7" i="23"/>
  <c r="R7" i="23"/>
  <c r="Q7" i="23"/>
  <c r="BD49" i="20"/>
  <c r="BC49" i="20"/>
  <c r="BB49" i="20"/>
  <c r="BA49" i="20"/>
  <c r="AZ49" i="20"/>
  <c r="AV49" i="20"/>
  <c r="AU49" i="20"/>
  <c r="AT49" i="20"/>
  <c r="AS49" i="20"/>
  <c r="AR49" i="20"/>
  <c r="AN49" i="20"/>
  <c r="AM49" i="20"/>
  <c r="AL49" i="20"/>
  <c r="AK49" i="20"/>
  <c r="AJ49" i="20"/>
  <c r="AF49" i="20"/>
  <c r="AE49" i="20"/>
  <c r="AD49" i="20"/>
  <c r="AC49" i="20"/>
  <c r="AB49" i="20"/>
  <c r="BE48" i="20"/>
  <c r="AW48" i="20"/>
  <c r="AO48" i="20"/>
  <c r="AG48" i="20"/>
  <c r="W48" i="20"/>
  <c r="V48" i="20"/>
  <c r="U48" i="20"/>
  <c r="T48" i="20"/>
  <c r="X48" i="20" s="1"/>
  <c r="S48" i="20"/>
  <c r="BE47" i="20"/>
  <c r="AW47" i="20"/>
  <c r="AO47" i="20"/>
  <c r="AG47" i="20"/>
  <c r="W47" i="20"/>
  <c r="V47" i="20"/>
  <c r="U47" i="20"/>
  <c r="T47" i="20"/>
  <c r="X47" i="20" s="1"/>
  <c r="S47" i="20"/>
  <c r="BE46" i="20"/>
  <c r="AW46" i="20"/>
  <c r="AO46" i="20"/>
  <c r="AG46" i="20"/>
  <c r="W46" i="20"/>
  <c r="V46" i="20"/>
  <c r="U46" i="20"/>
  <c r="T46" i="20"/>
  <c r="X46" i="20" s="1"/>
  <c r="S46" i="20"/>
  <c r="BE45" i="20"/>
  <c r="AW45" i="20"/>
  <c r="AO45" i="20"/>
  <c r="AG45" i="20"/>
  <c r="W45" i="20"/>
  <c r="V45" i="20"/>
  <c r="U45" i="20"/>
  <c r="T45" i="20"/>
  <c r="X45" i="20" s="1"/>
  <c r="S45" i="20"/>
  <c r="BE44" i="20"/>
  <c r="AW44" i="20"/>
  <c r="AO44" i="20"/>
  <c r="AG44" i="20"/>
  <c r="W44" i="20"/>
  <c r="V44" i="20"/>
  <c r="U44" i="20"/>
  <c r="T44" i="20"/>
  <c r="X44" i="20" s="1"/>
  <c r="S44" i="20"/>
  <c r="BE43" i="20"/>
  <c r="AW43" i="20"/>
  <c r="AO43" i="20"/>
  <c r="AG43" i="20"/>
  <c r="W43" i="20"/>
  <c r="V43" i="20"/>
  <c r="U43" i="20"/>
  <c r="T43" i="20"/>
  <c r="X43" i="20" s="1"/>
  <c r="S43" i="20"/>
  <c r="BE42" i="20"/>
  <c r="AW42" i="20"/>
  <c r="AO42" i="20"/>
  <c r="AG42" i="20"/>
  <c r="W42" i="20"/>
  <c r="V42" i="20"/>
  <c r="U42" i="20"/>
  <c r="T42" i="20"/>
  <c r="X42" i="20" s="1"/>
  <c r="S42" i="20"/>
  <c r="W41" i="20"/>
  <c r="V41" i="20"/>
  <c r="U41" i="20"/>
  <c r="T41" i="20"/>
  <c r="X41" i="20" s="1"/>
  <c r="S41" i="20"/>
  <c r="W40" i="20"/>
  <c r="V40" i="20"/>
  <c r="U40" i="20"/>
  <c r="T40" i="20"/>
  <c r="X40" i="20" s="1"/>
  <c r="S40" i="20"/>
  <c r="W39" i="20"/>
  <c r="V39" i="20"/>
  <c r="U39" i="20"/>
  <c r="T39" i="20"/>
  <c r="X39" i="20" s="1"/>
  <c r="S39" i="20"/>
  <c r="BE38" i="20"/>
  <c r="AW38" i="20"/>
  <c r="AO38" i="20"/>
  <c r="AG38" i="20"/>
  <c r="W38" i="20"/>
  <c r="V38" i="20"/>
  <c r="U38" i="20"/>
  <c r="T38" i="20"/>
  <c r="X38" i="20" s="1"/>
  <c r="S38" i="20"/>
  <c r="BE37" i="20"/>
  <c r="AW37" i="20"/>
  <c r="AO37" i="20"/>
  <c r="AG37" i="20"/>
  <c r="W37" i="20"/>
  <c r="V37" i="20"/>
  <c r="U37" i="20"/>
  <c r="T37" i="20"/>
  <c r="X37" i="20" s="1"/>
  <c r="S37" i="20"/>
  <c r="BE36" i="20"/>
  <c r="AW36" i="20"/>
  <c r="AO36" i="20"/>
  <c r="AG36" i="20"/>
  <c r="W36" i="20"/>
  <c r="V36" i="20"/>
  <c r="U36" i="20"/>
  <c r="T36" i="20"/>
  <c r="X36" i="20" s="1"/>
  <c r="S36" i="20"/>
  <c r="BE35" i="20"/>
  <c r="AW35" i="20"/>
  <c r="AO35" i="20"/>
  <c r="AG35" i="20"/>
  <c r="W35" i="20"/>
  <c r="V35" i="20"/>
  <c r="U35" i="20"/>
  <c r="T35" i="20"/>
  <c r="X35" i="20" s="1"/>
  <c r="S35" i="20"/>
  <c r="BE34" i="20"/>
  <c r="AW34" i="20"/>
  <c r="AO34" i="20"/>
  <c r="AG34" i="20"/>
  <c r="W34" i="20"/>
  <c r="V34" i="20"/>
  <c r="U34" i="20"/>
  <c r="T34" i="20"/>
  <c r="X34" i="20" s="1"/>
  <c r="S34" i="20"/>
  <c r="BE33" i="20"/>
  <c r="AW33" i="20"/>
  <c r="AO33" i="20"/>
  <c r="AG33" i="20"/>
  <c r="W33" i="20"/>
  <c r="V33" i="20"/>
  <c r="U33" i="20"/>
  <c r="T33" i="20"/>
  <c r="X33" i="20" s="1"/>
  <c r="S33" i="20"/>
  <c r="BE32" i="20"/>
  <c r="AW32" i="20"/>
  <c r="AO32" i="20"/>
  <c r="AG32" i="20"/>
  <c r="W32" i="20"/>
  <c r="V32" i="20"/>
  <c r="U32" i="20"/>
  <c r="T32" i="20"/>
  <c r="X32" i="20" s="1"/>
  <c r="S32" i="20"/>
  <c r="BE31" i="20"/>
  <c r="AW31" i="20"/>
  <c r="AO31" i="20"/>
  <c r="AG31" i="20"/>
  <c r="W31" i="20"/>
  <c r="V31" i="20"/>
  <c r="U31" i="20"/>
  <c r="T31" i="20"/>
  <c r="X31" i="20" s="1"/>
  <c r="S31" i="20"/>
  <c r="BE30" i="20"/>
  <c r="AW30" i="20"/>
  <c r="AO30" i="20"/>
  <c r="AG30" i="20"/>
  <c r="W30" i="20"/>
  <c r="V30" i="20"/>
  <c r="U30" i="20"/>
  <c r="T30" i="20"/>
  <c r="X30" i="20" s="1"/>
  <c r="S30" i="20"/>
  <c r="BE29" i="20"/>
  <c r="AW29" i="20"/>
  <c r="AO29" i="20"/>
  <c r="AG29" i="20"/>
  <c r="W29" i="20"/>
  <c r="V29" i="20"/>
  <c r="U29" i="20"/>
  <c r="T29" i="20"/>
  <c r="X29" i="20" s="1"/>
  <c r="S29" i="20"/>
  <c r="BE28" i="20"/>
  <c r="AW28" i="20"/>
  <c r="AO28" i="20"/>
  <c r="AG28" i="20"/>
  <c r="W28" i="20"/>
  <c r="V28" i="20"/>
  <c r="U28" i="20"/>
  <c r="T28" i="20"/>
  <c r="X28" i="20" s="1"/>
  <c r="S28" i="20"/>
  <c r="BE27" i="20"/>
  <c r="AW27" i="20"/>
  <c r="AO27" i="20"/>
  <c r="AG27" i="20"/>
  <c r="W27" i="20"/>
  <c r="V27" i="20"/>
  <c r="U27" i="20"/>
  <c r="T27" i="20"/>
  <c r="X27" i="20" s="1"/>
  <c r="S27" i="20"/>
  <c r="BE26" i="20"/>
  <c r="AW26" i="20"/>
  <c r="AO26" i="20"/>
  <c r="AG26" i="20"/>
  <c r="W26" i="20"/>
  <c r="V26" i="20"/>
  <c r="U26" i="20"/>
  <c r="T26" i="20"/>
  <c r="X26" i="20" s="1"/>
  <c r="S26" i="20"/>
  <c r="BE25" i="20"/>
  <c r="AW25" i="20"/>
  <c r="AO25" i="20"/>
  <c r="AG25" i="20"/>
  <c r="W25" i="20"/>
  <c r="V25" i="20"/>
  <c r="U25" i="20"/>
  <c r="T25" i="20"/>
  <c r="X25" i="20" s="1"/>
  <c r="S25" i="20"/>
  <c r="BE24" i="20"/>
  <c r="AW24" i="20"/>
  <c r="AO24" i="20"/>
  <c r="AG24" i="20"/>
  <c r="W24" i="20"/>
  <c r="V24" i="20"/>
  <c r="U24" i="20"/>
  <c r="T24" i="20"/>
  <c r="X24" i="20" s="1"/>
  <c r="S24" i="20"/>
  <c r="BE23" i="20"/>
  <c r="AW23" i="20"/>
  <c r="AO23" i="20"/>
  <c r="AG23" i="20"/>
  <c r="W23" i="20"/>
  <c r="V23" i="20"/>
  <c r="U23" i="20"/>
  <c r="T23" i="20"/>
  <c r="X23" i="20" s="1"/>
  <c r="S23" i="20"/>
  <c r="BE22" i="20"/>
  <c r="AW22" i="20"/>
  <c r="AO22" i="20"/>
  <c r="AG22" i="20"/>
  <c r="T22" i="20"/>
  <c r="S22" i="20"/>
  <c r="X22" i="20" s="1"/>
  <c r="BE21" i="20"/>
  <c r="AW21" i="20"/>
  <c r="AO21" i="20"/>
  <c r="AG21" i="20"/>
  <c r="W21" i="20"/>
  <c r="V21" i="20"/>
  <c r="U21" i="20"/>
  <c r="T21" i="20"/>
  <c r="S21" i="20"/>
  <c r="X21" i="20" s="1"/>
  <c r="BE20" i="20"/>
  <c r="AW20" i="20"/>
  <c r="AO20" i="20"/>
  <c r="AG20" i="20"/>
  <c r="W20" i="20"/>
  <c r="V20" i="20"/>
  <c r="U20" i="20"/>
  <c r="T20" i="20"/>
  <c r="S20" i="20"/>
  <c r="X20" i="20" s="1"/>
  <c r="BE19" i="20"/>
  <c r="AW19" i="20"/>
  <c r="AO19" i="20"/>
  <c r="AG19" i="20"/>
  <c r="W19" i="20"/>
  <c r="V19" i="20"/>
  <c r="U19" i="20"/>
  <c r="T19" i="20"/>
  <c r="S19" i="20"/>
  <c r="X19" i="20" s="1"/>
  <c r="BE18" i="20"/>
  <c r="AW18" i="20"/>
  <c r="AO18" i="20"/>
  <c r="AG18" i="20"/>
  <c r="W18" i="20"/>
  <c r="V18" i="20"/>
  <c r="U18" i="20"/>
  <c r="T18" i="20"/>
  <c r="S18" i="20"/>
  <c r="X18" i="20" s="1"/>
  <c r="BE17" i="20"/>
  <c r="AW17" i="20"/>
  <c r="AO17" i="20"/>
  <c r="AG17" i="20"/>
  <c r="W17" i="20"/>
  <c r="V17" i="20"/>
  <c r="U17" i="20"/>
  <c r="T17" i="20"/>
  <c r="S17" i="20"/>
  <c r="X17" i="20" s="1"/>
  <c r="BE16" i="20"/>
  <c r="AW16" i="20"/>
  <c r="AO16" i="20"/>
  <c r="AG16" i="20"/>
  <c r="W16" i="20"/>
  <c r="V16" i="20"/>
  <c r="U16" i="20"/>
  <c r="T16" i="20"/>
  <c r="S16" i="20"/>
  <c r="X16" i="20" s="1"/>
  <c r="BE15" i="20"/>
  <c r="AW15" i="20"/>
  <c r="AO15" i="20"/>
  <c r="AG15" i="20"/>
  <c r="W15" i="20"/>
  <c r="V15" i="20"/>
  <c r="U15" i="20"/>
  <c r="T15" i="20"/>
  <c r="S15" i="20"/>
  <c r="X15" i="20" s="1"/>
  <c r="BE14" i="20"/>
  <c r="AW14" i="20"/>
  <c r="AO14" i="20"/>
  <c r="AG14" i="20"/>
  <c r="W14" i="20"/>
  <c r="V14" i="20"/>
  <c r="U14" i="20"/>
  <c r="T14" i="20"/>
  <c r="S14" i="20"/>
  <c r="X14" i="20" s="1"/>
  <c r="BE13" i="20"/>
  <c r="AW13" i="20"/>
  <c r="AO13" i="20"/>
  <c r="AG13" i="20"/>
  <c r="W13" i="20"/>
  <c r="V13" i="20"/>
  <c r="U13" i="20"/>
  <c r="T13" i="20"/>
  <c r="S13" i="20"/>
  <c r="X13" i="20" s="1"/>
  <c r="BE12" i="20"/>
  <c r="AW12" i="20"/>
  <c r="AO12" i="20"/>
  <c r="AG12" i="20"/>
  <c r="W12" i="20"/>
  <c r="V12" i="20"/>
  <c r="U12" i="20"/>
  <c r="T12" i="20"/>
  <c r="S12" i="20"/>
  <c r="X12" i="20" s="1"/>
  <c r="BE11" i="20"/>
  <c r="AW11" i="20"/>
  <c r="AO11" i="20"/>
  <c r="AG11" i="20"/>
  <c r="W11" i="20"/>
  <c r="V11" i="20"/>
  <c r="U11" i="20"/>
  <c r="T11" i="20"/>
  <c r="S11" i="20"/>
  <c r="X11" i="20" s="1"/>
  <c r="Q11" i="20"/>
  <c r="BE10" i="20"/>
  <c r="AW10" i="20"/>
  <c r="AO10" i="20"/>
  <c r="AG10" i="20"/>
  <c r="W10" i="20"/>
  <c r="V10" i="20"/>
  <c r="U10" i="20"/>
  <c r="T10" i="20"/>
  <c r="X10" i="20" s="1"/>
  <c r="S10" i="20"/>
  <c r="BE9" i="20"/>
  <c r="AW9" i="20"/>
  <c r="AO9" i="20"/>
  <c r="AG9" i="20"/>
  <c r="W9" i="20"/>
  <c r="V9" i="20"/>
  <c r="U9" i="20"/>
  <c r="T9" i="20"/>
  <c r="X9" i="20" s="1"/>
  <c r="S9" i="20"/>
  <c r="BE8" i="20"/>
  <c r="AW8" i="20"/>
  <c r="AO8" i="20"/>
  <c r="AG8" i="20"/>
  <c r="W8" i="20"/>
  <c r="V8" i="20"/>
  <c r="U8" i="20"/>
  <c r="T8" i="20"/>
  <c r="X8" i="20" s="1"/>
  <c r="S8" i="20"/>
  <c r="BE7" i="20"/>
  <c r="BE49" i="20" s="1"/>
  <c r="AW7" i="20"/>
  <c r="AW49" i="20" s="1"/>
  <c r="AO7" i="20"/>
  <c r="AO49" i="20" s="1"/>
  <c r="AG7" i="20"/>
  <c r="AG49" i="20" s="1"/>
  <c r="W7" i="20"/>
  <c r="W49" i="20" s="1"/>
  <c r="V7" i="20"/>
  <c r="V49" i="20" s="1"/>
  <c r="D8" i="33" s="1"/>
  <c r="U7" i="20"/>
  <c r="U49" i="20" s="1"/>
  <c r="D7" i="33" s="1"/>
  <c r="T7" i="20"/>
  <c r="T49" i="20" s="1"/>
  <c r="D6" i="33" s="1"/>
  <c r="S7" i="20"/>
  <c r="S49" i="20" s="1"/>
  <c r="D5" i="33" s="1"/>
  <c r="D10" i="33" s="1"/>
  <c r="BS55" i="27"/>
  <c r="BR55" i="27"/>
  <c r="BQ55" i="27"/>
  <c r="BP55" i="27"/>
  <c r="BO55" i="27"/>
  <c r="BN55" i="27"/>
  <c r="BL55" i="27"/>
  <c r="BH55" i="27"/>
  <c r="BG55" i="27"/>
  <c r="BF55" i="27"/>
  <c r="BE55" i="27"/>
  <c r="BD55" i="27"/>
  <c r="BC55" i="27"/>
  <c r="BA55" i="27"/>
  <c r="AW55" i="27"/>
  <c r="AV55" i="27"/>
  <c r="AU55" i="27"/>
  <c r="AT55" i="27"/>
  <c r="AS55" i="27"/>
  <c r="AR55" i="27"/>
  <c r="AQ55" i="27"/>
  <c r="AP55" i="27"/>
  <c r="AL55" i="27"/>
  <c r="Z57" i="27" s="1"/>
  <c r="AK55" i="27"/>
  <c r="Y57" i="27" s="1"/>
  <c r="AJ55" i="27"/>
  <c r="X57" i="27" s="1"/>
  <c r="AI55" i="27"/>
  <c r="W57" i="27" s="1"/>
  <c r="AH55" i="27"/>
  <c r="V57" i="27" s="1"/>
  <c r="AG55" i="27"/>
  <c r="U57" i="27" s="1"/>
  <c r="AF55" i="27"/>
  <c r="AE55" i="27"/>
  <c r="S57" i="27" s="1"/>
  <c r="BT54" i="27"/>
  <c r="BI54" i="27"/>
  <c r="AX54" i="27"/>
  <c r="AM54" i="27"/>
  <c r="Z54" i="27"/>
  <c r="Y54" i="27"/>
  <c r="X54" i="27"/>
  <c r="W54" i="27"/>
  <c r="V54" i="27"/>
  <c r="U54" i="27"/>
  <c r="T54" i="27"/>
  <c r="S54" i="27"/>
  <c r="AA54" i="27" s="1"/>
  <c r="Q54" i="27"/>
  <c r="BT53" i="27"/>
  <c r="BI53" i="27"/>
  <c r="AX53" i="27"/>
  <c r="AM53" i="27"/>
  <c r="Z53" i="27"/>
  <c r="Y53" i="27"/>
  <c r="X53" i="27"/>
  <c r="W53" i="27"/>
  <c r="V53" i="27"/>
  <c r="U53" i="27"/>
  <c r="T53" i="27"/>
  <c r="S53" i="27"/>
  <c r="AA53" i="27" s="1"/>
  <c r="Q53" i="27"/>
  <c r="BT52" i="27"/>
  <c r="BI52" i="27"/>
  <c r="AX52" i="27"/>
  <c r="AM52" i="27"/>
  <c r="Z52" i="27"/>
  <c r="Y52" i="27"/>
  <c r="X52" i="27"/>
  <c r="W52" i="27"/>
  <c r="V52" i="27"/>
  <c r="U52" i="27"/>
  <c r="T52" i="27"/>
  <c r="S52" i="27"/>
  <c r="AA52" i="27" s="1"/>
  <c r="Q52" i="27"/>
  <c r="BT51" i="27"/>
  <c r="BI51" i="27"/>
  <c r="AX51" i="27"/>
  <c r="AM51" i="27"/>
  <c r="Z51" i="27"/>
  <c r="Y51" i="27"/>
  <c r="X51" i="27"/>
  <c r="W51" i="27"/>
  <c r="V51" i="27"/>
  <c r="U51" i="27"/>
  <c r="T51" i="27"/>
  <c r="S51" i="27"/>
  <c r="AA51" i="27" s="1"/>
  <c r="Q51" i="27"/>
  <c r="BT50" i="27"/>
  <c r="BI50" i="27"/>
  <c r="AX50" i="27"/>
  <c r="AM50" i="27"/>
  <c r="Z50" i="27"/>
  <c r="Y50" i="27"/>
  <c r="X50" i="27"/>
  <c r="W50" i="27"/>
  <c r="V50" i="27"/>
  <c r="U50" i="27"/>
  <c r="T50" i="27"/>
  <c r="S50" i="27"/>
  <c r="AA50" i="27" s="1"/>
  <c r="Q50" i="27"/>
  <c r="BT49" i="27"/>
  <c r="BI49" i="27"/>
  <c r="AX49" i="27"/>
  <c r="AM49" i="27"/>
  <c r="Z49" i="27"/>
  <c r="Y49" i="27"/>
  <c r="X49" i="27"/>
  <c r="W49" i="27"/>
  <c r="V49" i="27"/>
  <c r="U49" i="27"/>
  <c r="T49" i="27"/>
  <c r="S49" i="27"/>
  <c r="AA49" i="27" s="1"/>
  <c r="Q49" i="27"/>
  <c r="BT48" i="27"/>
  <c r="BI48" i="27"/>
  <c r="AX48" i="27"/>
  <c r="AM48" i="27"/>
  <c r="Z48" i="27"/>
  <c r="Y48" i="27"/>
  <c r="X48" i="27"/>
  <c r="W48" i="27"/>
  <c r="V48" i="27"/>
  <c r="U48" i="27"/>
  <c r="T48" i="27"/>
  <c r="S48" i="27"/>
  <c r="AA48" i="27" s="1"/>
  <c r="BT47" i="27"/>
  <c r="BI47" i="27"/>
  <c r="AX47" i="27"/>
  <c r="AM47" i="27"/>
  <c r="Z47" i="27"/>
  <c r="Y47" i="27"/>
  <c r="X47" i="27"/>
  <c r="W47" i="27"/>
  <c r="V47" i="27"/>
  <c r="U47" i="27"/>
  <c r="T47" i="27"/>
  <c r="S47" i="27"/>
  <c r="AA47" i="27" s="1"/>
  <c r="Q47" i="27"/>
  <c r="BT46" i="27"/>
  <c r="BI46" i="27"/>
  <c r="AX46" i="27"/>
  <c r="AM46" i="27"/>
  <c r="Z46" i="27"/>
  <c r="Y46" i="27"/>
  <c r="W46" i="27"/>
  <c r="V46" i="27"/>
  <c r="U46" i="27"/>
  <c r="T46" i="27"/>
  <c r="S46" i="27"/>
  <c r="AA46" i="27" s="1"/>
  <c r="Q46" i="27"/>
  <c r="AX45" i="27"/>
  <c r="AQ45" i="27"/>
  <c r="BB45" i="27" s="1"/>
  <c r="AM45" i="27"/>
  <c r="Z45" i="27"/>
  <c r="Y45" i="27"/>
  <c r="X45" i="27"/>
  <c r="W45" i="27"/>
  <c r="V45" i="27"/>
  <c r="U45" i="27"/>
  <c r="S45" i="27"/>
  <c r="Q45" i="27"/>
  <c r="BT44" i="27"/>
  <c r="BI44" i="27"/>
  <c r="AX44" i="27"/>
  <c r="AM44" i="27"/>
  <c r="Z44" i="27"/>
  <c r="Y44" i="27"/>
  <c r="X44" i="27"/>
  <c r="W44" i="27"/>
  <c r="V44" i="27"/>
  <c r="U44" i="27"/>
  <c r="T44" i="27"/>
  <c r="S44" i="27"/>
  <c r="AA44" i="27" s="1"/>
  <c r="Q44" i="27"/>
  <c r="BT43" i="27"/>
  <c r="BI43" i="27"/>
  <c r="AX43" i="27"/>
  <c r="AM43" i="27"/>
  <c r="Z43" i="27"/>
  <c r="Y43" i="27"/>
  <c r="X43" i="27"/>
  <c r="W43" i="27"/>
  <c r="V43" i="27"/>
  <c r="U43" i="27"/>
  <c r="T43" i="27"/>
  <c r="S43" i="27"/>
  <c r="AA43" i="27" s="1"/>
  <c r="Q43" i="27"/>
  <c r="BT42" i="27"/>
  <c r="BI42" i="27"/>
  <c r="AX42" i="27"/>
  <c r="AM42" i="27"/>
  <c r="Z42" i="27"/>
  <c r="Y42" i="27"/>
  <c r="X42" i="27"/>
  <c r="W42" i="27"/>
  <c r="V42" i="27"/>
  <c r="U42" i="27"/>
  <c r="T42" i="27"/>
  <c r="S42" i="27"/>
  <c r="AA42" i="27" s="1"/>
  <c r="Q42" i="27"/>
  <c r="BT41" i="27"/>
  <c r="BI41" i="27"/>
  <c r="AX41" i="27"/>
  <c r="AM41" i="27"/>
  <c r="Z41" i="27"/>
  <c r="Y41" i="27"/>
  <c r="X41" i="27"/>
  <c r="W41" i="27"/>
  <c r="V41" i="27"/>
  <c r="U41" i="27"/>
  <c r="T41" i="27"/>
  <c r="S41" i="27"/>
  <c r="AA41" i="27" s="1"/>
  <c r="BT40" i="27"/>
  <c r="BJ40" i="27"/>
  <c r="BI40" i="27"/>
  <c r="AY40" i="27"/>
  <c r="AX40" i="27"/>
  <c r="AN40" i="27"/>
  <c r="AM40" i="27"/>
  <c r="AC40" i="27"/>
  <c r="Z40" i="27"/>
  <c r="Y40" i="27"/>
  <c r="X40" i="27"/>
  <c r="W40" i="27"/>
  <c r="V40" i="27"/>
  <c r="U40" i="27"/>
  <c r="T40" i="27"/>
  <c r="S40" i="27"/>
  <c r="AA40" i="27" s="1"/>
  <c r="BT39" i="27"/>
  <c r="BI39" i="27"/>
  <c r="AX39" i="27"/>
  <c r="AM39" i="27"/>
  <c r="AC39" i="27"/>
  <c r="Z39" i="27"/>
  <c r="Y39" i="27"/>
  <c r="X39" i="27"/>
  <c r="W39" i="27"/>
  <c r="V39" i="27"/>
  <c r="U39" i="27"/>
  <c r="T39" i="27"/>
  <c r="S39" i="27"/>
  <c r="AA39" i="27" s="1"/>
  <c r="BT38" i="27"/>
  <c r="BI38" i="27"/>
  <c r="AX38" i="27"/>
  <c r="AM38" i="27"/>
  <c r="Z38" i="27"/>
  <c r="Y38" i="27"/>
  <c r="T38" i="27"/>
  <c r="S38" i="27"/>
  <c r="AA38" i="27" s="1"/>
  <c r="BT37" i="27"/>
  <c r="BI37" i="27"/>
  <c r="AX37" i="27"/>
  <c r="AM37" i="27"/>
  <c r="Z37" i="27"/>
  <c r="Y37" i="27"/>
  <c r="X37" i="27"/>
  <c r="W37" i="27"/>
  <c r="V37" i="27"/>
  <c r="U37" i="27"/>
  <c r="T37" i="27"/>
  <c r="S37" i="27"/>
  <c r="AA37" i="27" s="1"/>
  <c r="BT36" i="27"/>
  <c r="BI36" i="27"/>
  <c r="AX36" i="27"/>
  <c r="AM36" i="27"/>
  <c r="Z36" i="27"/>
  <c r="Y36" i="27"/>
  <c r="X36" i="27"/>
  <c r="W36" i="27"/>
  <c r="V36" i="27"/>
  <c r="U36" i="27"/>
  <c r="T36" i="27"/>
  <c r="S36" i="27"/>
  <c r="AA36" i="27" s="1"/>
  <c r="Q36" i="27"/>
  <c r="BT35" i="27"/>
  <c r="BI35" i="27"/>
  <c r="AX35" i="27"/>
  <c r="AM35" i="27"/>
  <c r="Z35" i="27"/>
  <c r="Y35" i="27"/>
  <c r="X35" i="27"/>
  <c r="W35" i="27"/>
  <c r="V35" i="27"/>
  <c r="U35" i="27"/>
  <c r="T35" i="27"/>
  <c r="S35" i="27"/>
  <c r="AA35" i="27" s="1"/>
  <c r="Q35" i="27"/>
  <c r="BT34" i="27"/>
  <c r="BI34" i="27"/>
  <c r="AX34" i="27"/>
  <c r="AM34" i="27"/>
  <c r="Z34" i="27"/>
  <c r="Y34" i="27"/>
  <c r="X34" i="27"/>
  <c r="W34" i="27"/>
  <c r="V34" i="27"/>
  <c r="U34" i="27"/>
  <c r="T34" i="27"/>
  <c r="S34" i="27"/>
  <c r="AA34" i="27" s="1"/>
  <c r="Q34" i="27"/>
  <c r="BT33" i="27"/>
  <c r="BI33" i="27"/>
  <c r="AX33" i="27"/>
  <c r="AM33" i="27"/>
  <c r="Y33" i="27"/>
  <c r="W33" i="27"/>
  <c r="V33" i="27"/>
  <c r="U33" i="27"/>
  <c r="T33" i="27"/>
  <c r="S33" i="27"/>
  <c r="AA33" i="27" s="1"/>
  <c r="Q33" i="27"/>
  <c r="BT32" i="27"/>
  <c r="BI32" i="27"/>
  <c r="AX32" i="27"/>
  <c r="AM32" i="27"/>
  <c r="Y32" i="27"/>
  <c r="W32" i="27"/>
  <c r="V32" i="27"/>
  <c r="U32" i="27"/>
  <c r="T32" i="27"/>
  <c r="S32" i="27"/>
  <c r="AA32" i="27" s="1"/>
  <c r="Q32" i="27"/>
  <c r="BT31" i="27"/>
  <c r="BI31" i="27"/>
  <c r="AX31" i="27"/>
  <c r="AM31" i="27"/>
  <c r="Z31" i="27"/>
  <c r="Y31" i="27"/>
  <c r="X31" i="27"/>
  <c r="W31" i="27"/>
  <c r="V31" i="27"/>
  <c r="U31" i="27"/>
  <c r="T31" i="27"/>
  <c r="S31" i="27"/>
  <c r="AA31" i="27" s="1"/>
  <c r="BT30" i="27"/>
  <c r="BI30" i="27"/>
  <c r="AX30" i="27"/>
  <c r="AM30" i="27"/>
  <c r="Y30" i="27"/>
  <c r="W30" i="27"/>
  <c r="V30" i="27"/>
  <c r="U30" i="27"/>
  <c r="T30" i="27"/>
  <c r="S30" i="27"/>
  <c r="AA30" i="27" s="1"/>
  <c r="Q30" i="27"/>
  <c r="BT29" i="27"/>
  <c r="BI29" i="27"/>
  <c r="AX29" i="27"/>
  <c r="AM29" i="27"/>
  <c r="Z29" i="27"/>
  <c r="Y29" i="27"/>
  <c r="X29" i="27"/>
  <c r="W29" i="27"/>
  <c r="V29" i="27"/>
  <c r="U29" i="27"/>
  <c r="T29" i="27"/>
  <c r="S29" i="27"/>
  <c r="AA29" i="27" s="1"/>
  <c r="Q29" i="27"/>
  <c r="BT28" i="27"/>
  <c r="BI28" i="27"/>
  <c r="AX28" i="27"/>
  <c r="AM28" i="27"/>
  <c r="Y28" i="27"/>
  <c r="W28" i="27"/>
  <c r="V28" i="27"/>
  <c r="U28" i="27"/>
  <c r="AA28" i="27" s="1"/>
  <c r="S28" i="27"/>
  <c r="Q28" i="27"/>
  <c r="BT27" i="27"/>
  <c r="BI27" i="27"/>
  <c r="AX27" i="27"/>
  <c r="AM27" i="27"/>
  <c r="Z27" i="27"/>
  <c r="Y27" i="27"/>
  <c r="X27" i="27"/>
  <c r="W27" i="27"/>
  <c r="V27" i="27"/>
  <c r="U27" i="27"/>
  <c r="T27" i="27"/>
  <c r="S27" i="27"/>
  <c r="AA27" i="27" s="1"/>
  <c r="Q27" i="27"/>
  <c r="BT26" i="27"/>
  <c r="BI26" i="27"/>
  <c r="AX26" i="27"/>
  <c r="AM26" i="27"/>
  <c r="Z26" i="27"/>
  <c r="Y26" i="27"/>
  <c r="X26" i="27"/>
  <c r="W26" i="27"/>
  <c r="V26" i="27"/>
  <c r="U26" i="27"/>
  <c r="T26" i="27"/>
  <c r="S26" i="27"/>
  <c r="AA26" i="27" s="1"/>
  <c r="Q26" i="27"/>
  <c r="BT25" i="27"/>
  <c r="BI25" i="27"/>
  <c r="AX25" i="27"/>
  <c r="AM25" i="27"/>
  <c r="Z25" i="27"/>
  <c r="Y25" i="27"/>
  <c r="X25" i="27"/>
  <c r="W25" i="27"/>
  <c r="V25" i="27"/>
  <c r="U25" i="27"/>
  <c r="T25" i="27"/>
  <c r="S25" i="27"/>
  <c r="AA25" i="27" s="1"/>
  <c r="Q25" i="27"/>
  <c r="BT24" i="27"/>
  <c r="BI24" i="27"/>
  <c r="AX24" i="27"/>
  <c r="AM24" i="27"/>
  <c r="Z24" i="27"/>
  <c r="Y24" i="27"/>
  <c r="X24" i="27"/>
  <c r="W24" i="27"/>
  <c r="V24" i="27"/>
  <c r="U24" i="27"/>
  <c r="T24" i="27"/>
  <c r="S24" i="27"/>
  <c r="AA24" i="27" s="1"/>
  <c r="Q24" i="27"/>
  <c r="BT23" i="27"/>
  <c r="BI23" i="27"/>
  <c r="AX23" i="27"/>
  <c r="AM23" i="27"/>
  <c r="Z23" i="27"/>
  <c r="Y23" i="27"/>
  <c r="X23" i="27"/>
  <c r="W23" i="27"/>
  <c r="V23" i="27"/>
  <c r="U23" i="27"/>
  <c r="T23" i="27"/>
  <c r="S23" i="27"/>
  <c r="AA23" i="27" s="1"/>
  <c r="Q23" i="27"/>
  <c r="BT22" i="27"/>
  <c r="BI22" i="27"/>
  <c r="AX22" i="27"/>
  <c r="AM22" i="27"/>
  <c r="Z22" i="27"/>
  <c r="Y22" i="27"/>
  <c r="X22" i="27"/>
  <c r="W22" i="27"/>
  <c r="V22" i="27"/>
  <c r="U22" i="27"/>
  <c r="T22" i="27"/>
  <c r="S22" i="27"/>
  <c r="AA22" i="27" s="1"/>
  <c r="Q22" i="27"/>
  <c r="BT21" i="27"/>
  <c r="BI21" i="27"/>
  <c r="AX21" i="27"/>
  <c r="AM21" i="27"/>
  <c r="Z21" i="27"/>
  <c r="Y21" i="27"/>
  <c r="X21" i="27"/>
  <c r="W21" i="27"/>
  <c r="V21" i="27"/>
  <c r="U21" i="27"/>
  <c r="T21" i="27"/>
  <c r="S21" i="27"/>
  <c r="AA21" i="27" s="1"/>
  <c r="BT20" i="27"/>
  <c r="BI20" i="27"/>
  <c r="AX20" i="27"/>
  <c r="AM20" i="27"/>
  <c r="Z20" i="27"/>
  <c r="Y20" i="27"/>
  <c r="X20" i="27"/>
  <c r="W20" i="27"/>
  <c r="V20" i="27"/>
  <c r="U20" i="27"/>
  <c r="T20" i="27"/>
  <c r="S20" i="27"/>
  <c r="AA20" i="27" s="1"/>
  <c r="Q20" i="27"/>
  <c r="BT19" i="27"/>
  <c r="BI19" i="27"/>
  <c r="AX19" i="27"/>
  <c r="AM19" i="27"/>
  <c r="Z19" i="27"/>
  <c r="Y19" i="27"/>
  <c r="X19" i="27"/>
  <c r="W19" i="27"/>
  <c r="V19" i="27"/>
  <c r="U19" i="27"/>
  <c r="T19" i="27"/>
  <c r="S19" i="27"/>
  <c r="AA19" i="27" s="1"/>
  <c r="Q19" i="27"/>
  <c r="BT18" i="27"/>
  <c r="BI18" i="27"/>
  <c r="AX18" i="27"/>
  <c r="AM18" i="27"/>
  <c r="Z18" i="27"/>
  <c r="Y18" i="27"/>
  <c r="X18" i="27"/>
  <c r="W18" i="27"/>
  <c r="V18" i="27"/>
  <c r="U18" i="27"/>
  <c r="T18" i="27"/>
  <c r="S18" i="27"/>
  <c r="AA18" i="27" s="1"/>
  <c r="BT17" i="27"/>
  <c r="BI17" i="27"/>
  <c r="AX17" i="27"/>
  <c r="AM17" i="27"/>
  <c r="Z17" i="27"/>
  <c r="Y17" i="27"/>
  <c r="X17" i="27"/>
  <c r="W17" i="27"/>
  <c r="V17" i="27"/>
  <c r="U17" i="27"/>
  <c r="T17" i="27"/>
  <c r="S17" i="27"/>
  <c r="AA17" i="27" s="1"/>
  <c r="Q17" i="27"/>
  <c r="BT16" i="27"/>
  <c r="BI16" i="27"/>
  <c r="AX16" i="27"/>
  <c r="AM16" i="27"/>
  <c r="Z16" i="27"/>
  <c r="Y16" i="27"/>
  <c r="X16" i="27"/>
  <c r="W16" i="27"/>
  <c r="V16" i="27"/>
  <c r="U16" i="27"/>
  <c r="T16" i="27"/>
  <c r="S16" i="27"/>
  <c r="AA16" i="27" s="1"/>
  <c r="Q16" i="27"/>
  <c r="BT15" i="27"/>
  <c r="BI15" i="27"/>
  <c r="AX15" i="27"/>
  <c r="AM15" i="27"/>
  <c r="Z15" i="27"/>
  <c r="Y15" i="27"/>
  <c r="X15" i="27"/>
  <c r="W15" i="27"/>
  <c r="V15" i="27"/>
  <c r="U15" i="27"/>
  <c r="T15" i="27"/>
  <c r="S15" i="27"/>
  <c r="AA15" i="27" s="1"/>
  <c r="Q15" i="27"/>
  <c r="BT14" i="27"/>
  <c r="BJ14" i="27"/>
  <c r="BI14" i="27"/>
  <c r="AY14" i="27"/>
  <c r="AX14" i="27"/>
  <c r="AN14" i="27"/>
  <c r="AM14" i="27"/>
  <c r="AC14" i="27"/>
  <c r="Z14" i="27"/>
  <c r="Y14" i="27"/>
  <c r="X14" i="27"/>
  <c r="W14" i="27"/>
  <c r="V14" i="27"/>
  <c r="U14" i="27"/>
  <c r="T14" i="27"/>
  <c r="S14" i="27"/>
  <c r="AA14" i="27" s="1"/>
  <c r="Q14" i="27"/>
  <c r="BT13" i="27"/>
  <c r="BJ13" i="27"/>
  <c r="BI13" i="27"/>
  <c r="AY13" i="27"/>
  <c r="AX13" i="27"/>
  <c r="AN13" i="27"/>
  <c r="AM13" i="27"/>
  <c r="AC13" i="27"/>
  <c r="Z13" i="27"/>
  <c r="Y13" i="27"/>
  <c r="X13" i="27"/>
  <c r="W13" i="27"/>
  <c r="V13" i="27"/>
  <c r="U13" i="27"/>
  <c r="T13" i="27"/>
  <c r="S13" i="27"/>
  <c r="AA13" i="27" s="1"/>
  <c r="Q13" i="27"/>
  <c r="BT12" i="27"/>
  <c r="BJ12" i="27"/>
  <c r="BI12" i="27"/>
  <c r="AY12" i="27"/>
  <c r="AX12" i="27"/>
  <c r="AN12" i="27"/>
  <c r="AM12" i="27"/>
  <c r="AC12" i="27"/>
  <c r="Z12" i="27"/>
  <c r="Y12" i="27"/>
  <c r="X12" i="27"/>
  <c r="W12" i="27"/>
  <c r="V12" i="27"/>
  <c r="U12" i="27"/>
  <c r="T12" i="27"/>
  <c r="S12" i="27"/>
  <c r="AA12" i="27" s="1"/>
  <c r="Q12" i="27"/>
  <c r="BT11" i="27"/>
  <c r="BJ11" i="27"/>
  <c r="BI11" i="27"/>
  <c r="AY11" i="27"/>
  <c r="AX11" i="27"/>
  <c r="AN11" i="27"/>
  <c r="AM11" i="27"/>
  <c r="AC11" i="27"/>
  <c r="Z11" i="27"/>
  <c r="Y11" i="27"/>
  <c r="X11" i="27"/>
  <c r="W11" i="27"/>
  <c r="V11" i="27"/>
  <c r="U11" i="27"/>
  <c r="T11" i="27"/>
  <c r="S11" i="27"/>
  <c r="AA11" i="27" s="1"/>
  <c r="Q11" i="27"/>
  <c r="BT10" i="27"/>
  <c r="BI10" i="27"/>
  <c r="AX10" i="27"/>
  <c r="AM10" i="27"/>
  <c r="Z10" i="27"/>
  <c r="Y10" i="27"/>
  <c r="X10" i="27"/>
  <c r="W10" i="27"/>
  <c r="V10" i="27"/>
  <c r="U10" i="27"/>
  <c r="T10" i="27"/>
  <c r="S10" i="27"/>
  <c r="AA10" i="27" s="1"/>
  <c r="Q10" i="27"/>
  <c r="BT9" i="27"/>
  <c r="BI9" i="27"/>
  <c r="AX9" i="27"/>
  <c r="AM9" i="27"/>
  <c r="Z9" i="27"/>
  <c r="Y9" i="27"/>
  <c r="X9" i="27"/>
  <c r="W9" i="27"/>
  <c r="V9" i="27"/>
  <c r="U9" i="27"/>
  <c r="T9" i="27"/>
  <c r="S9" i="27"/>
  <c r="AA9" i="27" s="1"/>
  <c r="Q9" i="27"/>
  <c r="BI8" i="27"/>
  <c r="AX8" i="27"/>
  <c r="AM8" i="27"/>
  <c r="BT7" i="27"/>
  <c r="BI7" i="27"/>
  <c r="AX7" i="27"/>
  <c r="AX55" i="27" s="1"/>
  <c r="AM7" i="27"/>
  <c r="AM55" i="27" s="1"/>
  <c r="Z7" i="27"/>
  <c r="Z55" i="27" s="1"/>
  <c r="Y7" i="27"/>
  <c r="Y55" i="27" s="1"/>
  <c r="X7" i="27"/>
  <c r="X55" i="27" s="1"/>
  <c r="W7" i="27"/>
  <c r="W55" i="27" s="1"/>
  <c r="V7" i="27"/>
  <c r="V55" i="27" s="1"/>
  <c r="C9" i="33" s="1"/>
  <c r="H9" i="33" s="1"/>
  <c r="U7" i="27"/>
  <c r="U55" i="27" s="1"/>
  <c r="C7" i="33" s="1"/>
  <c r="T7" i="27"/>
  <c r="S7" i="27"/>
  <c r="S55" i="27" s="1"/>
  <c r="C5" i="33" s="1"/>
  <c r="Q7" i="27"/>
  <c r="BD93" i="26"/>
  <c r="BC93" i="26"/>
  <c r="BB93" i="26"/>
  <c r="AV93" i="26"/>
  <c r="AU93" i="26"/>
  <c r="AT93" i="26"/>
  <c r="AN93" i="26"/>
  <c r="AM93" i="26"/>
  <c r="AL93" i="26"/>
  <c r="AF93" i="26"/>
  <c r="W95" i="26" s="1"/>
  <c r="AE93" i="26"/>
  <c r="V95" i="26" s="1"/>
  <c r="AD93" i="26"/>
  <c r="U95" i="26" s="1"/>
  <c r="AC93" i="26"/>
  <c r="AO92" i="26"/>
  <c r="AJ92" i="26"/>
  <c r="AR92" i="26" s="1"/>
  <c r="AG92" i="26"/>
  <c r="W92" i="26"/>
  <c r="V92" i="26"/>
  <c r="U92" i="26"/>
  <c r="T92" i="26"/>
  <c r="AY91" i="26"/>
  <c r="AQ91" i="26"/>
  <c r="AJ91" i="26"/>
  <c r="AR91" i="26" s="1"/>
  <c r="AI91" i="26"/>
  <c r="AG91" i="26"/>
  <c r="AA91" i="26"/>
  <c r="W91" i="26"/>
  <c r="V91" i="26"/>
  <c r="U91" i="26"/>
  <c r="T91" i="26"/>
  <c r="R91" i="26"/>
  <c r="AY90" i="26"/>
  <c r="AQ90" i="26"/>
  <c r="AJ90" i="26"/>
  <c r="AI90" i="26"/>
  <c r="AG90" i="26"/>
  <c r="AA90" i="26"/>
  <c r="W90" i="26"/>
  <c r="V90" i="26"/>
  <c r="U90" i="26"/>
  <c r="T90" i="26"/>
  <c r="R90" i="26"/>
  <c r="AR89" i="26"/>
  <c r="AW89" i="26" s="1"/>
  <c r="AJ89" i="26"/>
  <c r="AG89" i="26"/>
  <c r="W89" i="26"/>
  <c r="V89" i="26"/>
  <c r="U89" i="26"/>
  <c r="T89" i="26"/>
  <c r="Q89" i="26"/>
  <c r="AR88" i="26"/>
  <c r="AW88" i="26" s="1"/>
  <c r="AJ88" i="26"/>
  <c r="AG88" i="26"/>
  <c r="W88" i="26"/>
  <c r="V88" i="26"/>
  <c r="U88" i="26"/>
  <c r="T88" i="26"/>
  <c r="Q88" i="26"/>
  <c r="AR87" i="26"/>
  <c r="AW87" i="26" s="1"/>
  <c r="AO87" i="26"/>
  <c r="AG87" i="26"/>
  <c r="W87" i="26"/>
  <c r="V87" i="26"/>
  <c r="U87" i="26"/>
  <c r="T87" i="26"/>
  <c r="AZ86" i="26"/>
  <c r="BE86" i="26" s="1"/>
  <c r="AR86" i="26"/>
  <c r="AW86" i="26" s="1"/>
  <c r="AO86" i="26"/>
  <c r="AG86" i="26"/>
  <c r="W86" i="26"/>
  <c r="V86" i="26"/>
  <c r="U86" i="26"/>
  <c r="T86" i="26"/>
  <c r="S86" i="26"/>
  <c r="X86" i="26" s="1"/>
  <c r="AR85" i="26"/>
  <c r="AW85" i="26" s="1"/>
  <c r="AJ85" i="26"/>
  <c r="AG85" i="26"/>
  <c r="W85" i="26"/>
  <c r="V85" i="26"/>
  <c r="U85" i="26"/>
  <c r="T85" i="26"/>
  <c r="Q85" i="26"/>
  <c r="AJ84" i="26"/>
  <c r="AR84" i="26" s="1"/>
  <c r="AG84" i="26"/>
  <c r="W84" i="26"/>
  <c r="V84" i="26"/>
  <c r="U84" i="26"/>
  <c r="T84" i="26"/>
  <c r="AO83" i="26"/>
  <c r="AJ83" i="26"/>
  <c r="AR83" i="26" s="1"/>
  <c r="AG83" i="26"/>
  <c r="W83" i="26"/>
  <c r="V83" i="26"/>
  <c r="U83" i="26"/>
  <c r="T83" i="26"/>
  <c r="Q83" i="26"/>
  <c r="BE82" i="26"/>
  <c r="AW82" i="26"/>
  <c r="AO82" i="26"/>
  <c r="AG82" i="26"/>
  <c r="W82" i="26"/>
  <c r="V82" i="26"/>
  <c r="U82" i="26"/>
  <c r="T82" i="26"/>
  <c r="X82" i="26" s="1"/>
  <c r="S82" i="26"/>
  <c r="BE81" i="26"/>
  <c r="AW81" i="26"/>
  <c r="AO81" i="26"/>
  <c r="AG81" i="26"/>
  <c r="W81" i="26"/>
  <c r="V81" i="26"/>
  <c r="U81" i="26"/>
  <c r="T81" i="26"/>
  <c r="X81" i="26" s="1"/>
  <c r="S81" i="26"/>
  <c r="AW80" i="26"/>
  <c r="AR80" i="26"/>
  <c r="AZ80" i="26" s="1"/>
  <c r="AO80" i="26"/>
  <c r="AG80" i="26"/>
  <c r="W80" i="26"/>
  <c r="V80" i="26"/>
  <c r="U80" i="26"/>
  <c r="T80" i="26"/>
  <c r="Q80" i="26"/>
  <c r="AR79" i="26"/>
  <c r="AZ79" i="26" s="1"/>
  <c r="AO79" i="26"/>
  <c r="AG79" i="26"/>
  <c r="W79" i="26"/>
  <c r="V79" i="26"/>
  <c r="U79" i="26"/>
  <c r="T79" i="26"/>
  <c r="AR78" i="26"/>
  <c r="AZ78" i="26" s="1"/>
  <c r="AO78" i="26"/>
  <c r="AG78" i="26"/>
  <c r="W78" i="26"/>
  <c r="V78" i="26"/>
  <c r="U78" i="26"/>
  <c r="T78" i="26"/>
  <c r="Q78" i="26"/>
  <c r="AW77" i="26"/>
  <c r="AR77" i="26"/>
  <c r="AZ77" i="26" s="1"/>
  <c r="AO77" i="26"/>
  <c r="AG77" i="26"/>
  <c r="W77" i="26"/>
  <c r="V77" i="26"/>
  <c r="U77" i="26"/>
  <c r="T77" i="26"/>
  <c r="Q77" i="26"/>
  <c r="AR76" i="26"/>
  <c r="AZ76" i="26" s="1"/>
  <c r="AO76" i="26"/>
  <c r="AG76" i="26"/>
  <c r="W76" i="26"/>
  <c r="V76" i="26"/>
  <c r="U76" i="26"/>
  <c r="T76" i="26"/>
  <c r="Q76" i="26"/>
  <c r="AW75" i="26"/>
  <c r="AR75" i="26"/>
  <c r="AZ75" i="26" s="1"/>
  <c r="AO75" i="26"/>
  <c r="AG75" i="26"/>
  <c r="W75" i="26"/>
  <c r="V75" i="26"/>
  <c r="U75" i="26"/>
  <c r="T75" i="26"/>
  <c r="Q75" i="26"/>
  <c r="AR74" i="26"/>
  <c r="AZ74" i="26" s="1"/>
  <c r="AO74" i="26"/>
  <c r="AG74" i="26"/>
  <c r="W74" i="26"/>
  <c r="V74" i="26"/>
  <c r="U74" i="26"/>
  <c r="T74" i="26"/>
  <c r="Q74" i="26"/>
  <c r="AW73" i="26"/>
  <c r="AR73" i="26"/>
  <c r="AZ73" i="26" s="1"/>
  <c r="AO73" i="26"/>
  <c r="AG73" i="26"/>
  <c r="W73" i="26"/>
  <c r="V73" i="26"/>
  <c r="U73" i="26"/>
  <c r="T73" i="26"/>
  <c r="AW72" i="26"/>
  <c r="AR72" i="26"/>
  <c r="AZ72" i="26" s="1"/>
  <c r="AO72" i="26"/>
  <c r="AG72" i="26"/>
  <c r="W72" i="26"/>
  <c r="V72" i="26"/>
  <c r="U72" i="26"/>
  <c r="T72" i="26"/>
  <c r="Q72" i="26"/>
  <c r="AR71" i="26"/>
  <c r="AZ71" i="26" s="1"/>
  <c r="AO71" i="26"/>
  <c r="AG71" i="26"/>
  <c r="W71" i="26"/>
  <c r="V71" i="26"/>
  <c r="U71" i="26"/>
  <c r="T71" i="26"/>
  <c r="AR70" i="26"/>
  <c r="AZ70" i="26" s="1"/>
  <c r="AO70" i="26"/>
  <c r="AG70" i="26"/>
  <c r="W70" i="26"/>
  <c r="V70" i="26"/>
  <c r="U70" i="26"/>
  <c r="T70" i="26"/>
  <c r="AJ69" i="26"/>
  <c r="AR69" i="26" s="1"/>
  <c r="AG69" i="26"/>
  <c r="W69" i="26"/>
  <c r="V69" i="26"/>
  <c r="U69" i="26"/>
  <c r="T69" i="26"/>
  <c r="Q69" i="26"/>
  <c r="AJ68" i="26"/>
  <c r="AR68" i="26" s="1"/>
  <c r="AG68" i="26"/>
  <c r="W68" i="26"/>
  <c r="V68" i="26"/>
  <c r="U68" i="26"/>
  <c r="T68" i="26"/>
  <c r="AO67" i="26"/>
  <c r="AJ67" i="26"/>
  <c r="AR67" i="26" s="1"/>
  <c r="AG67" i="26"/>
  <c r="W67" i="26"/>
  <c r="V67" i="26"/>
  <c r="U67" i="26"/>
  <c r="T67" i="26"/>
  <c r="AJ66" i="26"/>
  <c r="AR66" i="26" s="1"/>
  <c r="AG66" i="26"/>
  <c r="W66" i="26"/>
  <c r="V66" i="26"/>
  <c r="U66" i="26"/>
  <c r="T66" i="26"/>
  <c r="AO65" i="26"/>
  <c r="AJ65" i="26"/>
  <c r="AR65" i="26" s="1"/>
  <c r="AG65" i="26"/>
  <c r="W65" i="26"/>
  <c r="V65" i="26"/>
  <c r="U65" i="26"/>
  <c r="T65" i="26"/>
  <c r="AJ64" i="26"/>
  <c r="AR64" i="26" s="1"/>
  <c r="AG64" i="26"/>
  <c r="W64" i="26"/>
  <c r="V64" i="26"/>
  <c r="U64" i="26"/>
  <c r="T64" i="26"/>
  <c r="AO63" i="26"/>
  <c r="AJ63" i="26"/>
  <c r="AR63" i="26" s="1"/>
  <c r="AG63" i="26"/>
  <c r="W63" i="26"/>
  <c r="V63" i="26"/>
  <c r="U63" i="26"/>
  <c r="T63" i="26"/>
  <c r="Q63" i="26"/>
  <c r="AY62" i="26"/>
  <c r="AR62" i="26"/>
  <c r="AZ62" i="26" s="1"/>
  <c r="AQ62" i="26"/>
  <c r="AO62" i="26"/>
  <c r="AJ62" i="26"/>
  <c r="AI62" i="26"/>
  <c r="AG62" i="26"/>
  <c r="AA62" i="26"/>
  <c r="W62" i="26"/>
  <c r="V62" i="26"/>
  <c r="U62" i="26"/>
  <c r="T62" i="26"/>
  <c r="R62" i="26"/>
  <c r="Q62" i="26"/>
  <c r="AJ61" i="26"/>
  <c r="AR61" i="26" s="1"/>
  <c r="AG61" i="26"/>
  <c r="W61" i="26"/>
  <c r="V61" i="26"/>
  <c r="U61" i="26"/>
  <c r="T61" i="26"/>
  <c r="Q61" i="26"/>
  <c r="AJ60" i="26"/>
  <c r="AR60" i="26" s="1"/>
  <c r="AG60" i="26"/>
  <c r="W60" i="26"/>
  <c r="V60" i="26"/>
  <c r="U60" i="26"/>
  <c r="T60" i="26"/>
  <c r="Q60" i="26"/>
  <c r="AJ59" i="26"/>
  <c r="AR59" i="26" s="1"/>
  <c r="AG59" i="26"/>
  <c r="W59" i="26"/>
  <c r="V59" i="26"/>
  <c r="U59" i="26"/>
  <c r="T59" i="26"/>
  <c r="BE58" i="26"/>
  <c r="AW58" i="26"/>
  <c r="AO58" i="26"/>
  <c r="AG58" i="26"/>
  <c r="W58" i="26"/>
  <c r="V58" i="26"/>
  <c r="U58" i="26"/>
  <c r="T58" i="26"/>
  <c r="X58" i="26" s="1"/>
  <c r="S58" i="26"/>
  <c r="AO57" i="26"/>
  <c r="AJ57" i="26"/>
  <c r="AR57" i="26" s="1"/>
  <c r="AG57" i="26"/>
  <c r="W57" i="26"/>
  <c r="V57" i="26"/>
  <c r="U57" i="26"/>
  <c r="T57" i="26"/>
  <c r="BE56" i="26"/>
  <c r="AW56" i="26"/>
  <c r="AO56" i="26"/>
  <c r="AG56" i="26"/>
  <c r="W56" i="26"/>
  <c r="V56" i="26"/>
  <c r="U56" i="26"/>
  <c r="T56" i="26"/>
  <c r="S56" i="26"/>
  <c r="X56" i="26" s="1"/>
  <c r="Q56" i="26"/>
  <c r="BE55" i="26"/>
  <c r="AW55" i="26"/>
  <c r="AO55" i="26"/>
  <c r="AG55" i="26"/>
  <c r="W55" i="26"/>
  <c r="V55" i="26"/>
  <c r="U55" i="26"/>
  <c r="T55" i="26"/>
  <c r="X55" i="26" s="1"/>
  <c r="S55" i="26"/>
  <c r="Q55" i="26"/>
  <c r="AR54" i="26"/>
  <c r="AZ54" i="26" s="1"/>
  <c r="AO54" i="26"/>
  <c r="AG54" i="26"/>
  <c r="W54" i="26"/>
  <c r="V54" i="26"/>
  <c r="U54" i="26"/>
  <c r="T54" i="26"/>
  <c r="AR53" i="26"/>
  <c r="AZ53" i="26" s="1"/>
  <c r="AO53" i="26"/>
  <c r="AG53" i="26"/>
  <c r="W53" i="26"/>
  <c r="V53" i="26"/>
  <c r="U53" i="26"/>
  <c r="T53" i="26"/>
  <c r="AJ52" i="26"/>
  <c r="AR52" i="26" s="1"/>
  <c r="AG52" i="26"/>
  <c r="W52" i="26"/>
  <c r="V52" i="26"/>
  <c r="U52" i="26"/>
  <c r="T52" i="26"/>
  <c r="AO51" i="26"/>
  <c r="AJ51" i="26"/>
  <c r="AR51" i="26" s="1"/>
  <c r="AG51" i="26"/>
  <c r="W51" i="26"/>
  <c r="V51" i="26"/>
  <c r="U51" i="26"/>
  <c r="T51" i="26"/>
  <c r="Q51" i="26"/>
  <c r="AO50" i="26"/>
  <c r="AJ50" i="26"/>
  <c r="AR50" i="26" s="1"/>
  <c r="AG50" i="26"/>
  <c r="W50" i="26"/>
  <c r="V50" i="26"/>
  <c r="U50" i="26"/>
  <c r="T50" i="26"/>
  <c r="Q50" i="26"/>
  <c r="AO49" i="26"/>
  <c r="AJ49" i="26"/>
  <c r="AR49" i="26" s="1"/>
  <c r="AG49" i="26"/>
  <c r="W49" i="26"/>
  <c r="V49" i="26"/>
  <c r="U49" i="26"/>
  <c r="T49" i="26"/>
  <c r="Q49" i="26"/>
  <c r="AO48" i="26"/>
  <c r="AJ48" i="26"/>
  <c r="AR48" i="26" s="1"/>
  <c r="AG48" i="26"/>
  <c r="W48" i="26"/>
  <c r="V48" i="26"/>
  <c r="U48" i="26"/>
  <c r="T48" i="26"/>
  <c r="Q48" i="26"/>
  <c r="AO47" i="26"/>
  <c r="AJ47" i="26"/>
  <c r="AR47" i="26" s="1"/>
  <c r="AG47" i="26"/>
  <c r="W47" i="26"/>
  <c r="V47" i="26"/>
  <c r="U47" i="26"/>
  <c r="T47" i="26"/>
  <c r="Q47" i="26"/>
  <c r="AO46" i="26"/>
  <c r="AJ46" i="26"/>
  <c r="AR46" i="26" s="1"/>
  <c r="AG46" i="26"/>
  <c r="W46" i="26"/>
  <c r="V46" i="26"/>
  <c r="U46" i="26"/>
  <c r="T46" i="26"/>
  <c r="Q46" i="26"/>
  <c r="AO45" i="26"/>
  <c r="AJ45" i="26"/>
  <c r="AR45" i="26" s="1"/>
  <c r="AG45" i="26"/>
  <c r="W45" i="26"/>
  <c r="V45" i="26"/>
  <c r="U45" i="26"/>
  <c r="T45" i="26"/>
  <c r="Q45" i="26"/>
  <c r="AO44" i="26"/>
  <c r="AJ44" i="26"/>
  <c r="AR44" i="26" s="1"/>
  <c r="AG44" i="26"/>
  <c r="W44" i="26"/>
  <c r="V44" i="26"/>
  <c r="U44" i="26"/>
  <c r="T44" i="26"/>
  <c r="AJ43" i="26"/>
  <c r="AR43" i="26" s="1"/>
  <c r="AG43" i="26"/>
  <c r="W43" i="26"/>
  <c r="V43" i="26"/>
  <c r="U43" i="26"/>
  <c r="T43" i="26"/>
  <c r="Q43" i="26"/>
  <c r="AJ42" i="26"/>
  <c r="AR42" i="26" s="1"/>
  <c r="AG42" i="26"/>
  <c r="W42" i="26"/>
  <c r="V42" i="26"/>
  <c r="U42" i="26"/>
  <c r="T42" i="26"/>
  <c r="AK41" i="26"/>
  <c r="AS41" i="26" s="1"/>
  <c r="AJ41" i="26"/>
  <c r="AO41" i="26" s="1"/>
  <c r="AG41" i="26"/>
  <c r="W41" i="26"/>
  <c r="V41" i="26"/>
  <c r="U41" i="26"/>
  <c r="Q41" i="26"/>
  <c r="BE40" i="26"/>
  <c r="AW40" i="26"/>
  <c r="AO40" i="26"/>
  <c r="AG40" i="26"/>
  <c r="W40" i="26"/>
  <c r="V40" i="26"/>
  <c r="U40" i="26"/>
  <c r="T40" i="26"/>
  <c r="S40" i="26"/>
  <c r="X40" i="26" s="1"/>
  <c r="BE39" i="26"/>
  <c r="AW39" i="26"/>
  <c r="AO39" i="26"/>
  <c r="AG39" i="26"/>
  <c r="W39" i="26"/>
  <c r="V39" i="26"/>
  <c r="U39" i="26"/>
  <c r="T39" i="26"/>
  <c r="S39" i="26"/>
  <c r="X39" i="26" s="1"/>
  <c r="BE38" i="26"/>
  <c r="BA38" i="26"/>
  <c r="AW38" i="26"/>
  <c r="AS38" i="26"/>
  <c r="AO38" i="26"/>
  <c r="AK38" i="26"/>
  <c r="AG38" i="26"/>
  <c r="W38" i="26"/>
  <c r="V38" i="26"/>
  <c r="U38" i="26"/>
  <c r="T38" i="26"/>
  <c r="S38" i="26"/>
  <c r="X38" i="26" s="1"/>
  <c r="AZ37" i="26"/>
  <c r="BE37" i="26" s="1"/>
  <c r="AW37" i="26"/>
  <c r="AO37" i="26"/>
  <c r="AJ37" i="26"/>
  <c r="AG37" i="26"/>
  <c r="W37" i="26"/>
  <c r="V37" i="26"/>
  <c r="U37" i="26"/>
  <c r="T37" i="26"/>
  <c r="S37" i="26"/>
  <c r="X37" i="26" s="1"/>
  <c r="AZ36" i="26"/>
  <c r="BE36" i="26" s="1"/>
  <c r="AW36" i="26"/>
  <c r="AO36" i="26"/>
  <c r="AJ36" i="26"/>
  <c r="AG36" i="26"/>
  <c r="W36" i="26"/>
  <c r="V36" i="26"/>
  <c r="U36" i="26"/>
  <c r="T36" i="26"/>
  <c r="S36" i="26"/>
  <c r="X36" i="26" s="1"/>
  <c r="AZ35" i="26"/>
  <c r="BE35" i="26" s="1"/>
  <c r="AW35" i="26"/>
  <c r="AO35" i="26"/>
  <c r="AJ35" i="26"/>
  <c r="AG35" i="26"/>
  <c r="W35" i="26"/>
  <c r="V35" i="26"/>
  <c r="U35" i="26"/>
  <c r="T35" i="26"/>
  <c r="S35" i="26"/>
  <c r="X35" i="26" s="1"/>
  <c r="AJ34" i="26"/>
  <c r="AO34" i="26" s="1"/>
  <c r="AG34" i="26"/>
  <c r="W34" i="26"/>
  <c r="V34" i="26"/>
  <c r="U34" i="26"/>
  <c r="T34" i="26"/>
  <c r="Q34" i="26"/>
  <c r="AR33" i="26"/>
  <c r="AZ33" i="26" s="1"/>
  <c r="AK33" i="26"/>
  <c r="AS33" i="26" s="1"/>
  <c r="BA33" i="26" s="1"/>
  <c r="AJ33" i="26"/>
  <c r="AO33" i="26" s="1"/>
  <c r="AG33" i="26"/>
  <c r="W33" i="26"/>
  <c r="V33" i="26"/>
  <c r="U33" i="26"/>
  <c r="AJ32" i="26"/>
  <c r="AO32" i="26" s="1"/>
  <c r="AG32" i="26"/>
  <c r="W32" i="26"/>
  <c r="V32" i="26"/>
  <c r="U32" i="26"/>
  <c r="T32" i="26"/>
  <c r="Q32" i="26"/>
  <c r="AR31" i="26"/>
  <c r="AZ31" i="26" s="1"/>
  <c r="AK31" i="26"/>
  <c r="AK93" i="26" s="1"/>
  <c r="AG31" i="26"/>
  <c r="W31" i="26"/>
  <c r="V31" i="26"/>
  <c r="U31" i="26"/>
  <c r="Q31" i="26"/>
  <c r="AR30" i="26"/>
  <c r="AW30" i="26" s="1"/>
  <c r="AO30" i="26"/>
  <c r="AG30" i="26"/>
  <c r="W30" i="26"/>
  <c r="V30" i="26"/>
  <c r="U30" i="26"/>
  <c r="T30" i="26"/>
  <c r="Q30" i="26"/>
  <c r="AO29" i="26"/>
  <c r="AJ29" i="26"/>
  <c r="AR29" i="26" s="1"/>
  <c r="AG29" i="26"/>
  <c r="W29" i="26"/>
  <c r="V29" i="26"/>
  <c r="U29" i="26"/>
  <c r="T29" i="26"/>
  <c r="AJ28" i="26"/>
  <c r="AO28" i="26" s="1"/>
  <c r="AG28" i="26"/>
  <c r="W28" i="26"/>
  <c r="V28" i="26"/>
  <c r="U28" i="26"/>
  <c r="T28" i="26"/>
  <c r="Q28" i="26"/>
  <c r="AJ27" i="26"/>
  <c r="AO27" i="26" s="1"/>
  <c r="AG27" i="26"/>
  <c r="W27" i="26"/>
  <c r="V27" i="26"/>
  <c r="U27" i="26"/>
  <c r="T27" i="26"/>
  <c r="AO26" i="26"/>
  <c r="AJ26" i="26"/>
  <c r="AR26" i="26" s="1"/>
  <c r="AG26" i="26"/>
  <c r="W26" i="26"/>
  <c r="V26" i="26"/>
  <c r="U26" i="26"/>
  <c r="T26" i="26"/>
  <c r="Q26" i="26"/>
  <c r="AO25" i="26"/>
  <c r="AJ25" i="26"/>
  <c r="AR25" i="26" s="1"/>
  <c r="AZ25" i="26" s="1"/>
  <c r="BE25" i="26" s="1"/>
  <c r="AG25" i="26"/>
  <c r="W25" i="26"/>
  <c r="V25" i="26"/>
  <c r="U25" i="26"/>
  <c r="T25" i="26"/>
  <c r="S25" i="26"/>
  <c r="X25" i="26" s="1"/>
  <c r="Q25" i="26"/>
  <c r="BE24" i="26"/>
  <c r="AO24" i="26"/>
  <c r="AJ24" i="26"/>
  <c r="AR24" i="26" s="1"/>
  <c r="AZ24" i="26" s="1"/>
  <c r="AG24" i="26"/>
  <c r="W24" i="26"/>
  <c r="V24" i="26"/>
  <c r="U24" i="26"/>
  <c r="T24" i="26"/>
  <c r="S24" i="26"/>
  <c r="X24" i="26" s="1"/>
  <c r="Q24" i="26"/>
  <c r="AO23" i="26"/>
  <c r="AJ23" i="26"/>
  <c r="AR23" i="26" s="1"/>
  <c r="AG23" i="26"/>
  <c r="W23" i="26"/>
  <c r="V23" i="26"/>
  <c r="U23" i="26"/>
  <c r="T23" i="26"/>
  <c r="Q23" i="26"/>
  <c r="BE22" i="26"/>
  <c r="AW22" i="26"/>
  <c r="AO22" i="26"/>
  <c r="AG22" i="26"/>
  <c r="W22" i="26"/>
  <c r="V22" i="26"/>
  <c r="U22" i="26"/>
  <c r="T22" i="26"/>
  <c r="X22" i="26" s="1"/>
  <c r="S22" i="26"/>
  <c r="Q22" i="26"/>
  <c r="AZ21" i="26"/>
  <c r="BE21" i="26" s="1"/>
  <c r="AW21" i="26"/>
  <c r="AO21" i="26"/>
  <c r="AG21" i="26"/>
  <c r="W21" i="26"/>
  <c r="V21" i="26"/>
  <c r="U21" i="26"/>
  <c r="T21" i="26"/>
  <c r="Q21" i="26"/>
  <c r="BE20" i="26"/>
  <c r="AW20" i="26"/>
  <c r="AO20" i="26"/>
  <c r="AG20" i="26"/>
  <c r="W20" i="26"/>
  <c r="V20" i="26"/>
  <c r="U20" i="26"/>
  <c r="T20" i="26"/>
  <c r="S20" i="26"/>
  <c r="X20" i="26" s="1"/>
  <c r="Q20" i="26"/>
  <c r="AO19" i="26"/>
  <c r="AJ19" i="26"/>
  <c r="AR19" i="26" s="1"/>
  <c r="AG19" i="26"/>
  <c r="W19" i="26"/>
  <c r="V19" i="26"/>
  <c r="U19" i="26"/>
  <c r="T19" i="26"/>
  <c r="AJ18" i="26"/>
  <c r="AO18" i="26" s="1"/>
  <c r="AG18" i="26"/>
  <c r="W18" i="26"/>
  <c r="V18" i="26"/>
  <c r="U18" i="26"/>
  <c r="T18" i="26"/>
  <c r="AO17" i="26"/>
  <c r="AJ17" i="26"/>
  <c r="AR17" i="26" s="1"/>
  <c r="AG17" i="26"/>
  <c r="W17" i="26"/>
  <c r="V17" i="26"/>
  <c r="U17" i="26"/>
  <c r="T17" i="26"/>
  <c r="AJ16" i="26"/>
  <c r="AO16" i="26" s="1"/>
  <c r="AG16" i="26"/>
  <c r="W16" i="26"/>
  <c r="V16" i="26"/>
  <c r="U16" i="26"/>
  <c r="T16" i="26"/>
  <c r="AO15" i="26"/>
  <c r="AJ15" i="26"/>
  <c r="AR15" i="26" s="1"/>
  <c r="AG15" i="26"/>
  <c r="W15" i="26"/>
  <c r="V15" i="26"/>
  <c r="U15" i="26"/>
  <c r="T15" i="26"/>
  <c r="Q15" i="26"/>
  <c r="AG14" i="26"/>
  <c r="AB14" i="26"/>
  <c r="AJ14" i="26" s="1"/>
  <c r="W14" i="26"/>
  <c r="V14" i="26"/>
  <c r="U14" i="26"/>
  <c r="T14" i="26"/>
  <c r="Q14" i="26"/>
  <c r="BE13" i="26"/>
  <c r="AW13" i="26"/>
  <c r="AO13" i="26"/>
  <c r="AG13" i="26"/>
  <c r="W13" i="26"/>
  <c r="V13" i="26"/>
  <c r="U13" i="26"/>
  <c r="T13" i="26"/>
  <c r="S13" i="26"/>
  <c r="X13" i="26" s="1"/>
  <c r="Q13" i="26"/>
  <c r="AG12" i="26"/>
  <c r="AB12" i="26"/>
  <c r="AJ12" i="26" s="1"/>
  <c r="W12" i="26"/>
  <c r="V12" i="26"/>
  <c r="U12" i="26"/>
  <c r="T12" i="26"/>
  <c r="Q12" i="26"/>
  <c r="BE11" i="26"/>
  <c r="AW11" i="26"/>
  <c r="AO11" i="26"/>
  <c r="AG11" i="26"/>
  <c r="AB11" i="26"/>
  <c r="AB93" i="26" s="1"/>
  <c r="W11" i="26"/>
  <c r="V11" i="26"/>
  <c r="U11" i="26"/>
  <c r="T11" i="26"/>
  <c r="X11" i="26" s="1"/>
  <c r="S11" i="26"/>
  <c r="Q11" i="26"/>
  <c r="BE10" i="26"/>
  <c r="AW10" i="26"/>
  <c r="AO10" i="26"/>
  <c r="AG10" i="26"/>
  <c r="W10" i="26"/>
  <c r="V10" i="26"/>
  <c r="U10" i="26"/>
  <c r="T10" i="26"/>
  <c r="S10" i="26"/>
  <c r="X10" i="26" s="1"/>
  <c r="Q10" i="26"/>
  <c r="BE9" i="26"/>
  <c r="AY9" i="26"/>
  <c r="AW9" i="26"/>
  <c r="AQ9" i="26"/>
  <c r="AO9" i="26"/>
  <c r="AI9" i="26"/>
  <c r="AG9" i="26"/>
  <c r="AA9" i="26"/>
  <c r="W9" i="26"/>
  <c r="V9" i="26"/>
  <c r="U9" i="26"/>
  <c r="T9" i="26"/>
  <c r="S9" i="26"/>
  <c r="X9" i="26" s="1"/>
  <c r="Q9" i="26"/>
  <c r="BE8" i="26"/>
  <c r="AW8" i="26"/>
  <c r="AO8" i="26"/>
  <c r="AG8" i="26"/>
  <c r="W8" i="26"/>
  <c r="V8" i="26"/>
  <c r="U8" i="26"/>
  <c r="T8" i="26"/>
  <c r="X8" i="26" s="1"/>
  <c r="S8" i="26"/>
  <c r="Q8" i="26"/>
  <c r="BE7" i="26"/>
  <c r="AY7" i="26"/>
  <c r="AW7" i="26"/>
  <c r="AQ7" i="26"/>
  <c r="AO7" i="26"/>
  <c r="AI7" i="26"/>
  <c r="AG7" i="26"/>
  <c r="AG93" i="26" s="1"/>
  <c r="AA7" i="26"/>
  <c r="W7" i="26"/>
  <c r="W93" i="26" s="1"/>
  <c r="V7" i="26"/>
  <c r="U7" i="26"/>
  <c r="U93" i="26" s="1"/>
  <c r="B7" i="33" s="1"/>
  <c r="T7" i="26"/>
  <c r="S7" i="26"/>
  <c r="R7" i="26"/>
  <c r="Q7" i="26"/>
  <c r="AJ93" i="26" l="1"/>
  <c r="AR12" i="26"/>
  <c r="AO12" i="26"/>
  <c r="AZ17" i="26"/>
  <c r="BE17" i="26" s="1"/>
  <c r="AW17" i="26"/>
  <c r="S17" i="26"/>
  <c r="X17" i="26" s="1"/>
  <c r="AZ23" i="26"/>
  <c r="BE23" i="26" s="1"/>
  <c r="AW23" i="26"/>
  <c r="S23" i="26"/>
  <c r="X23" i="26" s="1"/>
  <c r="AR14" i="26"/>
  <c r="AO14" i="26"/>
  <c r="AZ15" i="26"/>
  <c r="BE15" i="26" s="1"/>
  <c r="AW15" i="26"/>
  <c r="S15" i="26"/>
  <c r="X15" i="26" s="1"/>
  <c r="AZ19" i="26"/>
  <c r="BE19" i="26" s="1"/>
  <c r="AW19" i="26"/>
  <c r="S19" i="26"/>
  <c r="X19" i="26" s="1"/>
  <c r="V93" i="26"/>
  <c r="B8" i="33" s="1"/>
  <c r="X7" i="26"/>
  <c r="AR16" i="26"/>
  <c r="AR18" i="26"/>
  <c r="AW25" i="26"/>
  <c r="AZ43" i="26"/>
  <c r="BE43" i="26" s="1"/>
  <c r="AW43" i="26"/>
  <c r="S43" i="26"/>
  <c r="X43" i="26" s="1"/>
  <c r="AW44" i="26"/>
  <c r="S44" i="26"/>
  <c r="X44" i="26" s="1"/>
  <c r="AZ44" i="26"/>
  <c r="BE44" i="26" s="1"/>
  <c r="AW45" i="26"/>
  <c r="AZ45" i="26"/>
  <c r="BE45" i="26" s="1"/>
  <c r="AW46" i="26"/>
  <c r="S46" i="26"/>
  <c r="X46" i="26" s="1"/>
  <c r="AZ46" i="26"/>
  <c r="BE46" i="26" s="1"/>
  <c r="AW47" i="26"/>
  <c r="AZ47" i="26"/>
  <c r="BE47" i="26" s="1"/>
  <c r="AW48" i="26"/>
  <c r="S48" i="26"/>
  <c r="X48" i="26" s="1"/>
  <c r="AZ48" i="26"/>
  <c r="BE48" i="26" s="1"/>
  <c r="AW49" i="26"/>
  <c r="AZ49" i="26"/>
  <c r="BE49" i="26" s="1"/>
  <c r="AW50" i="26"/>
  <c r="S50" i="26"/>
  <c r="X50" i="26" s="1"/>
  <c r="AZ50" i="26"/>
  <c r="BE50" i="26" s="1"/>
  <c r="AW51" i="26"/>
  <c r="AZ51" i="26"/>
  <c r="BE51" i="26" s="1"/>
  <c r="S53" i="26"/>
  <c r="X53" i="26" s="1"/>
  <c r="BE53" i="26"/>
  <c r="AZ60" i="26"/>
  <c r="BE60" i="26" s="1"/>
  <c r="AW60" i="26"/>
  <c r="BE62" i="26"/>
  <c r="S62" i="26"/>
  <c r="X62" i="26" s="1"/>
  <c r="AW63" i="26"/>
  <c r="S63" i="26"/>
  <c r="X63" i="26" s="1"/>
  <c r="AZ63" i="26"/>
  <c r="BE63" i="26" s="1"/>
  <c r="AZ66" i="26"/>
  <c r="BE66" i="26" s="1"/>
  <c r="AW66" i="26"/>
  <c r="AW67" i="26"/>
  <c r="AZ67" i="26"/>
  <c r="BE67" i="26" s="1"/>
  <c r="AZ69" i="26"/>
  <c r="BE69" i="26" s="1"/>
  <c r="AW69" i="26"/>
  <c r="S71" i="26"/>
  <c r="X71" i="26" s="1"/>
  <c r="BE71" i="26"/>
  <c r="BE72" i="26"/>
  <c r="S72" i="26"/>
  <c r="X72" i="26" s="1"/>
  <c r="BE73" i="26"/>
  <c r="S73" i="26"/>
  <c r="X73" i="26" s="1"/>
  <c r="S76" i="26"/>
  <c r="X76" i="26" s="1"/>
  <c r="BE76" i="26"/>
  <c r="BE77" i="26"/>
  <c r="S77" i="26"/>
  <c r="X77" i="26" s="1"/>
  <c r="S79" i="26"/>
  <c r="X79" i="26" s="1"/>
  <c r="BE79" i="26"/>
  <c r="BE80" i="26"/>
  <c r="S80" i="26"/>
  <c r="X80" i="26" s="1"/>
  <c r="AW83" i="26"/>
  <c r="S83" i="26"/>
  <c r="X83" i="26" s="1"/>
  <c r="AZ83" i="26"/>
  <c r="BE83" i="26" s="1"/>
  <c r="S21" i="26"/>
  <c r="X21" i="26" s="1"/>
  <c r="AW24" i="26"/>
  <c r="AZ26" i="26"/>
  <c r="BE26" i="26" s="1"/>
  <c r="AW26" i="26"/>
  <c r="S26" i="26"/>
  <c r="X26" i="26" s="1"/>
  <c r="AZ29" i="26"/>
  <c r="BE29" i="26" s="1"/>
  <c r="AW29" i="26"/>
  <c r="S29" i="26"/>
  <c r="X29" i="26" s="1"/>
  <c r="S31" i="26"/>
  <c r="BE33" i="26"/>
  <c r="S33" i="26"/>
  <c r="T41" i="26"/>
  <c r="BA41" i="26"/>
  <c r="AZ42" i="26"/>
  <c r="BE42" i="26" s="1"/>
  <c r="AW42" i="26"/>
  <c r="S42" i="26"/>
  <c r="X42" i="26" s="1"/>
  <c r="AZ52" i="26"/>
  <c r="BE52" i="26" s="1"/>
  <c r="AW52" i="26"/>
  <c r="S54" i="26"/>
  <c r="X54" i="26" s="1"/>
  <c r="BE54" i="26"/>
  <c r="AW57" i="26"/>
  <c r="S57" i="26"/>
  <c r="X57" i="26" s="1"/>
  <c r="AZ57" i="26"/>
  <c r="BE57" i="26" s="1"/>
  <c r="AZ59" i="26"/>
  <c r="BE59" i="26" s="1"/>
  <c r="AW59" i="26"/>
  <c r="AZ61" i="26"/>
  <c r="BE61" i="26" s="1"/>
  <c r="AW61" i="26"/>
  <c r="AZ64" i="26"/>
  <c r="BE64" i="26" s="1"/>
  <c r="AW64" i="26"/>
  <c r="AW65" i="26"/>
  <c r="AZ65" i="26"/>
  <c r="BE65" i="26" s="1"/>
  <c r="AZ68" i="26"/>
  <c r="BE68" i="26" s="1"/>
  <c r="AW68" i="26"/>
  <c r="S70" i="26"/>
  <c r="X70" i="26" s="1"/>
  <c r="BE70" i="26"/>
  <c r="S74" i="26"/>
  <c r="X74" i="26" s="1"/>
  <c r="BE74" i="26"/>
  <c r="BE75" i="26"/>
  <c r="S75" i="26"/>
  <c r="X75" i="26" s="1"/>
  <c r="S78" i="26"/>
  <c r="X78" i="26" s="1"/>
  <c r="BE78" i="26"/>
  <c r="AW84" i="26"/>
  <c r="AZ84" i="26"/>
  <c r="BE84" i="26" s="1"/>
  <c r="AR27" i="26"/>
  <c r="AR28" i="26"/>
  <c r="AZ30" i="26"/>
  <c r="AR32" i="26"/>
  <c r="AW33" i="26"/>
  <c r="AR34" i="26"/>
  <c r="AR41" i="26"/>
  <c r="AO42" i="26"/>
  <c r="AO43" i="26"/>
  <c r="S52" i="26"/>
  <c r="X52" i="26" s="1"/>
  <c r="AO52" i="26"/>
  <c r="AW53" i="26"/>
  <c r="AW54" i="26"/>
  <c r="S59" i="26"/>
  <c r="X59" i="26" s="1"/>
  <c r="AO59" i="26"/>
  <c r="S60" i="26"/>
  <c r="X60" i="26" s="1"/>
  <c r="AO60" i="26"/>
  <c r="S61" i="26"/>
  <c r="X61" i="26" s="1"/>
  <c r="AO61" i="26"/>
  <c r="AW62" i="26"/>
  <c r="S64" i="26"/>
  <c r="X64" i="26" s="1"/>
  <c r="AO64" i="26"/>
  <c r="S66" i="26"/>
  <c r="X66" i="26" s="1"/>
  <c r="AO66" i="26"/>
  <c r="S68" i="26"/>
  <c r="X68" i="26" s="1"/>
  <c r="AO68" i="26"/>
  <c r="S69" i="26"/>
  <c r="X69" i="26" s="1"/>
  <c r="AO69" i="26"/>
  <c r="AW70" i="26"/>
  <c r="AW71" i="26"/>
  <c r="AW74" i="26"/>
  <c r="AW76" i="26"/>
  <c r="AW78" i="26"/>
  <c r="AW79" i="26"/>
  <c r="S84" i="26"/>
  <c r="X84" i="26" s="1"/>
  <c r="AO84" i="26"/>
  <c r="AO85" i="26"/>
  <c r="AZ85" i="26"/>
  <c r="BE85" i="26" s="1"/>
  <c r="AZ87" i="26"/>
  <c r="BE87" i="26" s="1"/>
  <c r="AO88" i="26"/>
  <c r="S88" i="26"/>
  <c r="X88" i="26" s="1"/>
  <c r="AZ88" i="26"/>
  <c r="BE88" i="26" s="1"/>
  <c r="AO89" i="26"/>
  <c r="AZ89" i="26"/>
  <c r="BE89" i="26" s="1"/>
  <c r="AR90" i="26"/>
  <c r="AO90" i="26"/>
  <c r="BA62" i="23"/>
  <c r="BE62" i="23" s="1"/>
  <c r="AW62" i="23"/>
  <c r="T62" i="23"/>
  <c r="X62" i="23" s="1"/>
  <c r="AO31" i="26"/>
  <c r="AO93" i="26" s="1"/>
  <c r="AS31" i="26"/>
  <c r="T33" i="26"/>
  <c r="AZ91" i="26"/>
  <c r="BE91" i="26" s="1"/>
  <c r="AW91" i="26"/>
  <c r="AZ92" i="26"/>
  <c r="BE92" i="26" s="1"/>
  <c r="AW92" i="26"/>
  <c r="S92" i="26"/>
  <c r="X92" i="26" s="1"/>
  <c r="BB55" i="27"/>
  <c r="BM45" i="27"/>
  <c r="BI45" i="27"/>
  <c r="BI55" i="27" s="1"/>
  <c r="T45" i="27"/>
  <c r="AA45" i="27" s="1"/>
  <c r="AA7" i="27"/>
  <c r="X7" i="20"/>
  <c r="X49" i="20" s="1"/>
  <c r="D4" i="29" s="1"/>
  <c r="X7" i="23"/>
  <c r="AG106" i="23"/>
  <c r="BE106" i="23"/>
  <c r="T19" i="23"/>
  <c r="X19" i="23" s="1"/>
  <c r="AG19" i="23"/>
  <c r="AO19" i="23"/>
  <c r="AO106" i="23" s="1"/>
  <c r="T27" i="23"/>
  <c r="X27" i="23" s="1"/>
  <c r="V27" i="23"/>
  <c r="V106" i="23" s="1"/>
  <c r="E8" i="33" s="1"/>
  <c r="T83" i="23"/>
  <c r="X83" i="23" s="1"/>
  <c r="AO84" i="23"/>
  <c r="AL110" i="23"/>
  <c r="BB109" i="23"/>
  <c r="S91" i="26"/>
  <c r="X91" i="26" s="1"/>
  <c r="AO91" i="26"/>
  <c r="S106" i="23"/>
  <c r="U106" i="23"/>
  <c r="E7" i="33" s="1"/>
  <c r="H7" i="33" s="1"/>
  <c r="W106" i="23"/>
  <c r="AS106" i="23"/>
  <c r="BA106" i="23"/>
  <c r="AO62" i="23"/>
  <c r="X86" i="23"/>
  <c r="AO86" i="23"/>
  <c r="AW86" i="23"/>
  <c r="AW106" i="23" s="1"/>
  <c r="AD110" i="23"/>
  <c r="AT110" i="23"/>
  <c r="T99" i="23"/>
  <c r="X99" i="23" s="1"/>
  <c r="AR9" i="24"/>
  <c r="AZ9" i="24"/>
  <c r="AK10" i="24"/>
  <c r="AK11" i="24"/>
  <c r="AO9" i="24"/>
  <c r="AW29" i="24"/>
  <c r="V29" i="24"/>
  <c r="V30" i="24" s="1"/>
  <c r="F8" i="33" s="1"/>
  <c r="BE24" i="25"/>
  <c r="T24" i="25"/>
  <c r="X24" i="25" s="1"/>
  <c r="AW27" i="25"/>
  <c r="AZ27" i="25"/>
  <c r="BE27" i="25" s="1"/>
  <c r="AO28" i="25"/>
  <c r="AR28" i="25"/>
  <c r="X7" i="25"/>
  <c r="AS9" i="25"/>
  <c r="AK31" i="25"/>
  <c r="AO31" i="25" l="1"/>
  <c r="AO39" i="25" s="1"/>
  <c r="AS31" i="25"/>
  <c r="AO10" i="24"/>
  <c r="AO30" i="24" s="1"/>
  <c r="AS10" i="24"/>
  <c r="AR30" i="24"/>
  <c r="AW9" i="24"/>
  <c r="S9" i="24"/>
  <c r="AK30" i="24"/>
  <c r="AS93" i="26"/>
  <c r="BA31" i="26"/>
  <c r="T31" i="26"/>
  <c r="T93" i="26" s="1"/>
  <c r="B6" i="33" s="1"/>
  <c r="T55" i="27"/>
  <c r="C6" i="33" s="1"/>
  <c r="C10" i="33" s="1"/>
  <c r="AZ41" i="26"/>
  <c r="BE41" i="26" s="1"/>
  <c r="AW41" i="26"/>
  <c r="S41" i="26"/>
  <c r="X41" i="26" s="1"/>
  <c r="AW31" i="26"/>
  <c r="AW28" i="26"/>
  <c r="AZ28" i="26"/>
  <c r="AW18" i="26"/>
  <c r="AZ18" i="26"/>
  <c r="H8" i="33"/>
  <c r="AR93" i="26"/>
  <c r="AZ12" i="26"/>
  <c r="AW12" i="26"/>
  <c r="AW28" i="25"/>
  <c r="AZ28" i="25"/>
  <c r="BE28" i="25" s="1"/>
  <c r="AS39" i="25"/>
  <c r="AW9" i="25"/>
  <c r="BA9" i="25"/>
  <c r="T9" i="25"/>
  <c r="S28" i="25"/>
  <c r="X28" i="25" s="1"/>
  <c r="S27" i="25"/>
  <c r="AK39" i="25"/>
  <c r="X29" i="24"/>
  <c r="AR39" i="25"/>
  <c r="AO11" i="24"/>
  <c r="AS11" i="24"/>
  <c r="AZ30" i="24"/>
  <c r="BE9" i="24"/>
  <c r="E5" i="33"/>
  <c r="T106" i="23"/>
  <c r="E6" i="33" s="1"/>
  <c r="AA55" i="27"/>
  <c r="C4" i="29" s="1"/>
  <c r="BM55" i="27"/>
  <c r="T57" i="27" s="1"/>
  <c r="AA57" i="27" s="1"/>
  <c r="BT45" i="27"/>
  <c r="BT55" i="27" s="1"/>
  <c r="AZ90" i="26"/>
  <c r="AW90" i="26"/>
  <c r="S89" i="26"/>
  <c r="X89" i="26" s="1"/>
  <c r="S87" i="26"/>
  <c r="X87" i="26" s="1"/>
  <c r="S85" i="26"/>
  <c r="X85" i="26" s="1"/>
  <c r="AW34" i="26"/>
  <c r="S34" i="26"/>
  <c r="X34" i="26" s="1"/>
  <c r="AZ34" i="26"/>
  <c r="BE34" i="26" s="1"/>
  <c r="AW32" i="26"/>
  <c r="AZ32" i="26"/>
  <c r="BE30" i="26"/>
  <c r="S30" i="26"/>
  <c r="X30" i="26" s="1"/>
  <c r="AW27" i="26"/>
  <c r="AZ27" i="26"/>
  <c r="S65" i="26"/>
  <c r="X65" i="26" s="1"/>
  <c r="X33" i="26"/>
  <c r="X31" i="26"/>
  <c r="S67" i="26"/>
  <c r="X67" i="26" s="1"/>
  <c r="S51" i="26"/>
  <c r="X51" i="26" s="1"/>
  <c r="S49" i="26"/>
  <c r="X49" i="26" s="1"/>
  <c r="S47" i="26"/>
  <c r="X47" i="26" s="1"/>
  <c r="S45" i="26"/>
  <c r="X45" i="26" s="1"/>
  <c r="AW16" i="26"/>
  <c r="AZ16" i="26"/>
  <c r="AZ14" i="26"/>
  <c r="BE14" i="26" s="1"/>
  <c r="AW14" i="26"/>
  <c r="BE16" i="26" l="1"/>
  <c r="S16" i="26"/>
  <c r="X16" i="26" s="1"/>
  <c r="BE27" i="26"/>
  <c r="S27" i="26"/>
  <c r="X27" i="26" s="1"/>
  <c r="BE32" i="26"/>
  <c r="S32" i="26"/>
  <c r="X32" i="26" s="1"/>
  <c r="X106" i="23"/>
  <c r="AW11" i="24"/>
  <c r="BA11" i="24"/>
  <c r="BE11" i="24" s="1"/>
  <c r="BE9" i="25"/>
  <c r="AW93" i="26"/>
  <c r="BE18" i="26"/>
  <c r="S18" i="26"/>
  <c r="X18" i="26" s="1"/>
  <c r="BE28" i="26"/>
  <c r="S28" i="26"/>
  <c r="X28" i="26" s="1"/>
  <c r="BA93" i="26"/>
  <c r="BE31" i="26"/>
  <c r="AW30" i="24"/>
  <c r="AW10" i="24"/>
  <c r="BA10" i="24"/>
  <c r="AS30" i="24"/>
  <c r="AW31" i="25"/>
  <c r="AW39" i="25" s="1"/>
  <c r="BA31" i="25"/>
  <c r="BE31" i="25" s="1"/>
  <c r="BE90" i="26"/>
  <c r="S90" i="26"/>
  <c r="X90" i="26" s="1"/>
  <c r="E10" i="33"/>
  <c r="X27" i="25"/>
  <c r="S39" i="25"/>
  <c r="G5" i="33" s="1"/>
  <c r="X9" i="25"/>
  <c r="X39" i="25" s="1"/>
  <c r="AZ93" i="26"/>
  <c r="S95" i="26" s="1"/>
  <c r="X95" i="26" s="1"/>
  <c r="BE12" i="26"/>
  <c r="S12" i="26"/>
  <c r="T95" i="26"/>
  <c r="X9" i="24"/>
  <c r="S30" i="24"/>
  <c r="F5" i="33" s="1"/>
  <c r="T10" i="24"/>
  <c r="AZ39" i="25"/>
  <c r="T31" i="25"/>
  <c r="X31" i="25" s="1"/>
  <c r="S14" i="26"/>
  <c r="X14" i="26" s="1"/>
  <c r="X12" i="26" l="1"/>
  <c r="X93" i="26" s="1"/>
  <c r="S93" i="26"/>
  <c r="B5" i="33" s="1"/>
  <c r="G4" i="29"/>
  <c r="D4" i="28"/>
  <c r="BE10" i="24"/>
  <c r="BE30" i="24" s="1"/>
  <c r="BA30" i="24"/>
  <c r="BA39" i="25"/>
  <c r="X10" i="24"/>
  <c r="BE93" i="26"/>
  <c r="T39" i="25"/>
  <c r="G6" i="33" s="1"/>
  <c r="G10" i="33" s="1"/>
  <c r="BE39" i="25"/>
  <c r="T11" i="24"/>
  <c r="X11" i="24" s="1"/>
  <c r="X30" i="24" s="1"/>
  <c r="E4" i="29"/>
  <c r="B4" i="28"/>
  <c r="C4" i="28" l="1"/>
  <c r="F4" i="29"/>
  <c r="T30" i="24"/>
  <c r="F6" i="33" s="1"/>
  <c r="H5" i="33"/>
  <c r="B10" i="33"/>
  <c r="A4" i="28"/>
  <c r="B5" i="28" s="1"/>
  <c r="B4" i="29"/>
  <c r="C5" i="29" s="1"/>
  <c r="H6" i="33" l="1"/>
  <c r="H10" i="33" s="1"/>
  <c r="F10" i="33"/>
</calcChain>
</file>

<file path=xl/comments1.xml><?xml version="1.0" encoding="utf-8"?>
<comments xmlns="http://schemas.openxmlformats.org/spreadsheetml/2006/main">
  <authors>
    <author>Mi PC</author>
  </authors>
  <commentList>
    <comment ref="A28" authorId="0">
      <text>
        <r>
          <rPr>
            <sz val="8"/>
            <color indexed="81"/>
            <rFont val="Tahoma"/>
            <family val="2"/>
          </rPr>
          <t xml:space="preserve">Fuentes que no se proyectan 
</t>
        </r>
      </text>
    </comment>
  </commentList>
</comments>
</file>

<file path=xl/sharedStrings.xml><?xml version="1.0" encoding="utf-8"?>
<sst xmlns="http://schemas.openxmlformats.org/spreadsheetml/2006/main" count="5089" uniqueCount="2843">
  <si>
    <t>Sectores de Inversión</t>
  </si>
  <si>
    <t>Código</t>
  </si>
  <si>
    <t>Programas</t>
  </si>
  <si>
    <t>Objetivos Programáticos</t>
  </si>
  <si>
    <t>Metas de producto para el cuatrienio</t>
  </si>
  <si>
    <t>Indicador</t>
  </si>
  <si>
    <t>Total Apropiación</t>
  </si>
  <si>
    <t>Dependencia responsable</t>
  </si>
  <si>
    <t>Línea de base</t>
  </si>
  <si>
    <t>SGP</t>
  </si>
  <si>
    <t>ICLD</t>
  </si>
  <si>
    <t>Regalías</t>
  </si>
  <si>
    <t>Desarrollo Comunitario</t>
  </si>
  <si>
    <t>Código Programa</t>
  </si>
  <si>
    <t>Código Subprograma</t>
  </si>
  <si>
    <t>%</t>
  </si>
  <si>
    <t>Cofinan. Y Otros</t>
  </si>
  <si>
    <t>Crédito</t>
  </si>
  <si>
    <t>Fuentes de Financiación (millones de pesos)</t>
  </si>
  <si>
    <t>Valor vigencia / Valor periodo</t>
  </si>
  <si>
    <t>porcentaje acumulado %</t>
  </si>
  <si>
    <t>Cofinan. y Otros</t>
  </si>
  <si>
    <t>Avance: Valor vigencia / Valor periodo</t>
  </si>
  <si>
    <t>DEPORTE</t>
  </si>
  <si>
    <t>CULTURA</t>
  </si>
  <si>
    <t>REGIMEN SUBSIDIADO</t>
  </si>
  <si>
    <t>SALUD PUBLICA</t>
  </si>
  <si>
    <t>Nombre</t>
  </si>
  <si>
    <t>Vivienda Digna y saludable</t>
  </si>
  <si>
    <t xml:space="preserve">Construcción de vivienda en sitio propio                                                                                                                                                        </t>
  </si>
  <si>
    <t>Servicios públicos diferentes a acueducto, alcantarillado y aseo</t>
  </si>
  <si>
    <t>Optimizar la prestación de los servicios públicos</t>
  </si>
  <si>
    <t>10,1,1</t>
  </si>
  <si>
    <t>10,1,3</t>
  </si>
  <si>
    <t>10,1,4</t>
  </si>
  <si>
    <t>10,1,5</t>
  </si>
  <si>
    <t>Prestación y desarrollo de los servicios de salud</t>
  </si>
  <si>
    <t>Secretaría de Educación</t>
  </si>
  <si>
    <t>Capacitación y asistencia técnica orientados al desarrollo eficiente de las competencias de ley</t>
  </si>
  <si>
    <t xml:space="preserve">Actualización del SISBEN                                                                                                                                                                                              </t>
  </si>
  <si>
    <t>1,3,1</t>
  </si>
  <si>
    <t>1,1,3</t>
  </si>
  <si>
    <t>1,1,1</t>
  </si>
  <si>
    <t>1,1,2</t>
  </si>
  <si>
    <t>1,1,6</t>
  </si>
  <si>
    <t>1,2,1</t>
  </si>
  <si>
    <t>4,1,1</t>
  </si>
  <si>
    <t>Tratamiento y disposición final de residuos sólidos</t>
  </si>
  <si>
    <t xml:space="preserve">Fortalecer el proceso de disposición final de residuos solidos </t>
  </si>
  <si>
    <t>Valor esperado al finalizar el periodo de gobierno</t>
  </si>
  <si>
    <t>CUENTA</t>
  </si>
  <si>
    <t>INGRESOS TOTALES</t>
  </si>
  <si>
    <t>1.  INGRESOS CORRIENTES</t>
  </si>
  <si>
    <t>1.1    INGRESOS CORRIENTES DE  LIBRE DESTINACION</t>
  </si>
  <si>
    <t>1.1.1. INGRESOS TRIBUTARIOS</t>
  </si>
  <si>
    <t>1.1.2. INGRESOS NO TRIBUTARIOS</t>
  </si>
  <si>
    <t>1.1.3. TRANSFERENCIAS LIBRE - SGP</t>
  </si>
  <si>
    <t>1.1.4. OTROS ICLD</t>
  </si>
  <si>
    <t>2.  INGRESOS DE CAPITAL</t>
  </si>
  <si>
    <t>2.1.  REGALIAS</t>
  </si>
  <si>
    <t>2.2. TRANSFERENCIAS NACIONALES</t>
  </si>
  <si>
    <t>2.2.1. TRANSFERENCIAS DEL SGP</t>
  </si>
  <si>
    <t>TOTAL SALUD</t>
  </si>
  <si>
    <t xml:space="preserve">AGUA POTABLE </t>
  </si>
  <si>
    <t>PG - LIBRE INVERSIÓN</t>
  </si>
  <si>
    <t>ALIMENTACIÓN ESCOLAR</t>
  </si>
  <si>
    <t>2.2.2. OTRAS TRANSFERENCIAS NACIONALES</t>
  </si>
  <si>
    <t>2.3. COFINANCIACION</t>
  </si>
  <si>
    <t>2.4. OTROS</t>
  </si>
  <si>
    <t>2.5. DESEMBOLSOS  DE CREDITO</t>
  </si>
  <si>
    <t>GASTOS TOTALES</t>
  </si>
  <si>
    <t>1. FUNCIONAMIENTO</t>
  </si>
  <si>
    <t>Metas de producto para la vigencia 2012</t>
  </si>
  <si>
    <t>Total Apropiación 2012</t>
  </si>
  <si>
    <t>Metas de producto para la vigencia 2013</t>
  </si>
  <si>
    <t>Total Apropiación 2013</t>
  </si>
  <si>
    <t>Metas de producto para la vigencia 2014</t>
  </si>
  <si>
    <t>Total Apropiación 2014</t>
  </si>
  <si>
    <t>Descripcion</t>
  </si>
  <si>
    <t>A.1.1.1</t>
  </si>
  <si>
    <t>A</t>
  </si>
  <si>
    <t>A.1</t>
  </si>
  <si>
    <t>A.1.1</t>
  </si>
  <si>
    <t>A.1.1.1.1</t>
  </si>
  <si>
    <t>A.1.1.1.2</t>
  </si>
  <si>
    <t>A.1.1.1.3</t>
  </si>
  <si>
    <t>A.1.1.1.4</t>
  </si>
  <si>
    <t>A.1.1.2</t>
  </si>
  <si>
    <t>A.1.1.2.1</t>
  </si>
  <si>
    <t>A.1.1.2.1.1</t>
  </si>
  <si>
    <t>A.1.1.2.1.1.1</t>
  </si>
  <si>
    <t>A.1.1.2.1.1.2</t>
  </si>
  <si>
    <t>A.1.1.2.1.1.3</t>
  </si>
  <si>
    <t>A.1.1.2.1.1.4</t>
  </si>
  <si>
    <t>A.1.1.2.2</t>
  </si>
  <si>
    <t>A.1.1.2.2.1</t>
  </si>
  <si>
    <t>A.1.1.2.2.1.1</t>
  </si>
  <si>
    <t>A.1.1.2.2.1.2</t>
  </si>
  <si>
    <t>A.1.1.2.2.1.3</t>
  </si>
  <si>
    <t>A.1.1.2.2.1.4</t>
  </si>
  <si>
    <t>A.1.1.2.2.2</t>
  </si>
  <si>
    <t>A.1.1.2.2.2.1</t>
  </si>
  <si>
    <t>A.1.1.2.2.2.2</t>
  </si>
  <si>
    <t>A.1.1.2.2.2.3</t>
  </si>
  <si>
    <t>A.1.1.2.2.2.4</t>
  </si>
  <si>
    <t>A.1.1.2.2.2.5</t>
  </si>
  <si>
    <t>A.1.1.2.3</t>
  </si>
  <si>
    <t>A.1.1.2.3.1</t>
  </si>
  <si>
    <t>A.1.1.2.3.1.1</t>
  </si>
  <si>
    <t>A.1.1.2.3.1.2</t>
  </si>
  <si>
    <t>A.1.1.2.3.1.3</t>
  </si>
  <si>
    <t>A.1.1.2.3.1.4</t>
  </si>
  <si>
    <t>A.1.1.2.4</t>
  </si>
  <si>
    <t>A.1.1.2.4.1</t>
  </si>
  <si>
    <t>A.1.1.2.4.1.1</t>
  </si>
  <si>
    <t>A.1.1.2.4.1.2</t>
  </si>
  <si>
    <t>A.1.1.2.4.1.3</t>
  </si>
  <si>
    <t>A.1.1.2.4.1.4</t>
  </si>
  <si>
    <t>A.1.1.2.4.2</t>
  </si>
  <si>
    <t>A.1.1.2.4.2.1</t>
  </si>
  <si>
    <t>A.1.1.2.4.2.2</t>
  </si>
  <si>
    <t>A.1.1.2.4.2.3</t>
  </si>
  <si>
    <t>A.1.1.2.4.2.4</t>
  </si>
  <si>
    <t>A.1.1.2.4.2.5</t>
  </si>
  <si>
    <t>A.1.1.2.5</t>
  </si>
  <si>
    <t>A.1.1.2.5.1</t>
  </si>
  <si>
    <t>A.1.1.2.5.1.1</t>
  </si>
  <si>
    <t>A.1.1.2.5.1.2</t>
  </si>
  <si>
    <t>A.1.1.2.5.1.3</t>
  </si>
  <si>
    <t>A.1.1.2.5.1.4</t>
  </si>
  <si>
    <t>A.1.1.2.5.2</t>
  </si>
  <si>
    <t>A.1.1.2.5.2.1</t>
  </si>
  <si>
    <t>A.1.1.2.5.2.2</t>
  </si>
  <si>
    <t>A.1.1.2.5.2.3</t>
  </si>
  <si>
    <t>A.1.1.2.5.2.4</t>
  </si>
  <si>
    <t>A.1.1.2.5.2.5</t>
  </si>
  <si>
    <t>A.1.1.3</t>
  </si>
  <si>
    <t>A.1.1.4</t>
  </si>
  <si>
    <t>A.1.1.5</t>
  </si>
  <si>
    <t>A.1.1.6</t>
  </si>
  <si>
    <t>A.1.1.7</t>
  </si>
  <si>
    <t>A.1.2</t>
  </si>
  <si>
    <t>A.1.2.1</t>
  </si>
  <si>
    <t>A.1.2.1.1</t>
  </si>
  <si>
    <t>A.1.2.1.2</t>
  </si>
  <si>
    <t>A.1.2.1.3</t>
  </si>
  <si>
    <t>A.1.2.2</t>
  </si>
  <si>
    <t>A.1.2.3</t>
  </si>
  <si>
    <t>A.1.2.4</t>
  </si>
  <si>
    <t>A.1.2.5</t>
  </si>
  <si>
    <t>A.1.2.6</t>
  </si>
  <si>
    <t>A.1.2.6.1</t>
  </si>
  <si>
    <t>A.1.2.6.2</t>
  </si>
  <si>
    <t>A.1.2.6.3</t>
  </si>
  <si>
    <t>A.1.2.6.4</t>
  </si>
  <si>
    <t>A.1.2.6.5</t>
  </si>
  <si>
    <t>A.1.2.7</t>
  </si>
  <si>
    <t>A.1.2.8</t>
  </si>
  <si>
    <t>A.1.2.9</t>
  </si>
  <si>
    <t>A.1.2.10</t>
  </si>
  <si>
    <t>A.1.2.10.1</t>
  </si>
  <si>
    <t>A.1.2.10.1.1</t>
  </si>
  <si>
    <t>A.1.2.10.1.2</t>
  </si>
  <si>
    <t>A.1.2.10.1.3</t>
  </si>
  <si>
    <t>A.1.2.10.1.4</t>
  </si>
  <si>
    <t>A.1.2.10.1.5</t>
  </si>
  <si>
    <t>A.1.2.10.2</t>
  </si>
  <si>
    <t>A.1.2.11</t>
  </si>
  <si>
    <t>A.1.3</t>
  </si>
  <si>
    <t>A.1.3.1</t>
  </si>
  <si>
    <t>A.1.3.1.1</t>
  </si>
  <si>
    <t>A.1.3.1.2</t>
  </si>
  <si>
    <t>A.1.3.1.3</t>
  </si>
  <si>
    <t>A.1.3.2</t>
  </si>
  <si>
    <t>A.1.3.3</t>
  </si>
  <si>
    <t>A.1.3.4</t>
  </si>
  <si>
    <t>A.1.3.5</t>
  </si>
  <si>
    <t>A.1.3.6</t>
  </si>
  <si>
    <t>A.1.3.7</t>
  </si>
  <si>
    <t>A.1.4</t>
  </si>
  <si>
    <t>A.1.4.1</t>
  </si>
  <si>
    <t>A.1.4.2</t>
  </si>
  <si>
    <t>A.1.4.3</t>
  </si>
  <si>
    <t>A.1.5</t>
  </si>
  <si>
    <t>A.1.5.1</t>
  </si>
  <si>
    <t>A.1.5.2</t>
  </si>
  <si>
    <t>A.1.5.3</t>
  </si>
  <si>
    <t>A.1.5.4</t>
  </si>
  <si>
    <t>A.1.6</t>
  </si>
  <si>
    <t>A.1.6.1</t>
  </si>
  <si>
    <t>A.1.6.2</t>
  </si>
  <si>
    <t>A.1.6.3</t>
  </si>
  <si>
    <t>A.1.7</t>
  </si>
  <si>
    <t>A.1.7.1</t>
  </si>
  <si>
    <t>A.1.7.2</t>
  </si>
  <si>
    <t>A.1.7.4</t>
  </si>
  <si>
    <t>A.2</t>
  </si>
  <si>
    <t>A.2.1</t>
  </si>
  <si>
    <t>A.2.1.1</t>
  </si>
  <si>
    <t>A.2.1.2</t>
  </si>
  <si>
    <t>A.2.1.3</t>
  </si>
  <si>
    <t>A.2.1.4</t>
  </si>
  <si>
    <t>A.2.1.5</t>
  </si>
  <si>
    <t>A.2.1.9</t>
  </si>
  <si>
    <t>A.2.2</t>
  </si>
  <si>
    <t>A.2.2.1</t>
  </si>
  <si>
    <t>A.2.2.1.1</t>
  </si>
  <si>
    <t>A.2.2.1.1.1</t>
  </si>
  <si>
    <t>A.2.2.1.1.2</t>
  </si>
  <si>
    <t>A.2.2.1.1.3</t>
  </si>
  <si>
    <t>A.2.2.1.2</t>
  </si>
  <si>
    <t>A.2.2.1.2.1</t>
  </si>
  <si>
    <t>A.2.2.1.2.2</t>
  </si>
  <si>
    <t>A.2.2.1.2.3</t>
  </si>
  <si>
    <t>A.2.2.1.3</t>
  </si>
  <si>
    <t>A.2.2.1.3.1</t>
  </si>
  <si>
    <t>A.2.2.1.3.2</t>
  </si>
  <si>
    <t>A.2.2.1.3.3</t>
  </si>
  <si>
    <t>A.2.2.2</t>
  </si>
  <si>
    <t>A.2.2.2.1</t>
  </si>
  <si>
    <t>A.2.2.2.1.1</t>
  </si>
  <si>
    <t>A.2.2.2.1.2</t>
  </si>
  <si>
    <t>A.2.2.2.1.3</t>
  </si>
  <si>
    <t>A.2.2.2.2</t>
  </si>
  <si>
    <t>A.2.2.2.2.1</t>
  </si>
  <si>
    <t>A.2.2.2.2.2</t>
  </si>
  <si>
    <t>A.2.2.2.2.3</t>
  </si>
  <si>
    <t>A.2.2.2.3</t>
  </si>
  <si>
    <t>A.2.2.2.3.1</t>
  </si>
  <si>
    <t>A.2.2.2.3.2</t>
  </si>
  <si>
    <t>A.2.2.2.3.3</t>
  </si>
  <si>
    <t>A.2.2.2.4</t>
  </si>
  <si>
    <t>A.2.2.2.4.1</t>
  </si>
  <si>
    <t>A.2.2.2.4.2</t>
  </si>
  <si>
    <t>A.2.2.2.4.3</t>
  </si>
  <si>
    <t>A.2.2.3</t>
  </si>
  <si>
    <t>A.2.2.3.1</t>
  </si>
  <si>
    <t>A.2.2.3.2</t>
  </si>
  <si>
    <t>A.2.2.3.3</t>
  </si>
  <si>
    <t>A.2.2.4</t>
  </si>
  <si>
    <t>A.2.2.4.1</t>
  </si>
  <si>
    <t>A.2.2.4.1.1</t>
  </si>
  <si>
    <t>A.2.2.4.1.2</t>
  </si>
  <si>
    <t>A.2.2.4.1.3</t>
  </si>
  <si>
    <t>A.2.2.4.2</t>
  </si>
  <si>
    <t>A.2.2.4.2.1</t>
  </si>
  <si>
    <t>A.2.2.4.2.2</t>
  </si>
  <si>
    <t>A.2.2.4.2.3</t>
  </si>
  <si>
    <t>A.2.2.5</t>
  </si>
  <si>
    <t>A.2.2.5.1</t>
  </si>
  <si>
    <t>A.2.2.5.1.1</t>
  </si>
  <si>
    <t>A.2.2.5.1.2</t>
  </si>
  <si>
    <t>A.2.2.5.1.3</t>
  </si>
  <si>
    <t>A.2.2.5.2</t>
  </si>
  <si>
    <t>A.2.2.5.2.1</t>
  </si>
  <si>
    <t>A.2.2.5.2.2</t>
  </si>
  <si>
    <t>A.2.2.5.2.3</t>
  </si>
  <si>
    <t>A.2.2.5.3</t>
  </si>
  <si>
    <t>A.2.2.5.3.1</t>
  </si>
  <si>
    <t>A.2.2.5.3.2</t>
  </si>
  <si>
    <t>A.2.2.5.3.3</t>
  </si>
  <si>
    <t>A.2.2.5.4</t>
  </si>
  <si>
    <t>A.2.2.5.4.1</t>
  </si>
  <si>
    <t>A.2.2.5.4.2</t>
  </si>
  <si>
    <t>A.2.2.5.4.3</t>
  </si>
  <si>
    <t>A.2.2.5.5</t>
  </si>
  <si>
    <t>A.2.2.5.5.1</t>
  </si>
  <si>
    <t>A.2.2.5.5.2</t>
  </si>
  <si>
    <t>A.2.2.5.5.3</t>
  </si>
  <si>
    <t>A.2.2.6</t>
  </si>
  <si>
    <t>A.2.2.6.1</t>
  </si>
  <si>
    <t>A.2.2.6.2</t>
  </si>
  <si>
    <t>A.2.2.6.3</t>
  </si>
  <si>
    <t>A.2.2.7</t>
  </si>
  <si>
    <t>A.2.2.7.1</t>
  </si>
  <si>
    <t>A.2.2.7.2</t>
  </si>
  <si>
    <t>A.2.2.7.3</t>
  </si>
  <si>
    <t>A.2.2.8</t>
  </si>
  <si>
    <t>A.2.2.8.1</t>
  </si>
  <si>
    <t>A.2.2.8.2</t>
  </si>
  <si>
    <t>A.2.2.8.3</t>
  </si>
  <si>
    <t>A.2.2.9</t>
  </si>
  <si>
    <t>A.2.2.9.1</t>
  </si>
  <si>
    <t>A.2.2.9.1.1</t>
  </si>
  <si>
    <t>A.2.2.9.1.2</t>
  </si>
  <si>
    <t>A.2.2.9.1.3</t>
  </si>
  <si>
    <t>A.2.2.9.2</t>
  </si>
  <si>
    <t>A.2.2.9.2.1</t>
  </si>
  <si>
    <t>A.2.2.9.2.2</t>
  </si>
  <si>
    <t>A.2.2.9.2.3</t>
  </si>
  <si>
    <t>A.2.2.9.3</t>
  </si>
  <si>
    <t>A.2.2.9.3.1</t>
  </si>
  <si>
    <t>A.2.2.9.3.2</t>
  </si>
  <si>
    <t>A.2.2.9.3.3</t>
  </si>
  <si>
    <t>A.2.2.10</t>
  </si>
  <si>
    <t>A.2.2.10.1</t>
  </si>
  <si>
    <t>A.2.2.10.2</t>
  </si>
  <si>
    <t>A.2.2.10.3</t>
  </si>
  <si>
    <t>A.2.2.13</t>
  </si>
  <si>
    <t>A.2.3</t>
  </si>
  <si>
    <t>A.2.3.1</t>
  </si>
  <si>
    <t>A.2.3.1.1</t>
  </si>
  <si>
    <t>A.2.3.1.1.1</t>
  </si>
  <si>
    <t>A.2.3.1.1.3</t>
  </si>
  <si>
    <t>A.2.3.1.1.4</t>
  </si>
  <si>
    <t>A.2.3.1.2</t>
  </si>
  <si>
    <t>A.2.3.1.2.1</t>
  </si>
  <si>
    <t>A.2.3.1.2.3</t>
  </si>
  <si>
    <t>A.2.3.1.2.4</t>
  </si>
  <si>
    <t>A.2.3.1.3</t>
  </si>
  <si>
    <t>A.2.3.1.3.1</t>
  </si>
  <si>
    <t>A.2.3.1.3.3</t>
  </si>
  <si>
    <t>A.2.3.1.3.4</t>
  </si>
  <si>
    <t>A.2.3.1.4</t>
  </si>
  <si>
    <t>A.2.3.1.4.1</t>
  </si>
  <si>
    <t>A.2.3.1.4.3</t>
  </si>
  <si>
    <t>A.2.3.1.4.4</t>
  </si>
  <si>
    <t>A.2.3.2</t>
  </si>
  <si>
    <t>A.2.3.2.1</t>
  </si>
  <si>
    <t>A.2.3.2.2</t>
  </si>
  <si>
    <t>A.2.3.2.3</t>
  </si>
  <si>
    <t>A.2.3.2.4</t>
  </si>
  <si>
    <t>A.2.3.2.5</t>
  </si>
  <si>
    <t>A.2.3.6</t>
  </si>
  <si>
    <t>A.2.3.8</t>
  </si>
  <si>
    <t>A.2.3.8.1</t>
  </si>
  <si>
    <t>A.2.3.8.2</t>
  </si>
  <si>
    <t>A.2.3.8.3</t>
  </si>
  <si>
    <t>A.2.4</t>
  </si>
  <si>
    <t>A.2.4.1</t>
  </si>
  <si>
    <t>A.2.4.2</t>
  </si>
  <si>
    <t>A.2.4.3</t>
  </si>
  <si>
    <t>A.2.4.5</t>
  </si>
  <si>
    <t>A.2.4.6</t>
  </si>
  <si>
    <t>A.2.4.7</t>
  </si>
  <si>
    <t>A.2.4.8</t>
  </si>
  <si>
    <t>A.2.4.9</t>
  </si>
  <si>
    <t>A.2.4.10</t>
  </si>
  <si>
    <t>A.3</t>
  </si>
  <si>
    <t>A.3.1</t>
  </si>
  <si>
    <t>A.3.1.1</t>
  </si>
  <si>
    <t>A.3.1.2</t>
  </si>
  <si>
    <t>A.3.1.3</t>
  </si>
  <si>
    <t>A.3.1.4</t>
  </si>
  <si>
    <t>A.3.1.5</t>
  </si>
  <si>
    <t>A.3.1.6</t>
  </si>
  <si>
    <t>A.3.1.7</t>
  </si>
  <si>
    <t>A.3.1.8</t>
  </si>
  <si>
    <t>A.3.1.9</t>
  </si>
  <si>
    <t>A.3.1.10</t>
  </si>
  <si>
    <t>A.3.1.11</t>
  </si>
  <si>
    <t>A.3.1.12</t>
  </si>
  <si>
    <t>A.3.1.13</t>
  </si>
  <si>
    <t>A.3.1.14</t>
  </si>
  <si>
    <t>A.3.1.15</t>
  </si>
  <si>
    <t>A.3.1.15.1</t>
  </si>
  <si>
    <t>A.3.1.15.2</t>
  </si>
  <si>
    <t>A.3.1.17</t>
  </si>
  <si>
    <t>A.3.2</t>
  </si>
  <si>
    <t>A.3.2.1</t>
  </si>
  <si>
    <t>A.3.2.2</t>
  </si>
  <si>
    <t>A.3.2.3</t>
  </si>
  <si>
    <t>A.3.2.4</t>
  </si>
  <si>
    <t>A.3.2.5</t>
  </si>
  <si>
    <t>A.3.2.6</t>
  </si>
  <si>
    <t>A.3.2.7</t>
  </si>
  <si>
    <t>A.3.2.8</t>
  </si>
  <si>
    <t>A.3.2.9</t>
  </si>
  <si>
    <t>A.3.2.10</t>
  </si>
  <si>
    <t>A.3.2.11</t>
  </si>
  <si>
    <t>A.3.2.12</t>
  </si>
  <si>
    <t>A.3.2.13</t>
  </si>
  <si>
    <t>A.3.2.14</t>
  </si>
  <si>
    <t>A.3.2.15</t>
  </si>
  <si>
    <t>A.3.2.16</t>
  </si>
  <si>
    <t>A.3.2.17</t>
  </si>
  <si>
    <t>A.3.2.18</t>
  </si>
  <si>
    <t>A.3.2.18.1</t>
  </si>
  <si>
    <t>A.3.2.18.2</t>
  </si>
  <si>
    <t>A.3.2.20</t>
  </si>
  <si>
    <t>A.3.3</t>
  </si>
  <si>
    <t>A.3.3.1</t>
  </si>
  <si>
    <t>A.3.3.2</t>
  </si>
  <si>
    <t>A.3.3.3</t>
  </si>
  <si>
    <t>A.3.3.4</t>
  </si>
  <si>
    <t>A.3.3.5</t>
  </si>
  <si>
    <t>A.3.3.5.1</t>
  </si>
  <si>
    <t>A.3.3.5.2</t>
  </si>
  <si>
    <t>A.3.3.6</t>
  </si>
  <si>
    <t>A.3.3.7</t>
  </si>
  <si>
    <t>A.3.3.8</t>
  </si>
  <si>
    <t>A.3.3.9</t>
  </si>
  <si>
    <t>A.3.4</t>
  </si>
  <si>
    <t>A.3.4.1</t>
  </si>
  <si>
    <t>A.3.4.2</t>
  </si>
  <si>
    <t>A.3.5</t>
  </si>
  <si>
    <t>A.3.6</t>
  </si>
  <si>
    <t>A.4</t>
  </si>
  <si>
    <t>A.4.1</t>
  </si>
  <si>
    <t>A.4.2</t>
  </si>
  <si>
    <t>A.4.3</t>
  </si>
  <si>
    <t>A.4.4</t>
  </si>
  <si>
    <t>A.4.5</t>
  </si>
  <si>
    <t>A.4.8</t>
  </si>
  <si>
    <t>A.5</t>
  </si>
  <si>
    <t>A.5.1</t>
  </si>
  <si>
    <t>A.5.2</t>
  </si>
  <si>
    <t>A.5.3</t>
  </si>
  <si>
    <t>A.5.4</t>
  </si>
  <si>
    <t>A.5.5</t>
  </si>
  <si>
    <t>A.5.6</t>
  </si>
  <si>
    <t>A.5.6.1</t>
  </si>
  <si>
    <t>A.5.6.2</t>
  </si>
  <si>
    <t>A.5.7</t>
  </si>
  <si>
    <t>A.5.8</t>
  </si>
  <si>
    <t>A.5.9</t>
  </si>
  <si>
    <t>A.5.12</t>
  </si>
  <si>
    <t>A.5.13</t>
  </si>
  <si>
    <t>A.6</t>
  </si>
  <si>
    <t>A.6.1</t>
  </si>
  <si>
    <t>A.6.2</t>
  </si>
  <si>
    <t>A.6.2.1</t>
  </si>
  <si>
    <t>A.6.2.2</t>
  </si>
  <si>
    <t>A.6.3</t>
  </si>
  <si>
    <t>A.6.4</t>
  </si>
  <si>
    <t>A.6.5</t>
  </si>
  <si>
    <t>A.6.6</t>
  </si>
  <si>
    <t>A.6.7</t>
  </si>
  <si>
    <t>A.6.8</t>
  </si>
  <si>
    <t>A.6.9</t>
  </si>
  <si>
    <t>A.6.12</t>
  </si>
  <si>
    <t>A.7</t>
  </si>
  <si>
    <t>A.7.1</t>
  </si>
  <si>
    <t>A.7.2</t>
  </si>
  <si>
    <t>A.7.3</t>
  </si>
  <si>
    <t>A.7.4</t>
  </si>
  <si>
    <t>A.7.5</t>
  </si>
  <si>
    <t>A.7.6</t>
  </si>
  <si>
    <t>A.7.7</t>
  </si>
  <si>
    <t>A.7.8</t>
  </si>
  <si>
    <t>A.7.11</t>
  </si>
  <si>
    <t>A.8</t>
  </si>
  <si>
    <t>A.8.1</t>
  </si>
  <si>
    <t>A.8.2</t>
  </si>
  <si>
    <t>A.8.3</t>
  </si>
  <si>
    <t>A.8.3.1</t>
  </si>
  <si>
    <t>A.8.3.2</t>
  </si>
  <si>
    <t>A.8.4</t>
  </si>
  <si>
    <t>A.8.5</t>
  </si>
  <si>
    <t>A.8.6</t>
  </si>
  <si>
    <t>A.8.7</t>
  </si>
  <si>
    <t>A.8.8</t>
  </si>
  <si>
    <t>A.8.11</t>
  </si>
  <si>
    <t>A.9</t>
  </si>
  <si>
    <t>A.9.1</t>
  </si>
  <si>
    <t>A.9.2</t>
  </si>
  <si>
    <t>A.9.3</t>
  </si>
  <si>
    <t>A.9.4</t>
  </si>
  <si>
    <t>A.9.5</t>
  </si>
  <si>
    <t>A.9.6</t>
  </si>
  <si>
    <t>A.9.7</t>
  </si>
  <si>
    <t>A.9.8</t>
  </si>
  <si>
    <t>A.9.9</t>
  </si>
  <si>
    <t>A.9.10</t>
  </si>
  <si>
    <t>A.9.11</t>
  </si>
  <si>
    <t>A.9.12</t>
  </si>
  <si>
    <t>A.9.15</t>
  </si>
  <si>
    <t>A.9.16</t>
  </si>
  <si>
    <t>A.9.17</t>
  </si>
  <si>
    <t>A.9.18</t>
  </si>
  <si>
    <t>A.10</t>
  </si>
  <si>
    <t>A.10.1</t>
  </si>
  <si>
    <t>A.10.2</t>
  </si>
  <si>
    <t>A.10.3</t>
  </si>
  <si>
    <t>A.10.4</t>
  </si>
  <si>
    <t>A.10.5</t>
  </si>
  <si>
    <t>A.10.6</t>
  </si>
  <si>
    <t>A.10.7</t>
  </si>
  <si>
    <t>A.10.8</t>
  </si>
  <si>
    <t>A.10.9</t>
  </si>
  <si>
    <t>A.10.10</t>
  </si>
  <si>
    <t>A.10.11</t>
  </si>
  <si>
    <t>A.10.14</t>
  </si>
  <si>
    <t>A.10.15</t>
  </si>
  <si>
    <t>A.10.16</t>
  </si>
  <si>
    <t>A.11</t>
  </si>
  <si>
    <t>A.11.1</t>
  </si>
  <si>
    <t>A.11.2</t>
  </si>
  <si>
    <t>A.11.3</t>
  </si>
  <si>
    <t>A.11.4</t>
  </si>
  <si>
    <t>A.11.5</t>
  </si>
  <si>
    <t>A.11.6</t>
  </si>
  <si>
    <t>A.11.7</t>
  </si>
  <si>
    <t>A.11.8</t>
  </si>
  <si>
    <t>A.11.11</t>
  </si>
  <si>
    <t>A.12</t>
  </si>
  <si>
    <t>A.12.1</t>
  </si>
  <si>
    <t>A.12.2</t>
  </si>
  <si>
    <t>A.12.3</t>
  </si>
  <si>
    <t>A.12.4</t>
  </si>
  <si>
    <t>A.12.5</t>
  </si>
  <si>
    <t>A.12.6</t>
  </si>
  <si>
    <t>A.12.7</t>
  </si>
  <si>
    <t>A.12.8</t>
  </si>
  <si>
    <t>A.12.9</t>
  </si>
  <si>
    <t>A.12.10</t>
  </si>
  <si>
    <t>A.12.11</t>
  </si>
  <si>
    <t>A.12.12</t>
  </si>
  <si>
    <t>A.12.15</t>
  </si>
  <si>
    <t>A.12.16</t>
  </si>
  <si>
    <t>A.12.17</t>
  </si>
  <si>
    <t>A.13</t>
  </si>
  <si>
    <t>A.13.1</t>
  </si>
  <si>
    <t>A.13.2</t>
  </si>
  <si>
    <t>A.13.3</t>
  </si>
  <si>
    <t>A.13.4</t>
  </si>
  <si>
    <t>A.13.5</t>
  </si>
  <si>
    <t>A.13.6</t>
  </si>
  <si>
    <t>A.13.7</t>
  </si>
  <si>
    <t>A.13.8</t>
  </si>
  <si>
    <t>A.13.11</t>
  </si>
  <si>
    <t>A.13.12</t>
  </si>
  <si>
    <t>A.14</t>
  </si>
  <si>
    <t>A.14.1</t>
  </si>
  <si>
    <t>A.14.1.1</t>
  </si>
  <si>
    <t>A.14.1.2</t>
  </si>
  <si>
    <t>A.14.1.5</t>
  </si>
  <si>
    <t>A.14.1.6</t>
  </si>
  <si>
    <t>A.14.1.7</t>
  </si>
  <si>
    <t>A.14.2</t>
  </si>
  <si>
    <t>A.14.2.1</t>
  </si>
  <si>
    <t>A.14.2.2</t>
  </si>
  <si>
    <t>A.14.2.3</t>
  </si>
  <si>
    <t>A.14.2.4</t>
  </si>
  <si>
    <t>A.14.2.4.1</t>
  </si>
  <si>
    <t>A.14.2.4.2</t>
  </si>
  <si>
    <t>A.14.3</t>
  </si>
  <si>
    <t>A.14.3.1</t>
  </si>
  <si>
    <t>A.14.3.2</t>
  </si>
  <si>
    <t>A.14.3.3</t>
  </si>
  <si>
    <t>A.14.3.4</t>
  </si>
  <si>
    <t>A.14.3.4.1</t>
  </si>
  <si>
    <t>A.14.3.4.2</t>
  </si>
  <si>
    <t>A.14.4</t>
  </si>
  <si>
    <t>A.14.4.1</t>
  </si>
  <si>
    <t>A.14.4.2</t>
  </si>
  <si>
    <t>A.14.4.3</t>
  </si>
  <si>
    <t>A.14.4.4</t>
  </si>
  <si>
    <t>A.14.4.4.1</t>
  </si>
  <si>
    <t>A.14.4.4.2</t>
  </si>
  <si>
    <t>A.14.5</t>
  </si>
  <si>
    <t>A.14.5.1</t>
  </si>
  <si>
    <t>A.14.5.2</t>
  </si>
  <si>
    <t>A.14.5.3</t>
  </si>
  <si>
    <t>A.14.5.4</t>
  </si>
  <si>
    <t>A.14.5.4.1</t>
  </si>
  <si>
    <t>A.14.5.4.2</t>
  </si>
  <si>
    <t>A.14.6</t>
  </si>
  <si>
    <t>A.14.6.1</t>
  </si>
  <si>
    <t>A.14.6.2</t>
  </si>
  <si>
    <t>A.14.6.3</t>
  </si>
  <si>
    <t>A.14.6.4</t>
  </si>
  <si>
    <t>A.14.7</t>
  </si>
  <si>
    <t>A.14.7.1</t>
  </si>
  <si>
    <t>A.14.7.2</t>
  </si>
  <si>
    <t>A.14.7.3</t>
  </si>
  <si>
    <t>A.14.7.4</t>
  </si>
  <si>
    <t>A.14.7.4.1</t>
  </si>
  <si>
    <t>A.14.7.4.2</t>
  </si>
  <si>
    <t>A.14.8</t>
  </si>
  <si>
    <t>A.14.9</t>
  </si>
  <si>
    <t>A.14.10</t>
  </si>
  <si>
    <t>A.14.11</t>
  </si>
  <si>
    <t>A.14.13</t>
  </si>
  <si>
    <t>A.14.13.1</t>
  </si>
  <si>
    <t>A.14.13.2</t>
  </si>
  <si>
    <t>A.14.16</t>
  </si>
  <si>
    <t>A.14.17</t>
  </si>
  <si>
    <t>A.14.17.1</t>
  </si>
  <si>
    <t>A.14.17.2</t>
  </si>
  <si>
    <t>A.14.17.3</t>
  </si>
  <si>
    <t>A.14.17.4</t>
  </si>
  <si>
    <t>A.14.17.4.1</t>
  </si>
  <si>
    <t>A.14.17.4.2</t>
  </si>
  <si>
    <t>A.14.18</t>
  </si>
  <si>
    <t>A.14.18.1</t>
  </si>
  <si>
    <t>A.14.18.2</t>
  </si>
  <si>
    <t>A.14.18.3</t>
  </si>
  <si>
    <t>A.14.18.4</t>
  </si>
  <si>
    <t>A.14.18.4.1</t>
  </si>
  <si>
    <t>A.14.18.4.2</t>
  </si>
  <si>
    <t>A.15</t>
  </si>
  <si>
    <t>A.15.1</t>
  </si>
  <si>
    <t>A.15.2</t>
  </si>
  <si>
    <t>A.15.3</t>
  </si>
  <si>
    <t>A.15.4</t>
  </si>
  <si>
    <t>A.15.5</t>
  </si>
  <si>
    <t>A.15.8</t>
  </si>
  <si>
    <t>A.16</t>
  </si>
  <si>
    <t>A.16.1</t>
  </si>
  <si>
    <t>A.16.2</t>
  </si>
  <si>
    <t>A.16.3</t>
  </si>
  <si>
    <t>A.16.8</t>
  </si>
  <si>
    <t>A.17</t>
  </si>
  <si>
    <t>A.17.1</t>
  </si>
  <si>
    <t>A.17.2</t>
  </si>
  <si>
    <t>A.17.3</t>
  </si>
  <si>
    <t>A.17.4</t>
  </si>
  <si>
    <t>A.17.4.1</t>
  </si>
  <si>
    <t>A.17.4.2</t>
  </si>
  <si>
    <t>A.17.5</t>
  </si>
  <si>
    <t>A.17.5.1</t>
  </si>
  <si>
    <t>A.17.5.2</t>
  </si>
  <si>
    <t>A.17.5.3</t>
  </si>
  <si>
    <t>A.17.5.4</t>
  </si>
  <si>
    <t>A.17.5.5</t>
  </si>
  <si>
    <t>A.17.5.6</t>
  </si>
  <si>
    <t>A.17.6</t>
  </si>
  <si>
    <t>A.17.7</t>
  </si>
  <si>
    <t>A.17.8</t>
  </si>
  <si>
    <t>A.17.9</t>
  </si>
  <si>
    <t>A.17.10</t>
  </si>
  <si>
    <t>A.17.13</t>
  </si>
  <si>
    <t>A.18</t>
  </si>
  <si>
    <t>A.18.1</t>
  </si>
  <si>
    <t>A.18.2</t>
  </si>
  <si>
    <t>A.18.3</t>
  </si>
  <si>
    <t>A.18.4</t>
  </si>
  <si>
    <t>A.18.4.1</t>
  </si>
  <si>
    <t>A.18.4.2</t>
  </si>
  <si>
    <t>A.18.4.3</t>
  </si>
  <si>
    <t>A.18.4.4</t>
  </si>
  <si>
    <t>A.18.4.5</t>
  </si>
  <si>
    <t>A.18.4.6</t>
  </si>
  <si>
    <t>A.18.5</t>
  </si>
  <si>
    <t>A.18.7</t>
  </si>
  <si>
    <t>A.18.8</t>
  </si>
  <si>
    <t>A.18.9</t>
  </si>
  <si>
    <t>A.19</t>
  </si>
  <si>
    <t>A.19.1</t>
  </si>
  <si>
    <t>SUMATORIA DE LOS GASTOS DE INVERSIÓN REALIZADOS POR LA ENTIDAD TERRITORIAL EN LOS SECTORES DE SU COMPETENCIA.</t>
  </si>
  <si>
    <t xml:space="preserve">SECTOR DE INVERSIÓN ORIENTADO A GARANTIZAR EL PLENO CUMPLIMIENTO DE EL DERECHO A LA EDUCACION EN CONDICIONES DE EQUIDAD PARA TODA LA POBLACION </t>
  </si>
  <si>
    <t>ACCIONES ORIENTADAS A GARNTIZAR EL ACCESO Y PERMANENCIA DE LA POBLACIÓN ESTUDIANTIL.</t>
  </si>
  <si>
    <t>SUMA DEL GASTO POR CONCEPTO DEL PERSONAL NECESARIO PARA LA PRESTACIÓN DEL SERVICIO EDUCATIVO</t>
  </si>
  <si>
    <t>SUMA DE PAGO DE NÓMINA DEL PERSONAL DOCENTE VINCULADO A LA PLANTA DE PERSONAL DE LA ENTIDAD TERRITORIAL CERTIFICADA,DEDICADA A DESARROLLAR LOS PROCESOS DE FORMACIÓN INTEGRAL DE LOS ESTUDIANTES MATRICULADOS EN LOS ESTABLECIMIENTOS EDUCATIVOS OFICIALES</t>
  </si>
  <si>
    <t>SUMA DE PAGOS DE NÓMINA DE LOS DIRECTIVOS DOCENTES (RECTORES, DIRECTORES RURALES, COORDINADORES, SUPERVISORES, Y DIRECTORES DE NUCLEO)</t>
  </si>
  <si>
    <t>SUMA DE PAGOS DE NÓMINA DE LOS FUNCIONARIOS ENCARGADOS DE DESARROLLAR LABORES ADMINISTRATIVAS NECESARIAS PARA EL FUNCIONAMIENTO DE LOS ESTABLECIMIENTOS EDUCATIVOS DE LA ENTIDAD TERRITORIAL.</t>
  </si>
  <si>
    <t>SUMA DE LOS COSTOS DIFERENCIALES DE SALARIOS,GENERADOS POR ASCENSOS EN EL ESCALAFON DE DOCENTES Y DIRECTIVOS DOCENTES DE LA PLANTA DE PERSONAL FINANCIADA CON SGP DE ACUERDO A LA REGLAMENTACIÓN EXPEDIDA POR EL GOBIERNO NACIÓNAL.</t>
  </si>
  <si>
    <t xml:space="preserve">SUMA DE PAGOS POR APORTES PATRONALES DE PREVISIÓN SOCIAL Y PARAFISCALES DEL PERSONAL VINCULADO POR LA ENTIDAD TERRITORIAL PARA LA PRESTACIÓN DEL SERVICIO EDUCATIVO. </t>
  </si>
  <si>
    <t>SUMA DE LOS PAGOS DE LOS APORTES DE  PREVISIÓN SOCIAL CORRESPONDIENTES AL PERSONAL DOCENTE  AFILIADO AL FONDO NACIÓNAL DE PRESTACIONES SOCIALES DEL MAGISTERIO CUYOS RECURSOS SON TRANSFERIDOS DIRECTAMENTE POR LA NACIÓN A DICHO FONDO.</t>
  </si>
  <si>
    <t>SUMA DE PAGOS CORRESPONDIENTE A APORTES PATRONALES HECHOS POR CONCEPTO DE SALUD, PENSIONES, ARP Y CESANTÍAS.</t>
  </si>
  <si>
    <t xml:space="preserve">PAGO DEL APORTE PATRONAL POR CONCEPTO DE SALUD ESTABLECIDO DE CONFORMIDAD CON LA LEY 100 DE 1993 DEL PERSONAL DOCENTE AFILIADO AL FONDO DE PRESTACIONES SOCIALES DEL MAGISTERIO </t>
  </si>
  <si>
    <t>SUMA DE PAGOS POR CONCEPTO DE COTIZACIÓN PARA PENSIÓN DE LOS DOCENTES AFILIADOS AL FONDO</t>
  </si>
  <si>
    <t>SUMA DE PAGOS QUE EFECTÚA EL PATRONO  POR PORCENTAJE DE RIESGO ESTABLECIDO POR LA ADMINISTRADORA DE RIESGOS PROFESIONALES A LA QUE SE ENCUENTRE AFILIADO EL FONDO DE PRESTACIONES DEL MAGISTERIO CORRESPONDIENTES A DOCENTES</t>
  </si>
  <si>
    <t>CORRESPONDE AL APORTE PATRONAL LIQUIDADO SOBRE EL VALOR DE LA NÓMINA DEL PERSONAL DOCENTES CORRESPONDIENTE A CESANTÍAS</t>
  </si>
  <si>
    <t xml:space="preserve">SUMA DE LOS PAGOS DE LOS APORTES DE CESANTÍAS Y PREVISIÓN SOCIAL CORRESPONDIENTES AL PERSONAL DOCENTE NO AFILIADO AL FONDO NACIÓNAL DE PRESTACIONES SOCIALES DEL MAGISTERIO </t>
  </si>
  <si>
    <t>SUMA DE PAGOS CORRESPONDIENTE A APORTES PATRONALES HECHOS POR CONCEPTO DE SALUD, PENSIONES, ARP Y CESANTÍAS A LOS DOCENTES NO AFILIADOS AL FONDO DE PRESTACIONES DEL MAGISTERIO</t>
  </si>
  <si>
    <t xml:space="preserve">PAGO DEL APORTE PATRONAL POR CONCEPTO DE SALUD  DE CONFORMIDAD CON LO ESTABLECIDO EN LA LEY 100 DE 1993 DEL PERSONAL DOCENTE NO AFILIADO AL FONDO DE PRESTACIONES SOCIALES DEL MAGISTERIO  Y QUE ESTÉN AFILIADOS EN OTRAS ENTIDADES. </t>
  </si>
  <si>
    <t>SUMA DE PAGOS POR CONCEPTO DE COTIZACIÓN PARA PENSIÓN DE LOS DOCENTES NO AFILIADOS AL FONDO, QUE EL PATRÓN EFECTÚA A LOS FONDOS DE PENSIONES PÚBLICOS O PRIVADOS.</t>
  </si>
  <si>
    <t>SUMA DE PAGOS QUE EFECTÚA EL PATRÓN  POR PORCENTAJE DE RIESGO ESTABLECIDO POR LA ADMINISTRADORA DE RIESGOS PROFESIONALES A LA QUE SE ENCUENTRE AFILIADO LA ENTIDAD POR AQUELLOS DOCENTES NO AFILIADOS AL FONDO..</t>
  </si>
  <si>
    <t>VALOR DEL APORTE PATRONAL LIQUIDADO SOBRE EL COSTO DE LA NÓMINA DEL PERSONAL DOCENTE NO AFILIADO AL FONDO CORRESPONDIENTE A CESANTÍAS</t>
  </si>
  <si>
    <t>SUMA DE PAGOS POR CONCEPTO DE GRAVÁMENES ESTABLECIDOS CON CARÁCTER OBLIGATORIO POR LA LEY, QUE AFECTAN A UN DETERMINADO Y ÚNICO GRUPO SOCIAL  ECONÓMICO,QUE SE REALIZAN SOBRE LA NOMINA DE SALARIOS DE DIRECTIVOS DOCENTES DE ACUERDO A LA LEY.</t>
  </si>
  <si>
    <t>SUMA DE APORTES DESTINADOS POR LA LEY 21 DE 1982  AL SERVICIO NACIÓNAL DE APRENDIZAJE SENA CORRESPONDIENTE AL PERSONAL DOCENTE</t>
  </si>
  <si>
    <t>SUMA DE APORTES DESTINADOS POR LA LEY 89 DE 1988 AL INSTITUTO COLOMBIANO DE BIENESTAR FAMILIAR CORRESPONDIENTES AL PERSONAL DOCENTE</t>
  </si>
  <si>
    <t>SUMA DE APORTES DESTINADOS POR LA LEY 21 DE 1982 PARA LA ESCUELA SUPERIOR DE ADMINISTRACIÓN PUBLICA CORRESPONDIENTE AL PERSONAL DOCENTE</t>
  </si>
  <si>
    <t>APORTES DESTINADOS POR LA LEY 21 DE 1982 PARA  PROVEER EL PAGO DEL SUBSIDIO FAMILIAR</t>
  </si>
  <si>
    <t>SUMA DE APORTES DESTINADOS POR LA LEY 21 DE 1982 PARA LAS ESCUELAS INDUSTRIALES E INSTITUTOS TÉCNICOS NACIÓNALES, DEPARTAMENTALES, (INTENDENCIALES, COMISARIALES), DISTRITALES O MUNICIPALES CORRESPONDIENTES AL PERSONAL DOCENTE</t>
  </si>
  <si>
    <t>SUMA DE LOS PAGOS DE LOS APORTES DE  PREVISIÓN SOCIAL CORRESPONDIENTES AL PERSONAL DIRECTIVO DOCENTE  AFILIADO AL FONDO NACIÓNAL DE PRESTACIONES SOCIALES DEL MAGISTERIO CUYOS RECURSOS SON TRANSFERIDOS DIRECTAMENTE POR LA NACIÓN A DICHO FONDO.</t>
  </si>
  <si>
    <t>SUMA DE PAGOS CORRESPONDIENTE A APORTES PATRONALES HECHOS POR CONCEPTO DE SALUD, PENSIONES, ARP Y CESANTÍAS DEL PERSONAL DIRECTIVO DOCENTE AL FONDO</t>
  </si>
  <si>
    <t xml:space="preserve">PAGO DEL APORTE PATRONAL POR CONCEPTO DE SALUD ESTABLECIDO DE CONFORMIDAD CON LA LEY 100 DE 1993 DEL PERSONAL DIRECTIVO DOCENTE AFILIADO AL FONDO DE PRESTACIONES SOCIALES DEL MAGISTERIO </t>
  </si>
  <si>
    <t>SUMA DE PAGOS POR CONCEPTO DE COTIZACIÓN PARA PENSIÓN DE LOS DIRECTIVOS DOCENTES AFILIADOS AL FONDO</t>
  </si>
  <si>
    <t>SUMA DE PAGOS QUE EFECTÚA EL PATRONO  POR PORCENTAJE DE RIESGO ESTABLECIDO POR LA ADMINISTRADORA DE RIESGOS PROFESIONALES A LA QUE SE ENCUENTRE AFILIADO EL FONDO DE PRESTACIONES DEL MAGISTERIO CORRESPONDIENTE A DIRECTIVOS DOCENTES</t>
  </si>
  <si>
    <t>CORRESPONDE AL APORTE PATRONAL LIQUIDADO SOBRE EL VALOR DE LA NÓMINA DEL PERSONAL DIRECTIVO DOCENTE CORRESPONDIENTE A CESANTÍAS</t>
  </si>
  <si>
    <t xml:space="preserve">SUMA DE LOS PAGOS DE LOS APORTES DE CESANTÍAS Y PREVISIÓN SOCIAL CORRESPONDIENTES AL PERSONAL DIRECTIVO DOCENTE NO AFILIADO AL FONDO NACIÓNAL DE PRESTACIONES SOCIALES DEL MAGISTERIO </t>
  </si>
  <si>
    <t>SUMA DE PAGOS CORRESPONDIENTE A APORTES PATRONALES HECHOS POR CONCEPTO DE SALUD, PENSIONES, ARP Y CESANTÍAS A LOS DIRECTIVOS DOCENTES NO AFILIADOS AL FONDO DE PRESTACIONES DEL MAGISTERIO</t>
  </si>
  <si>
    <t xml:space="preserve">PAGO DEL APORTE PATRONAL POR CONCEPTO DE SALUD  DE CONFORMIDAD CON LO ESTABLECIDO EN LA LEY 100 DE 1993 DEL PERSONAL DIRECTIVO DOCENTE NO AFILIADO AL FONDO DE PRESTACIONES SOCIALES DEL MAGISTERIO  Y QUE ESTÉN AFILIADOS EN OTRAS ENTIDADES. </t>
  </si>
  <si>
    <t>SUMA DE PAGOS POR CONCEPTO DE COTIZACIÓN PARA PENSIÓN DE LOS DIRECTIVOS DOCENTES NO AFILIADOS AL FONDO, QUE EL PATRÓN EFECTÚA A LOS FONDOS DE PENSIONES PÚBLICOS O PRIVADOS.</t>
  </si>
  <si>
    <t>SUMA DE PAGOS QUE EFECTÚA EL PATRÓN  POR PORCENTAJE DE RIESGO ESTABLECIDO POR LA ADMINISTRADORA DE RIESGOS PROFESIONALES A LA QUE SE ENCUENTRE AFILIADO LA ENTIDAD POR AQUELLOS DIRECTIVOS DOCENTES NO AFILIADOS AL FONDO..</t>
  </si>
  <si>
    <t>VALOR DEL APORTE PATRONAL LIQUIDADO SOBRE EL COSTO DE LA NÓMINA DEL PERSONAL DIRECTIVO DOCENTE NO AFILIADO AL FONDO CORRESPONDIENTE A CESANTÍAS</t>
  </si>
  <si>
    <t xml:space="preserve">SUMA DE PAGOS POR CONCEPTO DE GRAVÁMENES ESTABLECIDOS CON CARÁCTER OBLIGATORIO POR LA LEY, QUE AFECTAN A UN DETERMINADO Y ÚNICO GRUPO SOCIAL O ECONÓMICO,QUE SE REALIZAN SOBRE LA NOMINA MENSUAL DE SALARIOS DE DIRECTIVOS DOCENTES </t>
  </si>
  <si>
    <t xml:space="preserve">SUMA DE APORTES DESTINADOS POR LA LEY 21 DE 1982  AL SERVICIO NACIÓNAL DE APRENDIZAJE SENA SOBRE LA NÓMINA DE DIRECTIVOS DOCENTES </t>
  </si>
  <si>
    <t>SUMA DE APORTES DESTINADOS POR LA LEY 89 DE 1988 AL INSTITUTO COLOMBIANO DE BIENESTAR FAMILIAR CORRESPONDIENTES AL PERSONAL DIRECTIVO DOCENTE</t>
  </si>
  <si>
    <t>SUMA DE APORTES DESTINADOS POR LA LEY 21 DE 1982 PARA LA ESCUELA SUPERIOR DE ADMINISTRACIÓN PUBLICA CORRESPONDIENTE AL PERSONAL DIRECTIVO</t>
  </si>
  <si>
    <t>APORTES DESTINADOS POR LA LEY 21 DE 1982 PARA  PROVEER EL PAGO DEL SUBSIDIO FAMILIAR CORRESPONDIENTES A DIRECTIVOS DOCENTES</t>
  </si>
  <si>
    <t>SUMA DE APORTES DESTINADOS POR LA LEY 21 DE 1982 PARA LAS ESCUELAS INDUSTRIALES E INSTITUTOS TÉCNICOS NACIÓNALES, DEPARTAMENTALES, (INTENDENCIALES, COMISARIALES), DISTRITALES O MUNICIPALES CORRESPONDIENTES AL PERSONAL DIRECTIVO DOCENTE</t>
  </si>
  <si>
    <t>SUMA DE LOS PAGOS DE LOS APORTES DE CESANTÍAS Y PREVISIÓN SOCIAL CORRESPONDIENTES AL PERSONAL ADMINISTRATIVO DEL SECTOR EDUCATIVO</t>
  </si>
  <si>
    <t>SUMA DE APORTES PATRONALES HECHOS POR CONCEPTO DE CESANTÍAS, SALUD, PENSIONES Y ARP DEL PERSONAL ADMINISTRATIVO DEL SECTOR EDUCATIVO</t>
  </si>
  <si>
    <t xml:space="preserve">SUMA DE APORTES PATRONALES POR CONCEPTO DE SALUD ESTABLECIDO DE CONFORMIDAD CON LO DISPUESTO EN LA LEY 100 DE 1993 DEL PERSONAL ADMINISTRATIVO </t>
  </si>
  <si>
    <t>SUMA DE COTIZACIÓN PARA PENSIÓN DEL PERSONAL ADMINISTRATIVO QUE EL PATRÓN EFECTÚA A LOS FONDOS DE PENSIONES PÚBLICOS O PRIVADOS.</t>
  </si>
  <si>
    <t>PAGOS QUE EFECTÚA EL PATRÓN  POR PORCENTAJE DE RIESGO ESTABLECIDO POR LA ADMINISTRADORA DE RIESGOS PROFESIONALES A LA QUE SE ENCUENTRE AFILIADO LA ENTIDAD CORRESPONDIENTES AL PERSONAL ADMINISTRATIVO DEL SECTOR EDUCATIVO</t>
  </si>
  <si>
    <t>SUMA DE APORTES PATRONALES LIQUIDADOS SOBRE EL VALOR DE LA NÓMINA DEL PERSONAL ADMINISTRATIVO  CORRESPONDIENTE A CESANTÍAS</t>
  </si>
  <si>
    <t>SUMA DE APORTES DESTINADOS POR LA LEY 21 DE 1982  AL SERVICIO NACIÓNAL DE APRENDIZAJE SENA SOBRE LA NÓMINA DE ADMINISTRATIVOS</t>
  </si>
  <si>
    <t>SUMA DE APORTES DESTINADOS POR LA LEY 89 DE 1988 AL INSTITUTO COLOMBIANO DE BIENESTAR FAMILIAR CORRESPONDIENTES AL PERSONAL ADMINISTRATIVO</t>
  </si>
  <si>
    <t>SUMA DE APORTES DESTINADOS POR LA LEY 21 DE 1982 PARA LA ESCUELA SUPERIOR DE ADMINISTRACIÓN PUBLICA CORRESPONDIENTE AL PERSONAL ADMINISTRATIVO</t>
  </si>
  <si>
    <t>APORTES DESTINADOS POR LA LEY 21 DE 1982 PARA  PROVEER EL PAGO DEL SUBSIDIO FAMILIAR CORRESPONDIENTES A PERSONAL ADMINISTRATIVO</t>
  </si>
  <si>
    <t xml:space="preserve">SUMA DE APORTES DESTINADOS POR LA LEY 21 DE 1982 PARA LAS ESCUELAS INDUSTRIALES E INSTITUTOS TÉCNICOS NACIÓNALES, DEPARTAMENTALES, (INTENDENCIALES, COMISARIALES), DISTRITALES O MUNICIPALES CORRESPONDIENTES AL PERSONAL ADMINISTRATIVO </t>
  </si>
  <si>
    <t>VALOR DE LA CONTRATACIÓN DE LA PRESTACIÓN DEL SERVICIO EDUCATIVO POR EL AÑO LECTIVO REALIZADA POR LA ENTIDAD TERRITORIAL CERTIFICADA CUANDO SE DEMUESTRE UNA INSUFICIENCIA DE PLANTELES EDUCATIVOS ESTATALES, DE CONFORMIDAD CON EL DECRETO 4313 DE 2004.</t>
  </si>
  <si>
    <t>VALOR DE LA CONTRATACIÓN DE ADMINISTRACIÓN SERVICIO EDUCATIVO POR PARTE DE LA ENTIDAD TERRITORIAL CERTIFICADA EN LA CUAL EL CONTRATISTA APORTA SU CAPACIDAD DE ADMINISTRACIÓN,DIRECCIÓN,COORDINACIÓN Y ORGANIZACIÓN DE CONFORMIDAD CON DECRETO 4313/2004</t>
  </si>
  <si>
    <t xml:space="preserve">VALOR DE LA CONTRATACIÓN CON ENTIDADES DE RECONOCIDA IDONDEIDAD PARA EL DESARROLLO LOS PROGRAMAS QUE SE AJUSTEN A LAS NECESIDADES ESPECÍFICAS DE LA POBLACIÓN CON NECESIDADES DE APRENDIZAJE DE LA POBLACIÓN JOVEN Y ADULTA  </t>
  </si>
  <si>
    <t>VALOR DE LOS CONTRATOS REALIZADOS POR LA ENTIDAD TERRITORIAL CERTIFICADA  PARA LA PRESTACIÓN DEL SERVICIO DE ASEO DE LOS ESTABLECIMIENTOS EDUCATIVOS</t>
  </si>
  <si>
    <t>VALOR DE LOS CONTRATOS  REALIZADOS PÓR LA ENTIDAD TERRITORIAL CERTIFICADA  PARA LA PRESTACIÓN DEL SERVICIO DE VIGILANCIA DE LOS ESTABLECIMIENTOS EDUCATIVOS</t>
  </si>
  <si>
    <t xml:space="preserve">SUMATORIA DE LOS RECURSOS DESTINADOS A  MEJORAR LA CALIDAD DEL SERVICIO EDUCATIVO ESTATAL </t>
  </si>
  <si>
    <t>RECURSOS INVERTIDOS EN LA PRIMERA ETAPA DEL PROYECTO; ES DECIR,AQUELLA DONDE SE REALIZAN LOS ESTUDIOS NECESARIOS PARA TOMAR LA DECISIÓN DE REALIZAR O NO EL PROYECTO.ADICIONALMENTE, SE DEBEN REGISTRAR GASTOS DE CONSULTORIAS, ASESORIAS E INTERVENTORIAS</t>
  </si>
  <si>
    <t>RECURSOS INVERTIDOS EN LA PRIMERA ETAPA DEL PROYECTO; ES DECIR,AQUELLA DONDE SE REALIZAN LOS ESTUDIOS NECESARIOS PARA TOMAR LA DECISIÓN DE REALIZAR O NO EL PROYECTO</t>
  </si>
  <si>
    <t>RECURSOS INVERTIDOS EN LA CONTRATACIÓN DE CONSULTORIAS</t>
  </si>
  <si>
    <t>RECURSOS INVERTIDOS EN LA CONTRATACIÓN DE INTERVENTORIAS</t>
  </si>
  <si>
    <t>RECURSOS DESTINADOS A LA EJECUCIÓN DE OBRAS DE ADECUACIÓN, AMPLIACIÓN O CONSTRUCCIÓN EN LOS ESTABLECIMIENTOS EDUCATIVOS ESTATALES  PARA MEJORAR LA CALIDAD Y COBERTURA DEL SERVICIO EDUCATIVO QUE MODIFICAN LA INFRAESTRUCTURA EXISTENTE</t>
  </si>
  <si>
    <t>RECURSOS DESTINADOS A LA EJECUCIÓN DE OBRAS DE CONSERVACIÓN PREVENTIVA Y CORRECTIVA Y MEJORAMIENTO DE LOS ESTABLECIMIENTOS  EDUCATIVOS  CON EL OBJETO DE QUE PUEDAN FUNCIONAR ADECUADAMENTE, SIN MODIFICAR LA INFRAESTRUCTURA EXISTENTE.</t>
  </si>
  <si>
    <t>CONTEMPLA LOS RECURSOS DESTINADOS A DOTACIÓN DE MOBILIARIO ESCOLAR BÁSICO, EQUIPOS DIDÁCTICOS Y HERRAMIENTAS PARA TALLERES Y AMBIENTES ESPECIALIZADOS PARA LA EDUCACIÓN MEDIA TÉCNICA PARA USO INSTITUCIONAL.</t>
  </si>
  <si>
    <t>CONTEMPLA LAS ASIGNACIÓNES DIRIGIDAS A LA DOTACIÓN DE MEDIOS Y RECURSOS PEDAGÓGICOS PARA EL APRENDIZAJE: AUDIOVISUALES, TEXTOS, LIBROS DE REFERENCIA Y CONSULTA GENERAL, MATERIAL DE LABORATORIO PARA USO INSTITUCIONAL</t>
  </si>
  <si>
    <t>SUMATORIA DE RECURSOS DESTINADOS A CANCELAR LOS SERVICIOS PÚBLICOS UTILIZADOS EN LA OPERACIÓN DE LOS ESTABLECIMIENTOS EDUCATIVOS ESTATALES</t>
  </si>
  <si>
    <t>VALOR CANCELADO POR CONCEPTO DE PROVISIÓN DE AGUA , RECOLECCIÓN Y TRATAMIENTO DE RESIDUOS SÓLIDOS, RECOLECCIÓN DE RESIDUOS LIQUIDOS, Y/O AGUAS LLUVIAS.</t>
  </si>
  <si>
    <t>VALOR CANCELADO POR SERVICIO PÚBLICO DE ENERGÍA UTILIZADO EN LA OPERACIÓN DE LOS ESTABLECIMIENTOS EDUCATIVOS ESTATALES</t>
  </si>
  <si>
    <t>VALOR CANCELADO POR SERVICIO PÚBLICO DE TELEFONÍA CONMUTADA UTILIZADO EN LA OPERACIÓN DE LOS ESTABLECIMIENTOS EDUCATIVOS ESTATALES</t>
  </si>
  <si>
    <t>VALOR CANCELADO POR SERVICIO PÚBLICO DE INTERNET UTILIZADO EN LA OPERACIÓN DE LOS ESTABLECIMIENTOS EDUCATIVOS ESTATALES</t>
  </si>
  <si>
    <t>VALOR CANCELADO POR CONCEPTO DE OTROS SERVICIOS PÚBLICOS UTILIZADOS EN LA OPERACIÓN DE LOS ESTABLECIMIENTOS EDUCATIVOS ESTATALES</t>
  </si>
  <si>
    <t>RECURSOS DESTINADOS PARA LA CONTRATACIÓN DEL SERVICIO DE TRANSPORTE ESCOLAR A LA POBLACIÓN DE MENORES RECURSOS DE LOS ESTABLECIMIENTOS EDUCATIVOS ESTATALES PARA GARANTIZAR SU ACCESO Y PERMANENCIA</t>
  </si>
  <si>
    <t>RECURSOS DIRIGIDOS A CONTRATAR LOS SERVICIOS DE FORMACIÓN COMPLEMENTARIA DEL PERSONAL DOCENTE Y DIRECTIVOS DOCENTES,ENMARCADOSEN LOS PLANESDE MEJORAMIENTO INSTITUCIONAL Y APROBADAS POR EL COMITÉ DE CAPACITACIONES DE LA ENTIDAD TERRITORIAL CERTIFICADA</t>
  </si>
  <si>
    <t xml:space="preserve">RECURSOS DESTINADOS A COMPLEMENTAR O FINANCIAR LOS COSTOS BÁSICOS DE OPERACIÓN DE LOS ESTABLECIMIENTOS EDUCATIVOS ESTATALES </t>
  </si>
  <si>
    <t xml:space="preserve">RECURSOS DESTINADOS AL SUMINISTRO ORGANIZADO DE UN COMPLEMENTO ALIMENTARIO A LOS NIÑOS Y JÓVENES MATRICULADOS EN LOS ESTABLECIMIENTOS EDUCATIVOS ESTATALES </t>
  </si>
  <si>
    <t>RECURSOS DESTINADOS A LA  PRESTACIÓN DEL SERVICIO DE ALIMENTACIÓN ESCOLAR REALIZADA DIRECTAMENTE POR LOS DISTRITOS Y MUNICIPIOS.</t>
  </si>
  <si>
    <t>ADQUISICIÓN DE ALIMENTOS PARA LA PRESTACIÓN DEL SERVICIO DE ALIMENTACIÓN ESCOLAR</t>
  </si>
  <si>
    <t>ADQUISICIÓN DE MENAJE, UTENSILIOS Y DEMÁS ELEMENTOS NECESARIOS PARA LA PRESTACIÓN DEL SERVICIO DE ALIMENTACIÓN ESCOLAR</t>
  </si>
  <si>
    <t>RECURSO HUMANO VINCULADO DIRECTAMENTE POR LA ENTIDAD TERRITORIAL PARA LA PREPARACIÓN DE ALIMENTOS QUE PERMITA BRINDAR EL SERVICIOS DE ALIMENTACIÓN ESCOLAR  EN LOS ESTABLECIMIENTOS EDUCATIVOS ESTATALES</t>
  </si>
  <si>
    <t>INCLUYE LOS GASTOS EN QUE INCURRE LA ENTIDAD TERRITORIAL PARA TRASLADAR DE UN SITIO A OTRO LOS ALIMENTOS</t>
  </si>
  <si>
    <t>CORRESPONDE A LOS GASTOS EN QUE INCURRE LA ENTIDAD TERRITORIAL POR CONCEPTO DE ASEO Y COMBUSTIBLE PARA LA PREPARACIÓN DE ALIMENTOS</t>
  </si>
  <si>
    <t>ACUERDO DE VOLUNTADES CELEBRADO ENTRE UN TERCERO Y LA ENTIDAD TERRITORIAL CON EL OBJETO DE PRESTAR EL SERVICIO DE ALIMENTACIÓN ESCOLAR.</t>
  </si>
  <si>
    <t xml:space="preserve">RECURSOS PARA DESARROLLAR PROYECTOS DE ACOMPAÑAMIENTO A PLANES DE MEJORAMIENTO FORMULADOS POR LOS ESTABLECIMIENTOS EDUCATIVOS CON BASE EN RESULTADOS DE LAS EVALUACIONES CENSALES APLICADAS POR EL MEN Y ICFES YQUE APUNTEN AL DESARROLLO DE COMPETENCIAS </t>
  </si>
  <si>
    <t>SUMATORIA DE RECURSOS DIRIGIDOS A GARANTIZAR LA GRATUIDAD DEL SERVICIO ALA POBLACIÓN SISBEN 1 Y 2;INDÍGENAS,POBLACIÓN DESPLAZADA YPOBLACIÓN CON NECESIDADES EDUCATIVAS ESPECIALES NO SISBENIZADOS YAPOYAR EL FUNCIONAMIENTO DE ESTABLECIMIENTOS EDUCATIVOS</t>
  </si>
  <si>
    <t>RECURSOS INVERTIDOS EN LA PRIMERA ETAPA DEL PROYECTO; ES DECIR,AQUELLA DONDE SE REALIZAN LOS ESTUDIOS NECESARIOS PARA TOMAR LA DECISIÓN DE REALIZAR O NO EL PROYECTO. ADICIONALMENTE,SE DEBEN REGISTRAR GASTOS DE CONSULTORIAS, ASESORIAS E INTERVENTORIAS</t>
  </si>
  <si>
    <t>RECURSOS DESTINADOS A PROYECTOS QUE PERMITAN MEJORAR LA EFICIENCIA EN LA ADMINISTRACIÓN DEL SERVICIO EDUCATIVO EN LAS ENTIDADES TERRITORIALES.</t>
  </si>
  <si>
    <t>RECURSOS DESTINADOS A FINANCIAR PROYECTOS DE MODERNIZACIÓN DE LAS ADMINISTRACIONES EN RELACIÓN CON EL SECTOR EDUCATIVO QUE PERMITAN MEJORAR LA EFICIENCIA EN LA ADMINISTRACIÓN Y USO DE LOS RECURSOS FÍSICOS, HUMANOS Y FINANCIEROS DEL SECTOR EDUCATIVO</t>
  </si>
  <si>
    <t>RECURSOS DESTINADOS A PROYECTOS DE IMPLEMENTACIÓN DE SISTEMAS DE INFORMACIÓN QUE APOYEN LA GESTIÓN Y ADMINISTRACIÓN DE LOS RECURSOS DEL SECTOR EDUCATIVO.</t>
  </si>
  <si>
    <t>APLICACIÓN DE LOS RECURSOS ASIGNADOS PARA EL MEJORAMIENTO Y MANTENIMIENTO DE LA CONECTIVIDAD EN LOS ESTABLECIMIENTOS EDUCATIVOS ESTATALES.</t>
  </si>
  <si>
    <t>APLICACIÓN DE RECURSOS ADICIONALES ASIGNADOS A LAS ENTIDADES TERRITORIALES CERTIFICADAS PARA MEJORAR LA ATENCIÓN DE LA POBLACIÓN CON NECESIDADES EDUCATIVAS ESPECIALES (EXCEPTO BAJA VISIÓN Y BAJA AUDICIÓN) EN ESTABLECIMIENTOS EDUCATIVOS OFICIALES</t>
  </si>
  <si>
    <t xml:space="preserve">RECURSOS DIRIGIDOS A LA CONTRATACIÓN DE SERVICIOS DE APOYO PARA LA POBLACIÓN CON NECESIDADES EDUCATIVAS ESPECIALES </t>
  </si>
  <si>
    <t>RECURSOS DIRIGIDOS A PROGRAMAS DE FORMACIÓN PERMANENTE EN EDUCACIÓN INCLUSIVA,DIDÁCTICAS FLEXIBLES OEN SERVICIO DE LOS DOCENTES DE LOS ESTABLECIMIENTOS EDUCATIVOS,ARTICULADOS A PLANES DE MEJORAMIENTO INSTITUCIONALY AL PLAN TERRITORIAL DE CAPACITACIÓN</t>
  </si>
  <si>
    <t>RECURSOS DIRIGIDOS LA DOTACIÓN DE MATERIALES DE TIPO INSTITUCIONAL NECESARIOS PARA LA ENSEÑANZA DE LA POBLACIÓN CON NEE COMO MATERIALES DIDÁCTICOS, EQUIPOS EDUCATIVOS, TICS, ETC</t>
  </si>
  <si>
    <t>RECURSOS DESTINADOS A OBRAS DE ADECUACIÓN A LA INFRAESTRUCTURA EDUCATIVA ESTATAL QUE GARANTICE EL ACCESO FÍSICO A LA POBLACIÓN CON NEE</t>
  </si>
  <si>
    <t>Sumatoria de la plicación de recursos adicionales asignados a la entidad territorial para apoyar el funcionamiento y la adecuada atención de la población atendida bajo la modalidad de internados  para garantizar su acceso y permanencia</t>
  </si>
  <si>
    <t>Recursos aplicados al suministro y transporte de alimentos para los estudiantes atendidos en la modalidad de internado</t>
  </si>
  <si>
    <t>Contempla las asigNACIÓNes dirigidas a la dotación de mobiliario institucional y medios y recursos pedagógicos específicos para garantizar la adecuada atención de la matrícula atendida bajo la modalidad de internado</t>
  </si>
  <si>
    <t>Recursos aplicados a proyectos de adecuación, mejoramiento y construcción de infraestructura educativa que garantice la adecuada atención de la población atendida bajo la modalidad de internado.</t>
  </si>
  <si>
    <t>SUMATORIA DE RECURSOS UTILIZADOS EN PROYECTOS TENDIENTES A MEJORAR LA CALIDAD Y COBERTURA DEL SERVICIO EDUCATIVO ESTATAL, NO INCLUIDOS EN LOS CONCEPTOS ANTERIORES</t>
  </si>
  <si>
    <t>RECURSOS APLICADOS APROYECTOS PARA EL DESARROLLO DE LAS COMPETENCIAS LABORALES ORIENTADOS A LA INSERCIÓN EN EL MERCADO LABORAL,LA ARTICULACIÓN CON PROGRAMAS (SENA)O CON INSTITUCIONES DE EDUCACIÓN SUPERIORQUE OFREZCAN PROGRAMAS TÉCNICOS O TECNOLÓGICOS</t>
  </si>
  <si>
    <t>GASTOS RELACIONADOS CON EL FORTALECIMIENTO Y PROMOCIÓN DE PROGRAMAS TRANSVERSALES PARA EL DESARROLLO DE COMPETENCIAS, TALES COMO FORMACIÓN DE AGENTES EDUCATIVOS, CAPACITACIÓN Y ASISTENCIA TÉCNICA PARA SU IMPLEMENTACIÓN E INTEGRACIÓN EN LOS PEI COMO PROGRAMAS AMBIENTALES, SEXUALIDAD,ETC</t>
  </si>
  <si>
    <t>RECURSOS DESTINADOS AL PAGO DE DÉFICIT DE INVERSIÓN EN EL SECTOR DE EDUCACION</t>
  </si>
  <si>
    <t>SECTOR DE INVERSIÓN ORIENTADO A MEJORAR EL ESTADO DE SALUD DE LA POBLACIÓN COLOMBIANA Y EVITAR LA PROGRESIÓN Y LOS DESENLACES ADVERSOS DE LA ENFERMEDAD</t>
  </si>
  <si>
    <t>CORRESPONDE A LOS RECURSOS EJECUTADOS CON DESTINO A  LA FINANCIACIÓN DE LA AFILIACIÓN AL RÉGIMEN SUBSIDIADO DE LA POBLACIÓN POBRE NO ASEGURADA</t>
  </si>
  <si>
    <t>CORRESPONDE A LOS RECURSOS EJECUTADOS PARA FINANCIAR LA CONTINUIDAD EN EL REGIMEN SUBSIDIADO A TRAVÉS DE CONTRATOS SUSCRITOS CON LAS ENTIDADES PROMOTORAS DE SALUD</t>
  </si>
  <si>
    <t>SON RECURSOS EJECUTADOS CON DESTINO A FINANCIAR A LA AMPLIACIÓN EN EL REGIMEN SUBSIDIADO A TRAVÉS DE CONTRATOS SUSCRITOS CON LAS ENTIDADES PROMOTORAS DE SALUD</t>
  </si>
  <si>
    <t>EQUIVALE AL 0.4% DE LOS RECURSOS DEL RÉGIMEN SUBSIDIADO QUE LOS MUNICIPIOS Y DISTRITOS DEBEN DESTINAR A LOS SERVICIOS DE INTERVENTORIA DE LOS CONTRATOS DE RÉGIMEN SUBSIDIADO.</t>
  </si>
  <si>
    <t>ES EL  0.2% DE LOS RECURSOS DEL RÉGIMEN SUBSIDIADO QUE LOS DISTRITOS Y MUNICIPIOS DEBEN DESTINAR A LA SUPERINTENDENCIA NACIÓNAL DE SALUD PARA QUE EJERZA LAS FUNCIONES INSPECCIÓN, VIGILANCIA Y CONTROL EN LAS ENTIDADES TERRITORIALES.</t>
  </si>
  <si>
    <t>PAGO DIRECTO A LAS IPS DEL VALOR C/DIENTE A LAS UNIDAD DE PAGO POR CAPITACIÓN DEL REG. SUBSIDIADO CONTRATADAS CUANDO LA EPS SEA OBJETO DE GIRO DTO DECRETO3260/04 Y EN LOS CASOS PARA LOS GIROS DTOS POR EFECTOS DE LA CONTRATACIÓN NORMAL DE REG. SUB</t>
  </si>
  <si>
    <t>RECURSOS DESTINADOS AL PAGO DE DÉFICIT DE VIGENCIAS ANTERIORES EN  INVERSIÓN EN EL SECTOR SALUD -REGIMEN SUBSIDIADO, PROGRAMADAS EN LA VIGENCIA Y EJECUTADAS EN LA MISMA.</t>
  </si>
  <si>
    <t>RECURSOS DESTINADOS A LA FINANCIACIÓN DE LA SALUD PÚBLICA, LA CUAL ESTÁ CONSTITUIDA POR EL CONJUNTO DE POLÍTICAS QUE BUSCAN GARANTIZAR LA SALUD DE LA POBLACIÓN POR MEDIO DE ACCIONES DE SALUBRIDAD DIRIGIDAS TANTO DE MANERA INDIVIDUAL COMO COLECTIVA.</t>
  </si>
  <si>
    <t>CORRESPONDE A LOS RECURSOS DESTINADOS A LA FINANCIACIÓN DE LOS PROYECTOS DE SALUD INFANTIL (MENORES DE UN AÑO) Y NIÑEZ (MENORES DE 5 AÑOS), ESTABLECIDOS EN EN EL PLAN TERRITORIAL DE SALUD.</t>
  </si>
  <si>
    <t>CORRESPONDE A LOS RECURSOS DESTINADOS, A LA FINANCIACIÓN, DE LOS PROYECTOS DEL PROGRAMA AMPLIADO DE INMUNIZACIONES.</t>
  </si>
  <si>
    <t>CONTEMPLA LA CONTRATACIÓN CON LAS EMPRESAS SOCIALES DEL ESTADO, DEL OBJETO CONTRACTUAL QUE TENGA QUE VER CON SALUD INFANTIL (PAI).</t>
  </si>
  <si>
    <t>SE REFIERE A LOS GASTOS DIRIGIDOS A LA ADQUSICIÓN DE INSUMOS, SUMINISTROS, Y ELEMENTOS , PUBLICACIONES, Y EQUIPOS NECESARIOS PARA EL DESARRLLO DEL PROYECTO DE INVERSIÓN EN SALUD, NO CONTEMPLADOS EN EL GASTO DE FUNCIONAMIENTO.</t>
  </si>
  <si>
    <t xml:space="preserve">CONTEMPLA LA CONTRATACIÓN CON OTRAS  IPS , NECESARIOS PARA PRESTAR EL SERVICIO, CONFORME A LAS POLÍTICAS DE PROMOCIÓN,PREVENCIÓN Y VIGILANCIA EN SALUD. </t>
  </si>
  <si>
    <t>CORRESPONDE A LOS RECURSOS DESTINADOS, A LA FINANCIACIÓN DE LOS PROYECTOS, DEL PROGRAMA PARA LA ATENCIÓN INTEGRAL DE ENFERMEDADES PREVALENTES EN LA INFANCIA (AIEPI).</t>
  </si>
  <si>
    <t>CONTEMPLA LA CONTRATACIÓN CON LAS EMPRESAS SOCIALES DEL ESTADO, DEL OBJETO CONTRACTUAL QUE TENGA QUE VER CON SALUD INFANTIL (AIEPI).</t>
  </si>
  <si>
    <t>SE REFIERE A LOS GASTOS DIRIGIDOS A LA ADQUSICIÓN DE INSUMOS CRÍTICOS Y SUMINISTROS NECESARIOS PARA EL DESARROLLO DE INVERSIÓN EN SALUD, CONFORME AL OBJETO DE ESTE NUMERAL Y NO CONTEMPLADOS EN EL GASTO DE FUNCIONAMIENTO.</t>
  </si>
  <si>
    <t xml:space="preserve">CONTEMPLA LA CONTRATACIÓN CON OTRAS  IPS , NECESARIOS PARA PRESTAR EL SERVICIO, CONFORME A LAS  POLÍTICAS DE PROMOCIÓN, PREVENCIÓN Y VIGILANCIA EN SALUD. </t>
  </si>
  <si>
    <t>CORRESPONDE A LOS RECURSOS DESTINADOS, A LA EJECUCIÓN DE OTROS PROYECTOS, PROGRAMAS O ESTRATEGIAS, DESTINADAS A MEJORAR LA SALUD INFANTIL, COMO:IAMI;IAFI. EXCLUYE,(ESCUELAS SALUDABLES, JARDIN SALUDABLE, LACTANCIA)</t>
  </si>
  <si>
    <t>CONTEMPLA LA CONTRATACIÓN CON LAS EMPRESAS SOCIALES DEL ESTADO, DEL OBJETO CONTRACTUAL QUE TENGA QUE VER CON SALUD INFANTIL (OTROS PROGRAMAS).</t>
  </si>
  <si>
    <t xml:space="preserve">CONTEMPLA LA CONTRATACIÓN CON OTRAS IPS, NECESARIOS PARA PRESTAR EL SERVICIO, CONFORME A LAS  POLÍTICAS DE PROMOCIÓN,PREVENCIÓN Y VIGILANCIA EN SALUD. </t>
  </si>
  <si>
    <t>RECURSOS DESTINADOS A LA EJECUCIÓN DE PROYECTOS DE  INVERSIÓN DEFINIDOS CON EL OBJETO DE DESARROLLAR  LA POLITICA DE SALUD SEXUAL Y REPRODUCTIVA.</t>
  </si>
  <si>
    <t>RECURSOS DESTINADOS A LA EJECUCIÓN DE PROYECTOS DE  INVERSIÓN DEFINIDOS CON EL OBJETO A DESARROLLAR  LA POLITICA DE SALUD SEXUAL Y REPRODUCTIVA EN LO RELACIONADO CON SALUD MATERNA.</t>
  </si>
  <si>
    <t>CONTEMPLA LA CONTRATACIÓN CON LAS EMPRESAS SOCIALES DEL ESTADO, DEL OBJETO CONTRACTUAL QUE TENGA QUE VER CON SALUD SEXUAL Y REPRODUCTIVA (SALUD MATERNA)</t>
  </si>
  <si>
    <t xml:space="preserve">CONTEMPLA LA CONTRATACIÓN CON OTRAS IPS , NECESARIOS PARA PRESTAR EL SERVICIO, CONFORME A LAS  POLÍTICAS DE PROMOCIÓN,PREVENCIÓN Y VIGILANCIA EN SALUD. </t>
  </si>
  <si>
    <t>RECURSOS DESTINADOS A LA EJECUCIÓN DE PROYECTOS DE  INVERSIÓN DEFINIDOS CON EL OBJETO DE DESARROLLAR  LA POLITICA DE SALUD SEXUAL Y REPRODUCTIVA EN LO RELACIONADO CON VIH SIDA E INFECCIONES DE TRANSMISIÓN SEXUAL.</t>
  </si>
  <si>
    <t>CONTEMPLA LA CONTRATACIÓN CON LAS EMPRESAS SOCIALES DEL ESTADO, DEL OBJETO CONTRACTUAL QUE TENGA QUE VER CON SALUD SEXUAL Y REPRODUCTIVA (VIH SIDA E INFECCIONES DE TRANSMISIÓN SEXUAL)</t>
  </si>
  <si>
    <t>RECURSOS DESTINADOS A LA EJECUCIÓN DE PROYECTOS DE  INVERSIÓN DEFINIDOS CON EL OBJETO DE DESARROLLAR  LA POLITICA DE SALUD SEXUAL Y REPRODUCTIVA EN LO RELACIONADO CON ADOLECENTES</t>
  </si>
  <si>
    <t>CONTEMPLA LA CONTRATACIÓN CON LAS EMPRESAS SOCIALES DEL ESTADO, DEL OBJETO CONTRACTUAL QUE TENGA QUE VER CON SALUD SEXUAL Y REPRODUCTIVA (SALUD SEXUAL Y REPRODUCTIVA EN ADOLESCENTES)</t>
  </si>
  <si>
    <t>CORRESPONDE A LOS RECURSOS DESTINADOS, A LA EJECUCIÓN DE OTROS PROYECTOS, PROGRAMAS O ESTRATEGIAS, DESTINADAS A MEJORAR LA SALUD SEXUAL Y REPRODUCTIVA.</t>
  </si>
  <si>
    <t>CONTEMPLA LA CONTRATACIÓN CON LAS EMPRESAS SOCIALES DEL ESTADO, DEL OBJETO CONTRACTUAL QUE TENGA QUE VER CON SALUD SEXUAL Y REPRODUCTIVA (OTROS PROGRAMAS Y ESTRATEGIAS PARA SALUD SEXUAL Y REPRODUCTIVA)</t>
  </si>
  <si>
    <t>CONTEMPLA LA FINANCIACIÓN DE ACCIONES Y PROYECTOS, RELACIONADOS CON EL MEJORAMIENTO DE LA SALUD ORAL.</t>
  </si>
  <si>
    <t>CONTEMPLA LA CONTRATACIÓN CON LAS EMPRESAS SOCIALES DEL ESTADO, DEL OBJETO CONTRACTUAL QUE TENGA QUE VER CON SALUD ORAL.</t>
  </si>
  <si>
    <t xml:space="preserve">CONTEMPLA LA CONTRATACIÓN CON OTRAS  IPS , NECESARIOS PARA PRESTAR EL SERVICIO, CONFORME A LAS  POLÍTICAS DE PROMOCIÓN,PREVENCIÓN Y VIGILANCIA EN SALUD. </t>
  </si>
  <si>
    <t>CONTEMPLA LA FINANCIACIÓN DE ACCIONES Y PROYECTOS, RELACIOANADOS CON LA SALUD MENTAL Y LESIONES VIOLENTES EVITABLES.</t>
  </si>
  <si>
    <t>CONTEMPLA LA FINANCIACIÓN DE ACCIONES Y PROYECTOS, RELACIOANDOS CON  SUSTANCIAS PSICOACTIVAS.</t>
  </si>
  <si>
    <t>CONTEMPLA LA CONTRATACIÓN CON LAS EMPRESAS SOCIALES DEL ESTADO, DEL OBJETO CONTRACTUAL QUE TENGA QUE VER CON SALUD MENTAL (SUSTANCIAS PSICOACTIVAS)</t>
  </si>
  <si>
    <t>CONTEMPLA LA FINANCIACIÓN DE ACCIONES Y PROYECTOS, RELACIONADOS CON OTROS PROGRAMAS Y ESTRATEGIAS PARA LA PROMOCIÒN DE LA SALUD MENTAL Y LESIONES VIOLENTAS EVITABLES.</t>
  </si>
  <si>
    <t>CONTEMPLA LA CONTRATACIÓN CON LAS EMPRESAS SOCIALES DEL ESTADO, DEL OBJETO CONTRACTUAL QUE TENGA QUE VER CON SALUD MENTAL (OTROS PROGRAMAS Y ESTRATEGIAS PARA LA PROMOCIÓN DE LA SALUD MENTAL Y LESIONES VIOLENTAS EVITABLES)</t>
  </si>
  <si>
    <t>CONTEMPLA LA FINANCIACIÓN DE LAS ACCIONES Y PROYECTOS DE INVERSIÓN RELACIONADOS CON LA PREVENCIÓN, VIGILANACIA Y CONTROL DE LAS ENFERMEDADES TRANSMISIBLES Y LAS ZOONOSIS.</t>
  </si>
  <si>
    <t>CORRESPONDE A LOS RECURSOS DESTINADOS, A LA FINANCIACIÓN DE LOS PROYECTOS Y PROGRAMAS REALACIONADOS CON TUBERCULOSIS.</t>
  </si>
  <si>
    <t>CONTEMPLA LA CONTRATACIÓN CON LAS EMPRESAS SOCIALES DEL ESTADO, DEL OBJETO CONTRACTUAL QUE TENGA QUE VER CON ENFERMEDADES TRANSMISIBLES Y LA ZOONOSIS (TUBERCULOSIS)</t>
  </si>
  <si>
    <t>CORRESPONDE A LOS RECURSOS DESTINADOS, A LA FINANCIACIÓN DE LOS PROYECTOS Y PROGRAMAS REALACIONADOS CON LEPRA.</t>
  </si>
  <si>
    <t>CONTEMPLA LA CONTRATACIÓN CON LAS EMPRESAS SOCIALES DEL ESTADO, DEL OBJETO CONTRACTUAL QUE TENGA QUE VER CON ENFERMEDADES TRANSMISIBLES Y LA ZOONOSIS (LEPRA)</t>
  </si>
  <si>
    <t>CORRESPONDE A LOS RECURSOS DESTINADOS, A LA FINANCIACIÓN DE LOS PROYECTOS Y PROGRAMAS REALACIONADOS CON ENFERMEDADES TRANSMISIBLES POR VECTORES.</t>
  </si>
  <si>
    <t>CONTEMPLA LA CONTRATACIÓN CON LAS EMPRESAS SOCIALES DEL ESTADO, DEL OBJETO CONTRACTUAL QUE TENGA QUE VER CON ENFERMEDADES TRANSMISIBLES Y LA ZOONOSIS (ETV)</t>
  </si>
  <si>
    <t>CORRESPONDE A LOS RECURSOS DESTINADOS, A LA FINANCIACIÓN DE LOS PROYECTOS Y PROGRAMAS REALACIONADOS CON ZOONOSIS.</t>
  </si>
  <si>
    <t>CONTEMPLA LA CONTRATACIÓN CON LAS EMPRESAS SOCIALES DEL ESTADO, DEL OBJETO CONTRACTUAL QUE TENGA QUE VER CON ENFERMEDADES TRANSMISIBLES Y LA ZOONOSIS (ZOONOSIS)</t>
  </si>
  <si>
    <t>CORRESPONDE A LOS RECURSOS DESTINADOS, A LA EJECUCIÓN DE OTROS PROYECTOS, PROGRAMAS O ESTRATEGIAS, DESTINADAS A MEJORAR LAS ENFERMEDADES TRANSMISIBLES Y LA ZONNOSIS</t>
  </si>
  <si>
    <t>CONTEMPLA LA CONTRATACIÓN CON LAS EMPRESAS SOCIALES DEL ESTADO, DEL OBJETO CONTRACTUAL QUE TENGA QUE VER CON ENFERMEDADES TRANSMISIBLES Y LA ZOONOSIS (OTROS PROGRAMAS Y ESTRATEGIAS DE LAS ENFERMEDADES TRANSMISIBLES Y LA ZOONOSIS)</t>
  </si>
  <si>
    <t xml:space="preserve">CONTEMPLA LA FINANCIACIÓN DE ACCIONES Y PROYECTOS DE INVERSIÓN RELACIONADOS, CON ENFERMEDADES CRÓNICAS NO TRANSMISIBLES. </t>
  </si>
  <si>
    <t>CONTEMPLA LA CONTRATACIÓN CON LAS EMPRESAS SOCIALES DEL ESTADO, DEL OBJETO CONTRACTUAL QUE TENGA QUE VER CON ENFERMEDADES CRNICIAS NO TRANSMISIBLES.</t>
  </si>
  <si>
    <t>CONTEMPLA LA FINANCIACIÓN DE ACCIONES Y PROYECTOS DE INVERSIÓN ORIENTADOS, A LA EJECUCIÓN DEL PLAN NACIÓNAL   DE SEGURIDAD ALIMENTARIA Y NUTRICIONAL</t>
  </si>
  <si>
    <t>CONTEMPLA LA CONTRATACIÓN CON LAS EMPRESAS SOCIALES DEL ESTADO, DEL OBJETO CONTRACTUAL QUE TENGA QUE VER CON NUTRICIÓN.</t>
  </si>
  <si>
    <t>CONTEMPLA LA FINANCIACIÓN DE ACCIONES Y PROYECTOS DE INVERSIÓN RELACIONADOS CON LA SEGURIDAD SANITARIA Y DEL AMBIENTE.</t>
  </si>
  <si>
    <t>CONTEMPLA LA CONTRATACIÓN CON LAS EMPRESAS SOCIALES DEL ESTADO, DEL OBJETO CONTRACTUAL QUE TENGA QUE VER CON SEGURIDAD SANITARIA Y DEL AMBIENTE.</t>
  </si>
  <si>
    <t>COMPRENDE LOS RECURSOS DESTINADOS A LA GESTIÓN OPERATIVA Y FUNCIONAL PARA EL DESARROLLO DEL PLAN TERRITORIAL DE SALUD PÚBLICA.</t>
  </si>
  <si>
    <t xml:space="preserve">RECURSOS DESTINADOS A MEJORAR LA CAPACIDAD INSTITUCIONAL PARA LA PLANIFICACIÓN Y GESTIÓN DE LAS ACCIONES INDIVIDUALES Y COLECTIVAS EN SALUD PÚBLICA YLOS DESTINADOS A LA CONCERTACIÓN INTERINSTITUCIONALE INTERSECTORIAL DE LAS ACCIONES EN SALUD PÚBLICA </t>
  </si>
  <si>
    <t>CONTEMPLA LA CONTRATACIÓN CON LAS EMPRESAS SOCIALES DEL ESTADO, DEL OBJETO CONTRACTUAL QUE TENGA QUE VER CON ACCIONES DE PLANEACIÓN PRIORIZACIÓN Y GESTION INTERSECTORIAL.</t>
  </si>
  <si>
    <t xml:space="preserve">RECURSOS DESTINADOS A DESARROLLAR ACCIONES DE VERIFICACIÓN Y SEGUIMIENTO DE LAS ACCIONES FORMULADAS EN LOS PLANES DE SALUD; ASÍ COMO, LAS ACCIONES DE EVALUACIÓN DEL CUMPLIMIENTO DE METAS, Y VERIFICACIÓN DE IMPACTO DE LAS ACCIONES DESARROLLADAS </t>
  </si>
  <si>
    <t>CONTEMPLA LA CONTRATACIÓN CON LAS EMPRESAS SOCIALES DEL ESTADO, DEL OBJETO CONTRACTUAL QUE TENGA QUE VER CON MONITOREO Y EVALUACIÓN.</t>
  </si>
  <si>
    <t xml:space="preserve">CONTEMPLA LA CONTRATACIÓN CON OTRAS IPS , NECESARIOS PARA PRESTAR EL SERVICIO, CONFORME A LAS  POLÍTICAS DE PROMOCIÓN, PREVENCIÓN Y VIGILANCIA EN SALUD. </t>
  </si>
  <si>
    <t xml:space="preserve">CORRESPONDE A LOS RECURSOS DESTINADOS AL DESARROLLO DEL PLAN DE ASESORÍA Y ASISTENCIA TÉCNICA A TODOS LOS ACTORES DEL SGSSS Y AL MEJORAMIENTO DE LAS COMPETENCIAS DEL TALENTO HUMANO EN ÁREAS DE INTERÉS EN SALUD PÚBLICA. </t>
  </si>
  <si>
    <t>CONTEMPLA LA CONTRATACIÓN CON LAS EMPRESAS SOCIALES DEL ESTADO, DEL OBJETO CONTRACTUAL QUE TENGA QUE VER CON CAPACITACIÓN Y ASISTENCIA TÉCNICA.</t>
  </si>
  <si>
    <t>CONTEMPLA LOS RECURSOS  DESTINADOS A LA FINANCIACIÓN DE COMPETENCIAS, QUE TENGA LA ENTIDAD TERRITORIAL EN MATERIA DE VIGILANCIA EN SALUD PUBLICA.</t>
  </si>
  <si>
    <t>REMUNERACIÓN DEL TALENTO HUMANO QUE DESARROLLA FUNCIONES DE CARÁCTER OPERATIVO EN EL AREA DE SALUD PÚBLICA, CUALQUIERA QUE SEA SU MODALIDAD DE VINCULACIÓN, QUE NO SON FINANCIADOS EN EL GASTO DE FUNCIONAMIENTO E INCLUIDOS EN UN PROYECTO DE INVERSIÓN.</t>
  </si>
  <si>
    <t>CONTEMPLA LOS RECURSOS RELACIONADOS CON EL ANÁLISIS , DESARROLLO DE COMITÉS DE VIGILANCIA EN SALUD PÚBLICA Y PUBLICACIONES RELACIONADOS CON VIGILANCIA EN SALUD PÚBLICA.</t>
  </si>
  <si>
    <t>CONTEMPLA LOS RECURSOS DESTINADOS, A LA INFRAESTRUCTURA EQUIPOS Y DOTACIÓN PARA FORTALECER EL SISTEMA DE INFORMACIÓN, LOS CUALES SON NECESARIOS PARA REALIZAR VIGILANCIA EN SALUD PÚBLICA</t>
  </si>
  <si>
    <t>RECURSOS DESTINADOS AL PAGO DE DÉFICIT DE INVERSIÓN EN EL SECTOR SALUD -SALUD PÚBLICA</t>
  </si>
  <si>
    <t>RECURSOS DESTINADOS A GARANTIZAR LA PRESTACIÓN DE LOS SERVICIOS DE SALUD A LA POBLACIÓN POBRE NO ASEGURADA Y LOS SERVICIOS NO INCLUIDOS EN EL POS SUBSIDIADO DE LA POBLACIÓN ASEGURADA</t>
  </si>
  <si>
    <t>SE REFIERE A RECURSOS DESTINADOS A GARANTIZAR LA PRESTACIÓN DE LOS SERVICIOS DE SALUD A LA POBLACIÓN POBRE NO ASEGURADA, ES DECIR  AQUELLA QUE TENIENDO EL DERECHO A SER CUBIERTA POR EL RÉGIMEN SUBSIDIADO NO HA SIDO AFILIADA</t>
  </si>
  <si>
    <t>CONTEMPLA LOS RECURSOS DESTINADOS A GARANTIZAR LA PRESTACIÓN DE LOS SERVICIOS DE SALUD ELECTIVOS O URGENTES, A LA POBLACIÓN POBRE NO ASEGURADA QUE SE CONTRATAN CON EMPRESAS SOCIALES DEL ESTADO</t>
  </si>
  <si>
    <t>CONTEMPLA LOS RECURSOS DESTINADOS A GARANTIZAR LA PRESTACIÓN DE LOS SERVICIOS DE SALUD ELECTIVOS O DE URGENCIAS DE BAJO NIVEL DE COMPLEJIDAD REQUERIDOS POR LA POBLACIÓN POBRE NO ASEGURADA CONTRATADOS CON EMPRESAS SOCIALES DEL ESTADO</t>
  </si>
  <si>
    <t>CONTEMPLA LOS RECURSOS DESTINADOS A GARANTIZAR LA PRESTACIÓN DE LOS SERVICIOS DE SALUD ELECTIVOS O DE URGENCIAS DE MEDIO NIVEL DE COMPLEJIDAD REQUERIDOS POR LA POBLACIÓN POBRE NO ASEGURADA CONTRATADOS CON EMPRESAS SOCIALES DEL ESTADO</t>
  </si>
  <si>
    <t>CONTEMPLA LOS RECURSOS DESTINADOS A GARANTIZAR LA PRESTACIÓN DE LOS SERVICIOS DE SALUD ELECTIVOS O DE URGENCIAS DE ALTO NIVEL DE COMPLEJIDAD REQUERIDOS POR LA POBLACIÓN POBRE NO ASEGURADA CONTRATADOS CON EMPRESAS SOCIALES DEL ESTADO</t>
  </si>
  <si>
    <t>CONTEMPLA LOS RECURSOS DESTINADOS A GARANTIZAR LA PRESTACIÓN DE LOS SERVICIOS DE URGENCIAS A LA POBLACIÓN POBRE NO ASEGURADA A TRAVES DE EMPRESAS SOCIALES DEL ESTADO CON LAS CUALES NO SE HA SUSCRITO CONTRATO</t>
  </si>
  <si>
    <t>CONTEMPLA LOS RECURSOS DESTINADOS A GARANTIZAR LA PRESTACIÓN DE LOS SERVICIOS DE URGENCIAS DE BAJO NIVEL COMPLEJIDAD A LA POBLACIÓN POBRE NO ASEGURADA A TRAVES DE EMPRESAS SOCIALES DEL ESTADO CON LAS CUALES NO SE HA SUSCRITO CONTRATO</t>
  </si>
  <si>
    <t>CONTEMPLA LOS RECURSOS DESTINADOS A GARANTIZAR LA PRESTACIÓN DE LOS SERVICIOS DE URGENCIAS DE MEDIO NIVEL DE COMPLEJIDAD A LA POBLACIÓN POBRE NO ASEGURADA A TRAVES DE EMPRESAS SOCIALES DEL ESTADO CON LAS CUALES NO SE HA SUSCRITO CONTRATO</t>
  </si>
  <si>
    <t>CONTEMPLA LOS RECURSOS DESTINADOS A GARANTIZAR LA PRESTACIÓN DE LOS SERVICIOS DE URGENCIAS DE ALTO NIVEL DE COMPLEJIDAD A LA POBLACIÓN POBRE NO ASEGURADA A TRAVES DE EMPRESAS SOCIALES DEL ESTADO CON LAS CUALES NO SE HA SUSCRITO CONTRATO</t>
  </si>
  <si>
    <t>CONTEMPLA LOS RECURSOS DESTINADOS A GARANTIZAR LA PRESTACIÓN DE LOS SERVICIOS DE SALUD A LA POBLACIÓN POBRE NO ASEGURADA QUE SE CONTRATAN CON INSTITUCIONES PRESTADORAS DE SERVICIOS DE SALUD PRIVADAS O MIXTAS</t>
  </si>
  <si>
    <t>CONTEMPLA LOS RECURSOS DESTINADOS A GARANTIZAR LA PRESTACIÓN DE LOS SERVICIOS DE SALUD ELECTIVOS O DE URGENCIAS DE BAJO NIVEL DE COMPLEJIDAD REQUERIDOS POR LA POBLACIÓN POBRE NO ASEGURADA CONTRATADOS CON IPS DE SALUD PRIVADAS O MIXTAS</t>
  </si>
  <si>
    <t>CONTEMPLA LOS RECURSOS DESTINADOS A GARANTIZAR LA PRESTACIÓN DE LOS SERVICIOS DE URGENCIAS DE MEDIO NIVEL DE COMPLEJIDAD A LA POBLACIÓN POBRE NO ASEGURADA A TRAVES DE IPS O MIXTAS CON LAS CUALES NO SE HA SUSCRITO CONTRATO</t>
  </si>
  <si>
    <t>CONTEMPLA LOS RECURSOS DESTINADOS A GARANTIZAR LA PRESTACIÓN DE LOS SERVICIOS DE URGENCIAS DE ALTO NIVEL DE COMPLEJIDAD A LA POBLACIÓN POBRE NO ASEGURADA A TRAVES DE IPS O MIXTAS CON LAS CUALES NO SE HA SUSCRITO CONTRATO</t>
  </si>
  <si>
    <t>CONTEMPLA LOS RECURSOS DESTINADOS A GARANTIZAR LA PRESTACIÓN DE LOS SERVICIOS DE URGENCIAS A LA POBLACIÓN POBRE NO ASEGURADA A TRAVES DE INSTITUCIONES PRESTADORAS DE SERVICIOS DE SALUD PRIVADAS O MIXTAS CON LAS CUALES NO SE HA SUSCRITO CONTRATO</t>
  </si>
  <si>
    <t>CONTEMPLA LOS RECURSOS DESTINADOS A GARANTIZAR LA PRESTACIÓN DE LOS SERVICIOS DE URGENCIAS DE BAJO NIVEL COMPLEJIDAD A LA POBLACIÓN POBRE NO ASEGURADA A TRAVES DE IPS PRIVADAS O MIXTAS CON LAS CUALES NO SE HA SUSCRITO CONTRATO</t>
  </si>
  <si>
    <t>CONTEMPLA LOS RECURSOS DESTINADOS A GARANTIZAR LA PRESTACIÓN DE LOS SERVICIOS NO CUBIERTOS EN EL PLAN OBLIGATORIO DE SALUD DEL RÉGIMEN SUBSIDIADO (POS-S) A LOS AFILIADOS A DICHO RÉGIMEN</t>
  </si>
  <si>
    <t>CONTEMPLA LOS RECURSOS DESTINADOS A GARANTIZAR LA PRESTACIÓN DE LOS SERVICIOS DE SALUD ELECTIVOS O URGENTES  A LA PPA AL REGIMEN SUBSIDIADO, NO INCLUIDOS EN EL PLAN OBLIGATORIO DE SALUD DE DICHO REGIMEN, QUE SE CONTRATAN CON EMPRESAS SOCIALES DEL ESTADO</t>
  </si>
  <si>
    <t>RECURSOS DESTINADOS A GARANTIZAR LA PRESTACIÓN DE LOS SERVICIOS DE SALUD DE URGENCIAS  A LA POBLACIÓN POBRE ASEGURADA AL REGIMEN SUBSIDIADO, NO INCLUIDOS EN EL POS DE DICHO REGIMEN, QUE SE PRESTAN CON ESE CON LAS CUALES NO SE HA SUSCRITO CONTRATO</t>
  </si>
  <si>
    <t>CONTEMPLA LOS RECURSOS DESTINADOS A GARANTIZAR LA PRESTACIÓN DE LOS SERVICIOS DE SALUD ELECTIVOS O URGENTES  A LA POBLACIÓN POBRE ASEGURADA AL REGIMEN SUBSIDIADO, NO INCLUIDOS EN EL POS DE DICHO REGIMEN, QUE SE CONTRATAN CON IPS PRIVADAS O MIXTAS</t>
  </si>
  <si>
    <t>RECURSOS DESTINADOS A GARANTIZAR LA PRESTACIÓN DE LOS SERVICIOS DE SALUD DE URGENCIAS A LA PPA AL REGIMEN SUBSIDIADO, NO INCLUIDOS EN EL POS DE DICHO REGIMEN, QUE SE PRESTAN EN IPS DE SALUD PRIVADAS O MIXTAS CON LAS CUALES NO SE HA SUSCRITO CONTRATO</t>
  </si>
  <si>
    <t>CONTEMPLA LOS RECURSOS DESTINADOS A CANCELAR LA PRESTACION DE EVENTOS NO INCLUIDOS EN EL POS SUBSIDIADO PRESTADOS A TRAVÉS DE LA EPS-S Y RECOBRADOS A LA ENTIDAD TERRITORIAL</t>
  </si>
  <si>
    <t>RECURSOS DESTINADOS AL PAGO DE DÉFICIT DE INVERSIÓN EN EL SECTOR SALUD -PRESTACION DE SERVICIOS A LA POBLACION POBRE NO ASEGURADA</t>
  </si>
  <si>
    <t>CONTEMPLA LOS RECURSOS DESTINADOS A CANCELAR LA PRESTACIÓN DE EVENTOS EXCEPCIONALES O NO INCLUIDOS EN EL PLAN OBLIGATORIO DE SALUD DE LA POBLACIÓN POBRE NO AFILIADA Y AFILIADA AL RÉGIMEN SUBSIDIADO.</t>
  </si>
  <si>
    <t>CONTEMPLA LOS RECURSOS DESTINADOS A CANCELAR LA PRESTACIÓN DE EVENTOS EXCEPCIONALES O NO INCLUIDOS EN EL PLAN OBLIGATORIO DE SALUD A LA POBLACIÓN POBRE AFILIADA AL RÉGIMEN SUBSIDIADO</t>
  </si>
  <si>
    <t>CONTEMPLA LOS RECURSOS NO CONTRATADOS, DESTINADOS A CANCELAR LA PRESTACIÓN DE EVENTOS EXCEPCIONALES O NO INCLUIDOS EN EL PLAN OBLIGATORIO DE SALUD A LA POBLACIÓN POBRE AFILIADA AL RÉGIMEN SUBSIDIADO</t>
  </si>
  <si>
    <t>CONTEMPLA LOS RECURSOS DESTINADOS A CANCELAR LA PRESTACIÓN DE EVENTOS EXCEPCIONALES O NO INCLUIDOS EN EL PLAN OBLIGATORIO DE SALUD A LA A LA POBLACIÓN POBRE AFILIADA AL RÉGIMEN SUBSIDIADO</t>
  </si>
  <si>
    <t>CONTEMPLA LOS RECURSOS DESTINADOS A LA FINANCIACIÓN DE OTROS GASTOS EN SALUD, DIFERENTES A LOS DESCRITOS EN LOS NUMERALES ANTERIORES.</t>
  </si>
  <si>
    <t>CONTEMPLA LOS RECURSOS DESTINADOS A FINANCIAR PROYECTOS DE INVESTIGACIÓN EN SALUD.</t>
  </si>
  <si>
    <t>SE REFIERE A LOS RECURSOS DESTINADOS PARA GARANTIZAR EL PAGO DEL PASIVO PRESTACIONAL DEL SECTOR SALUD CAUSADO A 31 DE DICIEMBRE DE 1993, DE CONFORMIDAD CON LOS CONVENIOS DE CONCURRENCIA.</t>
  </si>
  <si>
    <t>CONTEMPLA LOS RECURSOS DESTINADOS POR LA NACIÓN Y LAS ENTIDADES TERRITORIALES AL DESARROLLO DEL PROGRAMA DE REORGANIZACIÓN DE REDES DE PRESTACIÓN DE SERVICIOS DE SALUD.</t>
  </si>
  <si>
    <t>CONTEMPLA LOS RECURSOS DESTINADOS AL PAGO CARTERA DE INSTITUCIONES PRESTADORAS DE SERVICIOS DE SALUD, POR CONCEPTO DE PRESTACIÓN DE SERVICIOS VIGENCIAS ANTERIORES</t>
  </si>
  <si>
    <t>SE REFIERE A  LOS RECURSOS DESTINADOS AL PAGO DE CARTERA A LAS ENTIDADES PROMOTORAS DE SALUD REG. SUBSIDIADO VIGENCIAS ANTERIORES</t>
  </si>
  <si>
    <t>CONTEMPLA LOS RECURSOS DESTINADOS AL PAGO DE OTRAS DEUDAS QUE NO CORRESPONDEN A PRESTACIÓN DE SERVICIOS, REG SUBSIDIADO O INFRAESTRUCTURA</t>
  </si>
  <si>
    <t>CONTEMPLA LAS INVERSIÓNES REALIZADAS EN EQUIPOS  DE FORMA DIRECTA POR LA ENTIDAD TERRITORIAL EN LA RED PÚBLICA SEGÚN PLAN BIENAL.</t>
  </si>
  <si>
    <t>CONTEMPLA LAS INVERSIÓNES REALIZADAS EN INFRAESTRUCTURA DE FORMA DIRECTA POR LA ENTIDAD TERRITORIAL EN LA RED PÚBLICA SEGÚN PLAN BIENAL.</t>
  </si>
  <si>
    <t>CONTEMPLA LAS INVERSIÓNES REALIZADAS EN CONCEPTOS DISTINTOS A EQUIPOS E INFRAESTRUCTURA DE FORMA DIRECTA POR LA ENTIDAD TERRITORIAL EN LA RED PÚBLICA SEGÚN PLAN BIENAL.</t>
  </si>
  <si>
    <t>SUMATORIA DE RECURSOS ORIENTADOS AL DESARROLLO DE ACTIVIDADES Y PROYECTOS PARA ASEGURAR EL ACCESO CON CALIDAD DE LA POBLACIÓN AL SERVICIO DE AGUA POTABLE Y SANEAMIENTO BÁSICO.</t>
  </si>
  <si>
    <t>RECURSOS ORIENTADOS POR LA ENTIDAD TERRITORIAL PARA PROVEER DE AGUA APTA PARA EL CONSUMO HUMANO A LOS HABITANTES, INCLUIDA CONEXIÓN, MEDICIÓN Y ACTIVIDADES COMPLEMENTARIAS DE CAPTACIÓN DE AGUA, PROCESAMIENTO, TRATAMIENTO, ALMACENAMIENTO Y TRANSPORTE.</t>
  </si>
  <si>
    <t>RECURSOS ORIENTADOS POR LA ENTIDAD TERRITORIAL PARA LA FINANCIACIÓN DE LOS SUBSIDIOS A LOS USUARIOS DE ESTRATOS 1, 2 Y 3 EN EL SERVICIO DE ACUEDUCTO, SEGÚN LO DISPUESTO POR LA LEY 142/94</t>
  </si>
  <si>
    <t>ES LA FASE PRELIMINAR PARA LA EJECUCIÓN DE UN PROYECTO DE ACUEDUCTO QUE PERMITE, MEDIANTE ELABORACIÓN DE SU DISEÑO, DEFINIR SUS CARACTERÍSTICAS TÉCNICAS Y CONDICIONES ECONÓMICAS-FINANCIERAS, INSTITUCIONALES Y SOCIALES.</t>
  </si>
  <si>
    <t>RECURSOS ORIENTADOS A LA FINANCIACIÓN DE LAS ACCIONES DE TIPO TÉCNICO QUE REALIZA LA ENTIDAD TERRITORIAL PARA GARANTIZAR LA CALIDAD Y EJECUCIÓN DE LAS OBRAS PÚBLICAS CONTRATADAS.</t>
  </si>
  <si>
    <t>RECURSOS ORIENTADOS A LA FINANCIACIÓN DE LOS PROCESOS DE DISEÑO E IMPLANTACIÓN DE ESTRUCTURAS EMPRESARIALES  PARA LA ADMINISTRACIÓN Y OPERACIÓN DEL SISTEMA DE ACUEDUCTO.</t>
  </si>
  <si>
    <t>INVERSIÓNES REALIZADAS EN LA CONSTRUCCIÓN DEL SISTEMA DE ACUEDUCTO, EL CUAL SE ENTIENDE COMO EL CONJUNTO DE INSTALACIONES QUE CONDUCEN EL AGUA DESDE SU CAPTACIÓN EN LA FUENTE DE ABASTECIMIENTO HASTA LA ACOMETIDA DOMICILIARIA</t>
  </si>
  <si>
    <t>INVERSIÓNES REALIZADAS EN EL SISTEMA DE POTABILIZACIÓN DE AGUA DIRIGIDO A LA CONSTRUCCIÓN DE OBRAS NUEVAS:PREFILTROS, MICROTAMICES, TRAMPAS DE GRASAS Y ACEITES, AIREADOR, UNIDADES DE MEZCLA RÁPIDA Y FLOCULACIÓN,SEDIMENTACIÓN, FLOTACIÓN FILTRACIÓN ETC</t>
  </si>
  <si>
    <t>CONTEMPLA LAS INVERSIÓNES REALIZADAS EN EL SISTEMA DE ACUEDUCTO PARA LOGRAR SU AMPLIACIÓN</t>
  </si>
  <si>
    <t>CONTEMPLA LAS INVERSIÓNES REALIZADAS EN EL SISTEMA DE POTABILIZACIÓN DEL AGUA PARA LOGRAR SU AMPLIACIÓN</t>
  </si>
  <si>
    <t>CONTEMPLA LAS INVERSIÓNES REALIZADAS EN EL SISTEMA DE ACUEDUCTO PARA LOGRAR SU REHABILITACIÓN</t>
  </si>
  <si>
    <t>CONTEMPLA LAS INVERSIÓNES REALIZADAS EN EL SISTEMA DE POTABILIZACIÓN DEL AGUA PARA LOGRAR SU REHABILITACIÓN</t>
  </si>
  <si>
    <t>DE ACUERDO CON LAS LEYES 99 /93, 142 /94 Y 373 /97, ESTE ÍTEM COMPRENDE LOS RECURSOS DESTINADOS A LA FINANCIACIÓN DE PROYECTOS ORIENTADOS A INSTALAR MEDIDORES DE CONSUMO Y MACRO MEDIDORES EN LA RED DE DISTRIBUCIÓN DEL SERVICIO DE ACUEDUCTO</t>
  </si>
  <si>
    <t>CORRESPONDE A LOS RECURSOS DESTINADOS A LA FINANCIACIÓN DE LOS PROGRAMAS DE AGUA NO CONTABILIZADA</t>
  </si>
  <si>
    <t>CORRESPONDE  A LOS RECURSOS INVERTIDOS EN LA ADQUISICIÓN DE EQUIPOS QUE SE REQUIERAN PARA GARANTIZAR LA OPERACIÓN DEL SISTEMA DE ACUEDUCTO</t>
  </si>
  <si>
    <t>CORRESPONDE A LOS RECURSOS INVERTIDOS EN LA FINANCIACIÓN DE SOLUCIONES ALTERNAS DE ACUEDUCTO (OTRA FUENTE POR TUBERÍA, POZO CON BOMBA, POZO SIN BOMBA, ALJIBE, JAGÜEY O BARRENO, PILA PÚBLICA, CARRO TANQUE, AGUATERO, AGUA EMBOTELLADA O EN BOLSA)</t>
  </si>
  <si>
    <t>CONTEMPLA LOS RECURSOS ORIENTADOS A LA FINANCIACIÓN DEL PLAN DE ORDENAMIENTO Y MANEJO DE CUENCAS (POMCA)</t>
  </si>
  <si>
    <t>CONTEMPLA LOS RECURSOS ORIENTADOS AL DISEÑO DEL PLAN DE ORDENAMIENTO Y MANEJO DE CUENCAS (POMCA)</t>
  </si>
  <si>
    <t>CONTEMPLA LOS RECURSOS ORIENTADOS A LA IMPLEMENTACIÓN DEL PLAN DE ORDENAMIENTO Y MANEJO DE CUENCAS (POMCA)</t>
  </si>
  <si>
    <t>RECURSOS DESTINADOS A LA FINANCIACIÓN DEL PAGO DE PASIVOS LABORALES, SÓLO BAJO LA ESTRUCTURACIÓN DEL PLAN DEPARTAMENTAL DE AGUA Y POR UNA SOLA VEZ</t>
  </si>
  <si>
    <t>GASTOS ORIENTADOS A LA RECOLECCIÓN DE LOS RESIDUOS LÍQUIDOS Y/O AGUAS LLUVIAS POR MEDIO DE TUBERÍAS Y CONDUCTOS, ASÍ COMO EN LA FINANCIACIÓN DE LAS ACTIVIDADES COMPLEMENTARIAS DE TRANSPORTE, TRATAMIENTO Y DISPOSICIÓN FINAL DE ESTOS RESIDUOS.</t>
  </si>
  <si>
    <t>RECURSOS ORIENTADOS A LA FINANCIACIÓN DE LOS SUBSIDIOS A LOS USUARIOS DE ESTRATOS 1, 2 Y 3 EN EL SERVICIO DE ALCANTARILLADO, SEGÚN LO DISPUESTO POR LA LEY 142/94</t>
  </si>
  <si>
    <t>ES LA FASE PRELIMINAR PARA LA EJECUCIÓN DE UN PROYECTO DE ALCANTARILLADO QUE PERMITE, MEDIANTE ELABORACIÓN DE SU DISEÑO, DEFINIR SUS CARACTERÍSTICAS TÉCNICAS Y CONDICIONES ECONÓMICAS, FINANCIERAS, INSTITUCIONALES Y SOCIALES.</t>
  </si>
  <si>
    <t>RECURSOS ORIENTADOS A LA FINANCIACIÓN DE LOS PROCESOS DE DISEÑO E IMPLANTACIÓN DE ESTRUCTURAS EMPRESARIALES  PARA LA ADMINISTRACIÓN Y OPERACIÓN DEL SISTEMA DE ALCANTARILLADO.</t>
  </si>
  <si>
    <t xml:space="preserve">RECURSOS ORIENTADOS A LA CONSTRUCCIÓN DE INFRAESTRUCTURA DE LOS SISTEMAS DE ALCANTARILLADO SANITARIO </t>
  </si>
  <si>
    <t>RECURSOS ORIENTADOS A LA CONSTRUCCIÓN DE INFRAESTRUCTURA DE LOS SISTEMAS DE TRATAMIENTO DE AGUAS RESIDUALES</t>
  </si>
  <si>
    <t xml:space="preserve">RECURSOS ORIENTADOS A LA CONSTRUCCIÓN DE INFRAESTRUCTURA DE LOS SISTEMAS DE ALCANTARILLADO PLUVIAL  </t>
  </si>
  <si>
    <t>RECURSOS ORIENTADOS A LA REALIZACIÓN DE ACTIVIDADES QUE TIENEN POR OBJETO CAMBIAR LAS ESPECIFICACIONES O DIMENSIONES DE LOS SISTEMAS DE ALCANTARILLADO SANITARIO PARA AMPLIAR SU CAPACIDAD.</t>
  </si>
  <si>
    <t>RECURSOS ORIENTADOS A LA REALIZACIÓN DE ACTIVIDADES QUE TIENEN POR OBJETO CAMBIAR LAS ESPECIFICACIONES O DIMENSIONES DE LOS SISTEMAS DE TRATAMIENTO DE AGUAS RESIDUALES.</t>
  </si>
  <si>
    <t>RECURSOS ORIENTADOS A LA REALIZACIÓN DE ACTIVIDADES QUE TIENEN POR OBJETO CAMBIAR LAS ESPECIFICACIONES O DIMENSIONES DE LOS SISTEMAS DE ALCANTARILLADO PLUVIAL PARA AMPLIAR SU CAPACIDAD.</t>
  </si>
  <si>
    <t>RECURSOS ORIENTADOS A LA REALIZACIÓN DE ACTIVIDADES QUE TIENEN POR OBJETO RECONSTRUIR O RECUPERAR LAS CONDICIONES INICIALES DE LOS SISTEMAS DE ALCANTARILLADO SANITARIO, DEL TAL MANERA QUE SE CUMPLAN LAS ESPECIFICACIONES CON QUE FUERON DISEÑADOS.</t>
  </si>
  <si>
    <t>RECURSOS ORIENTADOS A LA REALIZACIÓN DE ACTIVIDADES QUE TIENEN POR OBJETO RECONSTRUIR O RECUPERAR LAS CONDICIONES INICIALES DE LOS SISTEMAS DE TRATAMIENTO DE AGUAS RESIDUALES,DEL TAL MANERA QUE SE CUMPLAN LAS ESPECIFICACIONES CON QUE FUERON DISEÑADOS</t>
  </si>
  <si>
    <t>RECURSOS ORIENTADOS A LA REALIZACIÓN DE ACTIVIDADES QUE TIENEN POR OBJETO RECONSTRUIR O RECUPERAR LAS CONDICIONES INICIALES DE LOS SISTEMAS DE ALCANTARILLADO PLUVIAL, DEL TAL MANERA QUE SE CUMPLAN LAS ESPECIFICACIONES CON QUE FUERON DISEÑADOS.</t>
  </si>
  <si>
    <t>RECURSOS ORIENTADOS A LA COMPRA DE LOS EQUIPOS QUE SE REQUIERAN PARA LA OPERACIÓN DE LOS SISTEMAS DE ALCANTARILLADO SANITARIO.</t>
  </si>
  <si>
    <t>RECURSOS ORIENTADOS A LA COMPRA DE LOS EQUIPOS QUE SE REQUIERAN PARA LA OPERACIÓN DE LOS SISTEMAS DE ALCANTARILLADO PLUVIAL.</t>
  </si>
  <si>
    <t>RECURSOS ORIENTADOS POR LA FINANCIACIÓN DE SOLUCIONES ALTERNAS DISEÑADAS E IMPLEMENTADAS PARA LA PRESTACIÓN DEL SERVICIO DE ALCANTARILLADO.</t>
  </si>
  <si>
    <t>RECURSOS ORIENTADOS POR LA CONSTRUCCIÓN DE UNIDADES SANITARIAS.</t>
  </si>
  <si>
    <t>RECURSOS ORIENTADOS A LA FINANCIACIÓN DEL PLAN DE SANEAMIENTO Y MANEJO DE VERTIMIENTOS (PSMV)</t>
  </si>
  <si>
    <t>RECURSOS ORIENTADOS A LA FINANCIACIÓN DEL DISEÑO DEL PLAN DE SANEAMIENTO Y MANEJO DE VERTIMIENTOS (PSMV)</t>
  </si>
  <si>
    <t>RECURSOS ORIENTADOS A LA FINANCIACIÓN DE LA IMPLEMENTACIÓN DEL PLAN DE SANEAMIENTO Y MANEJO DE VERTIMIENTOS (PSMV)</t>
  </si>
  <si>
    <t>SUMATORIA DE LOS GASTOS ORIENTADOS POR LA ENTIDAD TERRITORIAL PARA FINANCIAR ACTIVIDADES DE RECOLECCIÓN DE LOS RESIDUOS SÓLIDOS, ASÍ COMO LAS COMPLEMENTARIAS DE TRANSPORTE, TRATAMIENTO, APROVECHAMIENTO Y DISPOSICIÓN FINAL DE LOS RESIDUOS SÓLIDOS.</t>
  </si>
  <si>
    <t>RECURSOS ORIENTADOS A LA FINANCIACIÓN DE LOS SUBSIDIOS A LOS USUARIOS DE ESTRATOS 1, 2 Y 3 EN EL SERVICIO DE ASEO, SEGÚN LO DISPUESTO POR LA LEY 142 DE 1994</t>
  </si>
  <si>
    <t>ES LA FASE PRELIMINAR PARA LA EJECUCIÓN DE UN PROYECTO DE ASEO QUE PERMITE, MEDIANTE ELABORACIÓN DE SU DISEÑO, DEFINIR SUS CARACTERÍSTICAS TÉCNICAS Y CONDICIONES ECONÓMICAS-FINANCIERAS, INSTITUCIONALES Y SOCIALES.</t>
  </si>
  <si>
    <t>RECURSOS ORIENTADOS A LA FINANCIACIÓN DE LOS PROCESOS DE DISEÑO E IMPLANTACIÓN DE ESTRUCTURAS EMPRESARIALES  PARA LA ADMINISTRACIÓN Y OPERACIÓN DEL SISTEMA DE ASEO.</t>
  </si>
  <si>
    <t>RECURSOS ORIENTADOS A LA FINANCIACIÓN DE OBRAS Y ACTIVIDADES QUE TENGAN POR OBJETO LOGRAR LA RECOLECCIÓN, INCREMENTAR LAS POSIBILIDADES DE REUTILIZACIÓN Y DARLE UN TRATAMIENTO ADECUADO A LOS RESIDUOS SÓLIDOS MEDIANTE EL AISLAMIENTO Y CONFINAMIENTO.</t>
  </si>
  <si>
    <t>RECURSOS ORIENTADOS A LA FINANCIACIÓN DE OBRAS Y ACTIVIDADES QUE TENGAN POR OBJETO LOGRAR LA RECOLECCIÓN DE RESIDUOS SÓLIDOS MEDIANTE EL AISLAMIENTO Y CONFINAMIENTO.</t>
  </si>
  <si>
    <t>RECURSOS ORIENTADOS A LA FINANCIACIÓN DE OBRAS Y ACTIVIDADES QUE TENGAN POR OBJETO INCREMENTAR LAS POSIBILIDADES DE REUTILIZACIÓN Y DARLE UN TRATAMIENTO ADECUADO A LOS RESIDUOS SÓLIDOS MEDIANTE EL AISLAMIENTO Y CONFINAMIENTO.</t>
  </si>
  <si>
    <t>RECURSOS DESTINADOS A LA CONSTRUCCIÓN DE NUEVOS SISTEMAS DE DISPOSICIÓN FINAL, DE ACUERDO CON LOS LINEAMIENTOS DE LAS AUTORIDADES AMBIENTALES Y DEL GOBIERNO NACIÓNAL</t>
  </si>
  <si>
    <t>RECURSOS ORIENTADOS A LA FINANCIACIÓN DE OPERACIONES Y DISPOSICIONES ENCAMINADAS A DAR A LOS RESIDUOS PRODUCIDOS EL DESTINO MÁS ADECUADO DESDE EL PUNTO DE VISTA AMBIENTAL, DE ACUERDO CON SUS CARACTERÍSTICAS</t>
  </si>
  <si>
    <t>RECURSOS ORIENTADOS A LA FINANCIACIÓN DEL PLAN DE GESTIÓN INTEGRAL DE RESIDUOS SÓLIDOS (PGIRS)</t>
  </si>
  <si>
    <t>RECURSOS DESTINADOS A LA FINANCIACIÓN DEL PAGO DE PASIVOS LABORALES, SÓLO BAJO LA ESTRUCTURACIÓN DEL PLAN DEPARTAMENTAL DE AGUA Y SANEAMIENTO BÁSICO Y POR UNA SOLA VEZ, EN EL SECTOR ASEO</t>
  </si>
  <si>
    <t>RECURSOS ORIENTADOS A LA FINANCIACIÓN DE OBRAS DE SANEAMIENTO BÁSICO RURAL.</t>
  </si>
  <si>
    <t>RECURSOS ORIENTADOS A LA CONSTRUCCIÓN Y RECUPERACIÓN DE OBRAS DE SANEAMIENTO BÁSICO RURAL.</t>
  </si>
  <si>
    <t>RECURSOS ORIENTADOS AL MANTENIMIENTO DE OBRAS DE SANEAMIENTO BÁSICO RURAL.</t>
  </si>
  <si>
    <t>RECURSOS TRANSFERIDOS POR LA ADMINISTRACIÓN MUNICIPAL AL PLAN DEPARTAMENTAL DE AGUA POTABLE Y SANEAMIENTO BÁSICO, PARA SER EJECUTADOS DE CONFORMIDAD CON EL ESQUEMA ADOPTADO POR EL RESPECTIVO DEPARTAMENTO SEGÚN LOS LINEAMIENTOS DE LA POLÍTICA NACIÓNAL</t>
  </si>
  <si>
    <t>RECURSOS DESTINADOS AL PAGO DE DÉFICIT DE INVERSIÓN EN EL SECTOR AGUA POTABLE Y SANEAMIENTO BASICO</t>
  </si>
  <si>
    <t>SUMATORIA DE RECURSOS ORIENTADOS AL DESARROLLO DE ACTIVIDADES Y PROYECTOS RELACIONADOS CON EL DEPORTE, LA RECREACIÓN Y EL APROVECHAMIENTO DEL TIEMPO LIBRE</t>
  </si>
  <si>
    <t xml:space="preserve">RECURSOS ORIENTADOS A LA FINANCIACIÓN DE LAS ACCIONES DESARROLLADAS POR LA ENTIDAD TERRITORIAL PARA FOMENTAR, DESARROLLAR Y PRACTICAR EL DEPORTE, LA RECREACIÓN Y EL APROVECHAMIENTO DEL TIEMPO LIBRE </t>
  </si>
  <si>
    <t>RECURSOS ORIENTADOS A LA REALIZACIÓN DE PROYECTOS QUE TIENEN POR OBJETO CONSTRUIR, MANTENER Y ADECUAR LOS ESCENARIOS DEPORTIVOS Y/O RECREATIVOS</t>
  </si>
  <si>
    <t>RECURSOS ORIENTADOS A LA COMPRA DE IMPLEMENTOS Y EQUIPOS PARA LA DOTACIÓN DE ESCENARIOS DEPORTIVOS Y LA PRÁCTICA DEL DEPORTE</t>
  </si>
  <si>
    <t xml:space="preserve">RECURSOS ORIENTADOS A LA REALIZACIÓN DE LOS ESTUDIOS NECESARIOS PARA TOMAR LA DECISIÓN DE REALIZAR UN PROYECTO EN EL SECTOR. </t>
  </si>
  <si>
    <t>RECURSOS ORIENTADOS AL PAGO DE LOS INSTRUCTORES CONTRATADOS PARA LA PRÁCTICA DEL DEPORTE Y LA RECREACIÓN</t>
  </si>
  <si>
    <t>RECURSOS DESTINADOS AL PAGO DE DÉFICIT DE INVERSIÓN EN EL SECTOR DEPORTE Y RECREACION</t>
  </si>
  <si>
    <t>RECURSOS ORIENTADOS A LA FINANCIACIÓN DE LOS PROYECTOS Y ACTIVIDADES, CON EL OBJETO DE PROMOVER, CONSERVAR, REHABILITAR Y DIVULGAR EL PATRIMONIO CULTURAL DE LA NACIÓN, EN SUS DIFERENTES EXPRESIONES, ASÍ COMO LAS EXPRESIONES ARTÍSTICAS Y CULTURALES.</t>
  </si>
  <si>
    <t>RECURSOS ORIENTADOS A LA FINANCIACIÓN DE ACTIVIDADES Y ESTÍMULOS REALIZADOS POR LA ENTIDAD TERRITORIAL PARA FOMENTAR, APOYAR Y DIFUNDIR EVENTOS Y EXPRESIONES ARTÍSTICAS Y CULTURALES.</t>
  </si>
  <si>
    <t>RECURSOS ORIENTADOS A LA FINANCIACIÓN DE ACTIVIDADES REALIZADAS POR LA ENTIDAD TERRITORIAL EN LAS ÁREAS DE FORMACIÓN, CAPACITACIÓN E INVESTIGACIÓN ARTÍSTICA Y CULTURAL.</t>
  </si>
  <si>
    <t>RECURSOS ORIENTADOS A LA FINANCIACIÓN DE ACTIVIDADES Y PLANES DE PROTECCIÓN ORIENTADOS A LA CONSERVACIÓN Y REHABILITACIÓN DEL PATRIMONIO CULTURAL.</t>
  </si>
  <si>
    <t>RECURSOS ORIENTADOS POR LA ENTIDAD TERRITORIAL PARA REALIZAR LOS ESTUDIOS NECESARIOS PARA TOMAR LA DECISIÓN DE REALIZAR UN PROYECTO DE CONSTRUCCIÓN, MANTENIMIENTO, MEJORAMIENTO Y ADECUACIÓN DE LA INFRAESTRUCTURA CULTURAL.</t>
  </si>
  <si>
    <t>RECURSOS ORIENTADOS POR LA ENTIDAD TERRITORIAL PARA EJECUTAR PROYECTOS DE CONSTRUCCIÓN, MANTENIMIENTO, MEJORAMIENTO Y ADECUACIÓN DE LA INFRAESTRUCTURA CULTURAL.</t>
  </si>
  <si>
    <t>GASTOS DIRIGIDOS AL MANTENIMIENTO DE LA INFRAESTRUCTURA FÍSICA Y SUMINISTRO DE LIBROS, MOBILIARIO Y DEMÁS ELEMENTOS REQUERIDOS  PARA EL DESARROLLO DE LAS ACTIVIDADES PROPIAS DE LAS BIBLIOTECAS MUNICIPALES.</t>
  </si>
  <si>
    <t>GASTOS DIRIGIDOS AL SUMINISTRO DE LIBROS, MOBILIARIO Y DEMÁS ELEMENTOS REQUERIDOS  PARA EL DESARROLLO DE LAS ACTIVIDADES PROPIAS DE LAS BIBLIOTECAS MUNICIPALES.</t>
  </si>
  <si>
    <t>GASTOS DIRIGIDOS AL MANTENIMIENTO DE LA INFRAESTRUCTURA FÍSICA  DE LAS BIBLIOTECAS MUNICIPALES.</t>
  </si>
  <si>
    <t xml:space="preserve">RECURSOS ORIENTADOS POR LA ENTIDAD TERRITORIAL PARA LA ADQUISICIÓN DE EQUIPOS Y MATERIALES PARA DOTAR LA INFRAESTRUCTURA ARTÍSTICA Y CULTURAL </t>
  </si>
  <si>
    <t>RECURSOS ORIENTADOS POR LA ENTIDAD TERRITORIAL PARA EL PAGO DE LOS INSTRUCTORES CONTRATADOS PARA LAS BANDAS MUSICALES</t>
  </si>
  <si>
    <t>RECURSOS ORIENTADOS POR LA ENTIDAD TERRITORIAL PARA EL PAGO DE LOS INSTRUCTORES Y BIBLIOTECÓLOGOS CONTRATADOS PARA LA EJECUCIÓN DE PROGRAMAS Y PROYECTOS ARTÍSTICOS Y CULTURALES (INCLUYE INSTRUCTORES CONTRATADOS PARA LAS BANDAS MUSICALES).</t>
  </si>
  <si>
    <t>RECURSOS ORIENTADOS A GARANTIZAR LA SEGURIDAD SOCIAL DEL CREADOR Y GESTOR CULTURAL</t>
  </si>
  <si>
    <t>SUMATORIA DE LOS RECURSOS ORIENTADOS A LA FINANCIACIÓN DE LOS SERVICIOS PÚBLICOS DE ALUMBRADO PÚBLICO, GAS COMBUSTIBLE, TELEFONÍA PUBLICA CONMUTADA, TELEFONÍA LOCAL MÓVIL EN EL SECTOR RURAL</t>
  </si>
  <si>
    <t>RECURSOS ORIENTADOS POR LA ENTIDAD TERRITORIAL PARA LA FINANCIACIÓN DE LOS SUBSIDIOS A LOS USUARIOS DE ESTRATOS 1, 2 Y 3 EN LOS SERVICIOS PÚBLICOS DIFERENTES A LOS DE ACUEDUCTO, ALCANTARILLADO Y ASEO, SEGÚN LO DISPUESTO POR LA LEY 142/94</t>
  </si>
  <si>
    <t>RECURSOS ORIENTADOS A LA FINANCIACIÓN DE LA REVISIÓN Y REPARACIÓN DE LOS DISPOSITIVOS Y REDES INVOLUCRADAS EN EL SERVICIO Y DE LA EXTENSIÓN DE NUEVAS REDES Y TRANSFORMADORES EXCLUSIVOS PARA ALUMBRADO PÚBLICO.</t>
  </si>
  <si>
    <t>RECURSOS ORIENTADOS A LA FINANCIACIÓN DE EXTENSIÓN DE NUEVAS REDES Y TRANSFORMADORES EXCLUSIVOS PARA ALUMBRADO PÚBLICO.</t>
  </si>
  <si>
    <t xml:space="preserve">RECURSOS ORIENTADOS A LA FINANCIACIÓN DE LA REVISIÓN Y REPARACIÓN DE LOS DISPOSITIVOS Y REDES INVOLUCRADAS EN EL SERVICIO </t>
  </si>
  <si>
    <t>RECURSOS PARA EL PAGO DE CONVENIOS O CONTRATOS CELEBRADOS CON EMPRESAS DE SERVICIOS PÚBLICO PARA EL SUMINISTRO DE ENERGÍA ELÉCTRICA Y/O MANTENIMIENTO Y EXPANSIÓN DEL SERVICIO DE ALUMBRADO PÚBLICO</t>
  </si>
  <si>
    <t>GASTOS RELACIONADOS CON ESTUDIOS QUE PERMITAN ESTABLECER LA FACTIBILIDAD TÉCNICA, ECONÓMICA, FINANCIERA Y AMBIENTAL DE LOS PROYECTOS A REALIZAR</t>
  </si>
  <si>
    <t>RECURSOS ORIENTADOS A LA CONSTRUCCIÓN, ADECUACIÓN Y MANTENIMIENTO DE LA INFRAESTRUCTURA REQUERIDA PARA LA PRESTACIÓN DE SERVICIOS PÚBLICOS</t>
  </si>
  <si>
    <t>RECURSOS ORIENTADOS A LA FINANCIACIÓN DE OBRAS DE ELECTRIFICACIÓN RURAL</t>
  </si>
  <si>
    <t>INVERSIÓNES ORIENTADAS A GARANTIZAR LA DISTRIBUCIÓN DE GAS COMBUSTIBLE, DESDE UN SITIO DE ACOPIO O DESDE UN GASODUCTO CENTRAL HASTA LA INSTALACIÓN DE UN CONSUMIDOR FINAL INCLUYENDO CONEXIÓN Y MEDICIÓN</t>
  </si>
  <si>
    <t>INVERSIÓNES ORIENTADAS A GARANTIZAR LA PRESTACIÓN DEL SERVICIO DE TRANSMISIÓN CONMUTADA DE VOZ A TRAVÉS DE LA RED TELEFÓNICA CON ACCESO GENERALIZADO AL PÚBLICO</t>
  </si>
  <si>
    <t>INVERSIÓNES ORIENTADAS A GARANTIZAR LA PRESTACIÓN DEL SERVICIO DE TRANSMISIÓN CONMUTADA DE VOZ A TRAVÉS DEL SERVICIO DE TELEFONÍA MÓVIL RURAL CON ACCESO GENERALIZADO AL PÚBLICO</t>
  </si>
  <si>
    <t>RECURSOS DESTINADOS AL PAGO DE DÉFICIT DE INVERSIÓN EN EL SECTOR SERVICIOS PUBLICOS</t>
  </si>
  <si>
    <t>RECURSOS ORIENTADOS A LA FINANCIACIÓN DE LOS PLANES, PROYECTOS Y ACTIVIDADES, CON EL OBJETO DE PROMOVER LA ADQUISICIÓN, CONSTRUCCIÓN Y MEJORAMIENTO DE LA VIVIENDA</t>
  </si>
  <si>
    <t>APORTES EN DINERO QUE REALIZA LA ENTIDAD TERRITORIAL, QUE SE OTORGA POR ÚNICA VEZ AL BENEFICIARIO, ATENDIENDO A CRITERIOS DE FOCALIZACIÓN Y QUE CONSTITUYE UN COMPLEMENTO DE SU AHORRO, CRÉDITO U OTROS APORTES PARA FACILITAR LA COMPRA DE VIVIENDA.</t>
  </si>
  <si>
    <t>APORTES EN DINERO REALIZADOS POR LA ENTIDAD TERRITORIAL, OTORGADOS POR ÚNICA VEZ AL BENEFICIARIO, ATENDIENDO A CRITERIOS DE FOCALIZACIÓN Y QUE CONSTITUYE UN COMPLEMENTO DE SU AHORRO, CRÉDITO U OTROS APORTES PARA FACILITAR EL MEJORAMIENTO DE VIVIENDA.</t>
  </si>
  <si>
    <t>INVERSIÓN REALIZADA POR LA ENTIDAD TERRITORIAL EN EL  DESARROLLO DE PLANES Y PROYECTOS QUE FACILITAN EL MEJORAMIENTO DE VIVIENDA Y SANEAMIENTO BÁSICO</t>
  </si>
  <si>
    <t>INVERSIÓN REALIZADA POR LA ENTIDAD TERRITORIAL EN EL DESARROLLO DE PLANES Y PROYECTOS  QUE FACILITAN LA CONSTRUCCIÓN DE VIVIENDA EN SITIO PROPIO</t>
  </si>
  <si>
    <t>INVERSIÓN REALIZADA POR LA ENTIDAD TERRITORIAL EN EL DESARROLLO DE PLANES Y PROYECTOS  QUE FACILITAN LA ADQUISICIÓN Y/O CONSTRUCCIÓN DE VIVIENDA</t>
  </si>
  <si>
    <t>PRESTACIÓN PÚBLICA ASISTENCIAL DE CARÁCTER ECONÓMICO Y DE DURACIÓN DETERMINADA PARA PROMOVER Y APOYAR PROGRAMAS DE REUBICACIÓN DE VIVIENDAS UBICADAS EN ZONAS DE ALTO RIESGO ATENDIENDO A CRITERIOS DE FOCALIZACIÓN.</t>
  </si>
  <si>
    <t>INVERSIÓN REALIZADA POR LA ENTIDAD TERRITORIAL DESTINADA A LA FINANCIACIÓN DE PROYECTOS DE TITULACIÓN Y LEGALIZACIÓN DE PREDIOS</t>
  </si>
  <si>
    <t>RECURSOS DESTINADOS AL PAGO DE DÉFICIT DE INVERSIÓN EN EL SECTOR VIVIENDA</t>
  </si>
  <si>
    <t xml:space="preserve">SECTOR ORIENTADO AL DESARROLLO DE ACTIVIDADES TENDIENTES A PROMOVER EL DESARROLLO AGROPECUARIO  </t>
  </si>
  <si>
    <t>RECURSOS ORIENTADOS POR LA ENTIDAD TERRITORIAL PARA REALIZAR EL MONTAJE, DOTACIÓN Y  MANTENIMIENTO DE LAS GRANJAS EXPERIMENTALES</t>
  </si>
  <si>
    <t>RECURSOS ORIENTADOS POR LA ENTIDAD TERRITORIAL A PROYECTOS DE CONSTRUCCIÓN Y MANTENIMIENTO DE DISTRITOS DE RIEGO  Y ADECUACIÓN DE TIERRAS</t>
  </si>
  <si>
    <t>RECURSOS ORIENTADOS POR LA ENTIDAD TERRITORIAL A PROYECTOS DE CONSTRUCCIÓN DE DISTRITOS DE RIEGO  Y ADECUACIÓN DE TIERRAS</t>
  </si>
  <si>
    <t>RECURSOS ORIENTADOS POR LA ENTIDAD TERRITORIAL A MANTENIMIENTO DE DISTRITOS DE RIEGO  Y ADECUACIÓN DE TIERRAS</t>
  </si>
  <si>
    <t>GASTOS RELACIONADOS CON LAS ACTIVIDADES REALIZADAS PARA LA PROMOCIÓN DE ALIANZAS, ASOCIACIONES U OTRAS FORMAS ASOCIATIVAS DE PRODUCTORES</t>
  </si>
  <si>
    <t>INVERSIÓNES ORIENTADAS AL DESARROLLO DE PROGRAMAS Y PROYECTOS QUE TENGAN EL OBJETIVO DE PRESTAR ASISTENCIA TÉCNICA AGROPECUARIA DE FORMA DIRECTA EN EL ÁREA RURAL DEL MUNICIPIO</t>
  </si>
  <si>
    <t>PAGO DEL PERSONAL TÉCNICO VINCULADO NECESARIO PARA LA EJECUCIÓN DE UN PROYECTO DE ASISTENCIA TÉCNICA DIRECTA RURAL</t>
  </si>
  <si>
    <t xml:space="preserve">SUMA CANCELADA  A UN TERCERO POR CONTRATO REALIZADO PARA LA PRESTACIÓN DEL SERVICIO DE ASISTENCIA TÉCNICA DIRECTA RURAL </t>
  </si>
  <si>
    <t>INVERSIÓN ORIENTADA AL DESARROLLO DE PROGRAMAS Y PROYECTOS EN EL MARCO DEL PLAN AGROPECUARIO</t>
  </si>
  <si>
    <t>RECURSOS DESTINADOS AL PAGO DE DÉFICIT DE INVERSIÓN EN EL SECTOR DESARROLLO AGROPECUARIO</t>
  </si>
  <si>
    <t>SECTOR DE INVERSIÓN ORIENTADO A LA CONSTRUCCIÓN Y CONSERVACIÓN DE LA INFRAESTRUCTURA DE TRANSPORTE DE LA ENTIDAD TERRITORIAL</t>
  </si>
  <si>
    <t>ES EL CONJUNTO DE TODAS LAS OBRAS DE INFRAESTRUCTURA A EJECUTAR  EN UNA VÍA PROYECTADA, EN UN TRAMO FALTANTE MAYOR AL 30% DE UNA VÍA EXISTENTE Y/O EN VARIANTES QUE SEAN DE LA ADMINISTRACIÓN DE LA ENTIDAD TERRITORIAL.</t>
  </si>
  <si>
    <t>CONSISTE BÁSICAMENTE EN EL CAMBIO DE ESPECIFICACIONES Y DIMENSIONES DE LA VÍA O PUENTES;  PARA LO CUAL, SE HACE NECESARIA LA CONSTRUCCIÓN DE OBRAS EN INFRAESTRUCTURA YA EXISTENTE</t>
  </si>
  <si>
    <t>ACTIVIDADES QUE TIENEN POR OBJETO RECONSTRUIR O RECUPERAR LAS CONDICIONES INICIALES DE LA VÍA DE MANERA QUE SE CUMPLAN LAS ESPECIFICACIONES TÉCNICAS CON QUE FUE DISEÑADA.</t>
  </si>
  <si>
    <t>CONSERVACIÓN CONTINUA QUE SE REALIZA EN VÍAS PAVIMENTADAS O NO (A INTERVALOS MENORES DE UN AÑO) DE LAS ZONAS LATERALES, Y A INTERVENCIONES DE EMERGENCIAS EN LA CARRETERA,CON EL FIN DE MANTENER LAS CONDICIONES ÓPTIMAS PARA LA TRANSITABILIDAD EN LA VIA</t>
  </si>
  <si>
    <t>SE REALIZA EN VÍAS PAVIMENTADAS Y EN AFIRMADO, COMPRENDE LA REALIZACIÓN DE ACTIVIDADES DE CONSERVACIÓN A INTERVALOS VARIABLES RELATIVAMENTE PROLONGADOS (3 A 5 AÑOS),DESTINADOS PRIMORDIALMENTE A RECUPERAR LOS DETERIOROS DE LA CAPA DE RODADURA OCASIONA</t>
  </si>
  <si>
    <t>CONJUNTO DE OBRAS DE INFRAESTRUCTURA A EJECUTAR QUE PERMITAN DISPONER DE INSTALACIONES PORTUARIAS, FLUVIALES Y MARÍTIMAS DE LA ENTIDAD TERRITORIAL.</t>
  </si>
  <si>
    <t xml:space="preserve">INVERSIÓNES ORIENTADAS A LA  CONSERVACIÓN CONTINUA DE LAS INSTALACIONES PORTUARIAS FLUVIALES O MARÍTIMAS QUE PERTENEZCA A LA ENTIDAD TERRITORIAL </t>
  </si>
  <si>
    <t>CONJUNTO DE OBRAS DE INFRAESTRUCTURA A EJECUTAR QUE PERMITAN DISPONER DE TERMINALES DE TRANSPORTE Y AEROPUERTOS A LA ENTIDAD TERRITORIAL.</t>
  </si>
  <si>
    <t>EL MEJORAMIENTO CONSISTE EN LAS ACTIVIDADES DE CAMBIO DE ESPECIFICACIONES Y DIMENSIONES DE LOS TERMINALES DE TRANSPORTE Y AEROPUERTOS QUE PERTENEZCA A LA ENTIDAD TERRITORIAL Y EL MANTENIMIENTO A SU CONSERVACIÓN CONTINUA.</t>
  </si>
  <si>
    <t>ES LA FASE PRELIMINAR PARA LA EJECUCIÓN DE UN PROYECTO DE INFRAESTRUCTURA QUE PERMITE, MEDIANTE ELABORACIÓN DE ESTUDIOS, DEMOSTRAR SUS BONDADES TÉCNICAS, ECONÓMICAS-FINANCIERAS, INSTITUCIONALES Y SOCIALES.</t>
  </si>
  <si>
    <t>COMPRA DE MAQUINARIA Y EQUIPO NECESARIA PARA  LA CONSTRUCCIÓN Y CONSERVACIÓN DE LA INFRAESTRUCTURA DE TRANSPORTE DE LA ENTIDAD TERRITORIAL</t>
  </si>
  <si>
    <t>COMPRENDE LAS MEDIDAS ADOPTADAS POR LA ENTIDAD PARA REALIZAR EL SEGUIMIENTO A LA EJECUCIÓN Y CALIDAD DE LOS PROYECTOS DE CONSTRUCCIÓN Y MANTENIMIENTO DE INFRAESTRUCTURA DE TRANSPORTE</t>
  </si>
  <si>
    <t>RECURSOS DESTINADOS PARA LA INVERSIÓN EN SISTEMAS DE TRANSPORTE MASIVO QUE PERMITAN UNA MAYOR MOVILIDAD EN LA ENTIDAD TERRITORIAL</t>
  </si>
  <si>
    <t>INVERSIÓNES ORIENTADAS A LA ELABORACION DE PLANES DE TRANSITO, DOTACION DE EQUIPOS Y SEGURISDAD VIAL</t>
  </si>
  <si>
    <t>CONJUNTO DE OBRAS DE INFRAESTRUCTURA A EJECUTAR QUE PERMITAN DISPONER DE REDES PEATONALES Y CICLORUTAS</t>
  </si>
  <si>
    <t>RECURSOS DESTINADOS AL PAGO DE DÉFICIT DE INVERSIÓN EN EL SECTOR TRANSPORTE</t>
  </si>
  <si>
    <t>INVERSIÓN ORIENTADAS AL MANEJO, PROTECCIÓN, PRESERVACIÓN Y RECUPERACIÓN AMBIENTAL DE LA ENTIDAD TERRITORIAL.</t>
  </si>
  <si>
    <t>INVERSIÓN ORIENTADA A  LA ELIMINACIÓN TOTAL O PARCIAL DE LA CONTAMINACIÓN DE CORRIENTES O DEPÓSITOS DE AGUA AFECTADOS POR VERTIMIENTOS EN EL MARCO DE UN PROYECTO</t>
  </si>
  <si>
    <t xml:space="preserve">INVERSIÓN ORIENTADA A LA CORRECTA DISPOSICIÓN, ELIMINACIÓN Y RECICLAJE DE RESIDUOS LÍQUIDOS Y SÓLIDOS PRODUCIDOS POR LA ENTIDAD TERRITORIAL EN EL MARCO DE UN PROGRAMA </t>
  </si>
  <si>
    <t>INVERSIÓN ORIENTADA AL CONTROL DE EMISIONES CONTAMINANTES DEL AIRE DE LA ENTIDAD TERRITORIAL</t>
  </si>
  <si>
    <t>INVERSIÓN ORIENTADA AL MANEJO Y APROVECHAMIENTO DE CUENCAS Y MICROCUENCAS HIDROGRÁFICAS PERTENECIENTES A LA ENTIDAD TERRITORIAL EN EL MARCO DE UN PROYECTO</t>
  </si>
  <si>
    <t>INVERSIÓN ORIENTADA A LA CONSERVACIÓN DE MICROCUENCAS QUE ABASTECEN EL ACUEDUCTO MUNICIPAL, PROTECCIÓN DE FUENTES Y REFORESTACIÓN DE DICHAS CUENCAS</t>
  </si>
  <si>
    <t>INVERSIÓN ORIENTADA AL DESARROLLO DE PROYECTOS DE EDUCACIÓN AMBIENTAL NO FORMAL</t>
  </si>
  <si>
    <t>RECURSOS ORIENTADOS A LA PRESTACIÓN DE ASISTENCIA TÉCNICA EN RECONVERSIÓN TECNOLÓGICA DE LA INDUSTRIA UBICADA EN LA ENTIDAD TERRITORIAL EN EL MARCO DE UN PROYECTO</t>
  </si>
  <si>
    <t>RECURSOS ORIENTADOS A LA CONSERVACIÓN, PROTECCIÓN, RESTAURACIÓN Y APROVECHAMIENTO DE LOS RECURSOS NATURALES Y DEL MEDIO AMBIENTE DE LA ENTIDAD TERRITORIAL</t>
  </si>
  <si>
    <t>INVERSIÓN ORIENTADA A LA ADQUISICIÓN DE PREDIOS QUE CONSTITUYEN RESERVA HÍDRICA Y ZONAS DE RESERVA NATURAL DE LA ENTIDAD TERRITORIAL EN EL MARCO DE UN PROYECTO</t>
  </si>
  <si>
    <t>INVERSIÓN ORIENTADA A LA ADQUISICIÓN DE ÁREAS DE INTERÉS PARA EL ACUEDUCTO MUNICIPAL, DE CONFORMIDAD CON EL ARTÍCULO 106 DE LA LEY 1151 DE 2007.</t>
  </si>
  <si>
    <t xml:space="preserve">INVERSIÓN ORIENTADA A LA REFORESTACIÓN Y EL CONTROL DE LA EROSIÓN DEL TERRITORIO DE LA ENTIDAD TERRITORIAL </t>
  </si>
  <si>
    <t>INVERSIÓN ORIENTADA AL MANEJO ARTIFICIAL DE CAUDALES  PERTENECIENTES A LA ENTIDAD TERRITORIAL EN EL MARCO DE UN PROYECTO</t>
  </si>
  <si>
    <t>INVERSIÓN ORIENTADA A LA ADQUISICIÓN DE TIERRAS NECESARIAS PARA LA PROTECCION DE MICROCUENCAS ASOCIADAS AL RIO GRANDE DE LA MAGDALENA  DE LA ENTIDAD TERRITORIAL EN EL MARCO DE UN PROYECTO</t>
  </si>
  <si>
    <t>RECURSOS DESTINADOS AL PAGO DE DÉFICIT DE INVERSIÓN EN EL SECTOR AMBIENTE</t>
  </si>
  <si>
    <t>RECURSOS ORIENTADOS A LA CONSTRUCCIÓN, MANTENIMIENTO Y FUNCIONAMIENTO  DE  LUGARES DESTINADOS A LA RECLUSIÓN DE PRESOS</t>
  </si>
  <si>
    <t>ETAPA EN LA QUE SE REALIZAN LOS ESTUDIOS NECESARIOS PARA TOMAR LA DECISIÓN DE REALIZAR UN PROYECTO DE INFRAESTRUCTURA EN EL SECTOR.</t>
  </si>
  <si>
    <t>INVERSIÓNES ORIENTADAS A LA REALIZACIÓN DE OBRAS DE CONSTRUCCIÓN DE INFRAESTRUCTURA CARCELARIA QUE PERTENEZCAN A LA ENTIDAD TERRITORIAL</t>
  </si>
  <si>
    <t xml:space="preserve">INVERSIÓNES ORIENTADAS A LA REALIZACIÓN DE OBRAS DE MEJORAMIENTO, CONSERVACIÓN Y REHALIBILITACIÓN DE LA INFRAESTRUCTURA CARCELARIA  QUE PERTENEZCA A LA ENTIDAD TERRITORIAL </t>
  </si>
  <si>
    <t>INVERSIÓN ORIENTADA A LA COMPRA DE ELEMENTOS QUE PERMITAN EL BUEN FUNCIONAMIENTO DEL CENTRO CARCELARIO</t>
  </si>
  <si>
    <t>INVERSIÓN ORIENTADA AL SUMINISTRO DE ALIMENTOS PARA LAS PERSONAS DETENIDAS</t>
  </si>
  <si>
    <t>RECURSOS DESTINADOS AL TRANSPORTE DE RECLUSOS PERTENECIENTES A LOS CENTROS DE RECLUSIÓN DE LA ENTIDAD TERRITORIAL</t>
  </si>
  <si>
    <t>INVERSIÓNES ORIENTADAS A DESARROLLAR PROGRAMAS DE EDUCACIÓN PERMANENTE, COMO MEDIO DE  TRATAMIENTO PENITENCIARIO, QUE PODRÁN IR DESDE LA ALFABETIZACIÓN HASTA PROGRAMAS DE INSTRUCCIÓN SUPERIOR (ART. 94 DE LA LEY 65 DE 1993)</t>
  </si>
  <si>
    <t>PAGO DE LOS SERVICIOS PERSONALES PRESTADOS POR EL CUERPO DE SEGURIDAD QUE MANTIENE EL ORDEN PÚBLICO Y LA VIGILANCIA INTERNA DE LOS CENTROS DE RECLUSIÓN</t>
  </si>
  <si>
    <t>RECURSOS DESTINADOS AL PAGO DE DÉFICIT DE INVERSIÓN EN CENTROS DE RECLUSION</t>
  </si>
  <si>
    <t>INVERSIÓNES ORIENTADAS A DAR SOLUCIÓN A LOS PROBLEMAS DE SEGURIDAD DE LA POBLACIÓN PRESENTADAS EN SU ENTORNO FÍSICO POR LA EVENTUAL OCURRENCIA DE FENÓMENOS NATURALES O TECNOLÓGICOS.</t>
  </si>
  <si>
    <t>RECURSOS ORIENTADOS A LAS ACCIONES DE ELABORACIÓN, DESARROLLO Y ACTUALIZACIÓN DE PLANES DE EMERGENCIA Y CONTINGENCIA DE LA PREVENCIÓN Y ATENCIÓN DE DESASTRES.</t>
  </si>
  <si>
    <t xml:space="preserve">INVERSIÓNES ORIENTADAS A PROPORCIONAR, ACOMODAR Y ADECUAR LAS ÁREAS URBANAS Y RURALES CLASIFICADAS COMO ZONAS DE ALTO RIESGO PARA PREVENIR DESASTRES EN LOS ASENTAMIENTOS </t>
  </si>
  <si>
    <t>RECURSOS ORIENTADOS LA PROTECCIÓN DE LA POBLACIÓN UBICADA EN LOS ASENTAMIENTOS ESTABLECIDOS EN ZONAS DE ALTO RIESGO POR MEDIO DE SU REUBICACIÓN</t>
  </si>
  <si>
    <t>ACCIONES ENCAMINADAS A LA RECOLECCIÓN, CONSOLIDACIÓN, ANÁLISIS Y EVALUACIÓN DE INFORMACIÓN NECESARIA PARA LA ELABORACIÓN DE PLANES PROGRAMAS Y PROYECTOS DE PREVENCIÓN Y ATENCIÓN DE DESASTRES.</t>
  </si>
  <si>
    <t>INVERSIÓNES  ORIENTADAS TODAS LAS ACTIVIDADES ADMINISTRATIVAS Y OPERATIVAS INDISPENSABLES PARA RESOLVER LAS SITUACIONES DE DESASTRES</t>
  </si>
  <si>
    <t>INVERSIÓN DESTINADA AL FORTALECIMIENTO DE LOS COMITÉS DE PREVENCIÓN Y ATENCIÓN DE DESASTRES  EN LA ENTIDAD TERRITORIAL</t>
  </si>
  <si>
    <t xml:space="preserve">INVERSIÓNES ORIENTADAS A LA PREVENCIÓN, PROTECCIÓN RESPUESTA AL RIESGO EN QUE SE ENCUENTRE  DE INFRAESTRUCTURA FÍSICA QUE LA ENTIDAD TERRITORIAL CONSIDERE ESTRATÉGICA </t>
  </si>
  <si>
    <t>INVERSIÓN ORIENTADA A LA PROMOCIÓN, DIVULGACIÓN Y FORMACIÓN EN PREVENCIÓN Y ATENCIÓN DE DESASTRES DE LA POBLACIÓN DE LA ENTIDAD TERRITORIAL</t>
  </si>
  <si>
    <t xml:space="preserve">INVERSIÓNES ORIENTADAS A LA PREVENCIÓN Y EL REFORZAMIENTO DE INFRAESTRUCTURA FÍSICA QUE ESTA EN RIESGO DE LA OCURRENCIA DE FENÓMENOS NATURALES </t>
  </si>
  <si>
    <t>COMPRAS DE EQUIPOS REQUERIDOS PARA LA PREVENCIÓN Y CONTROL DE INCENDIOS Y CALAMIDADES EXTERNAS.</t>
  </si>
  <si>
    <t>RECURSOS ORIENTADOS A LA PREVENCIÓN Y EL CONTROL DE INCENDIOS POR MEDIO DE UN CONTRATO CON EL CUERPO DE BOMBEROS</t>
  </si>
  <si>
    <t>RECURSOS DESTINADOS AL PAGO DE DÉFICIT DE INVERSIÓN EN PREVENCION Y ATENCION DE DESASTRES</t>
  </si>
  <si>
    <t>INVERSIÓN DESTINADA A LA ADQUISICION DE BIENES E INSUMOS PARA LA ATENCION DE LA POBLACION DAMNIFICADA DE DESASTRES</t>
  </si>
  <si>
    <t>RECURSOS ORIENTADOS A LA INVERSIÓN EN INFRAESTRUCTURA DE DEFENSA CONTRA LAS INUNDACIONES (MUROS DE CONTENCION, BARRERAS, ETC)</t>
  </si>
  <si>
    <t>INVERSIÓN ORIENTADA AL DESARROLLO DE ACTIVIDADES QUE PERMITAN MEJORAR LA CAPACIDAD PRODUCTIVA DE LA ENTIDAD TERRITORIAL.</t>
  </si>
  <si>
    <t>RECURSOS DIRIGIDOS A LA PROMOCIÓN DE LA COOPERACIÓN  ENTRE LOS EMPRESARIOS LOCALES Y/O LAS  ASOCIACIONES GREMIALES POR MEDIO DE ASOCIACIONES Y/O ALIANZAS ESTRATÉGICAS QUE PERMITAN HACER MÁS COMPETITIVA LA OFERTA DE PRODUCTOS LOCALES.</t>
  </si>
  <si>
    <t>RECURSOS ORIENTADOS A LA EDUCACIÓN PARA EL TRABAJO Y EL DESARROLLO HUMANO</t>
  </si>
  <si>
    <t>RECURSOS DIRIGIDOS A FOMENTAR EL EMPLEO DE TECNOLOGÍA EN LOS PROCESOS EMPRESARIALES PRODUCTIVOS</t>
  </si>
  <si>
    <t xml:space="preserve">INVERSIÓN ORIENTADA AL ACOMPAÑAMIENTO Y SOPORTE TÉCNICO A LOS PROCESOS DE PRODUCCIÓN, DISTRIBUCIÓN Y COMERCIALIZACIÓN Y ACCESO A FUENTES DE FINANCIACIÓN </t>
  </si>
  <si>
    <t>RECURSOS DESTINADOS POR LA ENTIDAD TERRITORIAL A LA EXPLOTACIÓN Y PROMOCIÓN DE SU ATRACTIVO TURÍSTICO</t>
  </si>
  <si>
    <t>INVERSIÓN ORIENTADA A LA CONSTRUCCIÓN, MEJORAMIENTO Y MANTENIMIENTO DE INFRAESTRUCTURA FÍSICA QUE PERMITA MEJORAR EL DESARROLLO ECONÓMICO DE LA ENTIDAD TERRITORIAL</t>
  </si>
  <si>
    <t>INVERSIÓN ORIENTADA A LA ADQUISICIÓN DE MAQUINARIA Y EQUIPO QUE PERMITA MEJORAR EL DESARROLLO ECONÓMICO DE LA ENTIDAD TERRITORIAL</t>
  </si>
  <si>
    <t>RECURSOS ORIENTADOS POR LA ENTIDAD TERRITORIAL PARA LOS FONDOS DE QUE TRATA LA LEY 1012 DE 2006.</t>
  </si>
  <si>
    <t>INVERSIÓN ORIENTADA A PROYECTOS INTEGRALES DE CIENCIA, TECNOLOGIA Y DEINNOVACION</t>
  </si>
  <si>
    <t>RECURSOS DESTINADOS AL PAGO DE DÉFICIT DE INVERSIÓN EN PROMOCION DEL DESARROLLO</t>
  </si>
  <si>
    <t>RECURSOS DESTINADOS AL DESARROLLO DE PROGRAMAS DE APOYO INTEGRAL A GRUPOS DE POBLACIÓN VULNERABLE, COMO LA INFANTIL, EL ADULTO MAYOR, LA POBLACIÓN DESPLAZADA, LOS REINSERTADOS, GRUPOS ÉTNICOS, MADRES CABEZA DE HOGAR, ENTRE OTROS.</t>
  </si>
  <si>
    <t>RECURSOS DESTINADOS A LA FINANCIACIÓN DE LOS PROYECTOS DE PROTECCIÓN INTEGRAL DE LA PRIMERA INFANCIA, DE ACUERDO CON LA LEY 1098 DE 2006, EL CONPES 109 Y LOS LINEAMIENTOS DEL GOBIERNO NACIÓNAL</t>
  </si>
  <si>
    <t>RECURSOS ORIENTADOS A LA INVERSIÓN EN INFRAESTRUCTURA DE LOS PROYECTOS RELACIONADOS A LA PROTECCION INTEGRAL A LA PRIMERA INFANCIA</t>
  </si>
  <si>
    <t>INVERSIÓN ORIENTADA A LA ADECUACION DE LA INFRAESTRUCTURA RELACIONADA CON PROYECTOS DE PROTECCION INTEGRAL A LA PRIMERA INFANCIA</t>
  </si>
  <si>
    <t>CONTEMPLA LA ATENCIÓN INTEGRAL EN CUIDADO, NUTRICIÓN Y EDUCACIÓN INICIAL DE NIÑOS Y NIÑAS MENORES DE 5 AÑOS HASTA SU INGRESO AL GRADO OBLIGATORIO DE TRANSICIÓN, A TRAVÉS DE TRES MODALIDADES (ENTORNOS):  1. FAMILIAR; 2. COMUNITARIO; 3. INSTITUCIONAL</t>
  </si>
  <si>
    <t>INVERSIÓN ORIENTADA A LA COMPRA DE EQUIPOS DE REFRIGERACIÓN DE VACUNAS (CUARTOS FRÍOS) QUE CUMPLAN LAS CONDICIONES TÉCNICAS DADAS POR EL MINISTERIO DE LA PROTECCIÓN SOCIAL (VER CONPES 123)</t>
  </si>
  <si>
    <t>RECURSOS DESTINADOS A LA COMPRA DE DOTACIÓN DE MATERIAL PEDAGÓGICO PARA LOS HOGARES COMUNITARIOS DE BIENESTAR, EL CUAL ESTÁ COMPUESTO POR KITS  DE LECTURA Y OTROS –VER CONPES 123</t>
  </si>
  <si>
    <t>RECURSOS DESTINADOS A LA FINANCIACIÓN DE LOS PROYECTOS DE PROTECCIÓN INTEGRAL DE LA NIÑEZ, DE ACUERDO CON LA LEY 1098 DE 2006.</t>
  </si>
  <si>
    <t>RECURSOS ORIENTADOS A LA INVERSIÓN EN INFRAESTRUCTURA DE LOS PROYECTOS RELACIONADOS A LA PROTECCION INTEGRAL DE LA NIÑEZ</t>
  </si>
  <si>
    <t>INVERSIÓN ORIENTADA A LA ADECUACION DE LA INFRAESTRUCTURA RELACIONADA CON PROYECTOS DE PROTECCION INTEGRAL DE LA NIÑEZ</t>
  </si>
  <si>
    <t>INVERSIÓN ORIENTADA A LA CONTRATACIÓN DEL SERVICIO PARA LA ADUCUADA PROTECCION INTEGRAL DE LA NIÑEZ</t>
  </si>
  <si>
    <t>INVERSIÓN ORIENTADA A LA PRESTACION DEL SERVICIO DIRECTA PARA LA ADUCUADA PROTECCION INTEGRAL DE LA NIÑEZ</t>
  </si>
  <si>
    <t>CONTEMPLA LA REMUNERACIÓN DEL TALENTO HUMANO QUE DESARROLLA FUNCIONES DE CARÁCTER OPERATIVO EN EL ÁREA DE PROTECCION INTEGRAL A LA NIÑEZ, CUALQUIERA QUE SEA SU MODALIDAD DE VINCULACIÓN.</t>
  </si>
  <si>
    <t>CONTEMPLA LOS RECURSOS DESTINADOS A LA ADQUISICIÓN DE INSUMOS, SUMINISTROS Y DOTACION NECESARIOS PARA EL DESARROLLO DE ACCIONES Y PROYECTOS</t>
  </si>
  <si>
    <t>RECURSOS DESTINADOS A LA FINANCIACIÓN DE LOS PROYECTOS DE PROTECCIÓN INTEGRAL DE LOS ADOLESCENTES Y JÓVENES, DE ACUERDO CON LAS LEYES 1098 DE 2006 Y 375 DE 1995</t>
  </si>
  <si>
    <t>RECURSOS ORIENTADOS A LA INVERSIÓN EN INFRAESTRUCTURA DE LOS PROYECTOS RELACIONADOS A LA PROTECCION INTEGRAL A LA ADOLESCENCIA</t>
  </si>
  <si>
    <t>INVERSIÓN ORIENTADA A LA ADECUACION DE LA INFRAESTRUCTURA RELACIONADA CON PROYECTOS DE PROTECCION INTEGRAL A LA ADOLESCENCIA</t>
  </si>
  <si>
    <t>INVERSIÓN ORIENTADA A LA CONTRATACIÓN DEL SERVICIO PARA LA ADUCUADA PROTECCION INTEGRAL A LA ADOLESCENCIA</t>
  </si>
  <si>
    <t>INVERSIÓN ORIENTADA A LA PRESTACION DEL SERVICIO DIRECTA PARA LA ADUCUADA PROTECCION INTEGRAL A LA ADOLESCENCIA</t>
  </si>
  <si>
    <t>CONTEMPLA LA REMUNERACIÓN DEL TALENTO HUMANO QUE DESARROLLA FUNCIONES DE CARÁCTER OPERATIVO EN EL ÁREA DE PROTECCION INTEGRAL A LA ADOLESCENCIA, CUALQUIERA QUE SEA SU MODALIDAD DE VINCULACIÓN.</t>
  </si>
  <si>
    <t xml:space="preserve">PROGRAMAS DE APOYO ORIENTADOS A MEJORAR LAS CONDICIONES DE VIDA DE LOS ADULTOS MAYORES EN CONDICIONES DE VULNERABILIDAD </t>
  </si>
  <si>
    <t>RECURSOS ORIENTADOS A LA INVERSIÓN EN INFRAESTRUCTURA DE LOS PROYECTOS RELACIONADOS CON LA ATENCIÓN Y APOYO AL ADULTO MAYOR</t>
  </si>
  <si>
    <t>INVERSIÓN ORIENTADA A LA ADECUACION DE LA INFRAESTRUCTURA RELACIONADA CON LA ATENCIÓN Y APOYO AL ADULTO MAYOR</t>
  </si>
  <si>
    <t>INVERSIÓN ORIENTADA A LA CONTRATACIÓN DEL SERVICIO PARA LA ADUCUADA ATENCIÓN Y APOYO AL ADULTO MAYOR</t>
  </si>
  <si>
    <t>INVERSIÓN ORIENTADA A LA PRESTACION DEL SERVICIO DIRECTA PARA LA ADUCUADA ATENCIÓN Y APOYO AL ADULTO MAYOR</t>
  </si>
  <si>
    <t>CONTEMPLA LA REMUNERACIÓN DEL TALENTO HUMANO QUE DESARROLLA FUNCIONES DE CARÁCTER OPERATIVO EN EL ÁREA DE ATENCIÓN Y APOYO AL ADULTO MAYOR, CUALQUIERA QUE SEA SU MODALIDAD DE VINCULACIÓN.</t>
  </si>
  <si>
    <t xml:space="preserve">PROGRAMAS DE APOYO ORIENTADOS A MEJORAR LAS CONDICIONES DE VIDA DE LAS MADRES/PADRES CABEZA DE HOGAR </t>
  </si>
  <si>
    <t xml:space="preserve">RECURSOS ORIENTADOS A LA INVERSIÓN EN INFRAESTRUCTURA DE LOS PROYECTOS RELACIONADOS CON LA ATENCIÓN Y APOYO A MADRES/PADRES CABEZA DE HOGAR  </t>
  </si>
  <si>
    <t xml:space="preserve">INVERSIÓN ORIENTADA A LA ADECUACION DE LA INFRAESTRUCTURA RELACIONADA CON LA ATENCIÓN Y APOYO A MADRES/PADRES CABEZA DE HOGAR  </t>
  </si>
  <si>
    <t xml:space="preserve">INVERSIÓN ORIENTADA A LA CONTRATACIÓN DEL SERVICIO PARA LA ADUCUADA ATENCIÓN Y APOYO A MADRES/PADRES CABEZA DE HOGAR  </t>
  </si>
  <si>
    <t xml:space="preserve">INVERSIÓN ORIENTADA A LA PRESTACION DEL SERVICIO DIRECTA PARA LA ADUCUADA ATENCIÓN Y APOYO A MADRES/PADRES CABEZA DE HOGAR  </t>
  </si>
  <si>
    <t>CONTEMPLA LA REMUNERACIÓN DEL TALENTO HUMANO QUE DESARROLLA FUNCIONES DE CARÁCTER OPERATIVO EN EL ÁREA DE ATENCIÓN Y APOYO A MADRES/PADRES CABEZA DE HOGAR , CUALQUIERA QUE SEA SU MODALIDAD DE VINCULACIÓN.</t>
  </si>
  <si>
    <t xml:space="preserve">RECURSOS DIRIGIDOS A MEDIDAS DE ATENCIÓN HUMANITARIA DE EMERGENCIA A POBLACIÓN DESPLAZADA,PARA ASEGURARLE SU PROTECCIÓN Y LAS CONDICIONES BÁSICAS DE  SUBSISTENCIA ASÍ COMO LA PRESTACIÓN DE ASISTENCIA NECESARIA PARA LA RESTITUCIÓN DE SUS DERECHOS </t>
  </si>
  <si>
    <t xml:space="preserve">INVERSIÓN ORIENTADA AL DESARROLLO DE ACCIONES HUMANITARIAS  PARA LA ATENCIÓN Y APOYO A LA POBLACIÓN DESPLAZADA POR LA VIOLENCIA </t>
  </si>
  <si>
    <t xml:space="preserve">RECURSOS DESTINADOS A LA FINANCIACIÓN DE LOS PROYECTOS DE DESARROLLO ECONOMICO LOCAL CON EL FIN DE ATENDER Y APOYAR A LA POBLACIÓN DESPLAZADA POR LA VIOLENCIA </t>
  </si>
  <si>
    <t xml:space="preserve">RECURSOS DESTINADOS A LA FINANCIACIÓN DE LOS PROYECTOS DE GESTION SOCIAL CON EL OBJETIVO DE ATENDER Y APOYAR A LA POBLACIÓN DESPLAZADA POR LA VIOLENCIA </t>
  </si>
  <si>
    <t xml:space="preserve">RECURSOS DESTINADOS A LA FINANCIACIÓN DE LOS PROYECTOS DE HABITAT (VIVENDA DIGNA) CON EL PROPOSITO DE ATENDER Y APOYAR A LA POBLACIÓN DESPLAZADA POR LA VIOLENCIA </t>
  </si>
  <si>
    <t xml:space="preserve">PROGRAMAS DE APOYO ORIENTADOS A MEJORAR LAS CONDICIONES DE VIDA DE LA POBLACIÓN CON DISCAPACIDAD </t>
  </si>
  <si>
    <t>RECURSOS ORIENTADOS A LA INVERSIÓN EN INFRAESTRUCTURA DE LOS PROYECTOS RELACIONADOS CON LA ATENCIÓN Y APOYO A LA POBLACIÓN CON DISCAPACIDAD</t>
  </si>
  <si>
    <t>INVERSIÓN ORIENTADA A LA ADECUACION DE LA INFRAESTRUCTURA RELACIONADA CON LA ATENCIÓN Y APOYO A LA POBLACIÓN CON DISCAPACIDAD</t>
  </si>
  <si>
    <t>INVERSIÓN ORIENTADA A LA PRESTACION DEL SERVICIO DIRECTA PARA LA ADUCUADA ATENCIÓN Y APOYO A LA POBLACIÓN CON DISCAPACIDAD</t>
  </si>
  <si>
    <t>CONTEMPLA LA REMUNERACIÓN DEL TALENTO HUMANO QUE DESARROLLA FUNCIONES DE CARÁCTER OPERATIVO EN EL ÁREA DE ATENCIÓN Y APOYO A LA POBLACIÓN CON DISCAPACIDAD, CUALQUIERA QUE SEA SU MODALIDAD DE VINCULACIÓN.</t>
  </si>
  <si>
    <t>PROGRAMAS DE APOYO ORIENTADOS A MEJORAR LAS CONDICIONES DE VIDA DE LA POBLACIÓN REINSERTADA A LA VIDA CIVIL, COMO RESULTADO DE LA POLÍTICA DE PAZ Y NEGOCIACIÓN DEL GOBIERNO NACIÓNAL</t>
  </si>
  <si>
    <t>RECURSOS ORIENTADOS A LA FINANCIACIÓN DE PROYECTOS DE INVERSIÓN DESTINADOS A LA ATENCIÓN Y APOYO DE LOS GRUPOS INDÍGENAS</t>
  </si>
  <si>
    <t>RECURSOS ORIENTADOS A LA FINANCIACIÓN DE PROYECTOS DE INVERSIÓN DESTINADOS A LA ATENCIÓN Y APOYO DE LOS GRUPOS AFROCOLOMBIANAS</t>
  </si>
  <si>
    <t>RECURSOS ORIENTADOS A LA FINANCIACIÓN DE PROYECTOS DE INVERSIÓN DESTINADOS A LA ATENCIÓN Y APOYO DEL PUEBLO ROM</t>
  </si>
  <si>
    <t>INVERSIÓN REALIZADA PARA EL MEJORAMIENTO DE LAS CONDICIONES DE VIDA DE LA POBLACIÓN EN CONDICIONES DE POBREZA. COMPRENDE LAS INVERSIÓNES ESPECÍFICAS NO SECTORIALES REALIZADAS EN EL MARCO DE LA RED JUNTOS Y EL PROGRAMA DE FAMILIAS EN ACCIÓN.</t>
  </si>
  <si>
    <t>RECURSOS DESTINADOS AL PAGO DE DÉFICIT DE INVERSIÓN EN GRUPOS VULNERABLES -PROMOCIÓN SOCIAL</t>
  </si>
  <si>
    <t>PROGRAMAS DE APOYO ORIENTADOS A MEJORAR LAS CONDICIONES DE VIDA DE LA POBLACIÓN L.G.B.T</t>
  </si>
  <si>
    <t>RECURSOS ORIENTADOS A LA INVERSIÓN EN INFRAESTRUCTURA DE LOS PROYECTOS RELACIONADOS A LA ATENCIÓN Y APOYO A LA POBLACIÓN L.G.T.B.</t>
  </si>
  <si>
    <t>INVERSIÓN ORIENTADA A LA ADECUACION DE LA INFRAESTRUCTURA RELACIONADA CON PROYECTOS DE ATENCIÓN Y APOYO A LA POBLACIÓN L.G.T.B.</t>
  </si>
  <si>
    <t>INVERSIÓN ORIENTADA A LA CONTRATACIÓN DEL SERVICIO PARA LA ADUCUADA ATENCIÓN Y APOYO A LA POBLACIÓN L.G.T.B.</t>
  </si>
  <si>
    <t>INVERSIÓN ORIENTADA A LA PRESTACION DEL SERVICIO DIRECTA PARA LA ADUCUADAATENCIÓN Y APOYO A LA POBLACIÓN L.G.T.B.</t>
  </si>
  <si>
    <t>CONTEMPLA LA REMUNERACIÓN DEL TALENTO HUMANO QUE DESARROLLA FUNCIONES DE CARÁCTER OPERATIVO EN EL ÁREA DE ATENCIÓN Y APOYO A LA POBLACIÓN L.G.T.B, CUALQUIERA QUE SEA SU MODALIDAD DE VINCULACIÓN.</t>
  </si>
  <si>
    <t>RECURSOS DESTINADOS A LA FINANCIACIÓN DE LOS PROYECTOS DE PROTECCIÓN INTEGRAL A LA JUVENTUD</t>
  </si>
  <si>
    <t>RECURSOS ORIENTADOS A LA INVERSIÓN EN INFRAESTRUCTURA DE LOS PROYECTOS RELACIONADOS A LA PROTECCIÓN INTEGRAL A LA JUVENTUD</t>
  </si>
  <si>
    <t>INVERSIÓN ORIENTADA A LA ADECUACION DE LA INFRAESTRUCTURA RELACIONADA CON PROYECTOS DE PROTECCIÓN INTEGRAL A LA JUVENTUD</t>
  </si>
  <si>
    <t>INVERSIÓN ORIENTADA A LA CONTRATACIÓN DEL SERVICIO PARA LA ADUCUADA PROTECCIÓN INTEGRAL A LA JUVENTUD</t>
  </si>
  <si>
    <t>INVERSIÓN ORIENTADA A LA PRESTACION DEL SERVICIO DIRECTA PARA LA ADUCUADA PROTECCIÓN INTEGRAL A LA JUVENTUD</t>
  </si>
  <si>
    <t>CONTEMPLA LA REMUNERACIÓN DEL TALENTO HUMANO QUE DESARROLLA FUNCIONES DE CARÁCTER OPERATIVO EN EL ÁREA DE PROTECCIÓN INTEGRAL A LA JUVENTUD, CUALQUIERA QUE SEA SU MODALIDAD DE VINCULACIÓN.</t>
  </si>
  <si>
    <t xml:space="preserve">RECURSOS DESTINADOS A LA CONTRACCIÓN, AMPLIACIÓN Y MANTENIMIENTO DE LA INFRAESTRUCTURA PERTENECIENTE A LA ADMINISTRACIÓN MUNICIPAL Y DE MÁS BIENES DE USO PÚBLICO, CUANDO SEAN DE SU PROPIEDAD </t>
  </si>
  <si>
    <t>RECURSOS EMPLEADOS EN LA CONSTRUCCIÓN DE INFRAESTRUCTURA FÍSICA DESTINADA AL FUNCIONAMIENTO DE DEPENDENCIAS DE LA ADMINISTRACIÓN MUNICIPAL</t>
  </si>
  <si>
    <t>RECURSOS ORIENTADOS A LA REPARACIÓN, CONSERVACIÓN Y MEJORAMIENTO DE INFRAESTRUCTURA FÍSICA EN DONDE FUNCIONA LA ADMINISTRACIÓN MUNICIPAL</t>
  </si>
  <si>
    <t>RECURSOS EMPLEADOS EN CONSTRUCCIÓN DE LA INFRAESTRUCTURA FÍSICA DE BIENES DE USO PUBLICO OMO SON PLAZAS DE MERCADO, MATADEROS, CEMENTERIOS, PARQUES Y VÍAS PÚBLICAS PROPIEDAD DE LA ENTIDAD TERRITORIAL</t>
  </si>
  <si>
    <t>RECURSOS ORIENTADOS A LA REPARACIÓN, CONSERVACIÓN Y MEJORAMIENTO DE INFRAESTRUCTURA FÍSICA DE BIENES DE USO PUBLICO COMO SON PLAZAS DE MERCADO, MATADEROS, CEMENTERIOS, PARQUES Y VÍAS PÚBLICAS PROPIEDAD DE LA ENTIDAD TERRITORIAL</t>
  </si>
  <si>
    <t>RECURSOS DESTINADOS AL PAGO DE DÉFICIT DE INVERSIÓN EN EQUIPAMENTO</t>
  </si>
  <si>
    <t xml:space="preserve">INVERSIÓN REALIZADA EN EL DESARROLLO DE PROGRAMAS Y PROYECTOS PARA PROMOVER LA PARTICIPACIÓN CIUDADANA EN LA ENTIDAD TERRITORIAL </t>
  </si>
  <si>
    <t>RECURSOS EMPLEADOS EN LA PROMOCIÓN Y EL  FORTALECIMIENTO DE INSTITUCIONES U ORGANIZACIONES COMUNITARIAS PARA QUE TENGAN UNA ACTIVA PARTICIPACIÓN CIUDADANA Y PUEDAN EJERCER EL CONTROL SOCIAL</t>
  </si>
  <si>
    <t>RECURSOS ORIENTADOS AL DESARROLLO DE ACTIVIDADES QUE GARANTICEN EL FORTALECIMIENTO DE ESPACIOS, ESTRUCTURAS Y MECANISMOS DE PARTICIPACIÓN LOCAL DISPUESTOS POR LAS NORMAS VIGENTES.</t>
  </si>
  <si>
    <t>RECURSOS ORIENTADOS EN CAPACITAR A LA COMUNIDAD EN TEMAS DE GESTIÓN PÚBLICA PARA QUE TENGAN UNA ACTIVA PARTICIPACIÓN CIUDADANA Y PUEDAN EJERCER EL CONTROL SOCIAL</t>
  </si>
  <si>
    <t>RECURSOS DESTINADOS AL PAGO DE DÉFICIT DE INVERSIÓN EN DESARROLLO COMUNITARIO</t>
  </si>
  <si>
    <t>INVERSIÓN REALIZADA EN PROGRAMAS Y PROYECTOS DE EVALUACIÓN, REORGANIZACIÓN Y CAPACITACIÓN INSTITUCIONAL  PARA MEJORAR LA GESTIÓN DE LA  ADMINISTRACIÓN LOCAL DE ACUERDO CON SUS COMPETENCIAS LEGALES</t>
  </si>
  <si>
    <t>ACTIVIDADES QUE PERMITAN LA REVISIÓN DE LA ESTRUCTURA ADMINISTRATIVA Y SU GESTIÓN PARA SU MEJORAMIENTO Y/O REORGANIZACIÓN</t>
  </si>
  <si>
    <t>ACTIVIDADES DE ASISTENCIA TÉCNICA Y  CAPACITACIÓN INSTITUCIONAL PARA EL FORTALECIMIENTO DE LA  ADMINISTRACIÓN LOCAL EN EL DESARROLLO DE SUS COMPETENCIAS LEGALES</t>
  </si>
  <si>
    <t>PAGO DE INDEMNIZACIONES ORIGINADAS EN PROGRAMAS DE SANEAMIENTO FISCAL Y FINANCIERO - LEY 617 DE 2000</t>
  </si>
  <si>
    <t>CORRESPONDE AL PAGO DE DÉFICIT FISCAL, PAGO DE PASIVO LABORAL Y PRESTACIONAL EN PROGRAMAS DE SANEAMIENTO FISCAL Y FINANCIERO</t>
  </si>
  <si>
    <t>PAGO DE DÉFICIT FISCAL EN PROGRAMAS DE SANEAMIENTO FISCAL Y PASIVO LABORAL Y PRESTACIONAL ACUMULADO A 31 DE DICIEMBRE DE 2000</t>
  </si>
  <si>
    <t>PAGO DE DÉFICIT FISCAL Y PASIVO LABORAL Y PRESTACIONAL EN PROGRAMAS DE SANEAMIENTO FISCAL Y FINANCIERO CAUSADO DESPUÉS DEL 31 DE DICIEMBRE DE 2000</t>
  </si>
  <si>
    <t>SON LOS PAGOS EFECTUADOS EN VIRTUD DE LA CELEBRACIÓN DE ACUERDOS DE REESTRUCTURACIÓN DE PASIVOS (LEY 550 DE 1999).</t>
  </si>
  <si>
    <t>PAGOS DE PASIVOS LABORALES Y PRESTACIONALES</t>
  </si>
  <si>
    <t>PAGOS DE PASIVOS CON ENTIDADES PÚBLICAS Y DE SEGURIDAD SOCIAL</t>
  </si>
  <si>
    <t>PAGO DE PASIVOS REESTRUCTURADOS A ENTIDADES VIGILADAS POR CONCEPTOS DIFERENTES A OPERACIONES DE CRÉDITO PÚBLICO.  LOS MOVIMIENTOS DE ESTOS CRÉDITOS DEBEN REGISTRARSE EN SERVICIO DE LA DEUDA.</t>
  </si>
  <si>
    <t xml:space="preserve">PAGOS REALIZADOS CON LOS DEMÁS ACREEDORES DEL ACUERDO </t>
  </si>
  <si>
    <t>PAGOS REALIZADOS SOBRE PASIVOS CLASIFICADOS COMO CONTINGENCIAS</t>
  </si>
  <si>
    <t>PAGOS REALIZADOS SOBRE PASIVOS COMO SALDOS POR DEPURAR</t>
  </si>
  <si>
    <t xml:space="preserve">RECURSOS DESTINADOS A  LA ACTUALIZACIÓN DE LA BASE DE DATOS DEL SISBEN  </t>
  </si>
  <si>
    <t xml:space="preserve">RECURSOS DESTINADOS A  LA REALIZACIÓN DE LA ESTRATIFICACIÓN SOCIOECONÓMICA EN LA ENTIDAD TERRITORIAL </t>
  </si>
  <si>
    <t>RECURSOS DESTINADOS A LA ACTUALIZACIÓN CATASTRAL</t>
  </si>
  <si>
    <t>RECURSOS ORIENTADOS A LA ELABORACIÓN, ACTUALIZACIÓN Y EVALUACIÓN DEL PLAN DE DESARROLLO MUNICIPAL</t>
  </si>
  <si>
    <t>RECURSOS ORIENTADOS A LA ELABORACIÓN Y ACTUALIZACIÓN DEL PLAN DE ORDENAMIENTO TERRITORIAL</t>
  </si>
  <si>
    <t>RECURSOS DESTINADOS AL PAGO DE DÉFICIT DE INVERSIÓN EN FORTALECIMIENTO INSTITUCIONAL</t>
  </si>
  <si>
    <t>INVERSIÓN ORIENTADA AL DESARROLLO DE PROGRAMAS PARA GARANTIZAR EL CUMPLIMIENTO, PROTECCIÓN Y RESTABLECIMIENTO DE LOS  DERECHOS ESTABLECIDOS EN LA CONSTITUCIÓN POLÍTICA</t>
  </si>
  <si>
    <t>CORRESPONDE AL PAGO DE SERVICIOS PERSONALES DE LOS INSPECTORES DE POLICÍA</t>
  </si>
  <si>
    <t>PAGO DE LA RELACIÓN CONTRACTUAL CELEBRADA ENTRE LA POLICÍA NACIÓNAL Y LA ENTIDAD TERRITORIAL PARA LA PRESTACIÓN  DEL SERVICIO ESPECIAL DE POLICÍA</t>
  </si>
  <si>
    <t>PAGO DEL PERSONAL VINCULADO QUE PRESTA SUS SERVICIOS COMO COMISARIO DE FAMILIA, MEDICO, PSICÓLOGO O  TRABAJADOR SOCIAL EN LAS COMISARÍAS DE FAMILIA DE LA ENTIDAD TERRITORIAL DE CONFORMIDAD CON LA LEY 1098 DE 2006 Y EL DECRETO 4840 DE 2007.</t>
  </si>
  <si>
    <t>GASTOS EFECTUADOS CON LOS RECURSOS DEL FONDO TERRITORIAL DE SEGURIDAD PARA EL FORTALECIMIENTO DE LA SEGURIDAD CIUDADANA Y LA PRESERVACIÓN DEL  ORDEN PÚBLICO, DE CONFORMIDAD CON LA LEY 1106 DE 2006.</t>
  </si>
  <si>
    <t>RECURSOS DESTINADOS A LA ADQUISICION DE DOTACION Y MATERIAL DE GUERRA</t>
  </si>
  <si>
    <t>RECURSOS EMPLEADOS EN LAS OBRAS DE CONSTRUCCIÓN, RECONSTRUCCIÓN Y MEJORAMIENTO DE LAS INSTALACIONES POLICIALES Y MILITARES</t>
  </si>
  <si>
    <t>INVERSIÓN ORIENTADA A LA ADQUISICIÓN Y MONTAJE DE EQUIPOS UTILIZADOS EN LA OPERACIÓN DE REDES DE INTELIGENCIA MILITAR</t>
  </si>
  <si>
    <t>RECURSOS DESTINADOS AL PAGO DE RECOMPENSAS A PERSONAS QUE COLABOREN CON LA JUSTICIA Y LA SEGURIDAD DE LAS MISMAS</t>
  </si>
  <si>
    <t>INVERSIÓN ORIENTADA AL PAGO DE SERVICIOS PERSONALES, DOTACION Y RACIONES PARA NUEVOS AGENTES Y SOLDADOS</t>
  </si>
  <si>
    <t>INVERSIÓN DIRIGIDA AL DESARROLLO DE ACCIONES ORIENTADAS A LA SEGURIDAD CIUDADANA Y PRESERVACIÓN DEL ORDEN PÚBLICO CON RECURSOS DIFERENTES A LOS DEL  FONDO TERRITORIAL DE SEGURIDAD</t>
  </si>
  <si>
    <t>RECURSOS EMPLEADOS EN EL CONJUNTO DE ACCIONES QUE DAN DESARROLLO AL PLAN INTEGRAL DE SEGURIDAD Y CONVIVENCIA CIUDADANA</t>
  </si>
  <si>
    <t>RECURSOS DESTINADOS AL PAGO DE DÉFICIT DE INVERSIÓN EN JUSTICIA</t>
  </si>
  <si>
    <t>RECURSOS ORIENTADOS A LA ELABORACIÓN DEL PLAN DE ACCION DE DERECHOS HUMANOS Y DIH</t>
  </si>
  <si>
    <t>INVERSIÓN ORIENTADA A FINANCIAR PROYECTOS RELACIONADOS CON LA CONSTRUCCION DE PAZ Y CONVIVENCIA FAMILIAR</t>
  </si>
  <si>
    <t>GASTOS ESPECÍFICOS DE REGALÍAS Y COMPENSACIONES</t>
  </si>
  <si>
    <t xml:space="preserve">REGISTRE EL VALOR DE LO UTILIZADO PARA LA INTERVENTORIA TÉCNICA DE LAS INVERSIÓNES REALIZADAS. DE ACUERDO CON LA LEY 756 DE 2002. ÉSTE VALOR NO PUEDE EXCEDER EL 5% DE LOS RECURSOS DE REGALÍAS Y COMPENSACIONES. </t>
  </si>
  <si>
    <t>PROYECCION FUENTES Y USOS PMD 2012-2015</t>
  </si>
  <si>
    <t>2012</t>
  </si>
  <si>
    <t>2013</t>
  </si>
  <si>
    <t>2014</t>
  </si>
  <si>
    <t>2015</t>
  </si>
  <si>
    <t>1.2. INGRESOS CORRIENTES FORZOSA INVERSION.</t>
  </si>
  <si>
    <t>TOTAL EDUCACION</t>
  </si>
  <si>
    <t xml:space="preserve">TOTAL EDUCACION CALIDAD </t>
  </si>
  <si>
    <t>TOTAL EDUCACION PRESTACION DEL SERVICIO</t>
  </si>
  <si>
    <t xml:space="preserve">PRESTACION DE SERVICIOS </t>
  </si>
  <si>
    <t>2. INVERISON FORZOSA</t>
  </si>
  <si>
    <t>3. INVERSION CON ICLD</t>
  </si>
  <si>
    <t>PROYECCION INGRESOS</t>
  </si>
  <si>
    <t>Escenario (Sin Crédito y sin FAEP)</t>
  </si>
  <si>
    <t>DESCRIPCION INGRESOS</t>
  </si>
  <si>
    <t>TOTAL PRESUPUESTO</t>
  </si>
  <si>
    <t>INGRESOS CORRIENTES</t>
  </si>
  <si>
    <t>INGRESOS TRIBUTARIOS</t>
  </si>
  <si>
    <t>IMPUESTOS DIRECTOS</t>
  </si>
  <si>
    <t>IMPUESTOS INDIRECTOS</t>
  </si>
  <si>
    <t xml:space="preserve">RENTAS CEDIDAS </t>
  </si>
  <si>
    <t>INGRESOS NO TRIBUTARIOS</t>
  </si>
  <si>
    <t>TASAS</t>
  </si>
  <si>
    <t>MULTAS</t>
  </si>
  <si>
    <t>RENTAS CONTRACTUALES</t>
  </si>
  <si>
    <t>OTROS INGRESOS</t>
  </si>
  <si>
    <t>TRANSFERENCIAS</t>
  </si>
  <si>
    <t>Otras Transferencias (SGP-Libre Destinación)</t>
  </si>
  <si>
    <t>Inversión Regalias</t>
  </si>
  <si>
    <t>Coberturas 75%</t>
  </si>
  <si>
    <t>Interventoria y Gastos de Operación 10%</t>
  </si>
  <si>
    <t>Proyectos Prioritarios 15%</t>
  </si>
  <si>
    <t>Inversión SGP</t>
  </si>
  <si>
    <t>Inversión Especiales</t>
  </si>
  <si>
    <t>RECURSOS CAPITAL</t>
  </si>
  <si>
    <t xml:space="preserve">RECURSOS DEL CREDITO </t>
  </si>
  <si>
    <t>FAEP</t>
  </si>
  <si>
    <t>COFINANCIACION DEPTO Y OTROS</t>
  </si>
  <si>
    <t>Metas de producto para la vigencia 2015</t>
  </si>
  <si>
    <t>Total Apropiación 2015</t>
  </si>
  <si>
    <t>No.</t>
  </si>
  <si>
    <t>Aseguramiento al régimen subsidiado</t>
  </si>
  <si>
    <t xml:space="preserve">Fomento, desarrollo y practica del deporte, la recreacion y el aprovechamiento del tiempo libre                                                                                                                       </t>
  </si>
  <si>
    <t xml:space="preserve">Dotacion de escenarios deportivos e implementos para la practica del deporte                                                                                                                                          </t>
  </si>
  <si>
    <t xml:space="preserve">Fortalecer e incentivar la conformación de grupos folklóricos y culturales </t>
  </si>
  <si>
    <t xml:space="preserve">Subsidios para reubicación de viviendas ubicadas en zonas alto riesgo                                                                                                                                                                                                                                                                                                                                        </t>
  </si>
  <si>
    <t>Promover, participar y/o financiar proyectos rurales, brindar asistencia técnica y promover mecanismos de asociación y de alianzas de pequeños y medianos productores</t>
  </si>
  <si>
    <t>9,1,1</t>
  </si>
  <si>
    <t>Manejo y aprovechamiento de cuencas  y microcuencas hidrográficas</t>
  </si>
  <si>
    <t>Prevenir y atender los desastres y adecuar las zonas en alto riesgo y reubicación de asentamiento</t>
  </si>
  <si>
    <t>Infraestructura Municicipal</t>
  </si>
  <si>
    <t>Construir, mantener y preservar la infraestructura del municipio</t>
  </si>
  <si>
    <t xml:space="preserve">Capacitación, asesoría y asistencia técnica en procesos de participación ciudadana y control social                                                                                         </t>
  </si>
  <si>
    <t xml:space="preserve">TOTAL INVERSIÓN </t>
  </si>
  <si>
    <t>EDUCACIÓN</t>
  </si>
  <si>
    <t>COBERTURA</t>
  </si>
  <si>
    <t xml:space="preserve">PAGO DE PERSONAL </t>
  </si>
  <si>
    <t>PERSONAL DOCENTE</t>
  </si>
  <si>
    <t>PERSONAL DIRECTIVO - DOCENTE</t>
  </si>
  <si>
    <t>PERSONAL ADMINISTRATIVO DE INSTITUCIONES EDUCATIVAS</t>
  </si>
  <si>
    <t>ASCENSOS EN ESCALAFÓN</t>
  </si>
  <si>
    <t xml:space="preserve">APORTES PATRONALES </t>
  </si>
  <si>
    <t>PERSONAL DOCENTE (sin situación de fondos)</t>
  </si>
  <si>
    <t xml:space="preserve">APORTES DE PREVISIÓN SOCIAL </t>
  </si>
  <si>
    <t>APORTES PARA SALUD</t>
  </si>
  <si>
    <t>APORTES PARA PENSIÓN</t>
  </si>
  <si>
    <t>APORTES ARP</t>
  </si>
  <si>
    <t>APORTES PARA CESANTÍAS</t>
  </si>
  <si>
    <t>PERSONAL DOCENTE (con situación de fondos)</t>
  </si>
  <si>
    <t xml:space="preserve">APORTES PARAFISCALES </t>
  </si>
  <si>
    <t>SENA</t>
  </si>
  <si>
    <t>ICBF</t>
  </si>
  <si>
    <t>ESAP</t>
  </si>
  <si>
    <t>CAJAS DE COMPENSACIÓN FAMILIAR</t>
  </si>
  <si>
    <t>INSTITUTOS TÉCNICOS</t>
  </si>
  <si>
    <t>PERSONAL DIRECTIVO - DOCENTE (sin situación de fondos)</t>
  </si>
  <si>
    <t>PERSONAL DIRECTIVO - DOCENTE (con situación de fondos)</t>
  </si>
  <si>
    <t xml:space="preserve">CONTRATOS PARA LA PRESTACIÓN DEL SERVICIO EDUCATIVO </t>
  </si>
  <si>
    <t>CONTRATOS PARA LA ADMINISTRACIÓN DE LA PRESTACIÓN DEL SERVICIO EDUCATIVO</t>
  </si>
  <si>
    <t>CONTRATACIÓN PARA EDUCACIÓN PARA JÓVENES Y ADULTOS</t>
  </si>
  <si>
    <t>CONTRATACIÓN DE ASEO A LOS ESTABLECIMIENTOS EDUCATIVOS ESTATALES</t>
  </si>
  <si>
    <t>CONTRATACIÓN DE VIGILANCIA A LOS ESTABLECIMIENTOS EDUCATIVOS ESTATALES</t>
  </si>
  <si>
    <t>CALIDAD - MATRÍCULA</t>
  </si>
  <si>
    <t>PREINVERSIÓN: ESTUDIOS, DISEÑOS, CONSULTORIAS, ASESORIAS E INTERVENTORIAS</t>
  </si>
  <si>
    <t>ESTUDIOS Y DISEÑOS</t>
  </si>
  <si>
    <t>CONSULTORIAS Y ASESORIAS</t>
  </si>
  <si>
    <t>INTERVENTORIAS</t>
  </si>
  <si>
    <t>CONSTRUCCIÓN AMPLIACIÓN Y ADECUACIÓN DE INFRAESTRUCTURA EDUCATIVA</t>
  </si>
  <si>
    <t>MANTENIMIENTO DE INFRAESTRUCTURA EDUCATIVA</t>
  </si>
  <si>
    <t>DOTACIÓN INSTITUCIONAL DE INFRAESTRUCTURA EDUCATIVA</t>
  </si>
  <si>
    <t>DOTACIÓN INSTITUCIONAL DE MATERIAL Y MEDIOS PEDAGÓGICOS PARA EL APRENDIZAJE</t>
  </si>
  <si>
    <t>PAGO DE SERVICIOS PÚBLICOS DE LAS INSTITUCIONES EDUCATIVAS</t>
  </si>
  <si>
    <t>ACUEDUCTO, ALCANTARILLADO Y ASEO</t>
  </si>
  <si>
    <t>ENERGÍA</t>
  </si>
  <si>
    <t>TELÉFONO</t>
  </si>
  <si>
    <t>INTERNET</t>
  </si>
  <si>
    <t>OTROS</t>
  </si>
  <si>
    <t>TRANSPORTE ESCOLAR</t>
  </si>
  <si>
    <t>CAPACITACIÓN A DOCENTES Y DIRECTIVOS DOCENTES</t>
  </si>
  <si>
    <t>FUNCIONAMIENTO BÁSICO DE LOS ESTABLECIMIENTOS EDUCATIVOS ESTATALES</t>
  </si>
  <si>
    <t>PRESTACIÓN DIRECTA DEL SERVICIO</t>
  </si>
  <si>
    <t>COMPRA DE ALIMENTOS</t>
  </si>
  <si>
    <t xml:space="preserve">MENAJE, DOTACIÓN Y SU REPOSICIÓN PARA LA PRESTACIÓN DEL SERVICIO DE ALIMENTACIÓN ESCOLAR </t>
  </si>
  <si>
    <t xml:space="preserve">CONTRATACIÓN DE PERSONAL PARA LA PREPARACIÓN DE ALIMENTOS </t>
  </si>
  <si>
    <t xml:space="preserve">TRANSPORTE DE ALIMENTOS </t>
  </si>
  <si>
    <t>ASEO Y COMBUSTIBLE PARA LA PREPARACIÓN DE LOS ALIMENTOS</t>
  </si>
  <si>
    <t>CONTRATACIÓN CON TERCEROS PARA LA PROVISIÓN INTEGRAL DEL SERVICIO DE ALIMENTACIÓN ESCOLAR</t>
  </si>
  <si>
    <t>DISEÑO E IMPLEMENTACIÓN DE PLANES DE MEJORAMIENTO</t>
  </si>
  <si>
    <t>CALIDAD - GRATUIDAD</t>
  </si>
  <si>
    <t>FUNCIONAMIENTO BÁSICO DE LOS ESTABLECIMIENTOS EDUCATIVOS ESTATALES, EXCEPTO SERVICIOS PÚBLICOS</t>
  </si>
  <si>
    <t>EFICIENCIA EN LA ADMINISTRACIÓN DEL SERVICIO EDUCATIVO</t>
  </si>
  <si>
    <t>MODERNIZACIÓN DE LA SECRETARIA DE EDUCACIÓN</t>
  </si>
  <si>
    <t>DISEÑO E IMPLEMENTACIÓN DEL SISTEMA DE INFORMACIÓN</t>
  </si>
  <si>
    <t>CONECTIVIDAD</t>
  </si>
  <si>
    <t>NECESIDADES EDUCATIVAS ESPECIALES</t>
  </si>
  <si>
    <t>SERVICIO PERSONAL APOYO</t>
  </si>
  <si>
    <t>FORMACIÓN DE DOCENTES</t>
  </si>
  <si>
    <t>DOTACIÓN</t>
  </si>
  <si>
    <t xml:space="preserve">MEJORAMIENTO DE CONDICIONES DE ACCECIBILIDAD DE INFRAESTRUCTURA EDUCATIVA  ESTATAL </t>
  </si>
  <si>
    <t>INTERNADOS</t>
  </si>
  <si>
    <t>ALIMENTACIÓN</t>
  </si>
  <si>
    <t>DOTACIÓN INSTITUCIONAL</t>
  </si>
  <si>
    <t>ADECUACIÓN Y MEJORAMIENTO DE INFRAESTRUCTURA</t>
  </si>
  <si>
    <t>OTROS GASTOS EN EDUCACIÓN NO INCLUIDOS EN LOS CONCEPTOS ANTERIORES</t>
  </si>
  <si>
    <t xml:space="preserve">COMPETENCIAS LABORALES GENERALES Y FORMACIÓN PARA EL TRABAJO Y EL DESARROLLO HUMANO </t>
  </si>
  <si>
    <t>APLICACIÓN DE PROYECTOS EDUCATIVOS TRANSVERSALES</t>
  </si>
  <si>
    <t>PAGO DE DÉFICIT DE INVERSIÓN EN EDUCACIÓN - (DE CARÁCTER EXCEPCIONAL)</t>
  </si>
  <si>
    <t>SALUD</t>
  </si>
  <si>
    <t xml:space="preserve">RÉGIMEN SUBSIDIADO </t>
  </si>
  <si>
    <t xml:space="preserve">AFILIACIÓN AL RÉGIMEN SUBSIDIADO - CONTINUIDAD </t>
  </si>
  <si>
    <t xml:space="preserve">AFILIACIÓN AL RÉGIMEN SUBSIDIADO - AMPLIACIÓN </t>
  </si>
  <si>
    <t>0.4% INTERVENTORIA DEL RÉGIMEN SUBSIDIADO</t>
  </si>
  <si>
    <t>0.2% SUPERINTENDENCIA DE SALUD</t>
  </si>
  <si>
    <t>PAGO A LAS IPS CUANDO SEAN OBJETO DE MEDIDA DE GIRO DIRECTO</t>
  </si>
  <si>
    <t>PAGO DE DÉFICIT DE INVERSIÓN EN RÉGIMEN SUBSIDIADO (DE CARÁCTER EXCEPCIONAL)</t>
  </si>
  <si>
    <t xml:space="preserve">SALUD PÚBLICA   </t>
  </si>
  <si>
    <t xml:space="preserve">SALUD INFANTIL </t>
  </si>
  <si>
    <t>PROGRAMA AMPLIADO DE INMUNIZACIONES (PAI)</t>
  </si>
  <si>
    <t>CONTRATACIÓN, CON LAS EMPRESAS SOCIALES DEL ESTADO.</t>
  </si>
  <si>
    <t>ADQUISICION DE INSUMOS Y ELEMENTOS, PUBLICACIONES Y EQUIPOS PARA DESARROLLAR LAS PRIORIDADES DE SALUD PUBLICA, SEGÚN COMPETENCIAS.</t>
  </si>
  <si>
    <t>CONTRATACIÓN CON PERSONAS  JURÍDICAS QUE NO SEAN ESE´S.</t>
  </si>
  <si>
    <t>ATENCIÓN INTEGRAL DE ENFERMEDADES PREVALENTES EN LA INFANCIA (AIEPI)</t>
  </si>
  <si>
    <t>ADQUISICION DE INSUMOS, ELEMENTOS, PUBLICACIONES Y EQUIPOS PARA DESARROLLAR LAS PRIORIDADES DE SALUD PUBLICA, SEGÚN COMPETENCIAS.</t>
  </si>
  <si>
    <t>OTROS PROGRAMAS Y ESTRATEGIAS,PARA LA PROMOCIÓN DE LA SALUD INFANTIL.</t>
  </si>
  <si>
    <t>ADQUISICIÓN DE INSUMOS, ELEMENTOS, PUBLICACIONES Y EQUIPOS PARA DESARROLLAR LAS PRIORIDADES DE SALUD PUBLICA, SEGÚN COMPETENCIAS</t>
  </si>
  <si>
    <t>SALUD SEXUAL Y REPRODUCTIVA</t>
  </si>
  <si>
    <t>SALUD MATERNA</t>
  </si>
  <si>
    <t>ADQUISICIÓN DE INSUMOS ELEMENTOS, PUBLICACIONES Y EQUIPOS PARA DESARROLLAR LAS PRIORIDADES DE SALUD PUBLICA, SEGÚN COMPETENCIAS.</t>
  </si>
  <si>
    <t>VIH SIDA, E INFECCIONES DE TRANSMISIÓN SEXUAL</t>
  </si>
  <si>
    <t>ADQUISICIÓN DE INSUMOS, ELEMENTOS, PUBLICACIONES Y EQUIPOS PARA DESARROLLAR LAS PRIORIDADES  DE SALUD PÚBLICA, SEGÚN COMPETENCIAS.</t>
  </si>
  <si>
    <t>SALUD SEXUAL Y REPRODUCTIVA EN ADOLESCENTES</t>
  </si>
  <si>
    <t>ADQUSICION DE INSUMOS Y ELEMENTOS, PUBLICACIONES Y EQUIPOS PARA DESARROLLAR PROGRAMAS DE SALUD PUBLICA, SEGÚN COMPETENCIAS.</t>
  </si>
  <si>
    <t>OTROS PROGRAMAS Y ESTRATEGIAS PARA SALUD SEXUAL Y REPRODUCTIVA.</t>
  </si>
  <si>
    <t>SALUD ORAL</t>
  </si>
  <si>
    <t>SALUD MENTAL Y LESIONES VIOLENTAS EVITABLES</t>
  </si>
  <si>
    <t>SUSTANCIAS PSICOACTIVAS</t>
  </si>
  <si>
    <t>OTROS PROGRAMAS Y ESTRATEÇIAS PARA LA PROMOCIÒN DE LA SALUD MENTAL Y LESIONES VIOLENTAS EVITABLES.</t>
  </si>
  <si>
    <t>LAS ENFERMEDADES TRANSMISIBLES Y LAS ZOONOSIS</t>
  </si>
  <si>
    <t>TUBERCULOSIS</t>
  </si>
  <si>
    <t>LEPRA</t>
  </si>
  <si>
    <t>ENFERMEDADES TRANSMISIBLES POR VECTORES (ETV)</t>
  </si>
  <si>
    <t>ZOONOSIS</t>
  </si>
  <si>
    <t>OTROS PROGRAMAS Y ESTRATEGIAS,DE LAS ENFERMEDADES TRANSMISIBLES Y LA ZOONOSIS.</t>
  </si>
  <si>
    <t>CON+D307TRATACIÓN, CON LAS EMPRESAS SOCIALES DEL ESTADO.</t>
  </si>
  <si>
    <t>ENFERMEDADES CRÓNICAS NO TRANSMISIBLES</t>
  </si>
  <si>
    <t>NUTRICIÓN</t>
  </si>
  <si>
    <t>SEGURIDAD SANITARIA Y DEL AMBIENTE</t>
  </si>
  <si>
    <t>LA GESTIÓN PARA EL DESARROLLO OPERATIVO Y FUNCIONAL DEL PNSP</t>
  </si>
  <si>
    <t xml:space="preserve"> ACCIONES DE PLANEACIÓN, PRIORIZACIÓN Y GESTIÓN INTERSECTORIAL. </t>
  </si>
  <si>
    <t xml:space="preserve">MONITOREO Y EVALUACIÓN. </t>
  </si>
  <si>
    <t>CAPACITACIÓN Y ASISTENCIA TÉCNICA.</t>
  </si>
  <si>
    <t>VIGILANCIA EN SALUD PÚBLICA</t>
  </si>
  <si>
    <t>TALENTO HUMANO QUE DESARROLLA FUNCIONES DE CARÁCTER OPERATIVO.</t>
  </si>
  <si>
    <t>ANÁLISIS Y PUBLICACIONES.</t>
  </si>
  <si>
    <t>INFRAESTRUCTURA EQUIPOS  Y DOTACIÓN PARA FORTALECER EL SISTEMA DE INFORMACIÓN.</t>
  </si>
  <si>
    <t>PAGO DE DÉFICIT DEL INVERSIÓN EN SALUD PÚBLICA</t>
  </si>
  <si>
    <t xml:space="preserve">PRESTACION DE SERVICIOS A LA POBLACION POBRE EN LO NO CUBIERTO CON SUBSIDIOS A LA DEMANDA </t>
  </si>
  <si>
    <t>PRESTACION DE SERVICIOS DE SALUD PARA LA POBLACIÓN POBRE NO ASEGURADA</t>
  </si>
  <si>
    <t>SERVICIOS CONTRATADOS CON EMPRESAS SOCIALES DEL ESTADO</t>
  </si>
  <si>
    <t>BAJO NIVEL DE COMPLEJIDAD</t>
  </si>
  <si>
    <t>MEDIO NIVEL DE COMPLEJIDAD</t>
  </si>
  <si>
    <t>ALTO NIVEL DE COMPLEJIDAD</t>
  </si>
  <si>
    <t>ATENCIÓN DE URGENCIAS (SIN CONTRATO) EN EMPRESAS SOCIALES DEL ESTADO</t>
  </si>
  <si>
    <t>SERVICIOS CONTRATADOS CON INSTITUCIONES PRESTADORAS DE SERVICIOS DE SALUD  PRIVADAS O MIXTAS</t>
  </si>
  <si>
    <t>ATENCIÓN DE URGENCIAS (SIN CONTRATO)  CON INSTITUCIONES PRESTADORAS DE SERVICIOS DE SALUD PRIVADAS O MIXTAS</t>
  </si>
  <si>
    <t>PRESTACION DE SERVICIOS DE SALUD A LA POBLACIÓN POBRE AFILIADA AL REGIMEN SUBSIDIADO NO INCLUIDOS EN EL PLAN (NO POS-S)</t>
  </si>
  <si>
    <t>ATENCIÓN DE URGENCIAS (SIN CONTRATO) CON EMPRESAS SOCIALES DEL ESTADO</t>
  </si>
  <si>
    <t>RECOBROS DE LAS EPS DEL REGIMEN SUBSIDIADO POR EVENTOS NO INCLUIDOS EN EL POS SUBSIDIADO</t>
  </si>
  <si>
    <t>PAGO DE DÉFICIT DE INVERSIÓN EN SERVICIOS A LA POBLACION POBRE NO ASEGURADA</t>
  </si>
  <si>
    <t>SERVICIOS EXCLUIDOS DEL PLAN OBLIGATORIO DE SALUD</t>
  </si>
  <si>
    <t>SERVICIOS CONTRATADOS POR EXCLUSIONES DEL POS A LA POBLACIÓN POBRE AFILIADA AL RÉGIMEN SUBSIDIADO</t>
  </si>
  <si>
    <t>SERVICIOS NO CONTRATADOS POR EXCLUSIONES DEL POS A LA POBLACIÓN POBRE AFILIADA AL RÉGIMEN SUBSIDIADO</t>
  </si>
  <si>
    <t>RECOBROS DE LAS EPS DEL RÉGIMEN SUBSIDIADO POR EVENTOS EXCLUIDOS DEL POS</t>
  </si>
  <si>
    <t>OTROS GASTOS EN SALUD</t>
  </si>
  <si>
    <t>INVESTIGACIÓN EN SALUD</t>
  </si>
  <si>
    <t>PAGO PASIVO PRESTACIONAL</t>
  </si>
  <si>
    <t>REORGANIZACIÓN DE REDES DE PRESTADORES DE SERVICIOS DE SALUD</t>
  </si>
  <si>
    <t xml:space="preserve">PAGO DE CARTERA HOSPITALARIA DE VIGENCIAS ANTERIORES </t>
  </si>
  <si>
    <t>PAGO DE CARTERA A LAS EMPRESAS PROMOTORAS DE SALUD</t>
  </si>
  <si>
    <t>PAGO DE OTRAS DEUDAS QUE NO CORRESPONDEN A CARTERA HOSPITALARIA O INFRAESTRUCTURA</t>
  </si>
  <si>
    <t>INVERSIÓNES DIRECTAS EN LA RED PUBLICA SEGÚN PLAN BIENAL EN EQUIPOS</t>
  </si>
  <si>
    <t>INVERSIÓNES DIRECTAS EN LA RED PUBLICA SEGÚN PLAN BIENAL EN INFRAESTRUCTURA</t>
  </si>
  <si>
    <t>INVERSIÓNES DIRECTAS EN LA RED PUBLICA SEGÚN PLAN BIENAL EN OTROS CONCEPTOS</t>
  </si>
  <si>
    <t>AGUA POTABLE Y SANEAMIENTO BÁSICO  (SIN INCLUIR PROYECTOS DE VIS)</t>
  </si>
  <si>
    <t>SERVICIO DE ACUEDUCTO</t>
  </si>
  <si>
    <t xml:space="preserve">SUBSIDIOS - FONDO DE SOLIDARIDAD Y PREDISTRIBUCIÓN DEL INGRESO </t>
  </si>
  <si>
    <t>PREINVERSIÓN EN DISEÑO</t>
  </si>
  <si>
    <t>DISEÑO E IMPLANTACIÓN DE ESQUEMAS ORGANIZACIONALES PARA LA ADMINISTRACIÓN Y OPERACIÓN DE SISTEMAS DE ACUEDUCTO</t>
  </si>
  <si>
    <t>CONSTRUCCIÓN DE SISTEMAS DE ACUEDUCTO  (EXCEPTO OBRAS PARA EL TRATAMIENTO DE AGUA POTABLE)</t>
  </si>
  <si>
    <t>CONSTRUCCIÓN DE SISTEMAS DE POTABILIZACIÓN DEL AGUA</t>
  </si>
  <si>
    <t xml:space="preserve"> AMPLIACIÓN DE SISTEMAS DE ACUEDUCTO </t>
  </si>
  <si>
    <t xml:space="preserve"> AMPLIACIÓN DE SISTEMAS DE POTABILIZACIÓN DEL AGUA</t>
  </si>
  <si>
    <t xml:space="preserve">REHABILITACIÓN DE SISTEMAS DE ACUEDUCTO </t>
  </si>
  <si>
    <t>REHABILITACIÓN DE SISTEMAS DE  POTABILIZACIÓN DEL AGUA</t>
  </si>
  <si>
    <t>PROGRAMAS DE MACRO Y MICRO MEDICIÓN</t>
  </si>
  <si>
    <t>PROGRAMAS DE REDUCCIÓN DE AGUA NO CONTABILIZADA</t>
  </si>
  <si>
    <t>EQUIPOS REQUERIDOS PARA LA OPERACIÓN DE LOS SISTEMAS DE ACUEDUCTO</t>
  </si>
  <si>
    <t>SOLUCIONES ALTERNAS DE ACUEDUCTO</t>
  </si>
  <si>
    <t>PLAN DE ORDENAMIENTO Y MANEJO DE CUENCAS (POMCA)</t>
  </si>
  <si>
    <t>DISEÑO DEL PLAN DE ORDENAMIENTO Y MANEJO DE CUENCAS (POMCA)</t>
  </si>
  <si>
    <t>IMPLEMENTACIÓN DEL PLAN DE ORDENAMIENTO Y MANEJO DE CUENCAS (POMCA)</t>
  </si>
  <si>
    <t>PAGO DE PASIVOS LABORALES</t>
  </si>
  <si>
    <t>SERVICIO DE ALCANTARILLADO</t>
  </si>
  <si>
    <t>SUBSIDIOS - FONDO DE SOLIDARIDAD Y REDISTRIBUCIÓN DEL INGRESO - ALCANTARILLADO</t>
  </si>
  <si>
    <t>DISEÑO E IMPLANTACIÓN DE ESQUEMAS ORGANIZACIONALES PARA LA ADMINISTRACIÓN Y OPERACIÓN DEL SISTEMA DE ALCANTARILLADO</t>
  </si>
  <si>
    <t>CONSTRUCCIÓN DE SISTEMAS DE ALCANTARILLADO SANITARIO</t>
  </si>
  <si>
    <t>CONSTRUCCIÓN DE SISTEMAS DE TRATAMIENTO DE AGUAS RESIDUALES</t>
  </si>
  <si>
    <t>CONSTRUCCIÓN DE SISTEMAS DE ALCANTARILLADO PLUVIAL</t>
  </si>
  <si>
    <t>AMPLIACIÓN DE SISTEMAS DE ALCANTARILLADO SANITARIO</t>
  </si>
  <si>
    <t>AMPLIACIÓN DE SISTEMAS DE TRATAMIENTO DE AGUAS RESIDUALES</t>
  </si>
  <si>
    <t>AMPLIACIÓN DE SISTEMAS DE ALCANTARILLADO PLUVIAL</t>
  </si>
  <si>
    <t>REHABILITACIÓN DE SISTEMAS DE ALCANTARILLADO SANITARIO</t>
  </si>
  <si>
    <t>REHABILITACIÓN DE SISTEMAS DE TRATAMIENTO DE AGUAS RESIDUALES</t>
  </si>
  <si>
    <t>REHABILITACIÓN DE SISTEMAS DE ALCANTARILLADO PLUVIAL</t>
  </si>
  <si>
    <t xml:space="preserve"> EQUIPOS REQUERIDOS PARA LA OPERACIÓN DE LOS SISTEMAS DE ALCANTARILLADO SANITARIO</t>
  </si>
  <si>
    <t>EQUIPOS REQUERIDOS PARA LA OPERACIÓN DE LOS SISTEMAS DE ALCANTARILLADO PLUVIAL</t>
  </si>
  <si>
    <t>SOLUCIONES ALTERNAS DE ALCANTARILLADO</t>
  </si>
  <si>
    <t>UNIDADES SANITARIAS</t>
  </si>
  <si>
    <t>PLAN DE SANEAMIENTO Y MANEJO DE VERTIMIENTOS (PSMV)</t>
  </si>
  <si>
    <t>DISEÑO DEL PLAN DE SANEAMIENTO Y MANEJO DE VERTIMIENTOS (PSMV)</t>
  </si>
  <si>
    <t>IMPLEMENTACIÓN DEL PLAN DE SANEAMIENTO Y MANEJO DE VERTIMIENTOS (PSMV)</t>
  </si>
  <si>
    <t>SERVICIO DE ASEO</t>
  </si>
  <si>
    <t>SUBSIDIOS - FONDO DE SOLIDARIDAD Y REDISTRIBUCIÓN DEL INGRESO - ASEO</t>
  </si>
  <si>
    <t>DISEÑO E IMPLANTACIÓN DE ESQUEMAS ORGANIZACIONALES PARA LA ADMINISTRACIÓN Y OPERACIÓN DEL SERVICIO DE ASEO</t>
  </si>
  <si>
    <t>RECOLECCIÓN, TRATAMIENTO Y DISPOSICIÓN FINAL DE RESIDUOS SÓLIDOS</t>
  </si>
  <si>
    <t>RECOLECCIÓN DE RESIDUOS SÓLIDOS</t>
  </si>
  <si>
    <t>TRATAMIENTO Y DISPOSICIÓN FINAL DE RESIDUOS SÓLIDOS</t>
  </si>
  <si>
    <t>CONSTRUCCIÓN DE NUEVOS SISTEMAS DE DISPOSICIÓN FINAL</t>
  </si>
  <si>
    <t>PROYECTOS DE GESTIÓN INTEGRAL DE RESIDUOS SÓLIDOS</t>
  </si>
  <si>
    <t>PLAN DE GESTIÓN INTEGRAL DE RESIDUOS SÓLIDOS (PGIRS)</t>
  </si>
  <si>
    <t>CONSTRUCCIÓN, RECUPERACIÓN Y MANTENIMIENTO DE OBRAS DE SANEAMIENTO BÁSICO RURAL</t>
  </si>
  <si>
    <t>CONSTRUCCIÓN, RECUPERACIÓN DE OBRAS DE SANEAMIENTO BÁSICO RURAL</t>
  </si>
  <si>
    <t xml:space="preserve"> MANTENIMIENTO DE OBRAS DE SANEAMIENTO BÁSICO RURAL</t>
  </si>
  <si>
    <t>TRANSFERENCIAS PARA EL PLAN DEPARTAMENTAL DE AGUA POTABLE Y SANEAMIENTO BÁSICO</t>
  </si>
  <si>
    <t>PAGO DE DÉFICIT DE INVERSIÓN EN AGUA POTABLE Y SANEAMIENTO BÁSICO</t>
  </si>
  <si>
    <t>DEPORTE Y RECREACIÓN</t>
  </si>
  <si>
    <t>FOMENTO, DESARROLLO Y PRÁCTICA DEL DEPORTE, LA RECREACIÓN Y EL APROVECHAMIENTO DEL TIEMPO LIBRE</t>
  </si>
  <si>
    <t>CONSTRUCCIÓN, MANTENIMIENTO Y/O ADECUACIÓN DE LOS ESCENARIOS DEPORTIVOS Y RECREATIVOS</t>
  </si>
  <si>
    <t>DOTACIÓN DE ESCENARIOS DEPORTIVOS E IMPLEMENTOS PARA LA PRACTICA DEL DEPORTE</t>
  </si>
  <si>
    <t>PREINVERSIÓN EN INFRAESTRUCTURA</t>
  </si>
  <si>
    <t>PAGO DE INSTRUCTORES CONTRATADOS PARA LA PRÁCTICA DEL DEPORTE Y LA RECREACIÓN</t>
  </si>
  <si>
    <t>PAGO DE DÉFICIT DE INVERSIÓN EN DEPORTE Y RECREACIÓN</t>
  </si>
  <si>
    <t>FOMENTO, APOYO Y DIFUSIÓN DE EVENTOS Y EXPRESIONES ARTÍSTICAS Y CULTURALES</t>
  </si>
  <si>
    <t>FORMACIÓN, CAPACITACIÓN E INVESTIGACIÓN ARTÍSTICA Y CULTURAL</t>
  </si>
  <si>
    <t xml:space="preserve">PROTECCIÓN DEL PATRIMONIO CULTURAL </t>
  </si>
  <si>
    <t>CONSTRUCCIÓN, MANTENIMIENTO Y ADECUACIÓN DE LA INFRAESTRUCTURA ARTÍSTICA Y CULTURAL</t>
  </si>
  <si>
    <t>MANTENIMIENTO Y DOTACIÓN DE BIBLIOTECAS</t>
  </si>
  <si>
    <t>DOTACIÓN DE BIBLIOTECAS</t>
  </si>
  <si>
    <t>MANTENIMIENTO DE BIBLIOTECAS</t>
  </si>
  <si>
    <t xml:space="preserve">DOTACIÓN DE LA INFRAESTRUCTURA ARTÍSTICA Y CULTURAL  </t>
  </si>
  <si>
    <t xml:space="preserve">PAGO DE INSTRUCTORES CONTRATADOS PARA LAS BANDAS MUSICALES </t>
  </si>
  <si>
    <t>EJECUCIÓN DE PROGRAMAS Y PROYECTOS ARTÍSTICOS Y CULTURALES</t>
  </si>
  <si>
    <t>SEGURIDAD SOCIAL DEL CREADOR Y GESTOR CULTURAL</t>
  </si>
  <si>
    <t>PAGO DE DÉFICIT DE INVERSIÓN EN CULTURA</t>
  </si>
  <si>
    <t>SERVICIOS PÚBLICOS DIFERENTES A ACUEDUCTO ALCANTARILLADO Y ASEO (SIN INCLUIR PROYECTOS DE VIVIENDA DE INTERÉS SOCIAL)</t>
  </si>
  <si>
    <t>SUBSIDIOS PARA USUARIOS DE MENORES INGRESOS - FONDO DE SOLIDARIDAD Y REDISTRIBUCIÓN DEL INGRESO</t>
  </si>
  <si>
    <t xml:space="preserve">MANTENIMIENTO Y EXPANSIÓN DEL SERVICIO DE ALUMBRADO PÚBLICO </t>
  </si>
  <si>
    <t xml:space="preserve">EXPANSIÓN DEL SERVICIO DE ALUMBRADO PÚBLICO </t>
  </si>
  <si>
    <t xml:space="preserve">MANTENIMIENTO DEL SERVICIO DE ALUMBRADO PÚBLICO </t>
  </si>
  <si>
    <t>PAGO DE CONVENIOS O CONTRATOS DE SUMINISTRO DE ENERGÍA ELÉCTRICA PARA EL SERVICIO DE ALUMBRADO PÚBLICO O PARA EL MANTENIMIENTO Y EXPANSIÓN DEL SERVICIO DE ALUMBRADO PÚBLICO</t>
  </si>
  <si>
    <t>CONSTRUCCIÓN, ADECUACIÓN Y MANTENIMIENTO DE INFRAESTRUCTURA DE SERVICIOS PÚBLICOS</t>
  </si>
  <si>
    <t>OBRAS DE ELECTRIFICACIÓN RURAL</t>
  </si>
  <si>
    <t>DISTRIBUCIÓN DE GAS COMBUSTIBLE</t>
  </si>
  <si>
    <t>TELEFONÍA PUBLICA CONMUTADA</t>
  </si>
  <si>
    <t>TELEFONÍA LOCAL MÓVIL EN EL SECTOR RURAL</t>
  </si>
  <si>
    <t>PAGO DE DÉFICIT DE INVERSIÓN EN SERVICIOS PÚBLICOS</t>
  </si>
  <si>
    <t>VIVIENDA</t>
  </si>
  <si>
    <t>SUBSIDIOS PARA ADQUISICIÓN DE VIVIENDA DE INTERÉS SOCIAL</t>
  </si>
  <si>
    <t>SUBSIDIOS PARA MEJORAMIENTO DE VIVIENDA DE INTERÉS SOCIAL</t>
  </si>
  <si>
    <t>PLANES Y PROYECTOS DE MEJORAMIENTO DE VIVIENDA Y SANEAMIENTO BÁSICO</t>
  </si>
  <si>
    <t>PLANES Y PROYECTOS DE CONSTRUCCIÓN DE VIVIENDA EN SITIO PROPIO</t>
  </si>
  <si>
    <t>PLANES Y PROYECTOS PARA LA ADQUISICIÓN Y/O CONSTRUCCIÓN DE VIVIENDA</t>
  </si>
  <si>
    <t>SUBSIDIOS PARA REUBICACIÓN DE VIVIENDAS ASENTADAS EN ZONAS ALTO RIESGO</t>
  </si>
  <si>
    <t>PROYECTOS DE TITULACIÓN Y LEGALIZACIÓN DE PREDIOS</t>
  </si>
  <si>
    <t>PAGO DE DÉFICIT DE INVERSIÓN EN VIVIENDA</t>
  </si>
  <si>
    <t>AGROPECUARIO</t>
  </si>
  <si>
    <t>MONTAJE, DOTACIÓN Y MANTENIMIENTO DE GRANJAS EXPERIMENTALES</t>
  </si>
  <si>
    <t>PROYECTOS DE CONSTRUCCIÓN Y MANTENIMIENTO DE DISTRITOS DE RIEGO Y ADECUACIÓN DE TIERRAS</t>
  </si>
  <si>
    <t>PROYECTOS DE CONSTRUCCIÓN DE DISTRITOS DE RIEGO Y ADECUACIÓN DE TIERRAS</t>
  </si>
  <si>
    <t>PROYECTOS DE MANTENIMIENTO DE DISTRITOS DE RIEGO Y ADECUACIÓN DE TIERRAS</t>
  </si>
  <si>
    <t>PROMOCIÓN DE ALIANZAS, ASOCIACIONES U OTRAS FORMAS ASOCIATIVAS DE PRODUCTORES</t>
  </si>
  <si>
    <t>PROGRAMAS Y PROYECTOS DE ASISTENCIA TÉCNICA DIRECTA RURAL</t>
  </si>
  <si>
    <t>PAGO DEL PERSONAL TÉCNICO VINCULADO A LA PRESTACIÓN DEL SERVICIO DE ASISTENCIA TÉCNICA DIRECTA RURAL</t>
  </si>
  <si>
    <t>CONTRATOS CELEBRADOS CON  ENTIDADES PRESTADORAS DEL SERVICIO DE ASISTENCIA TÉCNICA DIRECTA RURAL</t>
  </si>
  <si>
    <t xml:space="preserve">DESARROLLO DE PROGRAMAS Y PROYECTOS PRODUCTIVOS EN EL MARCO DEL PLAN AGROPECUARIO </t>
  </si>
  <si>
    <t>PAGO DE DÉFICIT DE INVERSIÓN EN DESARROLLO AGROPECUARIO</t>
  </si>
  <si>
    <t>TRANSPORTE</t>
  </si>
  <si>
    <t xml:space="preserve">CONSTRUCCIÓN DE VÍAS </t>
  </si>
  <si>
    <t>MEJORAMIENTO DE VÍAS</t>
  </si>
  <si>
    <t>REHABILITACIÓN DE VÍAS</t>
  </si>
  <si>
    <t>MANTENIMIENTO RUTINARIO DE VÍAS</t>
  </si>
  <si>
    <t>MANTENIMIENTO PERIÓDICO DE VÍAS</t>
  </si>
  <si>
    <t>CONSTRUCCIÓN DE INSTALACIONES PORTUARIAS, FLUVIALES Y MARÍTIMAS</t>
  </si>
  <si>
    <t>MANTENIMIENTO DE INSTALACIONES PORTUARIAS, FLUVIALES Y MARÍTIMAS</t>
  </si>
  <si>
    <t>CONSTRUCCIÓN DE TERMINALES DE TRANSPORTE Y AEROPUERTOS</t>
  </si>
  <si>
    <t>MEJORAMIENTO Y MANTENIMIENTO DE TERMINALES DE TRANSPORTE Y AEROPUERTOS</t>
  </si>
  <si>
    <t>ESTUDIOS Y PREINVERSIÓN EN INFRAESTRUCTURA</t>
  </si>
  <si>
    <t>COMPRA DE MAQUINARIA Y EQUIPO</t>
  </si>
  <si>
    <t>INTERVENTORIA DE PROYECTOS DE CONSTRUCCIÓN Y MANTENIMIENTO DE INFRAESTRUCTURA DE TRANSPORTE</t>
  </si>
  <si>
    <t>SISTEMAS DE TRANSPORTE MASIVO</t>
  </si>
  <si>
    <t>PLANES DE TRÁNSITO, EDUCACIÓN, DOTACIÓN DE EQUIPOS Y SEGURIDAD VIAL</t>
  </si>
  <si>
    <t>INFRAESTRUCTURA PARA TRANSPORTE NO MOTORIZADO (REDES PEATONALES Y CICLORUTAS)</t>
  </si>
  <si>
    <t>PAGO DE DÉFICIT DE INVERSIÓN EN TRANSPORTE</t>
  </si>
  <si>
    <t>AMBIENTAL</t>
  </si>
  <si>
    <t xml:space="preserve">DESCONTAMINACIÓN DE CORRIENTES O DEPÓSITOS DE AGUA AFECTADOS POR VERTIMIENTOS </t>
  </si>
  <si>
    <t xml:space="preserve">DISPOSICIÓN, ELIMINACIÓN Y RECICLAJE DE RESIDUOS LÍQUIDOS Y SÓLIDOS </t>
  </si>
  <si>
    <t>CONTROL A LAS EMISIONES CONTAMINANTES DEL AIRE</t>
  </si>
  <si>
    <t>MANEJO Y APROVECHAMIENTO DE CUENCAS Y MICROCUENCAS HIDROGRÁFICAS</t>
  </si>
  <si>
    <t>CONSERVACIÓN DE MICROCUENCAS QUE ABASTECEN EL ACUEDUCTO, PROTECCIÓN DE FUENTES Y REFORESTACIÓN DE DICHAS CUENCAS</t>
  </si>
  <si>
    <t>EDUCACIÓN AMBIENTAL NO FORMAL</t>
  </si>
  <si>
    <t xml:space="preserve">ASISTENCIA TÉCNICA EN RECONVERSIÓN TECNOLÓGICA </t>
  </si>
  <si>
    <t>CONSERVACIÓN, PROTECCIÓN, RESTAURACIÓN Y APROVECHAMIENTO DE RECURSOS NATURALES Y DEL MEDIO AMBIENTE</t>
  </si>
  <si>
    <t>ADQUISICIÓN DE PREDIOS DE RESERVA HÍDRICA Y ZONAS DE RESERVA NATURALES</t>
  </si>
  <si>
    <t>ADQUISICIÓN DE ÁREAS DE INTERÉS PARA EL ACUEDUCTO MUNICIPAL (Art. 106 Ley 1151/07)</t>
  </si>
  <si>
    <t>REFORESTACIÓN Y CONTROL DE EROSIÓN</t>
  </si>
  <si>
    <t>MANEJO ARTIFICIAL DE CAUDALES (RECUPERACIÓN DE LA NAVEGABILIDAD DEL RÍO,  HIDROLOGÍA, MANEJO DE INUNDACIONES, CANAL NAVEGABLE Y ESTIAJE)</t>
  </si>
  <si>
    <t>COMPRA DE TIERRAS PARA PROTECCIÓN DE MICROCUENCAS ASOCIADAS AL RÍO MAGDALENA</t>
  </si>
  <si>
    <t>PAGO DE DÉFICIT DE INVERSIÓN EN AMBIENTE</t>
  </si>
  <si>
    <t>CENTROS DE RECLUSIÓN</t>
  </si>
  <si>
    <t>CONSTRUCCIÓN DE INFRAESTRUCTURA CARCELARIA</t>
  </si>
  <si>
    <t>MEJORAMIENTO Y MANTENIMIENTO DE INFRAESTRUCTURA CARCELARIA</t>
  </si>
  <si>
    <t>DOTACIÓN DE CENTROS CARCELARIOS</t>
  </si>
  <si>
    <t>ALIMENTACIÓN PARA LAS PERSONAS DETENIDAS</t>
  </si>
  <si>
    <t>TRANSPORTE DE RECLUSOS</t>
  </si>
  <si>
    <t>EDUCACIÓN PARA LA REHABILITACIÓN SOCIAL</t>
  </si>
  <si>
    <t>PAGO DEL PERSONAL DE LA GUARDIA PENITENCIARIA</t>
  </si>
  <si>
    <t>PAGO DE DÉFICIT DE INVERSIÓN EN CENTROS DE RECLUSIÓN</t>
  </si>
  <si>
    <t>PREVENCIÓN Y ATENCIÓN DE DESASTRES</t>
  </si>
  <si>
    <t>ELABORACIÓN, DESARROLLO Y ACTUALIZACIÓN DE PLANES DE EMERGENCIA Y CONTINGENCIA</t>
  </si>
  <si>
    <t>ADECUACIÓN DE ÁREAS URBANAS Y RURALES EN ZONAS DE ALTO RIESGO</t>
  </si>
  <si>
    <t>REUBICACIÓN DE ASENTAMIENTOS ESTABLECIDOS EN ZONAS DE ALTO RIESGO</t>
  </si>
  <si>
    <t>MONITOREO, EVALUACIÓN Y ZONIFICACIÓN DE RIESGO PARA FINES DE PLANIFICACIÓN</t>
  </si>
  <si>
    <t>ATENCIÓN DE DESASTRES</t>
  </si>
  <si>
    <t>FORTALECIMIENTO DE LOS COMITÉS DE PREVENCIÓN Y ATENCIÓN DE DESASTRES</t>
  </si>
  <si>
    <t>PREVENCIÓN, PROTECCIÓN Y CONTINGENCIA EN OBRAS DE INFRAESTRUCTURA ESTRATÉGICA</t>
  </si>
  <si>
    <t>EDUCACIÓN PARA LA PREVENCIÓN Y ATENCIÓN DE DESASTRES</t>
  </si>
  <si>
    <t>INVERSIÓNES EN INFRAESTRUCTURA FÍSICA PARA PREVENCIÓN Y REFORZAMIENTO ESTRUCTURAL.</t>
  </si>
  <si>
    <t>DOTACIÓN DE MAQUINAS Y EQUIPOS PARA LOS CUERPOS DE BOMBEROS OFICIALES</t>
  </si>
  <si>
    <t>CONTRATOS CELEBRADOS CON CUERPOS DE BOMBEROS PARA LA PREVENCIÓN Y CONTROL DE INCENDIOS</t>
  </si>
  <si>
    <t>PAGO DE DÉFICIT DE INVERSIÓN EN PREVENCIÓN Y ATENCIÓN DE DESASTRES</t>
  </si>
  <si>
    <t xml:space="preserve">ADQUISICIÓN DE BIENES E INSUMOS PARA LA ATENCIÓN DE LA POBLACIÓN AFECTADA POR DESASTRES    </t>
  </si>
  <si>
    <t>INFRAESTRUCTURA DE DEFENSA CONTRA LAS INUNDACIONES</t>
  </si>
  <si>
    <t>PROMOCIÓN DEL DESARROLLO</t>
  </si>
  <si>
    <t>PROMOCIÓN DE ASOCIACIONES Y ALIANZAS PARA EL DESARROLLO EMPRESARIAL E INDUSTRIAL</t>
  </si>
  <si>
    <t>PROMOCIÓN DE CAPACITACIÓN PARA EMPLEO</t>
  </si>
  <si>
    <t>FOMENTO Y APOYO A LA APROPIACIÓN DE TECNOLOGÍA EN PROCESOS EMPRESARIALES</t>
  </si>
  <si>
    <t>ASISTENCIA TÉCNICA EN PROCESOS DE PRODUCCIÓN, DISTRIBUCIÓN Y COMERCIALIZACIÓN Y ACCESO A FUENTES DE FINANCIACIÓN</t>
  </si>
  <si>
    <t>PROMOCIÓN DEL DESARROLLO TURÍSTICO</t>
  </si>
  <si>
    <t>CONSTRUCCIÓN, MEJORAMIENTO Y MANTENIMIENTO DE INFRAESTRUCTURA FÍSICA</t>
  </si>
  <si>
    <t>ADQUISICIÓN DE MAQUINARIA Y EQUIPO</t>
  </si>
  <si>
    <t>FONDOS DESTINADOS A BECAS, SUBSIDIOS Y CRÉDITOS EDUCATIVOS UNIVERSITARIOS (LEY 1012 DE 2006)</t>
  </si>
  <si>
    <t>PROYECTOS INTEGRALES DE CIENCIA, TECNOLOGÍA E INNOVACIÓN</t>
  </si>
  <si>
    <t>PAGO DE DÉFICIT DE INVERSIÓN EN PROMOCIÓN DEL DESARROLLO</t>
  </si>
  <si>
    <t>ATENCIÓN A GRUPOS VULNERABLES - PROMOCIÓN SOCIAL</t>
  </si>
  <si>
    <t>PROTECCIÓN INTEGRAL A LA PRIMERA INFANCIA</t>
  </si>
  <si>
    <t>CONSTRUCCIÓN DE INFRAESTRUCTURA</t>
  </si>
  <si>
    <t>ADECUACIÓN DE INFRAESTRUCTURA</t>
  </si>
  <si>
    <t>PROGRAMA DE ATENCION INTEGRAL A LA PRIMERA INFANCIA -PAIPI</t>
  </si>
  <si>
    <t>FORTALECIMIENTO DE LA RED DE FRIO DEL PROGRAMA AMPLIADO DE INMUNIZACIONES -PAI</t>
  </si>
  <si>
    <t>DOTACIÓN DE MATERIAL PEDAGOGICO</t>
  </si>
  <si>
    <t>PROTECCIÓN INTEGRAL DE LA NIÑEZ</t>
  </si>
  <si>
    <t>CONTRATACIÓN DEL SERVICIO</t>
  </si>
  <si>
    <t>TALENTO HUMANO QUE DESARROLLA FUNCIONES DE CARÁCTER OPERATIVO</t>
  </si>
  <si>
    <t>ADQUISICIÓN DE INSUMOS, SUMINISTROS Y DOTACIÓN</t>
  </si>
  <si>
    <t>PROTECCIÓN INTEGRAL A LA ADOLESCENCIA</t>
  </si>
  <si>
    <t>ATENCIÓN Y APOYO AL ADULTO MAYOR</t>
  </si>
  <si>
    <t xml:space="preserve">ATENCIÓN Y APOYO A MADRES/PADRES CABEZA DE HOGAR  </t>
  </si>
  <si>
    <t xml:space="preserve">ATENCIÓN Y APOYO A LA POBLACIÓN DESPLAZADA POR LA VIOLENCIA </t>
  </si>
  <si>
    <t>ACCIONES HUMANITARIAS</t>
  </si>
  <si>
    <t>DESARROLLO ECONÓMICO LOCAL</t>
  </si>
  <si>
    <t>GESTIÓN SOCIAL</t>
  </si>
  <si>
    <t>HÁBITAT</t>
  </si>
  <si>
    <t>PROGRAMAS DE DISCAPACIDAD ( EXLCUYENDO ACCIONES DE SALUD PÚBLICA)</t>
  </si>
  <si>
    <t>ATENCIÓN Y APOYO A LA POBLACIÓN REINSERTADA</t>
  </si>
  <si>
    <t>ATENCIÓN Y APOYO A LOS GRUPOS INDÍGENAS</t>
  </si>
  <si>
    <t>ATENCIÓN Y APOYO A LOS GRUPOS AFROCOLOMBIANOS</t>
  </si>
  <si>
    <t xml:space="preserve">ATENCIÓN Y APOYO AL PUEBLO ROM </t>
  </si>
  <si>
    <t>PROGRAMAS DISEÑADOS  PARA LA SUPERACIÓN DE LA POBREZA  EXTREMA EN EL MARCO DE LA RED JUNTOS - FAMILIAS EN ACCIÓN</t>
  </si>
  <si>
    <t>PAGO DE DÉFICIT DE INVERSIÓN EN ATENCIÓN A GRUPOS VULNERABLES - PROMOCIÓN SOCIAL</t>
  </si>
  <si>
    <t>ATENCIÓN Y APOYO A LA POBLACIÓN L.G.T.B.</t>
  </si>
  <si>
    <t>PROTECCIÓN INTEGRAL A LA JUVENTUD</t>
  </si>
  <si>
    <t xml:space="preserve">EQUIPAMIENTO </t>
  </si>
  <si>
    <t>PREINVERSIÓN DE INFRAESTRUCTURA</t>
  </si>
  <si>
    <t>CONSTRUCCIÓN DE DEPENDENCIAS DE LA ADMINISTRACIÓN</t>
  </si>
  <si>
    <t>MEJORAMIENTO Y MANTENIMIENTO DE DEPENDENCIAS DE LA ADMINISTRACIÓN</t>
  </si>
  <si>
    <t>CONSTRUCCIÓN DE PLAZAS DE MERCADO, MATADEROS, CEMENTERIOS, PARQUES Y ANDENES Y MOBILIARIOS DEL ESPACIO PÚBLICO</t>
  </si>
  <si>
    <t>MEJORAMIENTO Y MANTENIMIENTO DE PLAZAS DE MERCADO, MATADEROS, CEMENTERIOS, PARQUES  Y ANDENES Y MOBILIARIOS DEL ESPACIO PÚBLICO</t>
  </si>
  <si>
    <t>PAGO DE DÉFICIT DE INVERSIÓN EN EQUIPAMIENTO</t>
  </si>
  <si>
    <t>DESARROLLO COMUNITARIO</t>
  </si>
  <si>
    <t>PROGRAMAS DE CAPACITACIÓN, ASESORÍA Y ASISTENCIA TÉCNICA PARA CONSOLIDAR PROCESOS DE PARTICIPACIÓN CIUDADANA Y CONTROL SOCIAL</t>
  </si>
  <si>
    <t>PROCESOS DE ELECCIÓN DE CIUDADANOS A LOS ESPACIOS DE PARTICIPACIÓN CIUDADANA</t>
  </si>
  <si>
    <t xml:space="preserve">CAPACITACIÓN A LA COMUNIDAD SOBRE PARTICIPACIÓN EN LA GESTIÓN PÚBLICA </t>
  </si>
  <si>
    <t>PAGO DE DÉFICIT DE INVERSIÓN EN DESARROLLO COMUNITARIO</t>
  </si>
  <si>
    <t>FORTALECIMIENTO INSTITUCIONAL</t>
  </si>
  <si>
    <t>PROCESOS INTEGRALES DE EVALUACIÓN INSTITUCIONAL Y REORGANIZACIÓN ADMINISTRATIVA</t>
  </si>
  <si>
    <t>PROGRAMAS DE CAPACITACIÓN Y ASISTENCIA TÉCNICA ORIENTADOS AL DESARROLLO EFICIENTE DE LAS COMPETENCIAS DE LEY</t>
  </si>
  <si>
    <t>PAGO DE DÉFICIT FISCAL, DE PASIVO LABORAL Y PRESTACIONAL EN PROGRAMAS DE SANEAMIENTO FISCAL Y FINANCIERO</t>
  </si>
  <si>
    <t>CAUSADO CON ANTERIORIDAD AL 31 DE DICIEMBRE DE 2000</t>
  </si>
  <si>
    <t>CAUSADO DESPUÉS DEL 31 DE DICIEMBRE DE 2000</t>
  </si>
  <si>
    <t>FINANCIACIÓN DE ACUERDOS DE RESTRUCTURACIÓN DE PASIVOS</t>
  </si>
  <si>
    <t>PASIVOS LABORALES Y PRESTACIONALES</t>
  </si>
  <si>
    <t>PASIVOS CON ENTIDADES PÚBLICAS Y DE SEGURIDAD SOCIAL</t>
  </si>
  <si>
    <t>PASIVOS CON ENTIDADES FINANCIERAS VIGILADAS DIFERENTES A DEUDA PUBLICA</t>
  </si>
  <si>
    <t>DEMÁS ACREEDORES</t>
  </si>
  <si>
    <t>PASIVOS CLASIFICADOS COMO CONTINGENCIAS</t>
  </si>
  <si>
    <t>PASIVOS CLASIFICADOS COMO SALDOS POR DEPURAR</t>
  </si>
  <si>
    <t>ACTUALIZACIÓN DEL SISBEN</t>
  </si>
  <si>
    <t>ESTRATIFICACIÓN SOCIOECONÓMICA</t>
  </si>
  <si>
    <t>ACTUALIZACIÓN CATASTRAL</t>
  </si>
  <si>
    <t>ELABORACIÓN Y ACTUALIZACIÓN DEL PLAN DE DESARROLLO</t>
  </si>
  <si>
    <t>ELABORACIÓN Y ACTUALIZACIÓN DEL PLAN DE ORDENAMIENTO TERRITORIAL</t>
  </si>
  <si>
    <t>PAGO DE DÉFICIT DE INVERSIÓN EN FORTALECIMIENTO INSTITUCIONAL</t>
  </si>
  <si>
    <t>JUSTICIA</t>
  </si>
  <si>
    <t>PAGO DE INSPECTORES DE POLICÍA</t>
  </si>
  <si>
    <t>CONTRATACIÓN DE SERVICIOS ESPECIALES DE POLICÍA EN CONVENIO CON LA POLICÍA NACIÓNAL</t>
  </si>
  <si>
    <t>PAGO DE COMISARIOS DE FAMILIA, MÉDICOS, PSICÓLOGOS Y TRABAJADORES SOCIALES DE LAS COMISARÍAS DE FAMILIA.</t>
  </si>
  <si>
    <t>FONDO TERRITORIAL DE SEGURIDAD (LEY 1106 DE 2006)</t>
  </si>
  <si>
    <t>DOTACIÓN Y MATERIAL DE GUERRA</t>
  </si>
  <si>
    <t>RECONSTRUCCIÓN DE CUARTELES Y DE OTRAS INSTALACIONES</t>
  </si>
  <si>
    <t>COMPRA DE EQUIPO DE COMUNICACIÓN, MONTAJE Y OPERACIÓN DE REDES DE INTELIGENCIA</t>
  </si>
  <si>
    <t>RECOMPENSAS A PERSONAS QUE COLABOREN CON LA JUSTICIA Y SEGURIDAD DE LAS MISMAS</t>
  </si>
  <si>
    <t xml:space="preserve">SERVICIOS PERSONALES, DOTACIÓN Y RACIONES PARA NUEVOS AGENTES Y SOLDADOS </t>
  </si>
  <si>
    <t>GASTOS DESTINADOS A GENERAR AMBIENTES QUE PROPICIEN LA SEGURIDAD CIUDADANA Y LA PRESERVACIÓN DEL ORDEN PÚBLICO.</t>
  </si>
  <si>
    <t>DESARROLLO DEL PLAN INTEGRAL DE SEGURIDAD Y CONVIVENCIA CIUDADANA</t>
  </si>
  <si>
    <t>PAGO DE DÉFICIT DE INVERSIÓN EN JUSTICIA</t>
  </si>
  <si>
    <t>PLAN DE ACCIÓN DE DERECHOS HUMANOS Y DIH</t>
  </si>
  <si>
    <t xml:space="preserve">CONSTRUCCIÓN DE PAZ Y CONVIVENCIA FAMILIAR </t>
  </si>
  <si>
    <t>INTERVENTORIA TÉCNICA DE LOS PROYECTOS QUE SE EJECUTEN CON RECURSOS DE REGALÍAS Y COMPENSACIONES</t>
  </si>
  <si>
    <t>Sector</t>
  </si>
  <si>
    <t>ID</t>
  </si>
  <si>
    <t xml:space="preserve">APSB </t>
  </si>
  <si>
    <t>GRUPOS VULNERABLES - PROMOCIÓN SOCIAL</t>
  </si>
  <si>
    <t>REGALÍAS Y COMPENSACIONES</t>
  </si>
  <si>
    <t>SERVICIOS PÚBLICOS INTERÉS SOCIAL</t>
  </si>
  <si>
    <t>Codsec</t>
  </si>
  <si>
    <t>R. Propios</t>
  </si>
  <si>
    <t>Otros</t>
  </si>
  <si>
    <t>Subprograma</t>
  </si>
  <si>
    <t>Valor esperado final de gobierno</t>
  </si>
  <si>
    <t>LINEA ESTRATEGICA</t>
  </si>
  <si>
    <t>GESTIÓN Y HECHOS SOCIALES</t>
  </si>
  <si>
    <t>GESTIÓN Y HECHOS TERRITORIALES</t>
  </si>
  <si>
    <t xml:space="preserve">GESTIÓN Y HECHOS SOCIALES
</t>
  </si>
  <si>
    <t>1,1,7</t>
  </si>
  <si>
    <t>1,1,9</t>
  </si>
  <si>
    <t>El Bagre territorio Bilingue</t>
  </si>
  <si>
    <t>Implementación del Transporte Escolar</t>
  </si>
  <si>
    <t>Garantizar la administración, seguimiento, vigilancia y control del aseguramiento en salud del regimen subsidiado del municipio</t>
  </si>
  <si>
    <t>Garantizar la prestación de servicios no incluidos en el Plan obligatorio de salud que puedan incidir en los inidicadores de condiciones en la prestaación de servicio de salud en el muninicpio a través de acciones concertadas con los actores del sistema</t>
  </si>
  <si>
    <t>Mejorar las condiciones del entorno con el fin de facilitar el desarrollo de una cultura de la salud con calidad de vida y el desarrollo de la autonomía individual y colectiva</t>
  </si>
  <si>
    <t xml:space="preserve">Promover acciones de articulación intersectorial para la atención de los grupos mas vulnerables con el fin de garantizar el derecho a la salud y la inclusión social </t>
  </si>
  <si>
    <t>Prevención, vigilancia y control de riesgos profesionales</t>
  </si>
  <si>
    <t>Implementar acciones de promoción de entornos laborales saludables en coordinación con las ARP y las EPS del municipio</t>
  </si>
  <si>
    <t>Preparar a la comunidad para prevenir y atender oportunamente las situaciones de emergencia y desastres a través de acciones educativas y de identificación del riesgo</t>
  </si>
  <si>
    <t>Adecuación técnologica y recurso humano para la administración de la afiiliación en el municipio</t>
  </si>
  <si>
    <t>Vigilancia y Control del Aseguramiento</t>
  </si>
  <si>
    <t>Mejoramiento de la eficiencia en la prestación de servicios de salud y sostenibilidad financiera de la IPS pública</t>
  </si>
  <si>
    <t>Realizar 2000 encuestas a los usuarios de las EPS-S para evaluar la oportunidad y calidad en la prestacion de servicio de salud de la red contratada</t>
  </si>
  <si>
    <t>N° de encuentas realizadas a usuarios de las EPS-S en prestacion de servicios de la red contratada</t>
  </si>
  <si>
    <t>Nombre del indicador</t>
  </si>
  <si>
    <t>No de actividades realizadas</t>
  </si>
  <si>
    <t>No de adultos atendidos en CBA</t>
  </si>
  <si>
    <t xml:space="preserve">No de talleres realizados </t>
  </si>
  <si>
    <t>No de reunioes realizadas</t>
  </si>
  <si>
    <t>Promoción de la afiliación al Sistema General de Seguridad Social en Salud -SGSSS</t>
  </si>
  <si>
    <t>un programa operando y funcionando; con recuros humano disponible en el muncipio</t>
  </si>
  <si>
    <t xml:space="preserve"> Un programa operando en el municipio</t>
  </si>
  <si>
    <t xml:space="preserve"> No. de brigadas de impacto realizas</t>
  </si>
  <si>
    <t>No. de estudio realizado</t>
  </si>
  <si>
    <t>Un documento con el contenido del diagnostico, estrategias y plan de inversión</t>
  </si>
  <si>
    <t>Ampliación y mantenimiento de la cobertura educativa</t>
  </si>
  <si>
    <t>Educación con Calidad y competitividad</t>
  </si>
  <si>
    <t>Educación Eficiente</t>
  </si>
  <si>
    <t>GESTIÓN Y HECHOS ECONOMICOS</t>
  </si>
  <si>
    <t>Cultura de la conservación ambiental</t>
  </si>
  <si>
    <t xml:space="preserve">Adquisición de predios de interes ambiental                                                                                                                                 </t>
  </si>
  <si>
    <t>Protección de áreas estratégicas</t>
  </si>
  <si>
    <t>Subprogramas y/o Proyectos Especiales</t>
  </si>
  <si>
    <t xml:space="preserve">EDUCACIÓN </t>
  </si>
  <si>
    <t>SALUD &amp; PROTECCIÓN SOCIAL</t>
  </si>
  <si>
    <t>Promoción de la salud y calidad en ambitos laborales</t>
  </si>
  <si>
    <t xml:space="preserve">Implementar programas pertinentes que promuevan las competencias especificas del talento humano para mejorar la productividad y la competitividad </t>
  </si>
  <si>
    <t>DIA DE SOL: 4 salidas a lugares de sano esparcimiento.</t>
  </si>
  <si>
    <t>Programa de alimentación al adulto mayor en el muncipio de El Bagre, zona urbana y rural dirigido, a 130 adultos mayores.</t>
  </si>
  <si>
    <t xml:space="preserve">4 actos administrativos que permitan la continuidad y el fortalecimiento del regimen subsidiado en salud. </t>
  </si>
  <si>
    <t>Continuidad y Fortalecimiento del aseguramiento de los afiliados al regimen subsidiado</t>
  </si>
  <si>
    <t xml:space="preserve">Salud Pública </t>
  </si>
  <si>
    <t>Atención integral a 18 adultos mayores desprotegidos</t>
  </si>
  <si>
    <t>Plan de Salud Indigena</t>
  </si>
  <si>
    <t>24 reuniones del COMPSE que busque establecer las politicas publicas dirigidas a la población adulto mayor, discapacidad,indigena , desplazado y afro</t>
  </si>
  <si>
    <t>Promoción de la salud, prevención de los riesgos en salud y de origen laboraL.</t>
  </si>
  <si>
    <t>Agua Potable Para Todos</t>
  </si>
  <si>
    <t>GESTIÓN &amp; HECHOS POLÍTICOS</t>
  </si>
  <si>
    <t>Justicia, Seguridad &amp; Convivencia</t>
  </si>
  <si>
    <t>SGR- Regalías</t>
  </si>
  <si>
    <t>SGR-Regalías</t>
  </si>
  <si>
    <t>SGR -Regalías</t>
  </si>
  <si>
    <t>AGUA POTABLE Y SANEAMIENTO BÁSICO</t>
  </si>
  <si>
    <t>EQUIPAMIENTO MUNICIPAL</t>
  </si>
  <si>
    <t>SERVICIOS PÚBLICOS DOMICILIARIOS</t>
  </si>
  <si>
    <t>ESPACIO PÚBLICO</t>
  </si>
  <si>
    <t>Construcción de estufas eficientes en zona rural del municipio</t>
  </si>
  <si>
    <t>Construcción, mejoramiento y mantenimiento de la Infraestructura Vial</t>
  </si>
  <si>
    <t>1,2,2</t>
  </si>
  <si>
    <t>1,2,3</t>
  </si>
  <si>
    <t>1,2,4</t>
  </si>
  <si>
    <t>1,2,5</t>
  </si>
  <si>
    <t>1,3,2</t>
  </si>
  <si>
    <t>1,3,3</t>
  </si>
  <si>
    <t>1,4,1</t>
  </si>
  <si>
    <t>1,4,2</t>
  </si>
  <si>
    <t>9,1,3</t>
  </si>
  <si>
    <t>Recuperación, Construcción y/o mantenimeinto, del espacio público</t>
  </si>
  <si>
    <t xml:space="preserve">Mejorar las condiciones de movilidad y </t>
  </si>
  <si>
    <t>Adquisición e instalación de micromedidores</t>
  </si>
  <si>
    <t>No. de mantenimientos realizados</t>
  </si>
  <si>
    <t>Conservación y Preservación del Medio Ambiente</t>
  </si>
  <si>
    <t>ML construidos</t>
  </si>
  <si>
    <t>Construcción  de Parques</t>
  </si>
  <si>
    <t>No. de talleres realizados</t>
  </si>
  <si>
    <t>Construcción de senderos peatonales y ecológicos</t>
  </si>
  <si>
    <t xml:space="preserve">Control a las emisiones contaminantes del aire           </t>
  </si>
  <si>
    <t>Reforestación y protección de Microcuencas abastecedoras de acueductos</t>
  </si>
  <si>
    <t>SGR (Regalías)</t>
  </si>
  <si>
    <t>No de Has Reforestadas</t>
  </si>
  <si>
    <t xml:space="preserve">Construcción de trescientas veinte (320) estufas eficientes </t>
  </si>
  <si>
    <t>No. de estufas construidas</t>
  </si>
  <si>
    <t>Identificación y caracterización de los  humedales del municipio</t>
  </si>
  <si>
    <t>Un documento con la Identificación y caracterización de los humedales</t>
  </si>
  <si>
    <t>No. de documentos entregados</t>
  </si>
  <si>
    <t>Realizar ocho mantenimientos en los humedales</t>
  </si>
  <si>
    <t>No. de Has adquiridas</t>
  </si>
  <si>
    <t>No de Has Reforestadas y Protegidas</t>
  </si>
  <si>
    <t>No. de colmenas establecidas</t>
  </si>
  <si>
    <t>Protección de corredores biologicos como preservación de la biodiversidad de fauna y flora silvestre</t>
  </si>
  <si>
    <t>No. de celebraciones  realizadas</t>
  </si>
  <si>
    <t>No. de salidas realizadas</t>
  </si>
  <si>
    <t xml:space="preserve">Construcción de la Terminal de Transporte                                                                                                                                                                  </t>
  </si>
  <si>
    <t>GRUPOS VULNERABLES</t>
  </si>
  <si>
    <t>Adecuación de un espacio físico para el funcionamiento de los programas de la juventud</t>
  </si>
  <si>
    <t>No. de eventos realizados</t>
  </si>
  <si>
    <t>No de actos adminitrativos que permitan la continuidad en el regimen subsidiado</t>
  </si>
  <si>
    <t>No. de adecuaciones realizadas</t>
  </si>
  <si>
    <t>Mejoramientos realizados</t>
  </si>
  <si>
    <t>No. de plantas físicas construidas</t>
  </si>
  <si>
    <t>No. de dotaciones realizadas</t>
  </si>
  <si>
    <t>Construcción de seis (6) plantas fisicas para C.E.R. sin infraestructura</t>
  </si>
  <si>
    <t>Construir  9 puentes en la zona rural</t>
  </si>
  <si>
    <t>No. de puentes construidos en la zona rural</t>
  </si>
  <si>
    <t>No. de puentes construidos en la zona urbana</t>
  </si>
  <si>
    <t>Reforestación  y recuperación de zonas degradadas por la minería</t>
  </si>
  <si>
    <t>No de planes formulados</t>
  </si>
  <si>
    <t>Mantenimiento e inciación del procesos de Clausura del relleno sanitario de la zona urbana -El Puente</t>
  </si>
  <si>
    <t>Mantenimiento y Mejoramiento de Vías Rurales</t>
  </si>
  <si>
    <t>Mantenimiento y Mejoramiento de Vías Urbanas</t>
  </si>
  <si>
    <t>Mejorar y mantener 125 Km. de vía rurales</t>
  </si>
  <si>
    <t>Construir 10 obras complementarias en las vías urbanas y rurales</t>
  </si>
  <si>
    <t xml:space="preserve">Construcción de Obras Complementarias                                                                                                                                                                                    </t>
  </si>
  <si>
    <t>Km comstruidos</t>
  </si>
  <si>
    <t>Mantenimientos y mejoramientos realizados</t>
  </si>
  <si>
    <t>No. de acciones realizadas</t>
  </si>
  <si>
    <t xml:space="preserve">Obras complementarias construidas </t>
  </si>
  <si>
    <t>Km de vías urbanas mantenidos y mejorados</t>
  </si>
  <si>
    <t>Km de vías rurales mantenidos y mejorados</t>
  </si>
  <si>
    <t>Mantenimientos realizados</t>
  </si>
  <si>
    <t>Relleno sanitario construido</t>
  </si>
  <si>
    <t>No. de estudios realizados</t>
  </si>
  <si>
    <t>Realizar un estudio, diseño y formulación del proyecto para la construcción de seis (6) puentes</t>
  </si>
  <si>
    <t>Construcción de Restaurantes Escolares</t>
  </si>
  <si>
    <t>No. de restaurantes escolares costruidos</t>
  </si>
  <si>
    <t>Olimpiadas Juveniles: 4</t>
  </si>
  <si>
    <t>No. de olimpiadas realizadas</t>
  </si>
  <si>
    <t>16 Campañas sobre valores ciudadanos y responsabilidad social juvenil</t>
  </si>
  <si>
    <t>Semana de la Juventu: 4</t>
  </si>
  <si>
    <t>Personas (Víctimas, sevidores/as y miembros de la fuerza pública) capacitadas en derechos humanos, DIH y en mecanismo de resolución de conflictos, transformadoras de hechos violentos.</t>
  </si>
  <si>
    <t>Personas víctimas de conflicto armado con medidas de protección para sus vidas</t>
  </si>
  <si>
    <t>Personas identificadas</t>
  </si>
  <si>
    <t>Realizar 4 capacitaciones sobre DIH y mecanismos de resolución de conflictos, transformadoras de hechos violentos</t>
  </si>
  <si>
    <t>Un documento con la identificación de los riesgos de victimización</t>
  </si>
  <si>
    <t>Personas víctimas de conflicto armado que requieren asistencia funeraria y no tienen recursos para sufragar dichos gastos.</t>
  </si>
  <si>
    <t>Niños, niñas y adolescentes (0 a 17 años de edad) atendidos en el sistema educativo.</t>
  </si>
  <si>
    <t>Personas víctima que acceden al sistema de salud.</t>
  </si>
  <si>
    <t>Población víctima del conflicto que accede a los programas de seguridad alimentaria y nutricional.</t>
  </si>
  <si>
    <t>Creación de un Centro Regional para la atención integral de las víctimas del Bajo Cauca antioqueño</t>
  </si>
  <si>
    <t>No. de docuementos realizados</t>
  </si>
  <si>
    <t xml:space="preserve">Identificar el 100% de personas victimas del conflicto </t>
  </si>
  <si>
    <t>Integrar al sistema educativo el 100% de Niños, niñas y adolescentes (6 a 17 años de edad) victimas del conflicto</t>
  </si>
  <si>
    <t xml:space="preserve">Brindar seguridad alimentaria y nutricional al 100% de población victima del conflicto identificada </t>
  </si>
  <si>
    <t>Acuerdos interterritoriales e interinstitucionales para el retorno o la reubicación de familias víctimas de desplazamiento forzado con gestión.</t>
  </si>
  <si>
    <t>Unidades Productivas establecidas</t>
  </si>
  <si>
    <t>Establecer cuatro unidades productivas para generar condicones de calidad de vida a las victimas</t>
  </si>
  <si>
    <t>Rectificación de cauces de quebradas que interceptan las vías rurales</t>
  </si>
  <si>
    <t>Conservación y fortalecimiento de las diferentes manifestaciones culturales</t>
  </si>
  <si>
    <t>No. de capacitaciones realizadas</t>
  </si>
  <si>
    <t>El Bagre Multicultural</t>
  </si>
  <si>
    <t>No. de participaciones en eventos culturales</t>
  </si>
  <si>
    <t xml:space="preserve">Promover la identidad cultural local con la participación en eventos municipales,  regionales y nacionales </t>
  </si>
  <si>
    <t>Apoyo a eventos culturales locales</t>
  </si>
  <si>
    <t>Fiesta del Oro, La Cultrua y el Renacer Bagreño</t>
  </si>
  <si>
    <t>Realizar 23 eventos "Vamos al parque"</t>
  </si>
  <si>
    <t>No. de retretas realizadas</t>
  </si>
  <si>
    <t>Realizar cuatro (4) eventos de Festival de Acordeoneros y compositores</t>
  </si>
  <si>
    <t>Realizar cuatro (4) eventos de Festival de la Cancion</t>
  </si>
  <si>
    <t>Realizar cuatro (4) eventos de Festival de la cometa</t>
  </si>
  <si>
    <t>Realizar cuatro concursos de talentos</t>
  </si>
  <si>
    <t>Realizar cuatro (4) eventos de Vacaciones Recreativas y Culturales</t>
  </si>
  <si>
    <t>Realizar cuatro (4) eventos de Dia del Idioma</t>
  </si>
  <si>
    <t xml:space="preserve">Apoyar 16 eventos culturales </t>
  </si>
  <si>
    <t>No. de eventos apoyados</t>
  </si>
  <si>
    <t>Realizar cuatro (4) eventos de la fiesta del Oro, La cultura y el Renacer Bagreño</t>
  </si>
  <si>
    <t>Lectura Bajo la Sombra</t>
  </si>
  <si>
    <t>Realizar 36 jornadas de Lectura Bajo La sombra</t>
  </si>
  <si>
    <t>No. de Jornadas realizadas</t>
  </si>
  <si>
    <t xml:space="preserve">Realizar cuatro (4) concursos de lectura </t>
  </si>
  <si>
    <t>Formulación del Plan municipal de Cultura</t>
  </si>
  <si>
    <t>Formular un Plan Municipal de la Cultura</t>
  </si>
  <si>
    <t>Creación del periodico Cultural</t>
  </si>
  <si>
    <t xml:space="preserve">Crear un periodico cultural y editarlo </t>
  </si>
  <si>
    <t>No. de documentos con el plan municipal de cultura</t>
  </si>
  <si>
    <t>Dotación de instrumentos musicales,  implementos y accesorios para las diferentes areas artisticas</t>
  </si>
  <si>
    <t>Mantenimiento de instrumentos musicales e implementos de la casa de la cultura municipal</t>
  </si>
  <si>
    <t>No. de monitores disponibles</t>
  </si>
  <si>
    <t>No de eventos realizados</t>
  </si>
  <si>
    <t>Realizar cuatro (4) eventos de juegos escolares</t>
  </si>
  <si>
    <t>Realizar cuatro (4) eventos de juegos campesinos veredales</t>
  </si>
  <si>
    <t xml:space="preserve">Realizar cuatro (4) eventos de juegos intercolegidos </t>
  </si>
  <si>
    <t>Participar en cuatro eventos de Juegos Departamentales</t>
  </si>
  <si>
    <t>No. de participaciones</t>
  </si>
  <si>
    <t>Participar en cuatro eventos zonales programados por la corporación "Los Paisitas</t>
  </si>
  <si>
    <t>No. de participaciones en eventos</t>
  </si>
  <si>
    <t xml:space="preserve">Realizar ocho (8) torneos en las diferentes disciplinas deportivas </t>
  </si>
  <si>
    <t>No. de actividades programadas</t>
  </si>
  <si>
    <t>No. de torneos realizados</t>
  </si>
  <si>
    <t>Mantenimiento de escenarios deportivos</t>
  </si>
  <si>
    <t>Participar en 24 eventos deportivos regionales y nacionales</t>
  </si>
  <si>
    <t>Deporte y Recreación para todos</t>
  </si>
  <si>
    <t>Construcción de escenarios deportivos</t>
  </si>
  <si>
    <t>Construir cuatro (4) escenarios deportivos</t>
  </si>
  <si>
    <t>No. de escenarios construidos</t>
  </si>
  <si>
    <t xml:space="preserve">Legalización de bienes e inmuebles públicos (CER, </t>
  </si>
  <si>
    <t>Escenarios Deportivos</t>
  </si>
  <si>
    <t>Bagreños Campeones</t>
  </si>
  <si>
    <t>Capacitaciones a la comunidad deportiva</t>
  </si>
  <si>
    <t>Comunicaciones, divulgaciones y referentes sociales deportivos</t>
  </si>
  <si>
    <t>No. de actividades realizadas</t>
  </si>
  <si>
    <t>Formulación del Plan Municipal de Deporte</t>
  </si>
  <si>
    <t>No. de documento con el contenido del plan</t>
  </si>
  <si>
    <t>Apoyar el 100% de  proceso de retorno de las familias que los dispongan</t>
  </si>
  <si>
    <t>Familias víctimas de desplazamiento forzado que retornan a sus lugares de origen.</t>
  </si>
  <si>
    <t xml:space="preserve">Apoyar 100% los acuerdo interterritoriales e interinstitucionales para el retorno o la reubicación de familias víctimas de desplazamiento forzado </t>
  </si>
  <si>
    <t>Organizaciones de víctimas del conflicto armado que estando en procesos de fortalecimiento organizacional, toman parte en el sistema de participación definido por la Ley 1448 de 2011, para la incidencia en la política pública de atención a víctimas.</t>
  </si>
  <si>
    <t>Tecnologías de la información y las comunicaciones</t>
  </si>
  <si>
    <t>Impulsar la lectura y la escritura y facilitar la circulación y acceso a la información y el conocimiento</t>
  </si>
  <si>
    <t>Fomentar los procesos de formación artística y de creación cultural</t>
  </si>
  <si>
    <t>Fortalecer la apropiación social del Patrimonio Cultural</t>
  </si>
  <si>
    <t>No. de conferencias realizadas</t>
  </si>
  <si>
    <t>Incrementar la participación en actividades deportivas</t>
  </si>
  <si>
    <t>Gestionar y realizar 8 capacitaciones a los funcionarios del municipio</t>
  </si>
  <si>
    <t>Capacitaciones realizadas</t>
  </si>
  <si>
    <t>Realizar una actualización al SISBEN</t>
  </si>
  <si>
    <t>Actualizacion realizada</t>
  </si>
  <si>
    <t>Realizar una actualización al catastral</t>
  </si>
  <si>
    <t xml:space="preserve">Formular y elaborar el Plan de Desarrollo 2012 - 2015 </t>
  </si>
  <si>
    <t>Plan Formulado</t>
  </si>
  <si>
    <t xml:space="preserve">Un documento con la revisión y actualización del PBOT y un documento con la formulación de los planes parciales </t>
  </si>
  <si>
    <t>Revisión y Actualización del plan de ordenamiento territorial y formulación de los Planes Parciales</t>
  </si>
  <si>
    <t>Realizar una Revisión y una actualización al PBOT y una Formulación de los planes parciales</t>
  </si>
  <si>
    <t>No. de bienes e inmuebles legalizados</t>
  </si>
  <si>
    <t>Legalizar el 100% de los bienes e inmuebles públicos</t>
  </si>
  <si>
    <t>Construcción de Acueductos veredales</t>
  </si>
  <si>
    <t>No. de acueductos veredales construidos</t>
  </si>
  <si>
    <t>Fortalecer los procesos y el conocimiento deportivo
Desarrollar estrategias de apoyo y motivación a los deportistas desde el punto de vista físico, nutricional, sicológico y de capacitación para obtener un mejor rendimiento en su actividad deportiva.</t>
  </si>
  <si>
    <t>Montaje e implementación del sistema de gestión de la calidad en el marco de la ley 872 de 2003 y la norma técnica NTC-GP 1000 de 2004</t>
  </si>
  <si>
    <t>No. de campaña realizadas</t>
  </si>
  <si>
    <t>Equidad de Genero</t>
  </si>
  <si>
    <t>Brindar oportunidad de empleo a la población a través de alianzas con el SENA, UNIMINUTO, Sectores privados y la promoción de siete productos estrategicos para el desarrollo local</t>
  </si>
  <si>
    <t>Fortalecimiento de las competencias de lectura y escritura</t>
  </si>
  <si>
    <t>No. de eventos y simulacros realizados</t>
  </si>
  <si>
    <t>Foros realizados</t>
  </si>
  <si>
    <t xml:space="preserve">Realizar cuatro (4) FOROS educativos </t>
  </si>
  <si>
    <t>No. de cubiertas construidas</t>
  </si>
  <si>
    <t>Realizar ocho (8) mantenimientos a los escenario deportivos</t>
  </si>
  <si>
    <t>Construir tres (3) cubiertas para placas deportivas</t>
  </si>
  <si>
    <t xml:space="preserve">ocho (8) Capacitaciones en temas culturales </t>
  </si>
  <si>
    <t>Semana de los valores familiares, la cultura y el talento</t>
  </si>
  <si>
    <t>Realizar veinticuatro (24) retretas</t>
  </si>
  <si>
    <t>Realizar veinticuatro (24) eventos de Cine en mi barrio</t>
  </si>
  <si>
    <t>Salud infantil</t>
  </si>
  <si>
    <t>Salud mental</t>
  </si>
  <si>
    <t>Salud sexual y reproductiva</t>
  </si>
  <si>
    <t xml:space="preserve">Nutrición </t>
  </si>
  <si>
    <t>Asistencia técnica para proyectos agropecuarios</t>
  </si>
  <si>
    <t xml:space="preserve">Desarrollar estrategias para la conservación y utilización de semillas y promover la reforestación y la siembra de frutales. </t>
  </si>
  <si>
    <t>Establecer 500 has de caucho</t>
  </si>
  <si>
    <t>Establecer 150 has de cacao</t>
  </si>
  <si>
    <t>No. de estanques construidos</t>
  </si>
  <si>
    <t>Equipar 100 has de caucho para el beneficio</t>
  </si>
  <si>
    <t>No.  Has equipadas</t>
  </si>
  <si>
    <t>Fortalecimiento de la seguridad alimentaria</t>
  </si>
  <si>
    <t>Entrega de 1.200 kit de semillas de hortaliza y maiz</t>
  </si>
  <si>
    <t>Kit de semillas entregados</t>
  </si>
  <si>
    <t xml:space="preserve">Administración del Sistema Integrado de Matricula - SIMAT </t>
  </si>
  <si>
    <t>No. de procesos anuales realizados</t>
  </si>
  <si>
    <t>Mantenimiento de los servicios públicos en las instituciones educativas</t>
  </si>
  <si>
    <t>Construcción del COSO Municipal</t>
  </si>
  <si>
    <t>Construir  un COSO Municipal</t>
  </si>
  <si>
    <t>%  de cobertura mantenido</t>
  </si>
  <si>
    <t>No. de Mantenimientos realizados</t>
  </si>
  <si>
    <t>Mantener el 100% de la cobertura de Alimentación escolar</t>
  </si>
  <si>
    <t xml:space="preserve">No. de cupos </t>
  </si>
  <si>
    <t>No. de estudiantes atendidos</t>
  </si>
  <si>
    <t>No. de kit escolares entregados</t>
  </si>
  <si>
    <t>Suministro de kit escolares</t>
  </si>
  <si>
    <t>Realizar cuatro(4) simulacros de prueba SABER</t>
  </si>
  <si>
    <t>Suministrar 8.000 Kit escolares</t>
  </si>
  <si>
    <t>Realizar cuatro (4) acciones de apoyo a través de los fondos de servicios educativos para el fortalecimiento de las competencias de lectura y escritura</t>
  </si>
  <si>
    <t>Formación para la gestión pedagogica y curricular del personal docente.</t>
  </si>
  <si>
    <t>Realizar cuatro (4) procesos de formación con los docentes municipales</t>
  </si>
  <si>
    <t>No. de procesos de formación realizados</t>
  </si>
  <si>
    <t>Apoyar cuatro eventos de promoción de la educación con enfoque investigativo e innovador</t>
  </si>
  <si>
    <t>No. de convenios realizados y ejecutados</t>
  </si>
  <si>
    <t>Premio a la excelencia educativa</t>
  </si>
  <si>
    <t>Adecuación de 7 aulas Bilingues</t>
  </si>
  <si>
    <t>Dotación de 7 aulas bilingues</t>
  </si>
  <si>
    <t>No. de premios entregados</t>
  </si>
  <si>
    <t>Fortalecimiento de la educación superior</t>
  </si>
  <si>
    <t>PLAN PLURIANUAL DE INVERSIONES 2012 -2015</t>
  </si>
  <si>
    <t xml:space="preserve">Formulación del plan de desarrollo                                                                                                                                                                   </t>
  </si>
  <si>
    <t>Implementación del Plan de Seguridad y convivencia ciudadana</t>
  </si>
  <si>
    <t>Salud Ocupacional</t>
  </si>
  <si>
    <t>Velar por el bienestar fisico y mental de los empleados y obreros que laboran en la administración municipal</t>
  </si>
  <si>
    <t>Implementación del programa de salud ocupacional en cumplimiento de la ley 9 de 1979</t>
  </si>
  <si>
    <t>Fortalecimiento de la imagen corporativa</t>
  </si>
  <si>
    <t xml:space="preserve">Realizar cuatro (4) campañas pedagogicas de fortalecimiento del recaudo </t>
  </si>
  <si>
    <t>Estrategia pedagogica de fortalecimiento del recaudo</t>
  </si>
  <si>
    <t>No. de campañas realizadas</t>
  </si>
  <si>
    <t>Construcción de estanques Piscicolas</t>
  </si>
  <si>
    <t>Asistencia técnica a 800 Hectareas de Caucho y Cacao y Oleaginosas</t>
  </si>
  <si>
    <t>Entrega de 1.200  kit de herramientas para familias campesinas</t>
  </si>
  <si>
    <t>Kit de herramientas entregados</t>
  </si>
  <si>
    <t>No. de has asistidas</t>
  </si>
  <si>
    <t xml:space="preserve">Programa implementados </t>
  </si>
  <si>
    <t>Formular e implementar  un sisema de gestión de la Calidad</t>
  </si>
  <si>
    <t>Sistema implementado</t>
  </si>
  <si>
    <t>Realizar veinticuatro (24) capacitaciones a la comunidad deportiva</t>
  </si>
  <si>
    <t>Realizar 12 capacitaciones de empoderamiento juvenil para la formulación de proyectos</t>
  </si>
  <si>
    <t>Juventud como dinamizadora del desarrollo economico local</t>
  </si>
  <si>
    <t xml:space="preserve">No. de capacitaciones a jovenes </t>
  </si>
  <si>
    <t>Patrocinar cuatro (4) proyectos innovadores economicos y de emprendimiento</t>
  </si>
  <si>
    <t>No. de proyectos patrocinados</t>
  </si>
  <si>
    <t>No. de mantenimientos realizadas</t>
  </si>
  <si>
    <t xml:space="preserve">Representación subregional y departamental en 24 eventos </t>
  </si>
  <si>
    <t>No. representaciones en eventos</t>
  </si>
  <si>
    <t>Acompañamiento y Fortalecimiento al Plan Municipal de Juventud: 4</t>
  </si>
  <si>
    <t>1,1,4</t>
  </si>
  <si>
    <t>1,1,5</t>
  </si>
  <si>
    <t>1,1,8</t>
  </si>
  <si>
    <t>1,1,10</t>
  </si>
  <si>
    <t>1,2,6</t>
  </si>
  <si>
    <t>1,2,7</t>
  </si>
  <si>
    <t>1,3,4</t>
  </si>
  <si>
    <t>1,4,3</t>
  </si>
  <si>
    <t>Plan Estratregico Municipal de Juventud</t>
  </si>
  <si>
    <t>Estudio y diseño de Obras de protección de la rivera del rio Nechi.</t>
  </si>
  <si>
    <t>Construcción de obras de protección de la rivera del rio Nechi</t>
  </si>
  <si>
    <t xml:space="preserve">No. de Planes implementados </t>
  </si>
  <si>
    <t>Desarrollar estrategias de acompañamiento a los pequeños y medianos mineros para implementar una mineria inteligente, comprometida con la protección ambiental y la recuperación de areas degradadas</t>
  </si>
  <si>
    <t>Establecimiento de un vivero nativo</t>
  </si>
  <si>
    <t xml:space="preserve">Establecer un vivero con especies nativas de la región </t>
  </si>
  <si>
    <t>SR</t>
  </si>
  <si>
    <t xml:space="preserve">Recuperación y adecuación del espacio público </t>
  </si>
  <si>
    <t>Recuperación y adecuación de 10.000 M2 de espacio público</t>
  </si>
  <si>
    <t>Ordenación Forestal</t>
  </si>
  <si>
    <t>Un proyecto de ordenación forestal para la zona de reserva forestal</t>
  </si>
  <si>
    <t>Elaboración de un estudio, diseños y proyecto para la construcción del Aeropuerto Subregional</t>
  </si>
  <si>
    <t xml:space="preserve">Un proyecto para el relleno subregional </t>
  </si>
  <si>
    <t>Metros construidos</t>
  </si>
  <si>
    <t>Saneamiento Básico</t>
  </si>
  <si>
    <t>Ofrecer el servicio de suministro de agua potable las 24 horas del día y con condiciones de efiencia y calidad en la administración y operación del servicio</t>
  </si>
  <si>
    <t xml:space="preserve">Apoyo a la disposición, eliminación y reciclaje de residuos líquidos y sólidos      </t>
  </si>
  <si>
    <t>Capacitación a los padres de familia, sobre la responsabilidades que tienen como padres de velar por el cumplimiento de los derechos de  los NNA</t>
  </si>
  <si>
    <t>Realizar 4 talleres con el apoyo de entidades como el SENA, para la población en situación de discapacidad</t>
  </si>
  <si>
    <t>Capacitación a los niños, niñas y adolescentes sobre la politica de equidad de genero.</t>
  </si>
  <si>
    <t xml:space="preserve">Realizar 4 capacitaciones a los NNA. sobre la politica de equidad de genero </t>
  </si>
  <si>
    <t xml:space="preserve">Prevención del trabajo infantil en todas sus formas. </t>
  </si>
  <si>
    <t>No. de parques construidos</t>
  </si>
  <si>
    <t>Realizar mantenimiento a cuatro parques</t>
  </si>
  <si>
    <t>Apoyar los procesos de atención juridica y psicosocial al 100% de las victimas con el fin de reparar los daños ocasionados por hechos violentos, las secuelas psicologicas y emocionales que el conflicto armado ha dejado en su vida, propiciando la reconstrucción de las relaciones sociales rotas.</t>
  </si>
  <si>
    <t>Porcentaje de Familias y personas víctimas del conflicto armado con atención juridica y psicosocial  atendidas</t>
  </si>
  <si>
    <t>Realizar ocho (8) capacitaciones a las Organizaciones de victimas del conflicto armado</t>
  </si>
  <si>
    <t>Apoyar y estudiar el 100% de las propuestas formulada por las organizaciones de población víctima del conflicto armado en materia de política pública de atención a victimas, buscando su viabilidad</t>
  </si>
  <si>
    <t>Has adquiridas</t>
  </si>
  <si>
    <t>M2 construidos</t>
  </si>
  <si>
    <t>Participar en veinticuatro (24) eventos de interclubes programados por las ligas deportivas de antioquia</t>
  </si>
  <si>
    <t>Realizar ocho (8) actividades Comunicaciones, divulgaciones y referentes sociales deportivos</t>
  </si>
  <si>
    <t>Mantenimiento, Recuperación y dotación de parques en el municipio</t>
  </si>
  <si>
    <t>M2 de espacio público recuperados</t>
  </si>
  <si>
    <t xml:space="preserve">Realizar cuatro (4) talleres de sensibilización </t>
  </si>
  <si>
    <t>Realizar cuatro (4) giras  técnicas a la biofabrica  de caucho en Santa Clara en el municipio de Tarazá</t>
  </si>
  <si>
    <t>No. de giras realizadas</t>
  </si>
  <si>
    <t>Fuentes de Financiación (millones de pesos) 
2012-2015</t>
  </si>
  <si>
    <t>Realizar un estudio tecnico para la ampliación del HNSC</t>
  </si>
  <si>
    <t>PLAN OPERATIVO ANUAL DE INVERSIÓN 2012</t>
  </si>
  <si>
    <t>PLAN OPERATIVO ANUAL DE INVERSIÓN 2013</t>
  </si>
  <si>
    <t>PLAN OPERATIVO ANUAL DE INVERSIÓN 2014</t>
  </si>
  <si>
    <t>PLAN OPERATIVO ANUAL DE INVERSIÓN 2015</t>
  </si>
  <si>
    <t>SGR
(Regalías)</t>
  </si>
  <si>
    <t>PLAN PLURIANUAL DE INVERSIONES 2012 -2015
EDUCACIÓN</t>
  </si>
  <si>
    <t>Realizar un (1) estudio para la construcción de la bodega MANA</t>
  </si>
  <si>
    <t>un Plan Municipal de deporte formulado</t>
  </si>
  <si>
    <t>Centro de Iniciación y Formación Deportiva</t>
  </si>
  <si>
    <t>Cuatro acciones de Prevención de los riesgos (Biologicos, Sociales, Ambientales y Sanitarios)  en nutrición</t>
  </si>
  <si>
    <t xml:space="preserve">Cuatro apoyos a la estrategia red UNIDOS para la superación de la pobreza extrema  </t>
  </si>
  <si>
    <t>No. de Apoyos brindados</t>
  </si>
  <si>
    <t>Cuatro apoyos al programa Prosperidad Social - DPS</t>
  </si>
  <si>
    <t>Total Apropiación
2012-2015</t>
  </si>
  <si>
    <t>ETESA</t>
  </si>
  <si>
    <t>DPTO</t>
  </si>
  <si>
    <t xml:space="preserve">Cofinan. y Otros
</t>
  </si>
  <si>
    <t>FOSYGA</t>
  </si>
  <si>
    <t>DPTO.</t>
  </si>
  <si>
    <t>Apoyo al proceso de auditorías al regimén subsidiado en cumplimiento de la Circular 006 de 2006 emanada por la superintendencia de servicios de salud</t>
  </si>
  <si>
    <t>24 procesos de auditoria a las EPS  exitentes en el municipio de El Bagre</t>
  </si>
  <si>
    <t>No de auditorias realizadas</t>
  </si>
  <si>
    <t>Mejoramiento de la accesibilidad a los servicios de salud</t>
  </si>
  <si>
    <t>Implementar cuatro acciones que garanticen la prestación de servivios de salud a la población pobre no asegurada con subsidio a la demanda</t>
  </si>
  <si>
    <t>No. de  Acciones implementadas</t>
  </si>
  <si>
    <t>Implementar cuatro (4) acciones  para el desarrollo de las estartegias IEC-Infor., Edu. ,  Capac. en procesos de referencia y contra referencias  y POS-S, deberes y derechos en salud</t>
  </si>
  <si>
    <t>No. de acciones implementadas</t>
  </si>
  <si>
    <t>No. de Mejoramientos realizados</t>
  </si>
  <si>
    <t>Recuperación y mejoramiento de las unidades de atención básica en salud de La Corona, La Bonga y El Real.</t>
  </si>
  <si>
    <t>Realizar cincuenta y tres (53) Acciones de Promoción de la salud y calidad de la vida</t>
  </si>
  <si>
    <t xml:space="preserve">Diecinueve (19) acciones de Prevención de los riesgos (Biologicos, Sociales, Ambientales y Sanitarios) </t>
  </si>
  <si>
    <t>Doscientas cinco (205) acciones de Vigilancia en salud y gestión del conocimiento</t>
  </si>
  <si>
    <t>Ochenta (80) Acciones de prevención de los riesgos (Biologicos, Sociales, Ambientales y Sanitarios) en salud mental</t>
  </si>
  <si>
    <t>Quince (15) acciones de Prevención de los riesgos (Biologicos, Sociales, Ambientales y Sanitarios)  en salud sexual reproductiva</t>
  </si>
  <si>
    <t>92 busquedas a traves de barridos, sector por sector con jornadas de afiliación en el area urbana y rural partiendo de la cobertura (83%)</t>
  </si>
  <si>
    <t>No de jornadas realizadas</t>
  </si>
  <si>
    <t>Noventa y tres (93) actividades Gestión integral para el desarrollo operativo y funcional del Plan Nacional de Salud Pública</t>
  </si>
  <si>
    <t>Ciento treinta y tres (133) acciones de promoción de la salud y calidad de vida en salud sexual reproductiva</t>
  </si>
  <si>
    <t>Dosmil treinta y seis (2.036) Acciones de vigilancia en salud y gestión del conocimiento</t>
  </si>
  <si>
    <t>No. de  Capacitaciones realizadas</t>
  </si>
  <si>
    <t>Fortalecimiento del Banco de Ayudas Técnicas para la población con diversidad funcional</t>
  </si>
  <si>
    <t>Cuatro (4) Dotaciones de ayudas técnicas (Sillas de Ruedas, Muletas, Caminadores, bastones) para la población con diversidad funcional</t>
  </si>
  <si>
    <t>No. de adultos mayores atendidos</t>
  </si>
  <si>
    <t>Promoción Social</t>
  </si>
  <si>
    <t>ESTAMPILLA ADULTO MAYOR</t>
  </si>
  <si>
    <t>No. de mejoramientoy suministros realizados</t>
  </si>
  <si>
    <t>No. de Programas y Proyectos fortalecidos y  Coordinados</t>
  </si>
  <si>
    <t>No. de suministros realizados</t>
  </si>
  <si>
    <t>Mejorar la Calidad de vida de los adultos mayores a través de 320 talleres de manualidades en la zona urbana y rural.</t>
  </si>
  <si>
    <t>Un Plan de Salud Indigena Implementado</t>
  </si>
  <si>
    <t>8 acciones de promoción de la salud y calidad en ambitos laborales</t>
  </si>
  <si>
    <t>4 acciones de inducción a la demanda a los servicios de promoción de la salud, prevneción de los riegos de la salud de origen laboral en el mismo ambito</t>
  </si>
  <si>
    <t xml:space="preserve">No. de acciones </t>
  </si>
  <si>
    <t>Identificación y priorización de los riesgos de emergencia y desastre</t>
  </si>
  <si>
    <t>No. de documentos realizados</t>
  </si>
  <si>
    <t>Prevención, mitigación y superación de la emergencia y desastre</t>
  </si>
  <si>
    <t>Formulación de un (1) plan de emergencia y Desastre (incluye los risgos de emergencia y desastre identificados)</t>
  </si>
  <si>
    <t>Dos acciones de articulación intersectorial  de prevencion, mitigacion y superacion de emergencias y desastres articulados con el pot (Simulacros)</t>
  </si>
  <si>
    <t>No. de viveros establecido</t>
  </si>
  <si>
    <t>Reforestar y recuperar 100 hectareas de zonas degradadas por la mineria</t>
  </si>
  <si>
    <t>Aprovechamineto de espejos de aguas ocasionados por la mineria para proyectos piscicolas</t>
  </si>
  <si>
    <t>Establecer 40 has intervenidas por la mineria con proyectos silvopastoril</t>
  </si>
  <si>
    <t>Establecimientos de 16 proyectos piscicolas en zonas intervenidas por la mineria</t>
  </si>
  <si>
    <t>Feria Joyera</t>
  </si>
  <si>
    <t>No. de Ferias realizadas</t>
  </si>
  <si>
    <t>No. de veredas dotadas con retortas</t>
  </si>
  <si>
    <t>No. de Capacitaciones realizadas</t>
  </si>
  <si>
    <t>Realizar cuatro (4) capacitaciones sobre Minería responsable a los Mineros Artesanales</t>
  </si>
  <si>
    <t>Tres ferias joyeras subregional</t>
  </si>
  <si>
    <t>Realizar cuatro acciones de control a las emisiones contamitantes del aire</t>
  </si>
  <si>
    <t>Secretarías de Planeación, Educación y Obras Públicas</t>
  </si>
  <si>
    <t>PLAN PLURIANUAL DE INVERSIONES 2012 -2015
 SALUD</t>
  </si>
  <si>
    <t>MUNICIPIO DE EL BAGRE
NIT. 890.984.221-2</t>
  </si>
  <si>
    <t>Gestionar 400 subsidio  de vivienda para victimas del conflicto</t>
  </si>
  <si>
    <t>No. de documento con Riesgos de victimización identificados</t>
  </si>
  <si>
    <t xml:space="preserve">Facilitar a la comunidad el acceso a la justicia y la promoción de la convivencia ciudadana </t>
  </si>
  <si>
    <t>Promoción y gestión integral de servicios en la Casa de Justicia del municipio.</t>
  </si>
  <si>
    <t>Sostenibilidad de servicios de Casa de Justicia</t>
  </si>
  <si>
    <t>Fortalecimiento y sostenibilidad de la casa de Justicia Móvil de la Casa de Justica</t>
  </si>
  <si>
    <t>Brindar seguridad integral a la población del Municipio de El Bagre, a través de estrategias y acciones que fortalezcan y provean de tranquilidad a la ciudadanía.</t>
  </si>
  <si>
    <t>Cultura ciudadana "soy buena gente"</t>
  </si>
  <si>
    <t>Casa de Justicia</t>
  </si>
  <si>
    <t>Conciliadores en equidad</t>
  </si>
  <si>
    <t>Justicia para menores</t>
  </si>
  <si>
    <t>Justicia propia</t>
  </si>
  <si>
    <t>Priorizar los casos de protección a menores en los sistemas de justicia formal y no formal en las situaciones de clutameinto forzado y de menores infractores, en las fases de denuncia, indagación, desmovilización y ejecución de decisiones judiciales, en el marco de una politica pública de infancia y adolescencia</t>
  </si>
  <si>
    <t>Vincular al sistema de coordinación local de justicia a las comunidades indígenas y afrocolombianas sin detrimento de su autonomía</t>
  </si>
  <si>
    <t>Secretaría de Gobierno</t>
  </si>
  <si>
    <t>Apoyar al 100% las victimas del conflicto armado que requieran asistencia funeraria hasta un SMMLV</t>
  </si>
  <si>
    <t>Aplicar medidas de protección al 100% de las personas victimas del conflicto armado</t>
  </si>
  <si>
    <t xml:space="preserve">
Atención, Reparación Integral a las víctimas del conflicto 
</t>
  </si>
  <si>
    <t xml:space="preserve">Prevención, Protección  y Garantías de No Repetición.
</t>
  </si>
  <si>
    <t xml:space="preserve">
Atención, Reparación Integral a las víctimas del conflicto 
</t>
  </si>
  <si>
    <t>No. de centros creados</t>
  </si>
  <si>
    <t xml:space="preserve">Asistencia, Atención y Ayuda Humanitaria
</t>
  </si>
  <si>
    <t>Recibir el 100% de las declaraciones de las victimas a través de cuatro jornada masivas de tomas de declaración</t>
  </si>
  <si>
    <t>Gestión Atención y Prevención de Emergencias y desastres</t>
  </si>
  <si>
    <t xml:space="preserve"> Crear nuevos Escenarios deportivos y mantener los existentes para el buen uso y disfrute de los usuarios del deporte en el Municipio.</t>
  </si>
  <si>
    <t>Memoria y Patrimonio Cultural</t>
  </si>
  <si>
    <t xml:space="preserve">Fortalecimiento, apoyo y difusión  de la cultura  </t>
  </si>
  <si>
    <t>JUVENTUD</t>
  </si>
  <si>
    <t>INFANCIA Y ADOLESCENCIA</t>
  </si>
  <si>
    <t>EXISTENCIA - Implementación de la politica pública de infancia y adolescencia</t>
  </si>
  <si>
    <t>DESARROLLO-
Implementación de la politica pública de infancia y adolescencia</t>
  </si>
  <si>
    <t>CIUDADANÍA - Implementación de la politica pública de infancia y adolescencia</t>
  </si>
  <si>
    <t>PROTECCIÓN -Implementación de la politica pública de infancia y adolescencia</t>
  </si>
  <si>
    <t>No de capacitaciones realizadas</t>
  </si>
  <si>
    <t>Construir un estudio de diagnostico sobre el trabajo infantil</t>
  </si>
  <si>
    <t>Mejorar la calidad de vida de los niños, ninas y adolescentes a través de la promoción, prevención e intervención interdisciplinaria</t>
  </si>
  <si>
    <t xml:space="preserve">Acompañamiento al proceso de Reparación Integral a las Víctimas.
</t>
  </si>
  <si>
    <t xml:space="preserve">
Atención, Reparación Integral a las víctimas del conflicto 
</t>
  </si>
  <si>
    <t>Promover institucionalmente la cobertura, la gratuidad, espacios adecuados, implementos Ludico recreativos que garanticen el desarrollo integral de los niños niñas y adolescentes.</t>
  </si>
  <si>
    <t>Implementar estrategia que permitan promover los espacios de dialogos, participación y toma de decisiones.</t>
  </si>
  <si>
    <t>Capacitación a los niños, niñas y adolescentes sobre sus derechos</t>
  </si>
  <si>
    <t>Suministro de menajes al programa de alimentación escolar en el mpio de El Bagre</t>
  </si>
  <si>
    <t>Fortalecimientos realizados</t>
  </si>
  <si>
    <t>Realizar cuatro dotaciones para los restaurantes escolares</t>
  </si>
  <si>
    <t>Realizar cuatro Fortalecimientos  al programa de alimentación escolar</t>
  </si>
  <si>
    <t>Sistematización de notas y carnetización de estudiantes</t>
  </si>
  <si>
    <t>Disciplinas deportivas implementadas</t>
  </si>
  <si>
    <t xml:space="preserve">No. de participaciones en interclubes </t>
  </si>
  <si>
    <t>Cuatro sistematizaciones de notas  y carnetización de estudiantes</t>
  </si>
  <si>
    <t xml:space="preserve"> Gestionar el Proyecto de La Planta de tratamiento principal La Vega </t>
  </si>
  <si>
    <t>Un Suministro de menajes al programa de adulto mayor en el mpio de El Bagre</t>
  </si>
  <si>
    <t>Formular e implementar un Plan de prevención y protección  de victimas</t>
  </si>
  <si>
    <t>Integrar al sistema de salud al 100% de personas victimas del conflicto</t>
  </si>
  <si>
    <t xml:space="preserve">Mejoramiento Integral de vivienda urbana y rural                                                                                                                        </t>
  </si>
  <si>
    <t>Construcción de vivienda para población victima del conflicto armado</t>
  </si>
  <si>
    <t>Adquirir 56 has de interes público</t>
  </si>
  <si>
    <t>Legalización de predios</t>
  </si>
  <si>
    <t>Centro de Materiales</t>
  </si>
  <si>
    <t>No. de Centros construidos</t>
  </si>
  <si>
    <t>Construir un (1) centro de acopio para materiales del FOVIS</t>
  </si>
  <si>
    <t>Urbanismo para vivienda</t>
  </si>
  <si>
    <t>Legalización de predios urbanos y rurales</t>
  </si>
  <si>
    <t>Desarrollar tres (3) proyectos de urbanismo para vivienda de interes social</t>
  </si>
  <si>
    <t>No. de predios urbanos legalizados</t>
  </si>
  <si>
    <t>No. de predios rurales legalizados</t>
  </si>
  <si>
    <t>No. de proyectos desarrollados</t>
  </si>
  <si>
    <t>Diseño y construcción de urbanismo para vivienda de interes social</t>
  </si>
  <si>
    <t>Treinta (30) construcciones de vivienda en sitio propio</t>
  </si>
  <si>
    <t xml:space="preserve">Construir trecientas veinticinco (325) viviendas para población afectadas por la ola invernal </t>
  </si>
  <si>
    <t>Legalizar mil (1000) predios urbanos  fiscales</t>
  </si>
  <si>
    <t>Legitimar el derecho a la propiedad</t>
  </si>
  <si>
    <t>Garantizar las condiciones de urbanismo para proyectos de vivienda y desarrollo territorial</t>
  </si>
  <si>
    <t xml:space="preserve">Centro de acopio y construcción de materiales </t>
  </si>
  <si>
    <t>Desarrollar proyectos   de vivienda de interés social, otorgando subsidios con criterios de equidad, de conformidad con los parametros de focalización nacional</t>
  </si>
  <si>
    <t>Fortalecer el FOVIS con el fin de facilitar el acceso y mejoramiento de  vivienda</t>
  </si>
  <si>
    <t>Atención Integral a Victimas del conflicto</t>
  </si>
  <si>
    <t>1,1,11</t>
  </si>
  <si>
    <t>PEM formulado e implementado</t>
  </si>
  <si>
    <t xml:space="preserve">Apoyo a eventos educativos y capacitación a la comunidad educativa </t>
  </si>
  <si>
    <t>Realizar 'Veinte eventos educativos con la comunidad Educativa</t>
  </si>
  <si>
    <t>Veinte capacitaciones a la comunidad educativa</t>
  </si>
  <si>
    <t>Semilleros conformados</t>
  </si>
  <si>
    <t>Participar en cuatro juegos del magisterio</t>
  </si>
  <si>
    <t>Participaciones realizadas</t>
  </si>
  <si>
    <t>No. de plantas físicas Ampliadas</t>
  </si>
  <si>
    <t>No. de convenios interinstitucionales realizados y ejecutados</t>
  </si>
  <si>
    <t>No. de sistematizaciones realizadas</t>
  </si>
  <si>
    <t>Subsidios para población estrato 1, 2 y 3</t>
  </si>
  <si>
    <t>Realizar cuatro (4) actividades recreativas y deportivas</t>
  </si>
  <si>
    <t xml:space="preserve">Legalizar doscientos (200) predios rurales </t>
  </si>
  <si>
    <t>Hacer entrega de cuatro (4) dotaciones e implementos  a los escenarios deportivos (Tableros mallas</t>
  </si>
  <si>
    <t>Mineria Responsable</t>
  </si>
  <si>
    <t>Mejorar y mantener la Infraestuctura de la casa de la cultura</t>
  </si>
  <si>
    <t>Mejoramiento y mantenimiento de la Casa de la Cultura</t>
  </si>
  <si>
    <t>Secretaría de Planeación y Educación</t>
  </si>
  <si>
    <t>Continuidad al proceso de inventario del patrimonio cultural</t>
  </si>
  <si>
    <t>Desarrollar actividades que promuevan la conservación del patrimonio cultural, material e inmaterial de los Bagreños</t>
  </si>
  <si>
    <t>Una Valoración del inventario del patrimonio cultural</t>
  </si>
  <si>
    <t>valoraciones realizadas</t>
  </si>
  <si>
    <t>mantenimientos realizados</t>
  </si>
  <si>
    <t>Dotaciones realizadas</t>
  </si>
  <si>
    <t>Periodicos creados</t>
  </si>
  <si>
    <t>Proyecto formulado</t>
  </si>
  <si>
    <t>Concursos realizados</t>
  </si>
  <si>
    <t>Jornadas realizadas</t>
  </si>
  <si>
    <t>Proyecto formulado y gestionado</t>
  </si>
  <si>
    <t>Estudios, diseños y formulación de proyectos para la construcción de cinco(5) puentes en la zona urbana</t>
  </si>
  <si>
    <t>Secretaría de Educación y Salud &amp; Protección Social</t>
  </si>
  <si>
    <t>Realizar ocho (8) mantenimientos al mobiliario y equipos de computo de las I.E. y C.E.R.</t>
  </si>
  <si>
    <t>Brindar atención al 100%  Niños, niñas y jovenes escolarizados con necesidades educativas especiales y /o con talentos excepcionales</t>
  </si>
  <si>
    <t>1,1,12</t>
  </si>
  <si>
    <t>Suministrar transporte escolar al 100%  estudiantes de los sectores villa, Sardina, vereda El Real, Pindora y Barrio Veinte de Julio que lo requieran</t>
  </si>
  <si>
    <t>Fortalecimiento de las competencias laborales en educacion básica y media y media técnica (SENA, Educación superior)</t>
  </si>
  <si>
    <t>Fortalecer las competencias laborales en educación básica, media y media técnica a través de la ampliación de dos (2) convenios interinstitucionales</t>
  </si>
  <si>
    <t>Mantener los servicios públicos del 100%  de las I.E. y C.E.R.</t>
  </si>
  <si>
    <t>Construcciones de estaciones de macromedición</t>
  </si>
  <si>
    <t>Construir tres (3) estaciones de macromedicion</t>
  </si>
  <si>
    <t>Estaciones de macromedición constuidas</t>
  </si>
  <si>
    <t>Reposición de lineas de impulsión</t>
  </si>
  <si>
    <t>litros por segundo</t>
  </si>
  <si>
    <t xml:space="preserve">Modernización del sistema de bombeo pozo de succión </t>
  </si>
  <si>
    <t>Realizar un estudio de modelación y formular un proyecto de modernización de redes</t>
  </si>
  <si>
    <t>Subsidiar el 100% de la población estrato 1, 2 y 3</t>
  </si>
  <si>
    <t>Subsidios otrogados</t>
  </si>
  <si>
    <t>Estudio realizado y proyecto formulado</t>
  </si>
  <si>
    <t>Implementación del Plan Maestro Alcantarillado (Construcción, ampliación, optimización y mejoramiento del sistema de alcantarillado)</t>
  </si>
  <si>
    <t>Proyecto gestionado</t>
  </si>
  <si>
    <t>Promoción de la politica pública de infancia y adolescencia</t>
  </si>
  <si>
    <t>4 Campañas de Divulgacion de la politica publica nacional de la Primera Infancia y Adolescencia Ley 1098</t>
  </si>
  <si>
    <t>Campañas realizadas</t>
  </si>
  <si>
    <t>Caracterización de la población  de niños, niñas y adolescentes victimas del conflicto armado</t>
  </si>
  <si>
    <t>Identificar la situación en la que se encuentra los NNA victimas del confliccto a través de 1 caracterización</t>
  </si>
  <si>
    <t>Un estudio realizado</t>
  </si>
  <si>
    <t>Talleres realizados</t>
  </si>
  <si>
    <t>Ocho talleres sobre la responsabilidades que tienen como padres de velar por el cumplimiento de los derechos de  los NNA</t>
  </si>
  <si>
    <t>Formación comunitaria</t>
  </si>
  <si>
    <t>Formar a la comunidad y a las organizaciones sociales del municipio en procesos de participación y desarrollo comunitario</t>
  </si>
  <si>
    <t>Realizar doce (12) capacitaciones sobre formación y desarrollo comunitario</t>
  </si>
  <si>
    <t>Secretaría de Hacienda</t>
  </si>
  <si>
    <t>Secretaria de Planeación</t>
  </si>
  <si>
    <t>Mejorar el desempeño administrativo del gobierno municipal de acuerdo con las necesidades actuales del estado colombiano</t>
  </si>
  <si>
    <t>Implementación efectiva y eficiente del MECI</t>
  </si>
  <si>
    <t>Estrategias realizadas</t>
  </si>
  <si>
    <t>Una estrategia de fortalecimiento del control interno</t>
  </si>
  <si>
    <t>Jornadas de Motivación</t>
  </si>
  <si>
    <t>Realizar cuatro (4) jornadas de motivación a los servidores públicos</t>
  </si>
  <si>
    <t>Fortalecer las herramientas y procesos administrativos que garanticen al usuario y a la comunidad en general, agilidad, transparencia y claridad en los diferentes procesos y procedimientos adelantados en la administración muncipal</t>
  </si>
  <si>
    <t>Un estudio de marco fiscal de mediano plazo</t>
  </si>
  <si>
    <t>Estudio realizado</t>
  </si>
  <si>
    <t>Servicios prestados</t>
  </si>
  <si>
    <t>Cuatro campañas de promoción del Plan de Seguridad y convivencia ciudadana</t>
  </si>
  <si>
    <t>campañas realizada</t>
  </si>
  <si>
    <t xml:space="preserve"> Número de unidades móviles de apoyo a las Comisarías de Familia funcionando.</t>
  </si>
  <si>
    <t>Doce (12) estrategias de apoyo al fortalecimiento  de la Casa de Justicia del municipio de El Bagre</t>
  </si>
  <si>
    <t>Apoyos prestados</t>
  </si>
  <si>
    <t>Promoción de la justicia para menores</t>
  </si>
  <si>
    <t>Una campaña de promoción</t>
  </si>
  <si>
    <t>Reconocimiento y Promoción de la justicia de los indigenas y afrocolombianos</t>
  </si>
  <si>
    <t xml:space="preserve">Estudio realizado </t>
  </si>
  <si>
    <t>Promocionar actividades que permitan prevenir situaciones que ponen en riesgo el  desarrollo integral de los niños, niñas y adolescentes</t>
  </si>
  <si>
    <t xml:space="preserve">Promover la politica de prevención del reclutamiento y utilización de Niños, Niñas y Adolescentes, por parte de grupos armado al margen de la ley e impulsar su apropiación por las instituciones y los sectores locales </t>
  </si>
  <si>
    <t>Cuatro ferias por la paz y la vida de los Niños, Niñas y Adolescentes</t>
  </si>
  <si>
    <t>Ferias realizadas</t>
  </si>
  <si>
    <t>Facilitar el acceso a la justicia en red</t>
  </si>
  <si>
    <t>Justicia Virtual</t>
  </si>
  <si>
    <t>Un proyecto de justicia virtual implementado</t>
  </si>
  <si>
    <t>Proyecto implementado</t>
  </si>
  <si>
    <t>CIENCIA Y TECNOLOGIA</t>
  </si>
  <si>
    <t>Propuestas formuladas por las organizaciones de población víctima del conflicto armado en materia de desarrollo y política pública de atención a víctimas estudiadas y viabilizadas</t>
  </si>
  <si>
    <t>Promover la Equidad de Genero a través de la ejecución de estrategias, politicas y acciones encaminadas al bienestar general</t>
  </si>
  <si>
    <t>Somos iguales</t>
  </si>
  <si>
    <t xml:space="preserve">Cuatro campañas de equidad de genero </t>
  </si>
  <si>
    <t>Capacitación a los padres de familia sobre protección infantil</t>
  </si>
  <si>
    <t>Realizar cuatro capacitaciones sobre protección infantil</t>
  </si>
  <si>
    <t>Establecimiento de semilleros y viveros de frutales</t>
  </si>
  <si>
    <t>No de semilleros establecidos</t>
  </si>
  <si>
    <t>Poyectos de investigación</t>
  </si>
  <si>
    <t>Proyectos de laboratorio</t>
  </si>
  <si>
    <t>GRUPOS ETNICOS</t>
  </si>
  <si>
    <t>Volver a recorrer el camino</t>
  </si>
  <si>
    <t>El Bagre Afro</t>
  </si>
  <si>
    <t>Desarrollar programas de reconocimiento ancestral y proyectos productivos relacionados con la tradición indigena y la sostenibilidad territorial</t>
  </si>
  <si>
    <t>Proyectos Productivos indigenas</t>
  </si>
  <si>
    <t>Reconocimiento y promoción</t>
  </si>
  <si>
    <t>Proyectos Productivos Afros</t>
  </si>
  <si>
    <t>Establecer Cuatro proyectos productivos indigenas</t>
  </si>
  <si>
    <t>Proyectos productivos establecidos</t>
  </si>
  <si>
    <t>Establecer Cuatro proyectos productivos afro</t>
  </si>
  <si>
    <t>Desarrollar cuatro talleres sobre promoción y reconocimiento de la cultura indigena</t>
  </si>
  <si>
    <t>Desarrollar cuatro talleres sobre promoción y reconocimiento de la cultura ancestral afrocolombiana</t>
  </si>
  <si>
    <t>Adquirir 50 Has de interes ambiental</t>
  </si>
  <si>
    <t>Apoyo a la legalización juridica de tres nuevos consejos comunitarios</t>
  </si>
  <si>
    <t>Apoyo a la legalización juridica de un nuevo resguardo indigena</t>
  </si>
  <si>
    <t>Resguardos indigenas con resolución del ministerio</t>
  </si>
  <si>
    <t>Consejos Comunitarios con resolución del ministerio</t>
  </si>
  <si>
    <t>TOTAL</t>
  </si>
  <si>
    <t>Un plan formulado</t>
  </si>
  <si>
    <t>Plan formulado</t>
  </si>
  <si>
    <t>Atención al 100% de la población afectada por desastres y emergencias</t>
  </si>
  <si>
    <t>población atendida</t>
  </si>
  <si>
    <t>Construcción muro de contención La Victoria - La Vega</t>
  </si>
  <si>
    <t xml:space="preserve">Mantenimiento del servicio de alumbrado público                                                                                                                                                           </t>
  </si>
  <si>
    <t xml:space="preserve">Expansión del servicio de alumbrado público                                                                                                                                                           </t>
  </si>
  <si>
    <t>Mantenimiento del 100% de las lamparas existentes</t>
  </si>
  <si>
    <t>Lamparas Instaladas</t>
  </si>
  <si>
    <t>Micromedidores instalados</t>
  </si>
  <si>
    <t>Rectificar el Cauce de 10 pasos de quebradas que cruzan las vias rurales</t>
  </si>
  <si>
    <t>Cauces rectificados</t>
  </si>
  <si>
    <t>Actualización de Diseños del Plan Maestro de Alcantarillado</t>
  </si>
  <si>
    <t>Estudios entregados</t>
  </si>
  <si>
    <t>Apoyos realizadas</t>
  </si>
  <si>
    <t>Apoyo estretegico al transporte y comunicacion de la fuerza pública</t>
  </si>
  <si>
    <t>Doce apoyos estrategicos al transporte y comunicación de la fuerza pública</t>
  </si>
  <si>
    <t>Apoyo al sistema Carcelario</t>
  </si>
  <si>
    <t>Apoyo a la recolección y digitación de datos del anuario estadistico</t>
  </si>
  <si>
    <t>Desarrollo Institucional</t>
  </si>
  <si>
    <t>Cuatro acciones de Asistencia técnica a proyectos agropecuarios</t>
  </si>
  <si>
    <t>Acciones realizadas</t>
  </si>
  <si>
    <t xml:space="preserve">24 acciones de fortalecimiento de la imagen corporativa </t>
  </si>
  <si>
    <t>Construir 5 puentes en la zona urbana</t>
  </si>
  <si>
    <t>Dotación de la Casa de la Mujer</t>
  </si>
  <si>
    <t>Capacitación en emprendimiento empresarial</t>
  </si>
  <si>
    <t>Proyecto SIEMBRA</t>
  </si>
  <si>
    <t>Tres acciones de Implementación del programa de salud ocupacional</t>
  </si>
  <si>
    <t>Gestión de Calidad</t>
  </si>
  <si>
    <t>Acciones de suministro realizadas</t>
  </si>
  <si>
    <t xml:space="preserve">Actualización catastral urbana                                                                                                                                                                                         </t>
  </si>
  <si>
    <t>1,2,8</t>
  </si>
  <si>
    <t>Gestionar como sede 2014 finales departamentales, intercolegiados, selecciones y jegos magisterio</t>
  </si>
  <si>
    <t>Escuelas barriales y populares del deporte</t>
  </si>
  <si>
    <t>Realizar cuatro (4) dotaciones de implementos deportivos dos para la zona rural</t>
  </si>
  <si>
    <t>Realizar cuatro semanas de la cultura de Puerto Claver</t>
  </si>
  <si>
    <t>Realizar cuatro semanas de la cultura de Puerto Lopez</t>
  </si>
  <si>
    <t>Realizar un estudio  y diseño de Obras de protección de la rivera del rio Nechi.</t>
  </si>
  <si>
    <t>Construir una obra de protección  de la rivera del rio Nechi</t>
  </si>
  <si>
    <t>Obra construida</t>
  </si>
  <si>
    <t>Obras construidas</t>
  </si>
  <si>
    <t>Un Estudio y Diseño para la Morgue Municipal</t>
  </si>
  <si>
    <t>COSO Municipal contruido</t>
  </si>
  <si>
    <t>Construcción de doce (12) obras de protección de zonas de riesgos</t>
  </si>
  <si>
    <t xml:space="preserve">Atención y Prevención de desastres                                                                                                                                                                                                                                                                                                                                                </t>
  </si>
  <si>
    <t>Cuatro acciones de recolección de datos y digitación para el anuario estadistico realizados</t>
  </si>
  <si>
    <t>Cuatro Servicio de atención alimentaria de detenidos de la cárcel municipal de El Bagre</t>
  </si>
  <si>
    <r>
      <t>Doce (12) apoyos y/o estrategias de resocialización</t>
    </r>
    <r>
      <rPr>
        <sz val="2"/>
        <color rgb="FFFF0000"/>
        <rFont val="Calibri"/>
        <family val="2"/>
        <scheme val="minor"/>
      </rPr>
      <t xml:space="preserve"> (Guardas)</t>
    </r>
  </si>
  <si>
    <t>Gestionar proyectos para adquisición de ambulacias para los corregimientos de Puerto Claver y Puerto L;opez</t>
  </si>
  <si>
    <t>Fortalecimiento a traves de 24 capacitaciones al comité municipal de discapacidad, diseñando estrategias  de participación de la población  población con diversidad funcional para cada uno de los diferentes espacios de  discución  de politicas publicas en salud</t>
  </si>
  <si>
    <t>3,1,1</t>
  </si>
  <si>
    <t>3,1,2</t>
  </si>
  <si>
    <t xml:space="preserve">Fortalecimiento de los espacios Institucionales y de participación, en el marco de la Ley de Victimas.
</t>
  </si>
  <si>
    <t xml:space="preserve"> ATENCIÓN Y PREVENCIÓN DE DESASTRES</t>
  </si>
  <si>
    <t>9,1,2</t>
  </si>
  <si>
    <t>9,1,4</t>
  </si>
  <si>
    <t>9,1,5</t>
  </si>
  <si>
    <t>9,1,6</t>
  </si>
  <si>
    <t>9,1,7</t>
  </si>
  <si>
    <t>9,1,8</t>
  </si>
  <si>
    <t>9,1,9</t>
  </si>
  <si>
    <t>10,1,2</t>
  </si>
  <si>
    <t>10,1,6</t>
  </si>
  <si>
    <t>10,1,7</t>
  </si>
  <si>
    <t>10,1,8</t>
  </si>
  <si>
    <t>10,1,9</t>
  </si>
  <si>
    <t>11,1,1</t>
  </si>
  <si>
    <t>11,1,2</t>
  </si>
  <si>
    <t>11,1,3</t>
  </si>
  <si>
    <t>11,1,4</t>
  </si>
  <si>
    <t>11,1,5</t>
  </si>
  <si>
    <t>12,1,1</t>
  </si>
  <si>
    <t>12,1,3</t>
  </si>
  <si>
    <t>12,1,4</t>
  </si>
  <si>
    <t>12,1,5</t>
  </si>
  <si>
    <t>12,1,6</t>
  </si>
  <si>
    <t>13,1,1</t>
  </si>
  <si>
    <t>13,1,2</t>
  </si>
  <si>
    <t>13,1,3</t>
  </si>
  <si>
    <t>14,1,1</t>
  </si>
  <si>
    <t>14,1,2</t>
  </si>
  <si>
    <t>14,1,3</t>
  </si>
  <si>
    <t>14,1,4</t>
  </si>
  <si>
    <t>14,1,5</t>
  </si>
  <si>
    <t>Habitos de Vida Saludable para población con diversidad funcional</t>
  </si>
  <si>
    <t>Educación especial para población con diversidad funcional</t>
  </si>
  <si>
    <t>3,1,3</t>
  </si>
  <si>
    <t>Capacitación a los NNA con diversidad funcional sobre Manualidades</t>
  </si>
  <si>
    <t>Eventos realizados</t>
  </si>
  <si>
    <t>Adecuaciones realizadas</t>
  </si>
  <si>
    <t>Acompañamientos y Fortalecimientos realizados</t>
  </si>
  <si>
    <t>GESTIÓN &amp; HECHOS SOCIALES</t>
  </si>
  <si>
    <t>ESTIÓN &amp; HECHOS SOCIALES</t>
  </si>
  <si>
    <t>Prevención del reclutamiento de Niños, Niñas y Adolescentes</t>
  </si>
  <si>
    <t>Secretaria de Control Interno</t>
  </si>
  <si>
    <t>578 Acciones de promoción de salud y calidad de vida en salud mental</t>
  </si>
  <si>
    <t>80 actividades de promoción de habitos de vida saludable,actividad fisica en personas en situación de discapacidad en el municipio de El Bagre</t>
  </si>
  <si>
    <t>Cuatro acciones de suministro de Combustible para vehiculos y maquinarias del municipio</t>
  </si>
  <si>
    <t>1,1,13</t>
  </si>
  <si>
    <t>1,1,14</t>
  </si>
  <si>
    <t>Mantenimiento al 100% de la maquinaria del municipio que lo requiera</t>
  </si>
  <si>
    <t xml:space="preserve">Promocionar y patrocinar proyectos para el diseño y la construcción de laboratorios en las instiutciones educativas </t>
  </si>
  <si>
    <t>1,3,5</t>
  </si>
  <si>
    <t>Escuelas realizadas</t>
  </si>
  <si>
    <t>Encuentros deportivos indigenas realizados</t>
  </si>
  <si>
    <t>Apoyo Operativo para la maquinaria y vehiculos institucionales del municipio</t>
  </si>
  <si>
    <t xml:space="preserve">Realizar doce (12) limpiezas o mantenimientos en caños o depositos de agua afectados por vertimientos y minería del municipio </t>
  </si>
  <si>
    <t xml:space="preserve">Limpieza y Descontaminación de caños o depósitos de agua afectados por vertimientos y mineria                                                                                                                   </t>
  </si>
  <si>
    <t>Limpiezas o mantenimientos realizados</t>
  </si>
  <si>
    <t>Planeación, Obras Públicas y SAMMA</t>
  </si>
  <si>
    <t>Contruir seis 6 acueductos veredales</t>
  </si>
  <si>
    <t>No. de sistemas de abastecimientos de agua construidos</t>
  </si>
  <si>
    <t>9,2,1</t>
  </si>
  <si>
    <t>9,2,2</t>
  </si>
  <si>
    <t>9,2,3</t>
  </si>
  <si>
    <t>9,2,4</t>
  </si>
  <si>
    <t>9,2,5</t>
  </si>
  <si>
    <t>9,3,1</t>
  </si>
  <si>
    <t>9,3,2</t>
  </si>
  <si>
    <t>9,3,3</t>
  </si>
  <si>
    <t>9,4,1</t>
  </si>
  <si>
    <t>9,4,2</t>
  </si>
  <si>
    <t>10,2,1</t>
  </si>
  <si>
    <t>10,2,2</t>
  </si>
  <si>
    <t>10,2,3</t>
  </si>
  <si>
    <t>10,2,4</t>
  </si>
  <si>
    <t>10,3,1</t>
  </si>
  <si>
    <t>10,3,2</t>
  </si>
  <si>
    <t>10,3,3</t>
  </si>
  <si>
    <t>10,3,4</t>
  </si>
  <si>
    <t>10,3,5</t>
  </si>
  <si>
    <t>11,1,6</t>
  </si>
  <si>
    <t>11,1,7</t>
  </si>
  <si>
    <t>11,1,8</t>
  </si>
  <si>
    <t>11,1,9</t>
  </si>
  <si>
    <t>11,1,10</t>
  </si>
  <si>
    <t>12,1,7</t>
  </si>
  <si>
    <t>12,1,9</t>
  </si>
  <si>
    <t>12,1,10</t>
  </si>
  <si>
    <t>12,1,11</t>
  </si>
  <si>
    <t>12,1,12</t>
  </si>
  <si>
    <t>12,1,13</t>
  </si>
  <si>
    <t>12,1,14</t>
  </si>
  <si>
    <t>13,1,4</t>
  </si>
  <si>
    <t>13,1,5</t>
  </si>
  <si>
    <t>13,2,1</t>
  </si>
  <si>
    <t>13,3,1</t>
  </si>
  <si>
    <t>15,1,1</t>
  </si>
  <si>
    <t>15,1,2</t>
  </si>
  <si>
    <t>15,1,3</t>
  </si>
  <si>
    <t>16,1,1</t>
  </si>
  <si>
    <t>16,1,2</t>
  </si>
  <si>
    <t>16,1,3</t>
  </si>
  <si>
    <t>16,1,4</t>
  </si>
  <si>
    <t>16,1,5</t>
  </si>
  <si>
    <t>Establecimiento de proyectos silvopastoriles en zonas intervenidas por la mineria</t>
  </si>
  <si>
    <t>Prevención de la contaminación del medio ambiente por las emisiones de mercurio y cianuro</t>
  </si>
  <si>
    <t>Construcción de  soluciones de abastecimientos de agua para veredas municipales</t>
  </si>
  <si>
    <t>750 metros de 18"  de Reposición de lineas de impulsión</t>
  </si>
  <si>
    <t xml:space="preserve">Contrucción de vivienda nueva de interés social  urbanas y rurales - grupos etnicos                                                                                                                                                          </t>
  </si>
  <si>
    <t>600 M2 construidos para la Biblioteca Municpal</t>
  </si>
  <si>
    <t>Estudios, Diseños y Construcción y ampliación del HNSC</t>
  </si>
  <si>
    <t>Un Estudio y Diseño para la ampliación del HNSC</t>
  </si>
  <si>
    <t>Una planta fisica ampliada y Construida para el funcionamiento del HNSC</t>
  </si>
  <si>
    <t>SAMMA</t>
  </si>
  <si>
    <t>Secretaria de Planeación, Obras públicas y SAMMA</t>
  </si>
  <si>
    <t>Secretaria de Planeación, y SAMMA</t>
  </si>
  <si>
    <t>Secretaría de Planeación, y Secretaría de Obras Públicas</t>
  </si>
  <si>
    <t>Secretaría de Planeación, Secretaría de Obras Públicas y EPB</t>
  </si>
  <si>
    <t>Secretaría de Planeación y Secretaría de Obras</t>
  </si>
  <si>
    <t>FOVIS</t>
  </si>
  <si>
    <t>Secretaría de Planeación y Secretaría de Obras Y FOVIS</t>
  </si>
  <si>
    <t>Secretaría de Planeación y FOVIS</t>
  </si>
  <si>
    <t>Secretaría de Planeación y Secretaría de Obras Públicas</t>
  </si>
  <si>
    <t>Secretaría de Gobierno, Secretaría de Planeación y Secretaría de Obras Públicas</t>
  </si>
  <si>
    <t>Talleres y campañas de sensibilización para la recuperación de espacios públicos</t>
  </si>
  <si>
    <t>Reconocimiento de dieciseis (16) premios a los maestros, Directivos docentes y estudiantes que se destaquen academica y socialmente</t>
  </si>
  <si>
    <t>Seguridad Integral para la población del municipio de El Bagre</t>
  </si>
  <si>
    <t>Mabru se fue a la feria</t>
  </si>
  <si>
    <r>
      <t xml:space="preserve">GESTIÓN Y HECHOS </t>
    </r>
    <r>
      <rPr>
        <b/>
        <sz val="8"/>
        <color rgb="FFFF0000"/>
        <rFont val="Calibri"/>
        <family val="2"/>
      </rPr>
      <t>TERRITORIALES</t>
    </r>
  </si>
  <si>
    <r>
      <t xml:space="preserve">GESTIÓN Y HECHOS </t>
    </r>
    <r>
      <rPr>
        <b/>
        <sz val="8"/>
        <color rgb="FFFF0000"/>
        <rFont val="Calibri"/>
        <family val="2"/>
      </rPr>
      <t>ECONOMICOS</t>
    </r>
  </si>
  <si>
    <r>
      <t xml:space="preserve">GESTIÓN Y HECHOS </t>
    </r>
    <r>
      <rPr>
        <b/>
        <sz val="8"/>
        <color rgb="FFFF0000"/>
        <rFont val="Calibri"/>
        <family val="2"/>
      </rPr>
      <t>POLITICOS</t>
    </r>
  </si>
  <si>
    <r>
      <t xml:space="preserve">GESTIÓN Y HECHOS </t>
    </r>
    <r>
      <rPr>
        <b/>
        <sz val="8"/>
        <color rgb="FFFF0000"/>
        <rFont val="Calibri"/>
        <family val="2"/>
      </rPr>
      <t>SOCIALES EDUCACIÓN</t>
    </r>
  </si>
  <si>
    <r>
      <t xml:space="preserve">GESTIÓN Y HECHOS </t>
    </r>
    <r>
      <rPr>
        <b/>
        <sz val="8"/>
        <color rgb="FFFF0000"/>
        <rFont val="Calibri"/>
        <family val="2"/>
      </rPr>
      <t>SOCIALES SALUD</t>
    </r>
  </si>
  <si>
    <t>PLAN PLURIANUAL DE INVERSIONES 2012 -2015
DE PALABRA, GESTIÓN Y HECHOS</t>
  </si>
  <si>
    <r>
      <t xml:space="preserve">GESTIÓN Y HECHOS </t>
    </r>
    <r>
      <rPr>
        <b/>
        <sz val="8"/>
        <color rgb="FFFF0000"/>
        <rFont val="Calibri"/>
        <family val="2"/>
      </rPr>
      <t>SOCIALES</t>
    </r>
    <r>
      <rPr>
        <b/>
        <sz val="8"/>
        <color indexed="8"/>
        <rFont val="Calibri"/>
        <family val="2"/>
      </rPr>
      <t xml:space="preserve">
</t>
    </r>
    <r>
      <rPr>
        <sz val="5"/>
        <color rgb="FFFF0000"/>
        <rFont val="Calibri"/>
        <family val="2"/>
      </rPr>
      <t>Victimas, NNA, Juv.,  Gv, Ge.</t>
    </r>
  </si>
  <si>
    <t>Ampliación del HNSC</t>
  </si>
  <si>
    <t>Construir ocho (8) Soluciones de abastecimientos de agua para veredas municipales</t>
  </si>
  <si>
    <t>Una actualización  de Diseños del Plan Maestro de Alcantarillado</t>
  </si>
  <si>
    <t>Bombear 240 litros por segundo con la modernización del sistema de bombeo</t>
  </si>
  <si>
    <t>COFINANCIACIÓN Y OTROS</t>
  </si>
  <si>
    <t>SGR</t>
  </si>
  <si>
    <t>Proyectos establecidos</t>
  </si>
  <si>
    <t>3,1,4</t>
  </si>
  <si>
    <t>3,1,5</t>
  </si>
  <si>
    <t>3,1,6</t>
  </si>
  <si>
    <t>3,1,7</t>
  </si>
  <si>
    <t>3,2,1</t>
  </si>
  <si>
    <t>3,3,1</t>
  </si>
  <si>
    <t>3,3,2</t>
  </si>
  <si>
    <t>Cuatro acciones de promoción de los servicios integrales en la Casa de Justicia del municipio de El Bagre.</t>
  </si>
  <si>
    <t>Fortalecer la  Casa de Justicia móvil.</t>
  </si>
  <si>
    <t>Obras y acciones de adecuación y mantenimiento realizados en la Casa de Justicia</t>
  </si>
  <si>
    <t>Implementación del plan de salud indigena en El municipio de El Bagre: medicina tradicional, autonomía alimentaria, promocion y prevención</t>
  </si>
  <si>
    <t>Secretaría de Salud y Protección Social</t>
  </si>
  <si>
    <t>1,3,6</t>
  </si>
  <si>
    <t>1,3,7</t>
  </si>
  <si>
    <t>Apoyo al Tecnocentro del Corregimiento de Puerto Claver</t>
  </si>
  <si>
    <t>Apoyo al Tecnocentro del Corregimiento de Puerto López</t>
  </si>
  <si>
    <t>Cuatro apoyos al Tecnocentro en el corregimiento de Puerto Claver</t>
  </si>
  <si>
    <t>Cuatro Apoyos'Tecnocentro en el corregimiento de Puerto Lopez</t>
  </si>
  <si>
    <t>Apoyos realizados</t>
  </si>
  <si>
    <t>Dotar 7 I.E. (14 sedes y 24 C.E.R.) a través de 16 suministros educativos</t>
  </si>
  <si>
    <t>Ampliar la cobertura con 1.540 cupos anuales de alimentación escolar</t>
  </si>
  <si>
    <t>Estudios, Diseño y formulación de proyectos de construcción y ampliación de I.E. C.E.R</t>
  </si>
  <si>
    <t>Estudios realizados</t>
  </si>
  <si>
    <t>Realizar dos (2) Estudio, Diseño y formulación de un proyecto para cinco ampliaciones y seis construcciones de I.E. y C.E.R.</t>
  </si>
  <si>
    <t>Centros Dotados</t>
  </si>
  <si>
    <t>Dotación de equipos y sofware tecnologicos y  conectividad a los Centros Educativos Rurales</t>
  </si>
  <si>
    <t>Capacitar a 66 docentes en la enseñanza, metodología y didactica del ingles en dos niveles A1, A2 y B1, B2, según del marco comun Europeo</t>
  </si>
  <si>
    <t>Beneficiar a los cuatro mejores estudiantes del grado 11, primer y segundo puesto por rendimiento academico y primer y segundopuesto por mejores pruebas SABER-PRE (ICFES)  con beca universitaria anualmente</t>
  </si>
  <si>
    <t xml:space="preserve">No de becas universitarias otorgadas </t>
  </si>
  <si>
    <t>Cuatro (4) Encuentros Deportivo Indigena</t>
  </si>
  <si>
    <t xml:space="preserve"> Actualización del Marco Fiscal de Mediano Plazo</t>
  </si>
  <si>
    <t>Construcción de tres restaurantes escolares</t>
  </si>
  <si>
    <t>Un EstudioDiseño para la Biblioteca Municipal</t>
  </si>
  <si>
    <t>Documento con la actualización del Pgirs,  Implementación del Pgirs</t>
  </si>
  <si>
    <t>No. de documento  con la formulación del proceda</t>
  </si>
  <si>
    <t>Proyecto fomulado</t>
  </si>
  <si>
    <t>Proyecto diseñado</t>
  </si>
  <si>
    <t xml:space="preserve">Tres Apoyo a la disposición, eliminación y reciclaje de residuos líquidos y sólidos  </t>
  </si>
  <si>
    <t>Apoyo al Mejoramiento y mantenimiento del alcantarillado</t>
  </si>
  <si>
    <t>Cuatro apoyos al (4) mejoramiento y mantenimiento del sistema de alcantarillado</t>
  </si>
  <si>
    <t>Construir un relleno sanitario n`el corregimiento Puerto López</t>
  </si>
  <si>
    <t>Construir un relleno sanitario en el corregimiento de Puerto Claver</t>
  </si>
  <si>
    <t>Realizar seis (6) mantenimientos durante el cuatrenio al relleno sanitario de la zona urbana</t>
  </si>
  <si>
    <t>Realizar un estudio, diseños y formulación del proyecto para la construcción de cinco (5) puentes</t>
  </si>
  <si>
    <t>Construcción de 3 km de pavimento en las vías urbana</t>
  </si>
  <si>
    <t>Un proyecto formulado  para la construcción de la terminal de transporte</t>
  </si>
  <si>
    <t>Realizar ocho (8) Mantenimiento y Mejoramiento a la infraestructura del Municipio</t>
  </si>
  <si>
    <t>Un proyecto formulado para el  Centro Comercial y de Mercado Municipal</t>
  </si>
  <si>
    <t>Estudio, Diseño y Formulación del Proyecto Centro Comercial y de Mercado Municipal</t>
  </si>
  <si>
    <t>Un Proyecto gestionado para un Matadero Subregional</t>
  </si>
  <si>
    <t>Infraestructura construida</t>
  </si>
  <si>
    <t>Una infraestructura para la Morgue Municipal</t>
  </si>
  <si>
    <r>
      <t xml:space="preserve">PROYECCIONES FINANCIERAS 2012 - 2015 </t>
    </r>
    <r>
      <rPr>
        <b/>
        <sz val="8"/>
        <color indexed="8"/>
        <rFont val="Calibri"/>
        <family val="2"/>
      </rPr>
      <t>(SGP, ICLD, REGALIAS, COFINANCIACIÓN Y OTROS)</t>
    </r>
  </si>
  <si>
    <t>Construir 218 m3 de muro de contención</t>
  </si>
  <si>
    <t>m3 construidos</t>
  </si>
  <si>
    <t>Estudio y Diseño y formulación del proyecto microcentral electrica</t>
  </si>
  <si>
    <t>Un Estudio, Diseño y elaboración del proyecto microcentral electrica</t>
  </si>
  <si>
    <t>Estudio y proyecto realizdo</t>
  </si>
  <si>
    <t>Un convenio realizado para la distribución y operación del servicio de gas domiciliario</t>
  </si>
  <si>
    <t>Convenio firmado</t>
  </si>
  <si>
    <t>Proyecto de gas domiciliario</t>
  </si>
  <si>
    <t>Un Proyecto formulado "Construcción y Dotación de la Casa museo de la memoria historica del municipio de El Bagre"</t>
  </si>
  <si>
    <t>Mejorar y mantener la casa de la cultura</t>
  </si>
  <si>
    <t>Realizar cuatro (4) dotaciones de instrumentos musicales,  implementos y accesorios para las diferentes areas artisticas</t>
  </si>
  <si>
    <t>Construcción de ocho (8) PRAE</t>
  </si>
  <si>
    <t>PRAE implementados</t>
  </si>
  <si>
    <t xml:space="preserve">PRAE Construidos </t>
  </si>
  <si>
    <t>Implementar 15 PRAE</t>
  </si>
  <si>
    <t>Mejorar doscientas (200) viviendas urbanas y rurales</t>
  </si>
  <si>
    <t>Construir de doscientas (200) viviendas nuevas</t>
  </si>
  <si>
    <t>Realizar un estudio  y Diseño Plan Maestro Acueducto y Alcantarillado zonas de expansión</t>
  </si>
  <si>
    <t>10,2,5</t>
  </si>
  <si>
    <t>Construcción de UNISAFAS</t>
  </si>
  <si>
    <t>Cuatrocientas Unidades Sanitarias Familiares</t>
  </si>
  <si>
    <t>UNISAFAS construidas</t>
  </si>
  <si>
    <t>Documentos con la actualización del Plan Maestro de Alcantarillado</t>
  </si>
  <si>
    <t xml:space="preserve">Metros construidos </t>
  </si>
  <si>
    <t>Adquirir e instalar 300 micromedidores</t>
  </si>
  <si>
    <t>PROYECCIÓN FINANCIERA POR LINEAS ESTRATEGICAS</t>
  </si>
  <si>
    <t>4,2,1</t>
  </si>
  <si>
    <t>4,2,2</t>
  </si>
  <si>
    <t>4,3,1</t>
  </si>
  <si>
    <t>4,3,2</t>
  </si>
  <si>
    <t>4,4,1</t>
  </si>
  <si>
    <t>4,4,2</t>
  </si>
  <si>
    <t>4,5,1</t>
  </si>
  <si>
    <t>4,6,1</t>
  </si>
  <si>
    <t>13,4,1</t>
  </si>
  <si>
    <r>
      <t xml:space="preserve">GESTIÓN Y HECHOS </t>
    </r>
    <r>
      <rPr>
        <b/>
        <sz val="12"/>
        <color indexed="8"/>
        <rFont val="Calibri"/>
        <family val="2"/>
      </rPr>
      <t>SOCIALES</t>
    </r>
  </si>
  <si>
    <r>
      <t xml:space="preserve">GESTIÓN Y HECHOS </t>
    </r>
    <r>
      <rPr>
        <b/>
        <sz val="12"/>
        <color indexed="8"/>
        <rFont val="Calibri"/>
        <family val="2"/>
      </rPr>
      <t>TERRITORIALES</t>
    </r>
  </si>
  <si>
    <r>
      <t xml:space="preserve">GESTIÓN Y HECHOS </t>
    </r>
    <r>
      <rPr>
        <b/>
        <sz val="12"/>
        <color indexed="8"/>
        <rFont val="Calibri"/>
        <family val="2"/>
      </rPr>
      <t>ECONOMICOS</t>
    </r>
  </si>
  <si>
    <r>
      <t xml:space="preserve">GESTIÓN Y HECHOS </t>
    </r>
    <r>
      <rPr>
        <b/>
        <sz val="12"/>
        <color indexed="8"/>
        <rFont val="Calibri"/>
        <family val="2"/>
      </rPr>
      <t>POLITICOS</t>
    </r>
  </si>
  <si>
    <t>PLAN DE DESARROLLO 2012 - 2015 
"DE PALABRA, GESTIÓN Y HECHOS"</t>
  </si>
  <si>
    <t>PLAN DE DESARROLLO 2012 - 2015
 "DE PALABRA, GESTIÓN Y HECHOS"</t>
  </si>
  <si>
    <t>PLAN DE DESARROLLO 2012 - 2015
"DE PALABRA, GESTIÓN Y HECHOS"</t>
  </si>
  <si>
    <t>INVERSION POR LINEAS ESTRATEGICAS</t>
  </si>
  <si>
    <t>Fortalecimiento a las microempresas legalemente constituidas del municipio de El Bagre</t>
  </si>
  <si>
    <t>Apoyo a las microempresas del municipio de El Bagre</t>
  </si>
  <si>
    <t>Capacitación a pequeños  Microempresarios</t>
  </si>
  <si>
    <t>Realizar ocho(8) capacitaciones para los microempresarios</t>
  </si>
  <si>
    <t>Establecimiento de cultivos de caucho</t>
  </si>
  <si>
    <t>Establecimiento de cultivos de cacao</t>
  </si>
  <si>
    <t>Apoyos realizado</t>
  </si>
  <si>
    <t>Microempresas fortalecidas</t>
  </si>
  <si>
    <t>Mejorar las condiciones laborales de la población Bagreña mediante la formación en competencia e impulsar el desarrollo de la cultura del emprendimiento</t>
  </si>
  <si>
    <t>Mercados Campesinos</t>
  </si>
  <si>
    <t xml:space="preserve">Realizar y promover ocho(8)  mercados campesinos </t>
  </si>
  <si>
    <t>Mercados campesinos realizados</t>
  </si>
  <si>
    <t>Promoción de cultivo de oleaginosas promisorias</t>
  </si>
  <si>
    <t>Establecer 20 has de Oleaginosas promisorias</t>
  </si>
  <si>
    <t>No. de has establecidas de oleaginosas establecidas</t>
  </si>
  <si>
    <t>No. de has establecidas de cacao establecidas</t>
  </si>
  <si>
    <t>No. de has establecidas de caucho establecidas</t>
  </si>
  <si>
    <t>COLMENAS</t>
  </si>
  <si>
    <t>PROMOCIÓN AGROPECUARIA</t>
  </si>
  <si>
    <t>Promover iniciativas y patrocinar proyectos relacionados con la apicultura como una actividad promisoria y amigable con el medio ambiente, a través de la producción y comercialización de Miel, Cera y Propóleo.</t>
  </si>
  <si>
    <t>Promoción de la Apicultura</t>
  </si>
  <si>
    <t>Colmenas establecidas</t>
  </si>
  <si>
    <t>DIS - FRUTA TU TERRITORIO</t>
  </si>
  <si>
    <t>Proyecto establecido</t>
  </si>
  <si>
    <t>Un  proyectos SIEMBRA</t>
  </si>
  <si>
    <t>EL BAGRE ECOTURISTICO</t>
  </si>
  <si>
    <t>FORMACIÓN Y PROMOCIÓN DE COMPETENCIAS</t>
  </si>
  <si>
    <t>Identificar y promocionar los principales atractivos eco turísticos del municipio como estrategia de conservación y desarrollo sostenible.</t>
  </si>
  <si>
    <t>Promover  el acceso al crédito y otros servicios financieros, para fortalecer el desarrollo económico de las organizaciones sociales y de la comunidad en general, a  través  de  proyectos  productivos.</t>
  </si>
  <si>
    <t>PROMOCIÓN DE ACCESO AL CREDITO</t>
  </si>
  <si>
    <t>Realizar cuatro mantenimientos y adecuaciones físicas  la Casa de Justicia</t>
  </si>
  <si>
    <t>Facilitar la interacción pacífica y la convivencia ciudadana como instrumento para la recoposición del tejido social y cultural del departamento, como mecanismo para la solución alternativa de conflictos</t>
  </si>
  <si>
    <t>Una campaña de promoción e la justicia para menores</t>
  </si>
  <si>
    <t>Estrategias establecidas</t>
  </si>
  <si>
    <t>Apoyo a la estrategia de conciliadores en equidad</t>
  </si>
  <si>
    <t>Mantenimiento de  la infraestructura física de la Casa de Justicia</t>
  </si>
  <si>
    <t>12,1,15</t>
  </si>
  <si>
    <t>Ampliación Casa de Justicia</t>
  </si>
  <si>
    <t>Estudios, Diseños y Formulación del Proyecto "Recuperación de la Plaza de mercado municipal"</t>
  </si>
  <si>
    <t>12,1,8</t>
  </si>
  <si>
    <t>Prevención de inundaciones a través de la construcción de canales en tubería de concreto</t>
  </si>
  <si>
    <t>14,1,6</t>
  </si>
  <si>
    <t>Establecimiento de una planta de beneficio para el aprovechamiento de los cultivos de Oleaginosas promisorias</t>
  </si>
  <si>
    <t>Planta de beneficio instalada</t>
  </si>
  <si>
    <t>Identificar y promover los senderos ecoturisticos del municipio</t>
  </si>
  <si>
    <t>Un proyecto de Identificación y promoción de los senderos ecoturisticos del municipio</t>
  </si>
  <si>
    <t>Siete (7) salidas ecoturisticas para la promoción de los sitios ecoturisticos</t>
  </si>
  <si>
    <t>Salidas realizadas</t>
  </si>
  <si>
    <t>Un convenio con el Banco Agrario de Colombia para facilitar el acceso al credito al pequeño productor</t>
  </si>
  <si>
    <t>Apoyo para el acceso al credito a pequeño productores del municipio</t>
  </si>
  <si>
    <t>Convenio realizado</t>
  </si>
  <si>
    <t>Apoyar tres (3) nuevas iniciativas de microempresas</t>
  </si>
  <si>
    <t>Fortalecimiento a ocho (8) microempresas legalmente constituidas</t>
  </si>
  <si>
    <t>Proyectos realizdos</t>
  </si>
  <si>
    <t>Estudio, Diseño y elaboración del proyecto de ampliación</t>
  </si>
  <si>
    <t>Proyecto realizado</t>
  </si>
  <si>
    <t>423 ml construidos de canales para prevención de inundaciones</t>
  </si>
  <si>
    <t>Instalar 400 nuevas lampara de alumbrado público</t>
  </si>
  <si>
    <t xml:space="preserve">EMPLEO Y PROMOCIÓN DEL DESARROLLO
</t>
  </si>
  <si>
    <t>Cuatro apoyos para la Gestión Admistrativa</t>
  </si>
  <si>
    <t xml:space="preserve">Apoyos realizados </t>
  </si>
  <si>
    <t>Diagnosticos realizados</t>
  </si>
  <si>
    <t>Un proyecto de Recuperación de la Plaza de mercado municipal</t>
  </si>
  <si>
    <t>FOVIS, Secretaría de Planeación y Secretaría de Obras públicas</t>
  </si>
  <si>
    <t>Fortalecimiento InstitucioNal</t>
  </si>
  <si>
    <t>Centro de Estudio superior Minero Ambiental</t>
  </si>
  <si>
    <t>12,1,16</t>
  </si>
  <si>
    <t>Un Apoyo al desarrollo del proyecto Centro superior Minero Ambiental</t>
  </si>
  <si>
    <t>viviendas construidas</t>
  </si>
  <si>
    <t xml:space="preserve"> viviendas reubicadas</t>
  </si>
  <si>
    <t>viviendas construidas para victimas del conflicto</t>
  </si>
  <si>
    <t>Un proyecto gestionado</t>
  </si>
  <si>
    <t xml:space="preserve"> Construcción de cubiertas para placas deportivas</t>
  </si>
  <si>
    <t xml:space="preserve">Realizar cuatro (4) mantenimientos a los instrumentos musicales e implementos de la casa de la cultura municipal </t>
  </si>
  <si>
    <t>Un Mejoramiento de la infraestructura fisica del Centro de Salud de Puerto Lopez</t>
  </si>
  <si>
    <t>Un Mejoramiento de la infraestructura fisica Centro de Salud de Puerto Claver</t>
  </si>
  <si>
    <t>Una Dotación para los Centros de Salud de Puerto López y Puerto Claver</t>
  </si>
  <si>
    <t>Cuarenta y cuatro (44) acciones de promoción de la salud y calida de vida en nutrición</t>
  </si>
  <si>
    <t>Construir 2,000 metros de senderos ecologicos</t>
  </si>
  <si>
    <t>Metros de senderos ecologicos construidos</t>
  </si>
  <si>
    <t>1,10</t>
  </si>
  <si>
    <t>1,20</t>
  </si>
  <si>
    <t>Montaje e implementación del sistema de gestión documental</t>
  </si>
  <si>
    <t>sistema montado e implementado</t>
  </si>
  <si>
    <t xml:space="preserve">Dos proyectos  de diseño y  construcción de laboratorios en instiutciones educativas </t>
  </si>
  <si>
    <t>Cuatro apoyos para la estrategia conciliación y solución pacifica de conflictos</t>
  </si>
  <si>
    <t xml:space="preserve">Tres proyectos para el establecimiento de zoocriadero y promoción de cria en cautiverio y semicautiverio de especies nativas en vía de extinción. </t>
  </si>
  <si>
    <t>Zoocriadero y Promoción de cria en cautiverio y semicautiverio de especies nativas en vía de extinción</t>
  </si>
  <si>
    <t>Prpyectos establecidos</t>
  </si>
  <si>
    <t>Semana del Medio Ambiente</t>
  </si>
  <si>
    <t>Implementar cuatro semanas del medio ambiente</t>
  </si>
  <si>
    <t>Control Biológico a las plagas en el Relleno Sanitario</t>
  </si>
  <si>
    <t>Un proyecto establecido para el control Biológico a las plagas en el Relleno Sanitario</t>
  </si>
  <si>
    <t>Montar e implementar un sistema de gestión Documental, durante el cuatrenio</t>
  </si>
  <si>
    <t>Secretaría de Gobierno y Secretaría de Planeación</t>
  </si>
  <si>
    <t xml:space="preserve">Secretaría de Gobierno y </t>
  </si>
  <si>
    <t>Secretaría de Obras Públicas</t>
  </si>
  <si>
    <t>Secretaría de Planeación</t>
  </si>
  <si>
    <t>Secretaría de Planeación y Secretaría de Hacienda</t>
  </si>
  <si>
    <t>MEDIO AMBIENTE Y SOSTENIBILIDAD</t>
  </si>
  <si>
    <t>Promover una cultura del respeto y de la protección del territorio y de la biodiversidad a través de estrategias de sensibilización y capacitación de los sectores productivos para la producción limpia y el desarrollo sostenible.</t>
  </si>
  <si>
    <t>Implementar un sistema municipal de áreas estratégicas para la conservación, protección y mantenimiento de los recursos naturales y del medio ambiente.</t>
  </si>
  <si>
    <r>
      <t xml:space="preserve">Estudio y Diseño Plan Maestro Acueducto y Alcantarillado zonas de expansión urbano y </t>
    </r>
    <r>
      <rPr>
        <b/>
        <sz val="7"/>
        <rFont val="Calibri"/>
        <family val="2"/>
        <scheme val="minor"/>
      </rPr>
      <t>corregimientos</t>
    </r>
  </si>
  <si>
    <t>Diseño y formulación del proyecto "Construcción y Dotación de la Casa museo de la memoria historica del municipio de El Bagre"</t>
  </si>
  <si>
    <t>2,10</t>
  </si>
  <si>
    <t>4,2,3</t>
  </si>
  <si>
    <t>4,2,4</t>
  </si>
  <si>
    <t>4,2,5</t>
  </si>
  <si>
    <t>4,2,6</t>
  </si>
  <si>
    <t>4,2,7</t>
  </si>
  <si>
    <t>4,2,8</t>
  </si>
  <si>
    <t>4,2,9</t>
  </si>
  <si>
    <t>4,2,10</t>
  </si>
  <si>
    <t>4,2,11</t>
  </si>
  <si>
    <t>4,2,12</t>
  </si>
  <si>
    <t>4,2,13</t>
  </si>
  <si>
    <t>4,2,14</t>
  </si>
  <si>
    <t>4,7,1</t>
  </si>
  <si>
    <t>4,7,2</t>
  </si>
  <si>
    <t>4,7,3</t>
  </si>
  <si>
    <t>4,7,4</t>
  </si>
  <si>
    <t>4,8,1</t>
  </si>
  <si>
    <t>4,9,1</t>
  </si>
  <si>
    <t>4,10</t>
  </si>
  <si>
    <t>4,10,1</t>
  </si>
  <si>
    <t>4,11,1</t>
  </si>
  <si>
    <t>4,12,1</t>
  </si>
  <si>
    <t>1,5,1</t>
  </si>
  <si>
    <t>1,6,1</t>
  </si>
  <si>
    <t>1,6,2</t>
  </si>
  <si>
    <t>1,6,3</t>
  </si>
  <si>
    <t>1,6,4</t>
  </si>
  <si>
    <t>1,7,1</t>
  </si>
  <si>
    <t>1,7,2</t>
  </si>
  <si>
    <t>1,7,3</t>
  </si>
  <si>
    <t>1,8,1</t>
  </si>
  <si>
    <t>1,8,2</t>
  </si>
  <si>
    <t>1,8,3</t>
  </si>
  <si>
    <t>1,8,4</t>
  </si>
  <si>
    <t>1,8,5</t>
  </si>
  <si>
    <t>1,8,6</t>
  </si>
  <si>
    <t>1,8,7</t>
  </si>
  <si>
    <t>1,9,1</t>
  </si>
  <si>
    <t>1,9,2</t>
  </si>
  <si>
    <t>1,9,3</t>
  </si>
  <si>
    <t>1,10,1</t>
  </si>
  <si>
    <t>1,10,2</t>
  </si>
  <si>
    <t>1,10,3</t>
  </si>
  <si>
    <t>1,11,1</t>
  </si>
  <si>
    <t>1,11,2</t>
  </si>
  <si>
    <t>1,11,3</t>
  </si>
  <si>
    <t>1,11,4</t>
  </si>
  <si>
    <t>1,11,5</t>
  </si>
  <si>
    <t>1,12,1</t>
  </si>
  <si>
    <t>1,12,2</t>
  </si>
  <si>
    <t>1,13,1</t>
  </si>
  <si>
    <t>1,13,2</t>
  </si>
  <si>
    <t>1,13,4</t>
  </si>
  <si>
    <t>1,13,3</t>
  </si>
  <si>
    <t>1,14,1</t>
  </si>
  <si>
    <t>1,14,2</t>
  </si>
  <si>
    <t>1,14,3</t>
  </si>
  <si>
    <t>1,14,4</t>
  </si>
  <si>
    <t>1,14,5</t>
  </si>
  <si>
    <t>1,14,6</t>
  </si>
  <si>
    <t>1,14,7</t>
  </si>
  <si>
    <t>1,14,8</t>
  </si>
  <si>
    <t>1,14,9</t>
  </si>
  <si>
    <t>1,14,10</t>
  </si>
  <si>
    <t>1,15,1</t>
  </si>
  <si>
    <t>1,15,2</t>
  </si>
  <si>
    <t>1,16,1</t>
  </si>
  <si>
    <t>1,16,2</t>
  </si>
  <si>
    <t>1,17,1</t>
  </si>
  <si>
    <t>1,17,2</t>
  </si>
  <si>
    <t>1,17,3</t>
  </si>
  <si>
    <t>1,18,1</t>
  </si>
  <si>
    <t>1,18,2</t>
  </si>
  <si>
    <t>1,19,1</t>
  </si>
  <si>
    <t>1,19,2</t>
  </si>
  <si>
    <t>1,20,1</t>
  </si>
  <si>
    <t>1,20,2</t>
  </si>
  <si>
    <t>1,21,1</t>
  </si>
  <si>
    <t>1,21,2</t>
  </si>
  <si>
    <t>1,22,1</t>
  </si>
  <si>
    <t>1,22,2</t>
  </si>
  <si>
    <t>1,22,3</t>
  </si>
  <si>
    <t>1,22,4</t>
  </si>
  <si>
    <t>1,22,5</t>
  </si>
  <si>
    <t>1,22,6</t>
  </si>
  <si>
    <t>1,22,7</t>
  </si>
  <si>
    <t>1,22,8</t>
  </si>
  <si>
    <t>1,22,9</t>
  </si>
  <si>
    <t>1,22,10</t>
  </si>
  <si>
    <t>1,22,11</t>
  </si>
  <si>
    <t>1,22,12</t>
  </si>
  <si>
    <t>1,22,13</t>
  </si>
  <si>
    <t>1,22,14</t>
  </si>
  <si>
    <t>1,25,1</t>
  </si>
  <si>
    <t>1,25,2</t>
  </si>
  <si>
    <t>1,23,1</t>
  </si>
  <si>
    <t>1,23,2</t>
  </si>
  <si>
    <t>1,23,3</t>
  </si>
  <si>
    <t>1,23,4</t>
  </si>
  <si>
    <t>1,24,1</t>
  </si>
  <si>
    <t>1,24,2</t>
  </si>
  <si>
    <t xml:space="preserve">Gestión y Promoción de la Cooperación Internacional para el desarrollo Territorial. 
</t>
  </si>
  <si>
    <t xml:space="preserve">Gestión y Promoción de la Cooperación Internacional para el desarrollo Territorial: Cuatro
</t>
  </si>
  <si>
    <t>Gestiones y promociones realizadas</t>
  </si>
  <si>
    <t>Semanas del medio ambiente realizadas</t>
  </si>
  <si>
    <t>SAMMA y Planeación</t>
  </si>
  <si>
    <t>Secretaría de Hacienda y EPB</t>
  </si>
  <si>
    <t>3,4,1</t>
  </si>
  <si>
    <t>3,5,1</t>
  </si>
  <si>
    <t>3,6,1</t>
  </si>
  <si>
    <t>3,6,2</t>
  </si>
  <si>
    <t>3,7,1</t>
  </si>
  <si>
    <t>3,7,2</t>
  </si>
  <si>
    <t>3,8,1</t>
  </si>
  <si>
    <t>3,9,1</t>
  </si>
  <si>
    <t>OTROS-salud</t>
  </si>
  <si>
    <t xml:space="preserve">Desarrollar programas de reconocmiento de la comunidad afrocolombiana de El Bagre y proyectos productivos con los consejos comunitarios para el aprovechamiento integral de los territorios colectivos </t>
  </si>
  <si>
    <t xml:space="preserve">Montaje de una oficina para asuntos etnicos </t>
  </si>
  <si>
    <t>Oficina  funcionando</t>
  </si>
  <si>
    <t>Comisaría de Familia</t>
  </si>
  <si>
    <t>LABORATORIOS</t>
  </si>
  <si>
    <t>PROMOCIÓN DE PROYECTOS DE INVESTIGACIÓN</t>
  </si>
  <si>
    <r>
      <t xml:space="preserve">Ampliar y mantener la </t>
    </r>
    <r>
      <rPr>
        <b/>
        <sz val="7"/>
        <rFont val="Calibri"/>
        <family val="2"/>
        <scheme val="minor"/>
      </rPr>
      <t>cobertura</t>
    </r>
    <r>
      <rPr>
        <sz val="7"/>
        <rFont val="Calibri"/>
        <family val="2"/>
        <scheme val="minor"/>
      </rPr>
      <t xml:space="preserve"> educativa</t>
    </r>
  </si>
  <si>
    <t>Construcción de infraestructura educativa nueva</t>
  </si>
  <si>
    <t>Ampliación de la Infraestructura educativa</t>
  </si>
  <si>
    <r>
      <t>Reparación y mantenimiento de mobiliario y equipos de computo</t>
    </r>
    <r>
      <rPr>
        <b/>
        <sz val="7"/>
        <rFont val="Calibri"/>
        <family val="2"/>
        <scheme val="minor"/>
      </rPr>
      <t xml:space="preserve"> </t>
    </r>
    <r>
      <rPr>
        <sz val="7"/>
        <rFont val="Calibri"/>
        <family val="2"/>
        <scheme val="minor"/>
      </rPr>
      <t>de las I.E. y C.E.R.</t>
    </r>
  </si>
  <si>
    <t>Mantenimiento  y Adecuación de la infraestructura Educativa</t>
  </si>
  <si>
    <r>
      <t xml:space="preserve">Sostenimiento de la cobertura de </t>
    </r>
    <r>
      <rPr>
        <b/>
        <sz val="7"/>
        <rFont val="Calibri"/>
        <family val="2"/>
        <scheme val="minor"/>
      </rPr>
      <t>Alimentación Escolar</t>
    </r>
    <r>
      <rPr>
        <sz val="7"/>
        <rFont val="Calibri"/>
        <family val="2"/>
        <scheme val="minor"/>
      </rPr>
      <t xml:space="preserve"> preescolar, básica primaria</t>
    </r>
  </si>
  <si>
    <r>
      <t xml:space="preserve">Fortalecimiento del programa </t>
    </r>
    <r>
      <rPr>
        <b/>
        <sz val="7"/>
        <rFont val="Calibri"/>
        <family val="2"/>
        <scheme val="minor"/>
      </rPr>
      <t>Alimentación Escolar</t>
    </r>
  </si>
  <si>
    <r>
      <t>Atención a la población de Niños, niñas y jovenes escolarizados con necesidades educativas especiales y /o con talentos excepcionales</t>
    </r>
    <r>
      <rPr>
        <b/>
        <sz val="7"/>
        <rFont val="Calibri"/>
        <family val="2"/>
        <scheme val="minor"/>
      </rPr>
      <t xml:space="preserve"> en aulas de apoyo</t>
    </r>
  </si>
  <si>
    <r>
      <t xml:space="preserve">Garantizar el mejoramiento de la </t>
    </r>
    <r>
      <rPr>
        <b/>
        <sz val="7"/>
        <rFont val="Calibri"/>
        <family val="2"/>
        <scheme val="minor"/>
      </rPr>
      <t xml:space="preserve">Calidad </t>
    </r>
    <r>
      <rPr>
        <sz val="7"/>
        <rFont val="Calibri"/>
        <family val="2"/>
        <scheme val="minor"/>
      </rPr>
      <t>Educativa</t>
    </r>
  </si>
  <si>
    <r>
      <t xml:space="preserve">Contrucción e Implementación de los Proyectos Ambientales Escolares - </t>
    </r>
    <r>
      <rPr>
        <b/>
        <sz val="7"/>
        <rFont val="Calibri"/>
        <family val="2"/>
        <scheme val="minor"/>
      </rPr>
      <t xml:space="preserve">PRAE </t>
    </r>
  </si>
  <si>
    <r>
      <t>Fortalecimiento de las competencias básicas, ciudadanas especificas en niños, niñas y jovenes (Pruebas</t>
    </r>
    <r>
      <rPr>
        <b/>
        <sz val="7"/>
        <rFont val="Calibri"/>
        <family val="2"/>
        <scheme val="minor"/>
      </rPr>
      <t xml:space="preserve"> SABER)</t>
    </r>
  </si>
  <si>
    <r>
      <t>Apoyo al</t>
    </r>
    <r>
      <rPr>
        <b/>
        <sz val="7"/>
        <rFont val="Calibri"/>
        <family val="2"/>
        <scheme val="minor"/>
      </rPr>
      <t xml:space="preserve"> FORO</t>
    </r>
    <r>
      <rPr>
        <sz val="7"/>
        <rFont val="Calibri"/>
        <family val="2"/>
        <scheme val="minor"/>
      </rPr>
      <t xml:space="preserve"> Educativo Municipal</t>
    </r>
  </si>
  <si>
    <t>Promoción de la educación con enfoque investigativo e innovador (Feria de la ciencia, proyectos pedagogicos y areas optativas, entre otros)</t>
  </si>
  <si>
    <r>
      <t xml:space="preserve">Formulación e Implementación del Plan Educativo Municipal - </t>
    </r>
    <r>
      <rPr>
        <b/>
        <sz val="7"/>
        <rFont val="Calibri"/>
        <family val="2"/>
        <scheme val="minor"/>
      </rPr>
      <t>PEM</t>
    </r>
  </si>
  <si>
    <r>
      <t xml:space="preserve">Formular e Implementar un (1) </t>
    </r>
    <r>
      <rPr>
        <b/>
        <sz val="7"/>
        <rFont val="Calibri"/>
        <family val="2"/>
        <scheme val="minor"/>
      </rPr>
      <t>PEM</t>
    </r>
  </si>
  <si>
    <t>Educación con Pertinencia</t>
  </si>
  <si>
    <r>
      <t>Dotar</t>
    </r>
    <r>
      <rPr>
        <b/>
        <sz val="7"/>
        <rFont val="Calibri"/>
        <family val="2"/>
        <scheme val="minor"/>
      </rPr>
      <t xml:space="preserve"> 24</t>
    </r>
    <r>
      <rPr>
        <sz val="7"/>
        <rFont val="Calibri"/>
        <family val="2"/>
        <scheme val="minor"/>
      </rPr>
      <t xml:space="preserve"> Centros Educativos Rurales  con equipos y sofware tecnologicos y  conectividad</t>
    </r>
  </si>
  <si>
    <r>
      <t>Gestionar proyecto</t>
    </r>
    <r>
      <rPr>
        <b/>
        <sz val="7"/>
        <rFont val="Calibri"/>
        <family val="2"/>
        <scheme val="minor"/>
      </rPr>
      <t xml:space="preserve"> CERES</t>
    </r>
    <r>
      <rPr>
        <sz val="7"/>
        <rFont val="Calibri"/>
        <family val="2"/>
        <scheme val="minor"/>
      </rPr>
      <t xml:space="preserve"> - Centro Regional de Educación Superior</t>
    </r>
  </si>
  <si>
    <r>
      <t xml:space="preserve">Mejorar el nivel de satisfacción de </t>
    </r>
    <r>
      <rPr>
        <b/>
        <sz val="7"/>
        <rFont val="Calibri"/>
        <family val="2"/>
        <scheme val="minor"/>
      </rPr>
      <t>eficiencia</t>
    </r>
    <r>
      <rPr>
        <sz val="7"/>
        <rFont val="Calibri"/>
        <family val="2"/>
        <scheme val="minor"/>
      </rPr>
      <t xml:space="preserve"> del servicio educativo</t>
    </r>
  </si>
  <si>
    <r>
      <t xml:space="preserve">Realizar cuatro procesos anuales al </t>
    </r>
    <r>
      <rPr>
        <b/>
        <sz val="7"/>
        <rFont val="Calibri"/>
        <family val="2"/>
        <scheme val="minor"/>
      </rPr>
      <t>SIMAT</t>
    </r>
    <r>
      <rPr>
        <sz val="7"/>
        <rFont val="Calibri"/>
        <family val="2"/>
        <scheme val="minor"/>
      </rPr>
      <t xml:space="preserve"> (matricula, seguimiento y control)</t>
    </r>
  </si>
  <si>
    <t>Dotación Educativa</t>
  </si>
  <si>
    <r>
      <t>Mantenimiento y/o adecuación a 40 (cuarenta) plantas físicas de las I.E y C.E.R.</t>
    </r>
    <r>
      <rPr>
        <sz val="2"/>
        <rFont val="Calibri"/>
        <family val="2"/>
        <scheme val="minor"/>
      </rPr>
      <t/>
    </r>
  </si>
  <si>
    <r>
      <t xml:space="preserve">Ampliar la cobertura de  Alimentación Escolar a la secundaria menores de 14 años  (indigenas, victimas, afro y nivel I y II del SISBEN </t>
    </r>
    <r>
      <rPr>
        <sz val="3"/>
        <rFont val="Calibri"/>
        <family val="2"/>
        <scheme val="minor"/>
      </rPr>
      <t xml:space="preserve">
</t>
    </r>
  </si>
  <si>
    <r>
      <t xml:space="preserve">Actualización e implementación del Plan de Gestión Integral de Residuos Solidos - </t>
    </r>
    <r>
      <rPr>
        <b/>
        <sz val="7"/>
        <rFont val="Calibri"/>
        <family val="2"/>
        <scheme val="minor"/>
      </rPr>
      <t>PGIRS</t>
    </r>
  </si>
  <si>
    <r>
      <t>Actualizar e implementar un</t>
    </r>
    <r>
      <rPr>
        <b/>
        <sz val="7"/>
        <rFont val="Calibri"/>
        <family val="2"/>
        <scheme val="minor"/>
      </rPr>
      <t xml:space="preserve"> PGIRS</t>
    </r>
  </si>
  <si>
    <r>
      <t>Formulación e implementación del Proyecto Ciudadano de Educación Ambiental -</t>
    </r>
    <r>
      <rPr>
        <b/>
        <sz val="7"/>
        <rFont val="Calibri"/>
        <family val="2"/>
        <scheme val="minor"/>
      </rPr>
      <t xml:space="preserve"> PROCEDA </t>
    </r>
  </si>
  <si>
    <r>
      <t xml:space="preserve">Formular e implementar el </t>
    </r>
    <r>
      <rPr>
        <b/>
        <sz val="7"/>
        <rFont val="Calibri"/>
        <family val="2"/>
        <scheme val="minor"/>
      </rPr>
      <t>PROCEDA</t>
    </r>
  </si>
  <si>
    <r>
      <t xml:space="preserve">Vivero </t>
    </r>
    <r>
      <rPr>
        <b/>
        <sz val="7"/>
        <rFont val="Calibri"/>
        <family val="2"/>
        <scheme val="minor"/>
      </rPr>
      <t>subregional</t>
    </r>
  </si>
  <si>
    <r>
      <t xml:space="preserve">Diseñar y gestionar un proyecto de vivero </t>
    </r>
    <r>
      <rPr>
        <b/>
        <sz val="7"/>
        <rFont val="Calibri"/>
        <family val="2"/>
        <scheme val="minor"/>
      </rPr>
      <t>subregional</t>
    </r>
  </si>
  <si>
    <t>Dotar a los Mineros artesanales de ocho (8) veredas con sistemas de retorta</t>
  </si>
  <si>
    <r>
      <t>Reforestar y proteger</t>
    </r>
    <r>
      <rPr>
        <b/>
        <sz val="7"/>
        <rFont val="Calibri"/>
        <family val="2"/>
        <scheme val="minor"/>
      </rPr>
      <t xml:space="preserve"> 50 has </t>
    </r>
    <r>
      <rPr>
        <sz val="7"/>
        <rFont val="Calibri"/>
        <family val="2"/>
        <scheme val="minor"/>
      </rPr>
      <t>de las Microcuencas Villa, La Lucha y San Cayetano</t>
    </r>
  </si>
  <si>
    <r>
      <t>Establecer</t>
    </r>
    <r>
      <rPr>
        <b/>
        <sz val="7"/>
        <rFont val="Calibri"/>
        <family val="2"/>
        <scheme val="minor"/>
      </rPr>
      <t xml:space="preserve"> 300 colmenas </t>
    </r>
    <r>
      <rPr>
        <sz val="7"/>
        <rFont val="Calibri"/>
        <family val="2"/>
        <scheme val="minor"/>
      </rPr>
      <t>en la zona rural del municipio</t>
    </r>
  </si>
  <si>
    <t>Implementación del Plan Maestro de Acueducto (Construcción,  reposición, ampliación, optimización y mejoramiento del sistema de acueducto) Urbano y Corregimientos</t>
  </si>
  <si>
    <r>
      <t>Construcción de</t>
    </r>
    <r>
      <rPr>
        <b/>
        <sz val="7"/>
        <rFont val="Calibri"/>
        <family val="2"/>
        <scheme val="minor"/>
      </rPr>
      <t xml:space="preserve"> 15,000  ML</t>
    </r>
    <r>
      <rPr>
        <sz val="7"/>
        <rFont val="Calibri"/>
        <family val="2"/>
        <scheme val="minor"/>
      </rPr>
      <t xml:space="preserve"> de redes de Acueducto</t>
    </r>
  </si>
  <si>
    <t>Estudio de modelación y formulación del proyecto para reposición de redes de acueducto urbano y corregimientos</t>
  </si>
  <si>
    <r>
      <t xml:space="preserve">Estudios, Diseños y Construcción del Relleno Sanitario en`el corregimiento </t>
    </r>
    <r>
      <rPr>
        <b/>
        <sz val="7"/>
        <rFont val="Calibri"/>
        <family val="2"/>
        <scheme val="minor"/>
      </rPr>
      <t>Puerto López</t>
    </r>
  </si>
  <si>
    <r>
      <t>Estudios, diseños, Construcción del Relleno Sanitario en el corregimiento de</t>
    </r>
    <r>
      <rPr>
        <b/>
        <sz val="7"/>
        <rFont val="Calibri"/>
        <family val="2"/>
        <scheme val="minor"/>
      </rPr>
      <t xml:space="preserve"> Puerto Claver</t>
    </r>
  </si>
  <si>
    <r>
      <t xml:space="preserve">Relleno Sanitario </t>
    </r>
    <r>
      <rPr>
        <b/>
        <sz val="7"/>
        <rFont val="Calibri"/>
        <family val="2"/>
        <scheme val="minor"/>
      </rPr>
      <t>Subregional</t>
    </r>
  </si>
  <si>
    <t>Construir y conservar la infraestructura vial</t>
  </si>
  <si>
    <t>Mejorar y mantener 40 Km. de vía urbanas</t>
  </si>
  <si>
    <r>
      <t xml:space="preserve">Pavimentación de Vias Urbanas (incluye </t>
    </r>
    <r>
      <rPr>
        <b/>
        <sz val="7"/>
        <rFont val="Calibri"/>
        <family val="2"/>
        <scheme val="minor"/>
      </rPr>
      <t>Puerto López y Puerto Claver)</t>
    </r>
  </si>
  <si>
    <r>
      <t xml:space="preserve">Aeropuerto </t>
    </r>
    <r>
      <rPr>
        <b/>
        <sz val="7"/>
        <rFont val="Calibri"/>
        <family val="2"/>
        <scheme val="minor"/>
      </rPr>
      <t>Subregional</t>
    </r>
  </si>
  <si>
    <r>
      <t xml:space="preserve">Estudio, Diseño y Construcción de la bodega </t>
    </r>
    <r>
      <rPr>
        <b/>
        <sz val="7"/>
        <rFont val="Calibri"/>
        <family val="2"/>
        <scheme val="minor"/>
      </rPr>
      <t>MANA</t>
    </r>
  </si>
  <si>
    <r>
      <t xml:space="preserve">Construcción 152 M2 para el funcionamiento de la bodega del programa </t>
    </r>
    <r>
      <rPr>
        <b/>
        <sz val="7"/>
        <rFont val="Calibri"/>
        <family val="2"/>
        <scheme val="minor"/>
      </rPr>
      <t>MANA</t>
    </r>
  </si>
  <si>
    <r>
      <t xml:space="preserve">Matadero </t>
    </r>
    <r>
      <rPr>
        <b/>
        <sz val="7"/>
        <rFont val="Calibri"/>
        <family val="2"/>
        <scheme val="minor"/>
      </rPr>
      <t>Subregional</t>
    </r>
  </si>
  <si>
    <r>
      <t xml:space="preserve">Estudios, Diseños y Construcción de la </t>
    </r>
    <r>
      <rPr>
        <b/>
        <sz val="7"/>
        <rFont val="Calibri"/>
        <family val="2"/>
        <scheme val="minor"/>
      </rPr>
      <t>Biblioteca</t>
    </r>
    <r>
      <rPr>
        <sz val="7"/>
        <rFont val="Calibri"/>
        <family val="2"/>
        <scheme val="minor"/>
      </rPr>
      <t xml:space="preserve"> Municipal</t>
    </r>
  </si>
  <si>
    <r>
      <t>Estudio, Diseño y Construcciónde la</t>
    </r>
    <r>
      <rPr>
        <b/>
        <sz val="7"/>
        <rFont val="Calibri"/>
        <family val="2"/>
        <scheme val="minor"/>
      </rPr>
      <t xml:space="preserve"> Morgue</t>
    </r>
    <r>
      <rPr>
        <sz val="7"/>
        <rFont val="Calibri"/>
        <family val="2"/>
        <scheme val="minor"/>
      </rPr>
      <t xml:space="preserve"> Municipal</t>
    </r>
  </si>
  <si>
    <r>
      <t xml:space="preserve">Total </t>
    </r>
    <r>
      <rPr>
        <b/>
        <sz val="8"/>
        <rFont val="Calibri"/>
        <family val="2"/>
        <scheme val="minor"/>
      </rPr>
      <t xml:space="preserve">SGR </t>
    </r>
    <r>
      <rPr>
        <sz val="8"/>
        <rFont val="Calibri"/>
        <family val="2"/>
        <scheme val="minor"/>
      </rPr>
      <t>2014</t>
    </r>
  </si>
  <si>
    <r>
      <t xml:space="preserve">Total </t>
    </r>
    <r>
      <rPr>
        <b/>
        <sz val="8"/>
        <rFont val="Calibri"/>
        <family val="2"/>
        <scheme val="minor"/>
      </rPr>
      <t xml:space="preserve">SGR </t>
    </r>
    <r>
      <rPr>
        <sz val="8"/>
        <rFont val="Calibri"/>
        <family val="2"/>
        <scheme val="minor"/>
      </rPr>
      <t>2012</t>
    </r>
  </si>
  <si>
    <r>
      <t xml:space="preserve">Total </t>
    </r>
    <r>
      <rPr>
        <b/>
        <sz val="8"/>
        <rFont val="Calibri"/>
        <family val="2"/>
        <scheme val="minor"/>
      </rPr>
      <t xml:space="preserve">SGR </t>
    </r>
    <r>
      <rPr>
        <sz val="8"/>
        <rFont val="Calibri"/>
        <family val="2"/>
        <scheme val="minor"/>
      </rPr>
      <t>2013</t>
    </r>
  </si>
  <si>
    <r>
      <t>Mantenimiento y conservación de los  humedales del municipio</t>
    </r>
    <r>
      <rPr>
        <sz val="3"/>
        <rFont val="Calibri"/>
        <family val="2"/>
        <scheme val="minor"/>
      </rPr>
      <t xml:space="preserve"> </t>
    </r>
  </si>
  <si>
    <r>
      <t>Construcción de 24.918 Metros de redes de alcantarillado ó 24 Kilometros</t>
    </r>
    <r>
      <rPr>
        <i/>
        <sz val="6"/>
        <rFont val="Calibri"/>
        <family val="2"/>
        <scheme val="minor"/>
      </rPr>
      <t xml:space="preserve"> </t>
    </r>
  </si>
  <si>
    <t>Mantenimiento, Mejoramiento y adecuación de la infraestructura del Municipio</t>
  </si>
  <si>
    <r>
      <t>Adquisición de predios de interes público</t>
    </r>
    <r>
      <rPr>
        <i/>
        <sz val="7"/>
        <rFont val="Calibri"/>
        <family val="2"/>
        <scheme val="minor"/>
      </rPr>
      <t xml:space="preserve"> </t>
    </r>
  </si>
  <si>
    <t>Construir seis parques</t>
  </si>
  <si>
    <t>Ampliar la Infraestructura educativa de cinco (5) plantas físicas</t>
  </si>
  <si>
    <r>
      <t>Implementar 10 disciplinas para la conservación y fortalecimiento de las diferentes disciplinas deportivas</t>
    </r>
    <r>
      <rPr>
        <sz val="5"/>
        <rFont val="Calibri"/>
        <family val="2"/>
        <scheme val="minor"/>
      </rPr>
      <t xml:space="preserve"> </t>
    </r>
  </si>
  <si>
    <r>
      <t>Celebración de cuatro semanas de los valores familiares, la cultrua y el talento</t>
    </r>
    <r>
      <rPr>
        <sz val="3"/>
        <rFont val="Calibri"/>
        <family val="2"/>
        <scheme val="minor"/>
      </rPr>
      <t xml:space="preserve"> </t>
    </r>
  </si>
  <si>
    <t>Realizar Veinticuatro (24) participaciones en eventos regionales y nacionales</t>
  </si>
  <si>
    <r>
      <t>Realizar 13 actividades para la conservación y fortalecimiento de las diferentes manifestaciones culturales</t>
    </r>
    <r>
      <rPr>
        <sz val="5"/>
        <rFont val="Calibri"/>
        <family val="2"/>
        <scheme val="minor"/>
      </rPr>
      <t/>
    </r>
  </si>
  <si>
    <r>
      <t xml:space="preserve">Realizar 36 brigadas de impacto con el fin de llevar los servicios de salud a veredas, </t>
    </r>
    <r>
      <rPr>
        <b/>
        <sz val="7"/>
        <rFont val="Calibri"/>
        <family val="2"/>
        <scheme val="minor"/>
      </rPr>
      <t>corregimientos</t>
    </r>
    <r>
      <rPr>
        <sz val="7"/>
        <rFont val="Calibri"/>
        <family val="2"/>
        <scheme val="minor"/>
      </rPr>
      <t xml:space="preserve"> y zona urbana del muncipio de El Bagre</t>
    </r>
  </si>
  <si>
    <r>
      <t>Atención Integral al Adulto Mayor, Promoción de la salud, Capacitaciones y prevención de riesgos. "</t>
    </r>
    <r>
      <rPr>
        <b/>
        <sz val="7"/>
        <rFont val="Calibri"/>
        <family val="2"/>
        <scheme val="minor"/>
      </rPr>
      <t>LOS BUENOS AÑOS"</t>
    </r>
  </si>
  <si>
    <r>
      <t xml:space="preserve">Cuatro Mejoramiento de los elementos del </t>
    </r>
    <r>
      <rPr>
        <b/>
        <sz val="7"/>
        <rFont val="Calibri"/>
        <family val="2"/>
        <scheme val="minor"/>
      </rPr>
      <t xml:space="preserve">CBA </t>
    </r>
    <r>
      <rPr>
        <sz val="7"/>
        <rFont val="Calibri"/>
        <family val="2"/>
        <scheme val="minor"/>
      </rPr>
      <t xml:space="preserve"> y cambios de los mismos</t>
    </r>
  </si>
  <si>
    <r>
      <t xml:space="preserve">Fortalecimiento y coordinación de programas y proyectos del CBA y Centros </t>
    </r>
    <r>
      <rPr>
        <b/>
        <sz val="7"/>
        <rFont val="Calibri"/>
        <family val="2"/>
        <scheme val="minor"/>
      </rPr>
      <t>DIA</t>
    </r>
  </si>
  <si>
    <r>
      <t>4 celebraciones de dia del adulto mayor en el municipio de El Bagre</t>
    </r>
    <r>
      <rPr>
        <sz val="6"/>
        <rFont val="Calibri"/>
        <family val="2"/>
        <scheme val="minor"/>
      </rPr>
      <t xml:space="preserve"> (15 de agosto)</t>
    </r>
  </si>
  <si>
    <r>
      <t xml:space="preserve">Apoyo a la estrategia  </t>
    </r>
    <r>
      <rPr>
        <b/>
        <sz val="7"/>
        <rFont val="Calibri"/>
        <family val="2"/>
        <scheme val="minor"/>
      </rPr>
      <t>Red UNIDO</t>
    </r>
    <r>
      <rPr>
        <sz val="7"/>
        <rFont val="Calibri"/>
        <family val="2"/>
        <scheme val="minor"/>
      </rPr>
      <t>S para la superación de la pobreza extrema</t>
    </r>
    <r>
      <rPr>
        <b/>
        <sz val="7"/>
        <rFont val="Calibri"/>
        <family val="2"/>
        <scheme val="minor"/>
      </rPr>
      <t xml:space="preserve"> "</t>
    </r>
  </si>
  <si>
    <r>
      <t xml:space="preserve">Apoyo al programa para  la </t>
    </r>
    <r>
      <rPr>
        <b/>
        <sz val="7"/>
        <rFont val="Calibri"/>
        <family val="2"/>
        <scheme val="minor"/>
      </rPr>
      <t>Prosperidad Social -DPS</t>
    </r>
  </si>
  <si>
    <r>
      <t xml:space="preserve">Formulación de un (1) plan de salud </t>
    </r>
    <r>
      <rPr>
        <b/>
        <sz val="7"/>
        <rFont val="Calibri"/>
        <family val="2"/>
        <scheme val="minor"/>
      </rPr>
      <t>indigena</t>
    </r>
    <r>
      <rPr>
        <sz val="7"/>
        <rFont val="Calibri"/>
        <family val="2"/>
        <scheme val="minor"/>
      </rPr>
      <t xml:space="preserve"> en El</t>
    </r>
    <r>
      <rPr>
        <b/>
        <sz val="7"/>
        <rFont val="Calibri"/>
        <family val="2"/>
        <scheme val="minor"/>
      </rPr>
      <t xml:space="preserve"> </t>
    </r>
    <r>
      <rPr>
        <sz val="7"/>
        <rFont val="Calibri"/>
        <family val="2"/>
        <scheme val="minor"/>
      </rPr>
      <t>municipio de El Bagre: medicina tradicional, autonomía alimentaria, promocion y prevención</t>
    </r>
  </si>
  <si>
    <r>
      <t xml:space="preserve">Apoyo al </t>
    </r>
    <r>
      <rPr>
        <b/>
        <sz val="7"/>
        <rFont val="Calibri"/>
        <family val="2"/>
        <scheme val="minor"/>
      </rPr>
      <t>COMPSE</t>
    </r>
    <r>
      <rPr>
        <sz val="7"/>
        <rFont val="Calibri"/>
        <family val="2"/>
        <scheme val="minor"/>
      </rPr>
      <t xml:space="preserve"> Municipal</t>
    </r>
  </si>
  <si>
    <r>
      <t xml:space="preserve">Apoyo al programa Mejoramiento Alimentario y Nutricional de Antioquia - </t>
    </r>
    <r>
      <rPr>
        <b/>
        <sz val="7"/>
        <rFont val="Calibri"/>
        <family val="2"/>
        <scheme val="minor"/>
      </rPr>
      <t>MANA</t>
    </r>
  </si>
  <si>
    <r>
      <t>Cuatro Apoyo al programa Mejoramiento Alimentario y Nutricional de Antioquia -</t>
    </r>
    <r>
      <rPr>
        <b/>
        <sz val="7"/>
        <rFont val="Calibri"/>
        <family val="2"/>
        <scheme val="minor"/>
      </rPr>
      <t xml:space="preserve"> MANA</t>
    </r>
  </si>
  <si>
    <t>La Juventud como actor estrategico para el desarrollo integral de la sociedad
 (17.402 población joven)</t>
  </si>
  <si>
    <r>
      <rPr>
        <b/>
        <sz val="7"/>
        <rFont val="Calibri"/>
        <family val="2"/>
        <scheme val="minor"/>
      </rPr>
      <t xml:space="preserve">En red ando - </t>
    </r>
    <r>
      <rPr>
        <sz val="7"/>
        <rFont val="Calibri"/>
        <family val="2"/>
        <scheme val="minor"/>
      </rPr>
      <t>Fortalecimiento de la participación juvenil para el desarrollo mpal.</t>
    </r>
  </si>
  <si>
    <r>
      <rPr>
        <b/>
        <sz val="7"/>
        <rFont val="Calibri"/>
        <family val="2"/>
        <scheme val="minor"/>
      </rPr>
      <t>Garantizar</t>
    </r>
    <r>
      <rPr>
        <sz val="7"/>
        <rFont val="Calibri"/>
        <family val="2"/>
        <scheme val="minor"/>
      </rPr>
      <t xml:space="preserve"> medidas para que la comunidad, no sea vulnerada por hechos victimizantes, garantizando el goce efectivo de derechos de la población </t>
    </r>
  </si>
  <si>
    <r>
      <rPr>
        <b/>
        <sz val="7"/>
        <rFont val="Calibri"/>
        <family val="2"/>
        <scheme val="minor"/>
      </rPr>
      <t>Garantizar</t>
    </r>
    <r>
      <rPr>
        <sz val="7"/>
        <rFont val="Calibri"/>
        <family val="2"/>
        <scheme val="minor"/>
      </rPr>
      <t xml:space="preserve"> la atención efectiva y eficaz a las víctimas del conflicto armado en el municipio</t>
    </r>
  </si>
  <si>
    <r>
      <rPr>
        <b/>
        <sz val="7"/>
        <rFont val="Calibri"/>
        <family val="2"/>
        <scheme val="minor"/>
      </rPr>
      <t>Gestionar</t>
    </r>
    <r>
      <rPr>
        <sz val="7"/>
        <rFont val="Calibri"/>
        <family val="2"/>
        <scheme val="minor"/>
      </rPr>
      <t xml:space="preserve"> la presencia y respuesta oportuna de las autoridades nacionales, departamentales respectivas, para la atención, asistencia y reparación integral a las víctimas.</t>
    </r>
  </si>
  <si>
    <r>
      <rPr>
        <b/>
        <sz val="10"/>
        <rFont val="Calibri"/>
        <family val="2"/>
        <scheme val="minor"/>
      </rPr>
      <t>Garantizar</t>
    </r>
    <r>
      <rPr>
        <sz val="7"/>
        <rFont val="Calibri"/>
        <family val="2"/>
        <scheme val="minor"/>
      </rPr>
      <t xml:space="preserve"> la adecuada implementación de la Ley de víctimas, en términos de articulación, gestión, coordinación, evaluación y participación de las victimas y sus organizaciones,  en los diferentes escenarios locales y subregionales.</t>
    </r>
  </si>
  <si>
    <t>Estudios, diseños y formulación de proyectos para la construcción de seis (6) puentes en la zona rural</t>
  </si>
  <si>
    <r>
      <t xml:space="preserve">Construcción de Puentes rurales </t>
    </r>
    <r>
      <rPr>
        <sz val="2"/>
        <rFont val="Calibri"/>
        <family val="2"/>
        <scheme val="minor"/>
      </rPr>
      <t/>
    </r>
  </si>
  <si>
    <r>
      <t>Construcción de Puentes Urbanos</t>
    </r>
    <r>
      <rPr>
        <sz val="2"/>
        <rFont val="Calibri"/>
        <family val="2"/>
        <scheme val="minor"/>
      </rPr>
      <t xml:space="preserve"> (</t>
    </r>
  </si>
  <si>
    <r>
      <t xml:space="preserve">Construir cuarenta y cinco (45) estanques piscicolas 
</t>
    </r>
    <r>
      <rPr>
        <sz val="3"/>
        <rFont val="Calibri"/>
        <family val="2"/>
        <scheme val="minor"/>
      </rPr>
      <t xml:space="preserve">(11 El Real, 13 Capilla, 3 Danta, 9 Bamba) </t>
    </r>
  </si>
  <si>
    <t>Equipamiento y sostenimiento para 100 has de caucho (Alianza productiva)</t>
  </si>
  <si>
    <r>
      <t xml:space="preserve">Establecer 150 </t>
    </r>
    <r>
      <rPr>
        <b/>
        <sz val="7"/>
        <rFont val="Calibri"/>
        <family val="2"/>
        <scheme val="minor"/>
      </rPr>
      <t xml:space="preserve">Colmenas </t>
    </r>
    <r>
      <rPr>
        <sz val="7"/>
        <rFont val="Calibri"/>
        <family val="2"/>
        <scheme val="minor"/>
      </rPr>
      <t>en la zona rural del municipio</t>
    </r>
  </si>
  <si>
    <r>
      <rPr>
        <b/>
        <sz val="7"/>
        <rFont val="Calibri"/>
        <family val="2"/>
        <scheme val="minor"/>
      </rPr>
      <t>SIEMBRA</t>
    </r>
    <r>
      <rPr>
        <sz val="7"/>
        <rFont val="Calibri"/>
        <family val="2"/>
        <scheme val="minor"/>
      </rPr>
      <t xml:space="preserve"> Equidad de Genero</t>
    </r>
  </si>
  <si>
    <t>GENERACIÓN DE OPORTUNIDADES PARA EMPLEO "HECHO EN EL BAGRE</t>
  </si>
  <si>
    <t>Apoyo a la Gestión Administrativa</t>
  </si>
  <si>
    <r>
      <t xml:space="preserve">Implementar Dos </t>
    </r>
    <r>
      <rPr>
        <b/>
        <sz val="7"/>
        <rFont val="Calibri"/>
        <family val="2"/>
        <scheme val="minor"/>
      </rPr>
      <t>(2)</t>
    </r>
    <r>
      <rPr>
        <sz val="7"/>
        <rFont val="Calibri"/>
        <family val="2"/>
        <scheme val="minor"/>
      </rPr>
      <t xml:space="preserve"> Planes de Ordenación y Manejo para Cuencas hidrograficas</t>
    </r>
  </si>
  <si>
    <r>
      <t xml:space="preserve">Formular </t>
    </r>
    <r>
      <rPr>
        <b/>
        <sz val="7"/>
        <rFont val="Calibri"/>
        <family val="2"/>
        <scheme val="minor"/>
      </rPr>
      <t xml:space="preserve">dos proyectos </t>
    </r>
    <r>
      <rPr>
        <sz val="7"/>
        <rFont val="Calibri"/>
        <family val="2"/>
        <scheme val="minor"/>
      </rPr>
      <t>de manejo, aprovechamiento y ordenamiento de microcuencas en el municipio en convenio con Corantioquia</t>
    </r>
  </si>
  <si>
    <r>
      <t xml:space="preserve">Implementación de los Planes de Ordenación y Manejo de las cuencas hidrograficas -  </t>
    </r>
    <r>
      <rPr>
        <b/>
        <sz val="7"/>
        <rFont val="Calibri"/>
        <family val="2"/>
        <scheme val="minor"/>
      </rPr>
      <t>POMCAS</t>
    </r>
  </si>
  <si>
    <t>Promocionar y patrocinar proyectos de investigación en asocio con el Departamento, la Nación, Instituciones de educación superior y el sector privado</t>
  </si>
  <si>
    <t>Tres proyectos s de investigación en asocio con el Departamento, la Nación, Instituciones de educación superior y el sector privado</t>
  </si>
  <si>
    <t>Formulación del plan municipal para La Gestion del Riesgo</t>
  </si>
  <si>
    <t>Gestión del Riesgo de Desastres</t>
  </si>
  <si>
    <t>Centro correcional de transito para atención al menor infractor</t>
  </si>
  <si>
    <t>Un Proyecto gestionado para el  Centro correcional de transito para atención al menor infractor</t>
  </si>
  <si>
    <t>Fortalecer la cultura ciudadana, a través de programas, proyectos y estrategias que aporten al mejoramiento de la convivenica y la promoción de la legalidad entre los habitantes del municipio</t>
  </si>
  <si>
    <t xml:space="preserve"> </t>
  </si>
  <si>
    <t>Dos semilleros de frutales en los corregimientos Puerto López y Puerto cClaver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</si>
</sst>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quot;$&quot;* #,##0.00_);_(&quot;$&quot;* \(#,##0.00\);_(&quot;$&quot;* &quot;-&quot;??_);_(@_)"/>
    <numFmt numFmtId="166" formatCode="_ * #,##0.00_ ;_ * \-#,##0.00_ ;_ * &quot;-&quot;??_ ;_ @_ "/>
    <numFmt numFmtId="167" formatCode="_(&quot;$&quot;* #,##0_);_(&quot;$&quot;* \(#,##0\);_(&quot;$&quot;* &quot;-&quot;??_);_(@_)"/>
    <numFmt numFmtId="168" formatCode="_(* #,##0_);_(* \(#,##0\);_(* &quot;-&quot;??_);_(@_)"/>
    <numFmt numFmtId="169" formatCode="_-[$€-2]* #,##0.00_-;\-[$€-2]* #,##0.00_-;_-[$€-2]* &quot;-&quot;??_-"/>
    <numFmt numFmtId="170" formatCode="0.00000"/>
    <numFmt numFmtId="171" formatCode="_(* #,##0.0_);_(* \(#,##0.0\);_(* &quot;-&quot;??_);_(@_)"/>
  </numFmts>
  <fonts count="91"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Arial"/>
      <family val="2"/>
    </font>
    <font>
      <sz val="10"/>
      <name val="Arial"/>
      <family val="2"/>
    </font>
    <font>
      <b/>
      <sz val="10"/>
      <name val="Arial"/>
      <family val="2"/>
    </font>
    <font>
      <sz val="8"/>
      <name val="Arial"/>
      <family val="2"/>
    </font>
    <font>
      <sz val="10"/>
      <name val="Arial"/>
      <family val="2"/>
    </font>
    <font>
      <b/>
      <sz val="14"/>
      <name val="Arial"/>
      <family val="2"/>
    </font>
    <font>
      <b/>
      <sz val="11"/>
      <color indexed="10"/>
      <name val="Calibri"/>
      <family val="2"/>
    </font>
    <font>
      <b/>
      <sz val="11"/>
      <color indexed="62"/>
      <name val="Calibri"/>
      <family val="2"/>
    </font>
    <font>
      <sz val="10"/>
      <color indexed="8"/>
      <name val="Arial"/>
      <family val="2"/>
    </font>
    <font>
      <b/>
      <sz val="18"/>
      <color indexed="62"/>
      <name val="Cambria"/>
      <family val="2"/>
    </font>
    <font>
      <b/>
      <sz val="15"/>
      <color indexed="62"/>
      <name val="Calibri"/>
      <family val="2"/>
    </font>
    <font>
      <b/>
      <sz val="13"/>
      <color indexed="62"/>
      <name val="Calibri"/>
      <family val="2"/>
    </font>
    <font>
      <b/>
      <sz val="12"/>
      <color indexed="8"/>
      <name val="Arial"/>
      <family val="2"/>
    </font>
    <font>
      <sz val="11"/>
      <name val="Arial"/>
      <family val="2"/>
    </font>
    <font>
      <sz val="11"/>
      <color theme="1"/>
      <name val="Calibri"/>
      <family val="2"/>
      <scheme val="minor"/>
    </font>
    <font>
      <b/>
      <sz val="11"/>
      <color indexed="18"/>
      <name val="Arial"/>
      <family val="2"/>
    </font>
    <font>
      <b/>
      <sz val="11"/>
      <name val="Arial"/>
      <family val="2"/>
    </font>
    <font>
      <i/>
      <sz val="9"/>
      <name val="Arial"/>
      <family val="2"/>
    </font>
    <font>
      <sz val="8"/>
      <color indexed="81"/>
      <name val="Tahoma"/>
      <family val="2"/>
    </font>
    <font>
      <b/>
      <sz val="10"/>
      <color indexed="8"/>
      <name val="Arial Narrow"/>
      <family val="2"/>
    </font>
    <font>
      <sz val="10"/>
      <color indexed="8"/>
      <name val="Arial Narrow"/>
      <family val="2"/>
    </font>
    <font>
      <b/>
      <sz val="9"/>
      <color indexed="8"/>
      <name val="Arial Narrow"/>
      <family val="2"/>
    </font>
    <font>
      <sz val="7"/>
      <color indexed="8"/>
      <name val="Calibri"/>
      <family val="2"/>
      <scheme val="minor"/>
    </font>
    <font>
      <sz val="11"/>
      <color indexed="8"/>
      <name val="Calibri"/>
      <family val="2"/>
      <scheme val="minor"/>
    </font>
    <font>
      <b/>
      <sz val="11"/>
      <color indexed="8"/>
      <name val="Calibri"/>
      <family val="2"/>
      <scheme val="minor"/>
    </font>
    <font>
      <b/>
      <sz val="6"/>
      <color indexed="8"/>
      <name val="Calibri"/>
      <family val="2"/>
      <scheme val="minor"/>
    </font>
    <font>
      <b/>
      <sz val="7"/>
      <color indexed="8"/>
      <name val="Calibri"/>
      <family val="2"/>
      <scheme val="minor"/>
    </font>
    <font>
      <sz val="6"/>
      <color indexed="8"/>
      <name val="Calibri"/>
      <family val="2"/>
      <scheme val="minor"/>
    </font>
    <font>
      <sz val="7"/>
      <name val="Calibri"/>
      <family val="2"/>
      <scheme val="minor"/>
    </font>
    <font>
      <b/>
      <sz val="9"/>
      <color indexed="8"/>
      <name val="Calibri"/>
      <family val="2"/>
      <scheme val="minor"/>
    </font>
    <font>
      <sz val="9"/>
      <color indexed="8"/>
      <name val="Calibri"/>
      <family val="2"/>
      <scheme val="minor"/>
    </font>
    <font>
      <b/>
      <sz val="28"/>
      <color indexed="8"/>
      <name val="Calibri"/>
      <family val="2"/>
      <scheme val="minor"/>
    </font>
    <font>
      <b/>
      <sz val="24"/>
      <color indexed="8"/>
      <name val="Calibri"/>
      <family val="2"/>
      <scheme val="minor"/>
    </font>
    <font>
      <b/>
      <sz val="20"/>
      <color indexed="8"/>
      <name val="Calibri"/>
      <family val="2"/>
      <scheme val="minor"/>
    </font>
    <font>
      <b/>
      <sz val="18"/>
      <color indexed="8"/>
      <name val="Calibri"/>
      <family val="2"/>
      <scheme val="minor"/>
    </font>
    <font>
      <sz val="2"/>
      <color rgb="FFFF0000"/>
      <name val="Calibri"/>
      <family val="2"/>
      <scheme val="minor"/>
    </font>
    <font>
      <b/>
      <sz val="7"/>
      <name val="Calibri"/>
      <family val="2"/>
      <scheme val="minor"/>
    </font>
    <font>
      <sz val="8"/>
      <color indexed="8"/>
      <name val="Calibri"/>
      <family val="2"/>
    </font>
    <font>
      <b/>
      <sz val="8"/>
      <color indexed="8"/>
      <name val="Calibri"/>
      <family val="2"/>
    </font>
    <font>
      <b/>
      <sz val="8"/>
      <color rgb="FFFF0000"/>
      <name val="Calibri"/>
      <family val="2"/>
    </font>
    <font>
      <b/>
      <sz val="14"/>
      <color indexed="8"/>
      <name val="Calibri"/>
      <family val="2"/>
    </font>
    <font>
      <sz val="5"/>
      <color rgb="FFFF0000"/>
      <name val="Calibri"/>
      <family val="2"/>
    </font>
    <font>
      <b/>
      <sz val="10"/>
      <color indexed="8"/>
      <name val="Calibri"/>
      <family val="2"/>
    </font>
    <font>
      <sz val="7"/>
      <color rgb="FF000000"/>
      <name val="Calibri"/>
      <family val="2"/>
      <scheme val="minor"/>
    </font>
    <font>
      <sz val="6"/>
      <name val="Calibri"/>
      <family val="2"/>
      <scheme val="minor"/>
    </font>
    <font>
      <b/>
      <sz val="16"/>
      <color indexed="8"/>
      <name val="Calibri"/>
      <family val="2"/>
    </font>
    <font>
      <sz val="10"/>
      <color indexed="8"/>
      <name val="Calibri"/>
      <family val="2"/>
    </font>
    <font>
      <b/>
      <sz val="12"/>
      <color indexed="8"/>
      <name val="Calibri"/>
      <family val="2"/>
    </font>
    <font>
      <sz val="12"/>
      <color indexed="8"/>
      <name val="Calibri"/>
      <family val="2"/>
    </font>
    <font>
      <b/>
      <sz val="13"/>
      <color indexed="8"/>
      <name val="Calibri"/>
      <family val="2"/>
    </font>
    <font>
      <b/>
      <sz val="20"/>
      <name val="Calibri"/>
      <family val="2"/>
      <scheme val="minor"/>
    </font>
    <font>
      <b/>
      <sz val="24"/>
      <name val="Calibri"/>
      <family val="2"/>
      <scheme val="minor"/>
    </font>
    <font>
      <b/>
      <sz val="28"/>
      <name val="Calibri"/>
      <family val="2"/>
      <scheme val="minor"/>
    </font>
    <font>
      <sz val="11"/>
      <name val="Calibri"/>
      <family val="2"/>
      <scheme val="minor"/>
    </font>
    <font>
      <b/>
      <sz val="16"/>
      <name val="Calibri"/>
      <family val="2"/>
      <scheme val="minor"/>
    </font>
    <font>
      <b/>
      <sz val="9"/>
      <name val="Calibri"/>
      <family val="2"/>
      <scheme val="minor"/>
    </font>
    <font>
      <sz val="9"/>
      <name val="Calibri"/>
      <family val="2"/>
      <scheme val="minor"/>
    </font>
    <font>
      <sz val="2"/>
      <name val="Calibri"/>
      <family val="2"/>
      <scheme val="minor"/>
    </font>
    <font>
      <i/>
      <sz val="7"/>
      <name val="Calibri"/>
      <family val="2"/>
      <scheme val="minor"/>
    </font>
    <font>
      <sz val="3"/>
      <name val="Calibri"/>
      <family val="2"/>
      <scheme val="minor"/>
    </font>
    <font>
      <sz val="5"/>
      <name val="Calibri"/>
      <family val="2"/>
      <scheme val="minor"/>
    </font>
    <font>
      <b/>
      <sz val="11"/>
      <name val="Calibri"/>
      <family val="2"/>
      <scheme val="minor"/>
    </font>
    <font>
      <b/>
      <sz val="6"/>
      <name val="Calibri"/>
      <family val="2"/>
      <scheme val="minor"/>
    </font>
    <font>
      <sz val="8"/>
      <name val="Calibri"/>
      <family val="2"/>
      <scheme val="minor"/>
    </font>
    <font>
      <b/>
      <sz val="10"/>
      <name val="Calibri"/>
      <family val="2"/>
      <scheme val="minor"/>
    </font>
    <font>
      <b/>
      <sz val="26"/>
      <name val="Calibri"/>
      <family val="2"/>
      <scheme val="minor"/>
    </font>
    <font>
      <b/>
      <sz val="12"/>
      <name val="Calibri"/>
      <family val="2"/>
      <scheme val="minor"/>
    </font>
    <font>
      <i/>
      <sz val="6"/>
      <name val="Calibri"/>
      <family val="2"/>
      <scheme val="minor"/>
    </font>
    <font>
      <b/>
      <sz val="8"/>
      <name val="Calibri"/>
      <family val="2"/>
      <scheme val="minor"/>
    </font>
    <font>
      <b/>
      <sz val="18"/>
      <name val="Calibri"/>
      <family val="2"/>
      <scheme val="minor"/>
    </font>
    <font>
      <sz val="7"/>
      <name val="Arial"/>
      <family val="2"/>
    </font>
    <font>
      <sz val="7"/>
      <name val="Calibri"/>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13"/>
        <bgColor indexed="8"/>
      </patternFill>
    </fill>
    <fill>
      <patternFill patternType="solid">
        <fgColor indexed="15"/>
        <bgColor indexed="8"/>
      </patternFill>
    </fill>
    <fill>
      <patternFill patternType="solid">
        <fgColor indexed="9"/>
        <bgColor indexed="64"/>
      </patternFill>
    </fill>
    <fill>
      <patternFill patternType="solid">
        <fgColor rgb="FFFFFF99"/>
        <bgColor indexed="64"/>
      </patternFill>
    </fill>
    <fill>
      <patternFill patternType="solid">
        <fgColor indexed="31"/>
        <bgColor indexed="64"/>
      </patternFill>
    </fill>
    <fill>
      <patternFill patternType="solid">
        <fgColor theme="0"/>
        <bgColor indexed="64"/>
      </patternFill>
    </fill>
    <fill>
      <patternFill patternType="solid">
        <fgColor rgb="FFCCFF99"/>
        <bgColor indexed="64"/>
      </patternFill>
    </fill>
    <fill>
      <patternFill patternType="solid">
        <fgColor rgb="FFFFFF00"/>
        <bgColor indexed="64"/>
      </patternFill>
    </fill>
    <fill>
      <patternFill patternType="solid">
        <fgColor rgb="FF99FF66"/>
        <bgColor indexed="64"/>
      </patternFill>
    </fill>
    <fill>
      <patternFill patternType="solid">
        <fgColor theme="3" tint="0.79998168889431442"/>
        <bgColor indexed="64"/>
      </patternFill>
    </fill>
    <fill>
      <patternFill patternType="solid">
        <fgColor rgb="FFFFCC00"/>
        <bgColor indexed="64"/>
      </patternFill>
    </fill>
    <fill>
      <patternFill patternType="solid">
        <fgColor rgb="FF99FF33"/>
        <bgColor indexed="64"/>
      </patternFill>
    </fill>
    <fill>
      <patternFill patternType="solid">
        <fgColor rgb="FFCC66FF"/>
        <bgColor indexed="64"/>
      </patternFill>
    </fill>
    <fill>
      <patternFill patternType="solid">
        <fgColor rgb="FF66CCFF"/>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23"/>
      </top>
      <bottom style="medium">
        <color indexed="23"/>
      </bottom>
      <diagonal/>
    </border>
    <border>
      <left/>
      <right/>
      <top style="medium">
        <color indexed="23"/>
      </top>
      <bottom style="medium">
        <color indexed="23"/>
      </bottom>
      <diagonal/>
    </border>
    <border>
      <left/>
      <right style="medium">
        <color indexed="64"/>
      </right>
      <top style="medium">
        <color indexed="23"/>
      </top>
      <bottom style="medium">
        <color indexed="23"/>
      </bottom>
      <diagonal/>
    </border>
    <border>
      <left style="medium">
        <color indexed="64"/>
      </left>
      <right/>
      <top style="thin">
        <color indexed="23"/>
      </top>
      <bottom/>
      <diagonal/>
    </border>
    <border>
      <left/>
      <right/>
      <top style="thin">
        <color indexed="23"/>
      </top>
      <bottom/>
      <diagonal/>
    </border>
    <border>
      <left/>
      <right style="medium">
        <color indexed="64"/>
      </right>
      <top style="thin">
        <color indexed="23"/>
      </top>
      <bottom/>
      <diagonal/>
    </border>
    <border>
      <left style="medium">
        <color indexed="64"/>
      </left>
      <right/>
      <top style="thin">
        <color indexed="23"/>
      </top>
      <bottom style="medium">
        <color indexed="23"/>
      </bottom>
      <diagonal/>
    </border>
    <border>
      <left/>
      <right/>
      <top style="thin">
        <color indexed="23"/>
      </top>
      <bottom style="medium">
        <color indexed="23"/>
      </bottom>
      <diagonal/>
    </border>
    <border>
      <left/>
      <right style="medium">
        <color indexed="64"/>
      </right>
      <top style="thin">
        <color indexed="23"/>
      </top>
      <bottom style="medium">
        <color indexed="23"/>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9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2"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6" borderId="0" applyNumberFormat="0" applyBorder="0" applyAlignment="0" applyProtection="0"/>
    <xf numFmtId="0" fontId="3" fillId="18" borderId="0" applyNumberFormat="0" applyBorder="0" applyAlignment="0" applyProtection="0"/>
    <xf numFmtId="0" fontId="3" fillId="12"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4" fillId="3" borderId="0" applyNumberFormat="0" applyBorder="0" applyAlignment="0" applyProtection="0"/>
    <xf numFmtId="0" fontId="8" fillId="6" borderId="0" applyNumberFormat="0" applyBorder="0" applyAlignment="0" applyProtection="0"/>
    <xf numFmtId="0" fontId="5" fillId="22" borderId="1" applyNumberFormat="0" applyAlignment="0" applyProtection="0"/>
    <xf numFmtId="0" fontId="25" fillId="23" borderId="1" applyNumberFormat="0" applyAlignment="0" applyProtection="0"/>
    <xf numFmtId="0" fontId="6" fillId="24" borderId="2" applyNumberFormat="0" applyAlignment="0" applyProtection="0"/>
    <xf numFmtId="0" fontId="18" fillId="0" borderId="3" applyNumberFormat="0" applyFill="0" applyAlignment="0" applyProtection="0"/>
    <xf numFmtId="0" fontId="6" fillId="24" borderId="2" applyNumberFormat="0" applyAlignment="0" applyProtection="0"/>
    <xf numFmtId="0" fontId="26" fillId="0" borderId="0" applyNumberFormat="0" applyFill="0" applyBorder="0" applyAlignment="0" applyProtection="0"/>
    <xf numFmtId="0" fontId="3" fillId="25" borderId="0" applyNumberFormat="0" applyBorder="0" applyAlignment="0" applyProtection="0"/>
    <xf numFmtId="0" fontId="3" fillId="18" borderId="0" applyNumberFormat="0" applyBorder="0" applyAlignment="0" applyProtection="0"/>
    <xf numFmtId="0" fontId="3" fillId="12" borderId="0" applyNumberFormat="0" applyBorder="0" applyAlignment="0" applyProtection="0"/>
    <xf numFmtId="0" fontId="3" fillId="2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12" fillId="13" borderId="1" applyNumberFormat="0" applyAlignment="0" applyProtection="0"/>
    <xf numFmtId="166" fontId="23" fillId="0" borderId="0" applyFont="0" applyFill="0" applyBorder="0" applyAlignment="0" applyProtection="0"/>
    <xf numFmtId="169" fontId="23"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4" fillId="5" borderId="0" applyNumberFormat="0" applyBorder="0" applyAlignment="0" applyProtection="0"/>
    <xf numFmtId="0" fontId="12" fillId="7" borderId="1" applyNumberFormat="0" applyAlignment="0" applyProtection="0"/>
    <xf numFmtId="0" fontId="13" fillId="0" borderId="7" applyNumberFormat="0" applyFill="0" applyAlignment="0" applyProtection="0"/>
    <xf numFmtId="164" fontId="2" fillId="0" borderId="0" applyFont="0" applyFill="0" applyBorder="0" applyAlignment="0" applyProtection="0"/>
    <xf numFmtId="165" fontId="2" fillId="0" borderId="0" applyFont="0" applyFill="0" applyBorder="0" applyAlignment="0" applyProtection="0"/>
    <xf numFmtId="0" fontId="14" fillId="13" borderId="0" applyNumberFormat="0" applyBorder="0" applyAlignment="0" applyProtection="0"/>
    <xf numFmtId="0" fontId="23" fillId="0" borderId="0"/>
    <xf numFmtId="0" fontId="23" fillId="10" borderId="8" applyNumberFormat="0" applyFont="0" applyAlignment="0" applyProtection="0"/>
    <xf numFmtId="0" fontId="2" fillId="10" borderId="8" applyNumberFormat="0" applyFont="0" applyAlignment="0" applyProtection="0"/>
    <xf numFmtId="0" fontId="15" fillId="22" borderId="9" applyNumberFormat="0" applyAlignment="0" applyProtection="0"/>
    <xf numFmtId="9" fontId="2" fillId="0" borderId="0" applyFont="0" applyFill="0" applyBorder="0" applyAlignment="0" applyProtection="0"/>
    <xf numFmtId="0" fontId="15" fillId="23" borderId="9" applyNumberFormat="0" applyAlignment="0" applyProtection="0"/>
    <xf numFmtId="0" fontId="18" fillId="0" borderId="0" applyNumberFormat="0" applyFill="0" applyBorder="0" applyAlignment="0" applyProtection="0"/>
    <xf numFmtId="0" fontId="7" fillId="0" borderId="0" applyNumberFormat="0" applyFill="0" applyBorder="0" applyAlignment="0" applyProtection="0"/>
    <xf numFmtId="0" fontId="16" fillId="0" borderId="0" applyNumberFormat="0" applyFill="0" applyBorder="0" applyAlignment="0" applyProtection="0"/>
    <xf numFmtId="0" fontId="28" fillId="0" borderId="0" applyNumberFormat="0" applyFill="0" applyBorder="0" applyAlignment="0" applyProtection="0"/>
    <xf numFmtId="0" fontId="29" fillId="0" borderId="10" applyNumberFormat="0" applyFill="0" applyAlignment="0" applyProtection="0"/>
    <xf numFmtId="0" fontId="30" fillId="0" borderId="11" applyNumberFormat="0" applyFill="0" applyAlignment="0" applyProtection="0"/>
    <xf numFmtId="0" fontId="26" fillId="0" borderId="12" applyNumberFormat="0" applyFill="0" applyAlignment="0" applyProtection="0"/>
    <xf numFmtId="0" fontId="17" fillId="0" borderId="13" applyNumberFormat="0" applyFill="0" applyAlignment="0" applyProtection="0"/>
    <xf numFmtId="0" fontId="18" fillId="0" borderId="0" applyNumberFormat="0" applyFill="0" applyBorder="0" applyAlignment="0" applyProtection="0"/>
    <xf numFmtId="0" fontId="27" fillId="0" borderId="0"/>
    <xf numFmtId="0" fontId="20" fillId="0" borderId="0"/>
    <xf numFmtId="0" fontId="33" fillId="0" borderId="0"/>
    <xf numFmtId="0" fontId="1" fillId="0" borderId="0"/>
  </cellStyleXfs>
  <cellXfs count="928">
    <xf numFmtId="0" fontId="0" fillId="0" borderId="0" xfId="0"/>
    <xf numFmtId="0" fontId="19" fillId="0" borderId="0" xfId="0" applyFont="1"/>
    <xf numFmtId="1" fontId="21" fillId="29" borderId="14" xfId="0" quotePrefix="1" applyNumberFormat="1" applyFont="1" applyFill="1" applyBorder="1" applyAlignment="1">
      <alignment horizontal="center" vertical="center" wrapText="1"/>
    </xf>
    <xf numFmtId="170" fontId="21" fillId="29" borderId="14" xfId="0" quotePrefix="1" applyNumberFormat="1" applyFont="1" applyFill="1" applyBorder="1" applyAlignment="1">
      <alignment horizontal="center" vertical="center" wrapText="1"/>
    </xf>
    <xf numFmtId="1" fontId="21" fillId="32" borderId="14" xfId="0" applyNumberFormat="1" applyFont="1" applyFill="1" applyBorder="1"/>
    <xf numFmtId="171" fontId="21" fillId="32" borderId="14" xfId="69" applyNumberFormat="1" applyFont="1" applyFill="1" applyBorder="1"/>
    <xf numFmtId="1" fontId="21" fillId="0" borderId="14" xfId="0" quotePrefix="1" applyNumberFormat="1" applyFont="1" applyBorder="1" applyAlignment="1">
      <alignment horizontal="left"/>
    </xf>
    <xf numFmtId="171" fontId="21" fillId="0" borderId="14" xfId="69" applyNumberFormat="1" applyFont="1" applyBorder="1"/>
    <xf numFmtId="1" fontId="20" fillId="0" borderId="14" xfId="0" quotePrefix="1" applyNumberFormat="1" applyFont="1" applyBorder="1" applyAlignment="1">
      <alignment horizontal="left"/>
    </xf>
    <xf numFmtId="171" fontId="20" fillId="0" borderId="14" xfId="69" applyNumberFormat="1" applyFont="1" applyBorder="1"/>
    <xf numFmtId="1" fontId="20" fillId="0" borderId="14" xfId="0" applyNumberFormat="1" applyFont="1" applyBorder="1"/>
    <xf numFmtId="0" fontId="20" fillId="0" borderId="14" xfId="72" applyFont="1" applyBorder="1" applyAlignment="1">
      <alignment horizontal="left" indent="1"/>
    </xf>
    <xf numFmtId="0" fontId="20" fillId="0" borderId="14" xfId="72" applyFont="1" applyFill="1" applyBorder="1" applyAlignment="1">
      <alignment horizontal="left" indent="1"/>
    </xf>
    <xf numFmtId="0" fontId="20" fillId="0" borderId="14" xfId="72" applyFont="1" applyBorder="1" applyAlignment="1">
      <alignment horizontal="left" indent="2"/>
    </xf>
    <xf numFmtId="0" fontId="20" fillId="0" borderId="14" xfId="72" quotePrefix="1" applyFont="1" applyBorder="1" applyAlignment="1">
      <alignment horizontal="left" indent="1"/>
    </xf>
    <xf numFmtId="1" fontId="20" fillId="38" borderId="14" xfId="0" quotePrefix="1" applyNumberFormat="1" applyFont="1" applyFill="1" applyBorder="1" applyAlignment="1">
      <alignment horizontal="left"/>
    </xf>
    <xf numFmtId="171" fontId="20" fillId="38" borderId="14" xfId="69" applyNumberFormat="1" applyFont="1" applyFill="1" applyBorder="1"/>
    <xf numFmtId="1" fontId="20" fillId="38" borderId="14" xfId="0" applyNumberFormat="1" applyFont="1" applyFill="1" applyBorder="1"/>
    <xf numFmtId="1" fontId="20" fillId="32" borderId="14" xfId="0" applyNumberFormat="1" applyFont="1" applyFill="1" applyBorder="1"/>
    <xf numFmtId="171" fontId="20" fillId="32" borderId="14" xfId="69" applyNumberFormat="1" applyFont="1" applyFill="1" applyBorder="1"/>
    <xf numFmtId="1" fontId="20" fillId="32" borderId="14" xfId="0" applyNumberFormat="1" applyFont="1" applyFill="1" applyBorder="1" applyAlignment="1">
      <alignment horizontal="left"/>
    </xf>
    <xf numFmtId="0" fontId="34" fillId="28" borderId="24" xfId="0" applyFont="1" applyFill="1" applyBorder="1" applyAlignment="1">
      <alignment horizontal="center" vertical="center" wrapText="1"/>
    </xf>
    <xf numFmtId="0" fontId="34" fillId="28" borderId="25" xfId="0" applyFont="1" applyFill="1" applyBorder="1" applyAlignment="1">
      <alignment horizontal="center" vertical="center" wrapText="1"/>
    </xf>
    <xf numFmtId="0" fontId="34" fillId="28" borderId="26" xfId="0" applyFont="1" applyFill="1" applyBorder="1" applyAlignment="1">
      <alignment horizontal="center" vertical="center" wrapText="1"/>
    </xf>
    <xf numFmtId="0" fontId="34" fillId="37" borderId="24" xfId="0" applyFont="1" applyFill="1" applyBorder="1" applyAlignment="1">
      <alignment horizontal="left" vertical="center" wrapText="1"/>
    </xf>
    <xf numFmtId="3" fontId="34" fillId="37" borderId="25" xfId="0" applyNumberFormat="1" applyFont="1" applyFill="1" applyBorder="1" applyAlignment="1">
      <alignment vertical="center" wrapText="1"/>
    </xf>
    <xf numFmtId="3" fontId="34" fillId="37" borderId="26" xfId="0" applyNumberFormat="1" applyFont="1" applyFill="1" applyBorder="1" applyAlignment="1">
      <alignment vertical="center" wrapText="1"/>
    </xf>
    <xf numFmtId="0" fontId="35" fillId="39" borderId="27" xfId="0" applyNumberFormat="1" applyFont="1" applyFill="1" applyBorder="1" applyAlignment="1">
      <alignment horizontal="left" vertical="center"/>
    </xf>
    <xf numFmtId="3" fontId="35" fillId="39" borderId="28" xfId="0" applyNumberFormat="1" applyFont="1" applyFill="1" applyBorder="1" applyAlignment="1">
      <alignment vertical="center"/>
    </xf>
    <xf numFmtId="3" fontId="35" fillId="39" borderId="29" xfId="0" applyNumberFormat="1" applyFont="1" applyFill="1" applyBorder="1" applyAlignment="1">
      <alignment vertical="center"/>
    </xf>
    <xf numFmtId="0" fontId="32" fillId="30" borderId="27" xfId="0" applyNumberFormat="1" applyFont="1" applyFill="1" applyBorder="1" applyAlignment="1">
      <alignment horizontal="left" vertical="center" wrapText="1"/>
    </xf>
    <xf numFmtId="3" fontId="32" fillId="30" borderId="28" xfId="0" applyNumberFormat="1" applyFont="1" applyFill="1" applyBorder="1" applyAlignment="1">
      <alignment vertical="center"/>
    </xf>
    <xf numFmtId="3" fontId="32" fillId="30" borderId="29" xfId="0" applyNumberFormat="1" applyFont="1" applyFill="1" applyBorder="1" applyAlignment="1">
      <alignment vertical="center"/>
    </xf>
    <xf numFmtId="0" fontId="32" fillId="37" borderId="27" xfId="0" applyNumberFormat="1" applyFont="1" applyFill="1" applyBorder="1" applyAlignment="1">
      <alignment horizontal="left" vertical="center" wrapText="1" indent="1"/>
    </xf>
    <xf numFmtId="3" fontId="32" fillId="37" borderId="28" xfId="0" applyNumberFormat="1" applyFont="1" applyFill="1" applyBorder="1" applyAlignment="1">
      <alignment vertical="center"/>
    </xf>
    <xf numFmtId="3" fontId="32" fillId="37" borderId="29" xfId="0" applyNumberFormat="1" applyFont="1" applyFill="1" applyBorder="1" applyAlignment="1">
      <alignment vertical="center"/>
    </xf>
    <xf numFmtId="0" fontId="20" fillId="37" borderId="27" xfId="0" applyNumberFormat="1" applyFont="1" applyFill="1" applyBorder="1" applyAlignment="1">
      <alignment horizontal="left" vertical="center" indent="3"/>
    </xf>
    <xf numFmtId="3" fontId="20" fillId="37" borderId="28" xfId="0" applyNumberFormat="1" applyFont="1" applyFill="1" applyBorder="1" applyAlignment="1">
      <alignment vertical="center"/>
    </xf>
    <xf numFmtId="3" fontId="20" fillId="37" borderId="29" xfId="0" applyNumberFormat="1" applyFont="1" applyFill="1" applyBorder="1" applyAlignment="1">
      <alignment vertical="center"/>
    </xf>
    <xf numFmtId="0" fontId="36" fillId="37" borderId="27" xfId="0" applyNumberFormat="1" applyFont="1" applyFill="1" applyBorder="1" applyAlignment="1">
      <alignment horizontal="right" vertical="center"/>
    </xf>
    <xf numFmtId="3" fontId="36" fillId="37" borderId="28" xfId="0" applyNumberFormat="1" applyFont="1" applyFill="1" applyBorder="1" applyAlignment="1">
      <alignment vertical="center"/>
    </xf>
    <xf numFmtId="3" fontId="36" fillId="37" borderId="29" xfId="0" applyNumberFormat="1" applyFont="1" applyFill="1" applyBorder="1" applyAlignment="1">
      <alignment vertical="center"/>
    </xf>
    <xf numFmtId="0" fontId="32" fillId="30" borderId="30" xfId="0" applyFont="1" applyFill="1" applyBorder="1" applyAlignment="1">
      <alignment horizontal="left" vertical="center"/>
    </xf>
    <xf numFmtId="3" fontId="32" fillId="30" borderId="31" xfId="0" applyNumberFormat="1" applyFont="1" applyFill="1" applyBorder="1" applyAlignment="1">
      <alignment horizontal="right" vertical="center"/>
    </xf>
    <xf numFmtId="3" fontId="32" fillId="30" borderId="32" xfId="0" applyNumberFormat="1" applyFont="1" applyFill="1" applyBorder="1" applyAlignment="1">
      <alignment horizontal="right" vertical="center"/>
    </xf>
    <xf numFmtId="0" fontId="38" fillId="36" borderId="14" xfId="87" applyFont="1" applyFill="1" applyBorder="1" applyAlignment="1" applyProtection="1">
      <alignment vertical="center" wrapText="1"/>
    </xf>
    <xf numFmtId="0" fontId="39" fillId="0" borderId="14" xfId="87" applyFont="1" applyFill="1" applyBorder="1" applyAlignment="1" applyProtection="1">
      <alignment vertical="top" wrapText="1"/>
    </xf>
    <xf numFmtId="0" fontId="0" fillId="0" borderId="0" xfId="0" applyAlignment="1" applyProtection="1">
      <alignment vertical="center"/>
    </xf>
    <xf numFmtId="0" fontId="0" fillId="0" borderId="14" xfId="0" applyBorder="1" applyAlignment="1" applyProtection="1">
      <alignment vertical="center"/>
    </xf>
    <xf numFmtId="0" fontId="38" fillId="35" borderId="14" xfId="87" applyFont="1" applyFill="1" applyBorder="1" applyAlignment="1" applyProtection="1">
      <alignment horizontal="left" vertical="center" wrapText="1"/>
    </xf>
    <xf numFmtId="0" fontId="38" fillId="36" borderId="14" xfId="87" applyFont="1" applyFill="1" applyBorder="1" applyAlignment="1" applyProtection="1">
      <alignment horizontal="left" vertical="center" wrapText="1"/>
    </xf>
    <xf numFmtId="0" fontId="0" fillId="0" borderId="0" xfId="0" applyAlignment="1" applyProtection="1">
      <alignment vertical="center" wrapText="1"/>
    </xf>
    <xf numFmtId="0" fontId="0" fillId="0" borderId="14" xfId="0" applyBorder="1" applyAlignment="1" applyProtection="1">
      <alignment vertical="center" wrapText="1"/>
    </xf>
    <xf numFmtId="0" fontId="38" fillId="36" borderId="14" xfId="87" applyFont="1" applyFill="1" applyBorder="1" applyAlignment="1" applyProtection="1">
      <alignment horizontal="left" vertical="top"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39" fillId="0" borderId="14" xfId="87" applyFont="1" applyFill="1" applyBorder="1" applyAlignment="1" applyProtection="1">
      <alignment horizontal="right" vertical="center" wrapText="1"/>
    </xf>
    <xf numFmtId="0" fontId="39" fillId="0" borderId="0" xfId="0" applyFont="1" applyAlignment="1" applyProtection="1">
      <alignment vertical="center"/>
    </xf>
    <xf numFmtId="0" fontId="38" fillId="32" borderId="14" xfId="0" applyFont="1" applyFill="1" applyBorder="1" applyAlignment="1">
      <alignment horizontal="center" wrapText="1"/>
    </xf>
    <xf numFmtId="0" fontId="38" fillId="32" borderId="14" xfId="0" quotePrefix="1" applyFont="1" applyFill="1" applyBorder="1" applyAlignment="1">
      <alignment horizontal="center" wrapText="1"/>
    </xf>
    <xf numFmtId="0" fontId="38" fillId="31" borderId="14" xfId="0" quotePrefix="1" applyFont="1" applyFill="1" applyBorder="1" applyAlignment="1">
      <alignment horizontal="center" wrapText="1"/>
    </xf>
    <xf numFmtId="0" fontId="38" fillId="31" borderId="14" xfId="0" applyFont="1" applyFill="1" applyBorder="1" applyAlignment="1">
      <alignment horizontal="center" wrapText="1"/>
    </xf>
    <xf numFmtId="0" fontId="38" fillId="27" borderId="14" xfId="0" quotePrefix="1" applyFont="1" applyFill="1" applyBorder="1" applyAlignment="1">
      <alignment horizontal="center" wrapText="1"/>
    </xf>
    <xf numFmtId="0" fontId="38" fillId="27" borderId="14" xfId="0" applyFont="1" applyFill="1" applyBorder="1" applyAlignment="1">
      <alignment horizontal="center" wrapText="1"/>
    </xf>
    <xf numFmtId="0" fontId="38" fillId="33" borderId="14" xfId="0" quotePrefix="1" applyFont="1" applyFill="1" applyBorder="1" applyAlignment="1">
      <alignment horizontal="center" wrapText="1"/>
    </xf>
    <xf numFmtId="0" fontId="38" fillId="33" borderId="14" xfId="0" applyFont="1" applyFill="1" applyBorder="1" applyAlignment="1">
      <alignment horizontal="center" wrapText="1"/>
    </xf>
    <xf numFmtId="0" fontId="38" fillId="34" borderId="14" xfId="0" quotePrefix="1" applyFont="1" applyFill="1" applyBorder="1" applyAlignment="1">
      <alignment horizontal="center" wrapText="1"/>
    </xf>
    <xf numFmtId="0" fontId="38" fillId="34" borderId="14" xfId="0" applyFont="1" applyFill="1" applyBorder="1" applyAlignment="1">
      <alignment horizontal="center" wrapText="1"/>
    </xf>
    <xf numFmtId="0" fontId="38" fillId="32" borderId="14" xfId="0" applyFont="1" applyFill="1" applyBorder="1" applyAlignment="1">
      <alignment horizontal="center" textRotation="90" wrapText="1"/>
    </xf>
    <xf numFmtId="0" fontId="38" fillId="32" borderId="14" xfId="0" quotePrefix="1" applyFont="1" applyFill="1" applyBorder="1" applyAlignment="1">
      <alignment horizontal="center" vertical="top" wrapText="1"/>
    </xf>
    <xf numFmtId="0" fontId="38" fillId="31" borderId="14" xfId="0" quotePrefix="1" applyFont="1" applyFill="1" applyBorder="1" applyAlignment="1">
      <alignment horizontal="center" vertical="top" wrapText="1"/>
    </xf>
    <xf numFmtId="0" fontId="38" fillId="27" borderId="14" xfId="0" quotePrefix="1" applyFont="1" applyFill="1" applyBorder="1" applyAlignment="1">
      <alignment horizontal="center" vertical="top" wrapText="1"/>
    </xf>
    <xf numFmtId="0" fontId="38" fillId="33" borderId="14" xfId="0" quotePrefix="1" applyFont="1" applyFill="1" applyBorder="1" applyAlignment="1">
      <alignment horizontal="center" vertical="top" wrapText="1"/>
    </xf>
    <xf numFmtId="0" fontId="38" fillId="34" borderId="14" xfId="0" quotePrefix="1" applyFont="1" applyFill="1" applyBorder="1" applyAlignment="1">
      <alignment horizontal="center" vertical="top" wrapText="1"/>
    </xf>
    <xf numFmtId="0" fontId="40" fillId="32" borderId="14" xfId="0" applyFont="1" applyFill="1" applyBorder="1" applyAlignment="1">
      <alignment horizontal="center" wrapText="1"/>
    </xf>
    <xf numFmtId="0" fontId="42" fillId="0" borderId="0" xfId="0" applyFont="1" applyFill="1" applyAlignment="1">
      <alignment horizontal="center" vertical="center"/>
    </xf>
    <xf numFmtId="0" fontId="43" fillId="0" borderId="0" xfId="0" applyFont="1" applyFill="1" applyAlignment="1">
      <alignment horizontal="center" vertical="center"/>
    </xf>
    <xf numFmtId="0" fontId="42" fillId="0" borderId="0" xfId="0" applyFont="1" applyFill="1" applyAlignment="1">
      <alignment vertical="center"/>
    </xf>
    <xf numFmtId="0" fontId="46" fillId="0" borderId="0" xfId="0" applyFont="1" applyFill="1" applyAlignment="1">
      <alignment vertical="center"/>
    </xf>
    <xf numFmtId="0" fontId="48" fillId="0" borderId="0" xfId="0" applyFont="1" applyFill="1" applyAlignment="1">
      <alignment horizontal="center" vertical="center"/>
    </xf>
    <xf numFmtId="0" fontId="44" fillId="0" borderId="0" xfId="0" applyFont="1" applyFill="1" applyAlignment="1">
      <alignment vertical="center"/>
    </xf>
    <xf numFmtId="0" fontId="43" fillId="0" borderId="0" xfId="0" applyFont="1" applyFill="1" applyAlignment="1">
      <alignment vertical="center"/>
    </xf>
    <xf numFmtId="0" fontId="44" fillId="0" borderId="0" xfId="0" applyFont="1" applyFill="1" applyAlignment="1">
      <alignment horizontal="center" vertical="center"/>
    </xf>
    <xf numFmtId="0" fontId="48" fillId="0" borderId="0" xfId="0" applyFont="1" applyFill="1" applyAlignment="1">
      <alignment vertical="center"/>
    </xf>
    <xf numFmtId="0" fontId="42" fillId="40" borderId="0" xfId="0" applyFont="1" applyFill="1" applyAlignment="1">
      <alignment horizontal="center" vertical="center"/>
    </xf>
    <xf numFmtId="0" fontId="42" fillId="40" borderId="0" xfId="0" applyFont="1" applyFill="1" applyAlignment="1">
      <alignment vertical="center"/>
    </xf>
    <xf numFmtId="171" fontId="21" fillId="41" borderId="14" xfId="69" applyNumberFormat="1" applyFont="1" applyFill="1" applyBorder="1"/>
    <xf numFmtId="0" fontId="42" fillId="0" borderId="0" xfId="0" applyFont="1" applyFill="1" applyAlignment="1">
      <alignment horizontal="center" vertical="center" wrapText="1"/>
    </xf>
    <xf numFmtId="0" fontId="46" fillId="0" borderId="0" xfId="0" applyFont="1" applyFill="1" applyAlignment="1">
      <alignment horizontal="center" vertical="center"/>
    </xf>
    <xf numFmtId="0" fontId="41" fillId="40" borderId="0" xfId="0" applyFont="1" applyFill="1" applyAlignment="1">
      <alignment horizontal="center" vertical="center"/>
    </xf>
    <xf numFmtId="0" fontId="41" fillId="40" borderId="0" xfId="0" applyFont="1" applyFill="1" applyAlignment="1">
      <alignment vertical="center"/>
    </xf>
    <xf numFmtId="0" fontId="47" fillId="40" borderId="14" xfId="69" applyNumberFormat="1" applyFont="1" applyFill="1" applyBorder="1" applyAlignment="1" applyProtection="1">
      <alignment horizontal="center" vertical="center" wrapText="1" shrinkToFit="1"/>
      <protection locked="0"/>
    </xf>
    <xf numFmtId="168" fontId="41" fillId="40" borderId="14" xfId="0" applyNumberFormat="1" applyFont="1" applyFill="1" applyBorder="1" applyAlignment="1">
      <alignment vertical="center"/>
    </xf>
    <xf numFmtId="167" fontId="41" fillId="40" borderId="14" xfId="70" applyNumberFormat="1" applyFont="1" applyFill="1" applyBorder="1" applyAlignment="1">
      <alignment horizontal="justify" vertical="center" wrapText="1"/>
    </xf>
    <xf numFmtId="0" fontId="47" fillId="40" borderId="14" xfId="0" quotePrefix="1" applyFont="1" applyFill="1" applyBorder="1" applyAlignment="1">
      <alignment horizontal="center" vertical="center" wrapText="1"/>
    </xf>
    <xf numFmtId="0" fontId="47" fillId="40" borderId="14" xfId="0" applyFont="1" applyFill="1" applyBorder="1" applyAlignment="1">
      <alignment horizontal="center" vertical="center" wrapText="1"/>
    </xf>
    <xf numFmtId="167" fontId="41" fillId="40" borderId="41" xfId="70" applyNumberFormat="1" applyFont="1" applyFill="1" applyBorder="1" applyAlignment="1">
      <alignment horizontal="justify" vertical="center" wrapText="1"/>
    </xf>
    <xf numFmtId="0" fontId="46" fillId="40" borderId="14" xfId="0" applyFont="1" applyFill="1" applyBorder="1" applyAlignment="1">
      <alignment horizontal="center" vertical="center"/>
    </xf>
    <xf numFmtId="0" fontId="42" fillId="40" borderId="14" xfId="0" applyFont="1" applyFill="1" applyBorder="1" applyAlignment="1">
      <alignment vertical="center"/>
    </xf>
    <xf numFmtId="167" fontId="41" fillId="41" borderId="14" xfId="70" applyNumberFormat="1" applyFont="1" applyFill="1" applyBorder="1" applyAlignment="1">
      <alignment horizontal="justify" vertical="center" wrapText="1"/>
    </xf>
    <xf numFmtId="168" fontId="41" fillId="41" borderId="14" xfId="69" applyNumberFormat="1" applyFont="1" applyFill="1" applyBorder="1" applyAlignment="1">
      <alignment vertical="center" wrapText="1"/>
    </xf>
    <xf numFmtId="167" fontId="41" fillId="41" borderId="38" xfId="70" applyNumberFormat="1" applyFont="1" applyFill="1" applyBorder="1" applyAlignment="1">
      <alignment horizontal="justify" vertical="center" wrapText="1"/>
    </xf>
    <xf numFmtId="0" fontId="41" fillId="41" borderId="37" xfId="0" applyFont="1" applyFill="1" applyBorder="1" applyAlignment="1">
      <alignment horizontal="center" vertical="center" wrapText="1"/>
    </xf>
    <xf numFmtId="0" fontId="41" fillId="38" borderId="37" xfId="0" applyFont="1" applyFill="1" applyBorder="1" applyAlignment="1">
      <alignment horizontal="center" vertical="center" wrapText="1"/>
    </xf>
    <xf numFmtId="168" fontId="41" fillId="38" borderId="14" xfId="69" applyNumberFormat="1" applyFont="1" applyFill="1" applyBorder="1" applyAlignment="1">
      <alignment vertical="center" wrapText="1"/>
    </xf>
    <xf numFmtId="167" fontId="41" fillId="38" borderId="14" xfId="70" applyNumberFormat="1" applyFont="1" applyFill="1" applyBorder="1" applyAlignment="1">
      <alignment horizontal="justify" vertical="center" wrapText="1"/>
    </xf>
    <xf numFmtId="167" fontId="41" fillId="38" borderId="38" xfId="70" applyNumberFormat="1" applyFont="1" applyFill="1" applyBorder="1" applyAlignment="1">
      <alignment horizontal="justify" vertical="center" wrapText="1"/>
    </xf>
    <xf numFmtId="0" fontId="41" fillId="44" borderId="0" xfId="0" applyFont="1" applyFill="1" applyBorder="1" applyAlignment="1">
      <alignment horizontal="center" vertical="center" wrapText="1"/>
    </xf>
    <xf numFmtId="0" fontId="42" fillId="41" borderId="14" xfId="0" applyFont="1" applyFill="1" applyBorder="1" applyAlignment="1">
      <alignment vertical="center"/>
    </xf>
    <xf numFmtId="0" fontId="42" fillId="38" borderId="14" xfId="0" applyFont="1" applyFill="1" applyBorder="1" applyAlignment="1">
      <alignment vertical="center"/>
    </xf>
    <xf numFmtId="167" fontId="41" fillId="41" borderId="41" xfId="70" applyNumberFormat="1" applyFont="1" applyFill="1" applyBorder="1" applyAlignment="1">
      <alignment horizontal="justify" vertical="center" wrapText="1"/>
    </xf>
    <xf numFmtId="0" fontId="41" fillId="38" borderId="40" xfId="0" applyFont="1" applyFill="1" applyBorder="1" applyAlignment="1">
      <alignment horizontal="center" vertical="center" wrapText="1"/>
    </xf>
    <xf numFmtId="167" fontId="41" fillId="38" borderId="41" xfId="70" applyNumberFormat="1" applyFont="1" applyFill="1" applyBorder="1" applyAlignment="1">
      <alignment horizontal="justify" vertical="center" wrapText="1"/>
    </xf>
    <xf numFmtId="0" fontId="41" fillId="41" borderId="40" xfId="0" applyFont="1" applyFill="1" applyBorder="1" applyAlignment="1">
      <alignment horizontal="center" vertical="center" wrapText="1"/>
    </xf>
    <xf numFmtId="167" fontId="41" fillId="41" borderId="42" xfId="70" applyNumberFormat="1" applyFont="1" applyFill="1" applyBorder="1" applyAlignment="1">
      <alignment horizontal="justify" vertical="center" wrapText="1"/>
    </xf>
    <xf numFmtId="0" fontId="41" fillId="40" borderId="38" xfId="0" applyFont="1" applyFill="1" applyBorder="1" applyAlignment="1">
      <alignment horizontal="center" vertical="center" wrapText="1"/>
    </xf>
    <xf numFmtId="0" fontId="41" fillId="40" borderId="42" xfId="0" applyFont="1" applyFill="1" applyBorder="1" applyAlignment="1">
      <alignment horizontal="center" vertical="center" wrapText="1"/>
    </xf>
    <xf numFmtId="0" fontId="50" fillId="40" borderId="0" xfId="0" applyFont="1" applyFill="1" applyBorder="1" applyAlignment="1">
      <alignment vertical="center"/>
    </xf>
    <xf numFmtId="0" fontId="41" fillId="44" borderId="37" xfId="0" applyFont="1" applyFill="1" applyBorder="1" applyAlignment="1">
      <alignment horizontal="center" vertical="center" wrapText="1"/>
    </xf>
    <xf numFmtId="0" fontId="49" fillId="44" borderId="14" xfId="0" applyFont="1" applyFill="1" applyBorder="1" applyAlignment="1">
      <alignment horizontal="center" vertical="center" wrapText="1"/>
    </xf>
    <xf numFmtId="0" fontId="41" fillId="44" borderId="14" xfId="0" applyFont="1" applyFill="1" applyBorder="1" applyAlignment="1">
      <alignment horizontal="center" vertical="center" wrapText="1"/>
    </xf>
    <xf numFmtId="0" fontId="42" fillId="38" borderId="37" xfId="0" applyFont="1" applyFill="1" applyBorder="1" applyAlignment="1">
      <alignment vertical="center"/>
    </xf>
    <xf numFmtId="167" fontId="41" fillId="38" borderId="18" xfId="0" applyNumberFormat="1" applyFont="1" applyFill="1" applyBorder="1" applyAlignment="1">
      <alignment vertical="center"/>
    </xf>
    <xf numFmtId="0" fontId="44" fillId="40" borderId="0" xfId="0" applyFont="1" applyFill="1" applyBorder="1" applyAlignment="1">
      <alignment vertical="center"/>
    </xf>
    <xf numFmtId="0" fontId="41" fillId="41" borderId="14" xfId="0" applyFont="1" applyFill="1" applyBorder="1" applyAlignment="1">
      <alignment horizontal="center" vertical="center" wrapText="1"/>
    </xf>
    <xf numFmtId="0" fontId="41" fillId="41" borderId="38" xfId="0" applyFont="1" applyFill="1" applyBorder="1" applyAlignment="1">
      <alignment horizontal="center" vertical="center" wrapText="1"/>
    </xf>
    <xf numFmtId="0" fontId="41" fillId="38" borderId="14" xfId="0" applyFont="1" applyFill="1" applyBorder="1" applyAlignment="1">
      <alignment horizontal="center" vertical="center" wrapText="1"/>
    </xf>
    <xf numFmtId="0" fontId="41" fillId="38" borderId="38" xfId="0" applyFont="1" applyFill="1" applyBorder="1" applyAlignment="1">
      <alignment horizontal="center" vertical="center" wrapText="1"/>
    </xf>
    <xf numFmtId="0" fontId="41" fillId="40" borderId="37" xfId="0" applyFont="1" applyFill="1" applyBorder="1" applyAlignment="1">
      <alignment horizontal="center" vertical="center"/>
    </xf>
    <xf numFmtId="0" fontId="47" fillId="40" borderId="21" xfId="0" quotePrefix="1" applyFont="1" applyFill="1" applyBorder="1" applyAlignment="1">
      <alignment horizontal="center" vertical="center" wrapText="1"/>
    </xf>
    <xf numFmtId="0" fontId="47" fillId="40" borderId="0" xfId="0" applyFont="1" applyFill="1" applyBorder="1" applyAlignment="1">
      <alignment horizontal="center" vertical="center" wrapText="1"/>
    </xf>
    <xf numFmtId="0" fontId="41" fillId="40" borderId="40" xfId="0" applyFont="1" applyFill="1" applyBorder="1" applyAlignment="1">
      <alignment horizontal="center" vertical="center"/>
    </xf>
    <xf numFmtId="9" fontId="41" fillId="41" borderId="37" xfId="0" applyNumberFormat="1" applyFont="1" applyFill="1" applyBorder="1" applyAlignment="1">
      <alignment horizontal="center" vertical="center" wrapText="1"/>
    </xf>
    <xf numFmtId="9" fontId="41" fillId="38" borderId="37" xfId="0" applyNumberFormat="1" applyFont="1" applyFill="1" applyBorder="1" applyAlignment="1">
      <alignment horizontal="center" vertical="center" wrapText="1"/>
    </xf>
    <xf numFmtId="3" fontId="41" fillId="44" borderId="14" xfId="0" applyNumberFormat="1" applyFont="1" applyFill="1" applyBorder="1" applyAlignment="1">
      <alignment horizontal="center" vertical="center" wrapText="1"/>
    </xf>
    <xf numFmtId="0" fontId="41" fillId="44" borderId="38" xfId="0" applyFont="1" applyFill="1" applyBorder="1" applyAlignment="1">
      <alignment horizontal="center" vertical="center" wrapText="1"/>
    </xf>
    <xf numFmtId="0" fontId="42" fillId="0" borderId="34" xfId="0" applyFont="1" applyFill="1" applyBorder="1" applyAlignment="1">
      <alignment vertical="center"/>
    </xf>
    <xf numFmtId="0" fontId="42" fillId="0" borderId="0" xfId="0" applyFont="1" applyFill="1" applyBorder="1" applyAlignment="1">
      <alignment vertical="center"/>
    </xf>
    <xf numFmtId="0" fontId="41" fillId="0" borderId="0" xfId="0" applyFont="1" applyFill="1" applyAlignment="1">
      <alignment horizontal="center" vertical="center"/>
    </xf>
    <xf numFmtId="9" fontId="41" fillId="40" borderId="14" xfId="0" applyNumberFormat="1" applyFont="1" applyFill="1" applyBorder="1" applyAlignment="1">
      <alignment horizontal="center" vertical="center" wrapText="1"/>
    </xf>
    <xf numFmtId="167" fontId="41" fillId="38" borderId="61" xfId="0" applyNumberFormat="1" applyFont="1" applyFill="1" applyBorder="1" applyAlignment="1">
      <alignment vertical="center"/>
    </xf>
    <xf numFmtId="167" fontId="45" fillId="38" borderId="69" xfId="0" applyNumberFormat="1" applyFont="1" applyFill="1" applyBorder="1" applyAlignment="1">
      <alignment vertical="center"/>
    </xf>
    <xf numFmtId="167" fontId="41" fillId="44" borderId="67" xfId="0" applyNumberFormat="1" applyFont="1" applyFill="1" applyBorder="1" applyAlignment="1">
      <alignment vertical="center"/>
    </xf>
    <xf numFmtId="167" fontId="41" fillId="44" borderId="61" xfId="0" applyNumberFormat="1" applyFont="1" applyFill="1" applyBorder="1" applyAlignment="1">
      <alignment vertical="center"/>
    </xf>
    <xf numFmtId="167" fontId="55" fillId="44" borderId="69" xfId="0" applyNumberFormat="1" applyFont="1" applyFill="1" applyBorder="1" applyAlignment="1">
      <alignment vertical="center"/>
    </xf>
    <xf numFmtId="167" fontId="55" fillId="38" borderId="69" xfId="0" applyNumberFormat="1" applyFont="1" applyFill="1" applyBorder="1" applyAlignment="1">
      <alignment vertical="center"/>
    </xf>
    <xf numFmtId="167" fontId="41" fillId="41" borderId="67" xfId="0" applyNumberFormat="1" applyFont="1" applyFill="1" applyBorder="1" applyAlignment="1">
      <alignment vertical="center"/>
    </xf>
    <xf numFmtId="167" fontId="41" fillId="41" borderId="61" xfId="0" applyNumberFormat="1" applyFont="1" applyFill="1" applyBorder="1" applyAlignment="1">
      <alignment vertical="center"/>
    </xf>
    <xf numFmtId="167" fontId="45" fillId="41" borderId="69" xfId="0" applyNumberFormat="1" applyFont="1" applyFill="1" applyBorder="1" applyAlignment="1">
      <alignment vertical="center"/>
    </xf>
    <xf numFmtId="167" fontId="41" fillId="38" borderId="67" xfId="0" applyNumberFormat="1" applyFont="1" applyFill="1" applyBorder="1" applyAlignment="1">
      <alignment vertical="center"/>
    </xf>
    <xf numFmtId="167" fontId="41" fillId="38" borderId="42" xfId="70" applyNumberFormat="1" applyFont="1" applyFill="1" applyBorder="1" applyAlignment="1">
      <alignment horizontal="justify" vertical="center" wrapText="1"/>
    </xf>
    <xf numFmtId="0" fontId="0" fillId="0" borderId="0" xfId="0" applyAlignment="1">
      <alignment horizontal="center"/>
    </xf>
    <xf numFmtId="0" fontId="47" fillId="40" borderId="19" xfId="0" applyFont="1" applyFill="1" applyBorder="1" applyAlignment="1">
      <alignment horizontal="center" vertical="center" wrapText="1"/>
    </xf>
    <xf numFmtId="0" fontId="42" fillId="41" borderId="41" xfId="0" applyFont="1" applyFill="1" applyBorder="1" applyAlignment="1">
      <alignment vertical="center"/>
    </xf>
    <xf numFmtId="0" fontId="42" fillId="38" borderId="41" xfId="0" applyFont="1" applyFill="1" applyBorder="1" applyAlignment="1">
      <alignment vertical="center"/>
    </xf>
    <xf numFmtId="0" fontId="42" fillId="38" borderId="40" xfId="0" applyFont="1" applyFill="1" applyBorder="1" applyAlignment="1">
      <alignment vertical="center"/>
    </xf>
    <xf numFmtId="167" fontId="45" fillId="44" borderId="69" xfId="0" applyNumberFormat="1" applyFont="1" applyFill="1" applyBorder="1" applyAlignment="1">
      <alignment vertical="center"/>
    </xf>
    <xf numFmtId="0" fontId="46" fillId="40" borderId="41" xfId="0" applyFont="1" applyFill="1" applyBorder="1" applyAlignment="1">
      <alignment horizontal="center" vertical="center"/>
    </xf>
    <xf numFmtId="0" fontId="42" fillId="40" borderId="41" xfId="0" applyFont="1" applyFill="1" applyBorder="1" applyAlignment="1">
      <alignment vertical="center"/>
    </xf>
    <xf numFmtId="0" fontId="45" fillId="44" borderId="18" xfId="0" applyFont="1" applyFill="1" applyBorder="1" applyAlignment="1">
      <alignment vertical="center" wrapText="1"/>
    </xf>
    <xf numFmtId="165" fontId="0" fillId="0" borderId="0" xfId="70" applyFont="1"/>
    <xf numFmtId="0" fontId="0" fillId="0" borderId="0" xfId="0" applyAlignment="1">
      <alignment horizontal="center" vertical="center" wrapText="1"/>
    </xf>
    <xf numFmtId="0" fontId="0" fillId="0" borderId="0" xfId="0" applyAlignment="1">
      <alignment vertical="center"/>
    </xf>
    <xf numFmtId="165" fontId="0" fillId="0" borderId="0" xfId="70" applyFont="1" applyBorder="1" applyAlignment="1">
      <alignment vertical="center"/>
    </xf>
    <xf numFmtId="0" fontId="0" fillId="0" borderId="0" xfId="0" applyBorder="1" applyAlignment="1">
      <alignment vertical="center"/>
    </xf>
    <xf numFmtId="0" fontId="0" fillId="40" borderId="0" xfId="0" applyFill="1" applyBorder="1" applyAlignment="1">
      <alignment horizontal="center" vertical="center" wrapText="1"/>
    </xf>
    <xf numFmtId="0" fontId="0" fillId="40" borderId="0" xfId="0" applyFill="1" applyBorder="1" applyAlignment="1">
      <alignment vertical="center" wrapText="1"/>
    </xf>
    <xf numFmtId="165" fontId="0" fillId="40" borderId="0" xfId="70" applyFont="1" applyFill="1" applyBorder="1" applyAlignment="1">
      <alignment vertical="center" wrapText="1"/>
    </xf>
    <xf numFmtId="165" fontId="0" fillId="0" borderId="0" xfId="70" applyFont="1" applyBorder="1" applyAlignment="1"/>
    <xf numFmtId="0" fontId="57" fillId="43" borderId="14" xfId="0" applyFont="1" applyFill="1" applyBorder="1" applyAlignment="1">
      <alignment horizontal="center" vertical="center" wrapText="1"/>
    </xf>
    <xf numFmtId="165" fontId="17" fillId="0" borderId="14" xfId="70" applyFont="1" applyBorder="1" applyAlignment="1">
      <alignment vertical="center"/>
    </xf>
    <xf numFmtId="0" fontId="17" fillId="0" borderId="34" xfId="0" applyFont="1" applyBorder="1" applyAlignment="1">
      <alignment horizontal="center"/>
    </xf>
    <xf numFmtId="0" fontId="17" fillId="43" borderId="14" xfId="0" applyFont="1" applyFill="1" applyBorder="1" applyAlignment="1">
      <alignment horizontal="center" vertical="center" wrapText="1"/>
    </xf>
    <xf numFmtId="167" fontId="56" fillId="0" borderId="14" xfId="70" applyNumberFormat="1" applyFont="1" applyBorder="1" applyAlignment="1">
      <alignment vertical="center"/>
    </xf>
    <xf numFmtId="167" fontId="57" fillId="0" borderId="14" xfId="0" applyNumberFormat="1" applyFont="1" applyBorder="1" applyAlignment="1">
      <alignment horizontal="center" vertical="center" wrapText="1"/>
    </xf>
    <xf numFmtId="0" fontId="45" fillId="44" borderId="14" xfId="0" applyFont="1" applyFill="1" applyBorder="1" applyAlignment="1">
      <alignment horizontal="center" vertical="center" wrapText="1"/>
    </xf>
    <xf numFmtId="0" fontId="45" fillId="38" borderId="18" xfId="0" applyFont="1" applyFill="1" applyBorder="1" applyAlignment="1">
      <alignment horizontal="center" vertical="center" wrapText="1"/>
    </xf>
    <xf numFmtId="0" fontId="45" fillId="41" borderId="18" xfId="0" applyFont="1" applyFill="1" applyBorder="1" applyAlignment="1">
      <alignment horizontal="center" vertical="center" wrapText="1"/>
    </xf>
    <xf numFmtId="0" fontId="41" fillId="40" borderId="18" xfId="0" applyFont="1" applyFill="1" applyBorder="1" applyAlignment="1">
      <alignment horizontal="center" vertical="center" wrapText="1"/>
    </xf>
    <xf numFmtId="0" fontId="41" fillId="40" borderId="14" xfId="0" applyFont="1" applyFill="1" applyBorder="1" applyAlignment="1">
      <alignment horizontal="center" vertical="center" wrapText="1"/>
    </xf>
    <xf numFmtId="0" fontId="45" fillId="44" borderId="18" xfId="0" applyFont="1" applyFill="1" applyBorder="1" applyAlignment="1">
      <alignment horizontal="center" vertical="center" wrapText="1"/>
    </xf>
    <xf numFmtId="0" fontId="63" fillId="40" borderId="0" xfId="0" applyFont="1" applyFill="1" applyAlignment="1">
      <alignment horizontal="center" vertical="center"/>
    </xf>
    <xf numFmtId="167" fontId="41" fillId="42" borderId="61" xfId="0" applyNumberFormat="1" applyFont="1" applyFill="1" applyBorder="1" applyAlignment="1">
      <alignment vertical="center"/>
    </xf>
    <xf numFmtId="167" fontId="55" fillId="38" borderId="70" xfId="70" applyNumberFormat="1" applyFont="1" applyFill="1" applyBorder="1" applyAlignment="1">
      <alignment horizontal="center" vertical="center" wrapText="1"/>
    </xf>
    <xf numFmtId="167" fontId="57" fillId="38" borderId="14" xfId="0" applyNumberFormat="1" applyFont="1" applyFill="1" applyBorder="1" applyAlignment="1">
      <alignment vertical="center"/>
    </xf>
    <xf numFmtId="167" fontId="61" fillId="38" borderId="14" xfId="0" applyNumberFormat="1" applyFont="1" applyFill="1" applyBorder="1" applyAlignment="1">
      <alignment horizontal="center" vertical="center" wrapText="1"/>
    </xf>
    <xf numFmtId="0" fontId="61" fillId="38" borderId="14" xfId="0" applyFont="1" applyFill="1" applyBorder="1" applyAlignment="1">
      <alignment horizontal="center" vertical="center"/>
    </xf>
    <xf numFmtId="0" fontId="57" fillId="38" borderId="14" xfId="0" applyFont="1" applyFill="1" applyBorder="1" applyAlignment="1">
      <alignment horizontal="center" vertical="center" wrapText="1"/>
    </xf>
    <xf numFmtId="0" fontId="17" fillId="0" borderId="0" xfId="0" applyFont="1"/>
    <xf numFmtId="165" fontId="2" fillId="0" borderId="0" xfId="70" applyFont="1" applyAlignment="1">
      <alignment vertical="center"/>
    </xf>
    <xf numFmtId="165" fontId="59" fillId="0" borderId="0" xfId="70" applyFont="1" applyAlignment="1">
      <alignment vertical="center"/>
    </xf>
    <xf numFmtId="0" fontId="59" fillId="0" borderId="14" xfId="0" applyFont="1" applyBorder="1" applyAlignment="1"/>
    <xf numFmtId="167" fontId="65" fillId="0" borderId="14" xfId="70" applyNumberFormat="1" applyFont="1" applyBorder="1" applyAlignment="1">
      <alignment vertical="center"/>
    </xf>
    <xf numFmtId="167" fontId="59" fillId="0" borderId="14" xfId="70" applyNumberFormat="1" applyFont="1" applyBorder="1" applyAlignment="1">
      <alignment vertical="center"/>
    </xf>
    <xf numFmtId="0" fontId="67" fillId="46" borderId="14" xfId="0" applyFont="1" applyFill="1" applyBorder="1" applyAlignment="1">
      <alignment horizontal="center" vertical="center" wrapText="1"/>
    </xf>
    <xf numFmtId="0" fontId="67" fillId="48" borderId="14" xfId="0" applyFont="1" applyFill="1" applyBorder="1" applyAlignment="1">
      <alignment horizontal="center" vertical="center" wrapText="1"/>
    </xf>
    <xf numFmtId="0" fontId="67" fillId="45" borderId="14" xfId="0" applyFont="1" applyFill="1" applyBorder="1" applyAlignment="1">
      <alignment horizontal="center" vertical="center" wrapText="1"/>
    </xf>
    <xf numFmtId="0" fontId="67" fillId="47" borderId="14" xfId="0" applyFont="1" applyFill="1" applyBorder="1" applyAlignment="1">
      <alignment horizontal="center" vertical="center" wrapText="1"/>
    </xf>
    <xf numFmtId="167" fontId="68" fillId="0" borderId="14" xfId="70" applyNumberFormat="1" applyFont="1" applyBorder="1" applyAlignment="1">
      <alignment vertical="center"/>
    </xf>
    <xf numFmtId="167" fontId="68" fillId="0" borderId="14" xfId="70" applyNumberFormat="1" applyFont="1" applyBorder="1" applyAlignment="1">
      <alignment horizontal="center" vertical="center"/>
    </xf>
    <xf numFmtId="167" fontId="0" fillId="0" borderId="0" xfId="0" applyNumberFormat="1" applyBorder="1" applyAlignment="1">
      <alignment vertical="center"/>
    </xf>
    <xf numFmtId="167" fontId="0" fillId="0" borderId="0" xfId="0" applyNumberFormat="1" applyAlignment="1">
      <alignment vertical="center"/>
    </xf>
    <xf numFmtId="0" fontId="41" fillId="40" borderId="14" xfId="0" applyFont="1" applyFill="1" applyBorder="1" applyAlignment="1">
      <alignment horizontal="center" vertical="center" wrapText="1"/>
    </xf>
    <xf numFmtId="0" fontId="47" fillId="40" borderId="21" xfId="0" applyFont="1" applyFill="1" applyBorder="1" applyAlignment="1">
      <alignment horizontal="center" vertical="center" wrapText="1"/>
    </xf>
    <xf numFmtId="0" fontId="71" fillId="40" borderId="0" xfId="0" applyFont="1" applyFill="1" applyBorder="1" applyAlignment="1">
      <alignment vertical="center"/>
    </xf>
    <xf numFmtId="0" fontId="47" fillId="40" borderId="0" xfId="0" applyFont="1" applyFill="1" applyAlignment="1">
      <alignment horizontal="center" vertical="center"/>
    </xf>
    <xf numFmtId="0" fontId="47" fillId="40" borderId="0" xfId="0" applyFont="1" applyFill="1" applyAlignment="1">
      <alignment vertical="center"/>
    </xf>
    <xf numFmtId="0" fontId="72" fillId="40" borderId="0" xfId="0" applyFont="1" applyFill="1" applyAlignment="1">
      <alignment vertical="center"/>
    </xf>
    <xf numFmtId="0" fontId="55" fillId="41" borderId="53" xfId="0" applyFont="1" applyFill="1" applyBorder="1" applyAlignment="1">
      <alignment horizontal="center" vertical="center" wrapText="1"/>
    </xf>
    <xf numFmtId="0" fontId="55" fillId="38" borderId="18" xfId="0" applyFont="1" applyFill="1" applyBorder="1" applyAlignment="1">
      <alignment horizontal="center" vertical="center" wrapText="1"/>
    </xf>
    <xf numFmtId="0" fontId="55" fillId="41" borderId="18" xfId="0" applyFont="1" applyFill="1" applyBorder="1" applyAlignment="1">
      <alignment horizontal="center" vertical="center" wrapText="1"/>
    </xf>
    <xf numFmtId="0" fontId="72" fillId="40" borderId="0" xfId="0" applyFont="1" applyFill="1" applyAlignment="1">
      <alignment vertical="center" wrapText="1"/>
    </xf>
    <xf numFmtId="0" fontId="47" fillId="44" borderId="43" xfId="0" applyFont="1" applyFill="1" applyBorder="1" applyAlignment="1">
      <alignment horizontal="center" vertical="center" wrapText="1"/>
    </xf>
    <xf numFmtId="0" fontId="75" fillId="44" borderId="18" xfId="0" applyFont="1" applyFill="1" applyBorder="1" applyAlignment="1">
      <alignment horizontal="center" vertical="center" wrapText="1"/>
    </xf>
    <xf numFmtId="0" fontId="47" fillId="44" borderId="22" xfId="0" applyFont="1" applyFill="1" applyBorder="1" applyAlignment="1">
      <alignment horizontal="center" vertical="center" wrapText="1"/>
    </xf>
    <xf numFmtId="0" fontId="47" fillId="44" borderId="18" xfId="0" applyFont="1" applyFill="1" applyBorder="1" applyAlignment="1">
      <alignment horizontal="center" vertical="center" wrapText="1"/>
    </xf>
    <xf numFmtId="0" fontId="75" fillId="44" borderId="22" xfId="0" applyFont="1" applyFill="1" applyBorder="1" applyAlignment="1">
      <alignment horizontal="center" vertical="center" wrapText="1"/>
    </xf>
    <xf numFmtId="0" fontId="47" fillId="44" borderId="0" xfId="0" applyFont="1" applyFill="1" applyBorder="1" applyAlignment="1">
      <alignment horizontal="center" vertical="center" wrapText="1"/>
    </xf>
    <xf numFmtId="0" fontId="55" fillId="44" borderId="22" xfId="0" applyFont="1" applyFill="1" applyBorder="1" applyAlignment="1">
      <alignment horizontal="center" vertical="center" wrapText="1"/>
    </xf>
    <xf numFmtId="0" fontId="47" fillId="44" borderId="16" xfId="0" applyFont="1" applyFill="1" applyBorder="1" applyAlignment="1">
      <alignment horizontal="center" vertical="center" wrapText="1"/>
    </xf>
    <xf numFmtId="0" fontId="47" fillId="41" borderId="36" xfId="0" applyFont="1" applyFill="1" applyBorder="1" applyAlignment="1">
      <alignment horizontal="center" vertical="center" wrapText="1"/>
    </xf>
    <xf numFmtId="0" fontId="47" fillId="41" borderId="0" xfId="0" applyFont="1" applyFill="1" applyBorder="1" applyAlignment="1">
      <alignment horizontal="center" vertical="center" wrapText="1"/>
    </xf>
    <xf numFmtId="0" fontId="47" fillId="41" borderId="22" xfId="0" applyFont="1" applyFill="1" applyBorder="1" applyAlignment="1">
      <alignment horizontal="center" vertical="center" wrapText="1"/>
    </xf>
    <xf numFmtId="0" fontId="47" fillId="41" borderId="16" xfId="0" applyFont="1" applyFill="1" applyBorder="1" applyAlignment="1">
      <alignment horizontal="center" vertical="center" wrapText="1"/>
    </xf>
    <xf numFmtId="0" fontId="47" fillId="38" borderId="39" xfId="0" applyFont="1" applyFill="1" applyBorder="1" applyAlignment="1">
      <alignment horizontal="center" vertical="center" wrapText="1"/>
    </xf>
    <xf numFmtId="0" fontId="47" fillId="38" borderId="0" xfId="0" applyFont="1" applyFill="1" applyBorder="1" applyAlignment="1">
      <alignment horizontal="center" vertical="center" wrapText="1"/>
    </xf>
    <xf numFmtId="0" fontId="47" fillId="38" borderId="22" xfId="0" applyFont="1" applyFill="1" applyBorder="1" applyAlignment="1">
      <alignment horizontal="center" vertical="center" wrapText="1"/>
    </xf>
    <xf numFmtId="0" fontId="47" fillId="38" borderId="16" xfId="0" applyFont="1" applyFill="1" applyBorder="1" applyAlignment="1">
      <alignment horizontal="center" vertical="center" wrapText="1"/>
    </xf>
    <xf numFmtId="0" fontId="47" fillId="41" borderId="39" xfId="0" applyFont="1" applyFill="1" applyBorder="1" applyAlignment="1">
      <alignment horizontal="center" vertical="center" wrapText="1"/>
    </xf>
    <xf numFmtId="0" fontId="47" fillId="38" borderId="44" xfId="0" applyFont="1" applyFill="1" applyBorder="1" applyAlignment="1">
      <alignment horizontal="center" vertical="center" wrapText="1"/>
    </xf>
    <xf numFmtId="0" fontId="47" fillId="40" borderId="37" xfId="0" applyFont="1" applyFill="1" applyBorder="1" applyAlignment="1">
      <alignment horizontal="center" vertical="center"/>
    </xf>
    <xf numFmtId="0" fontId="47" fillId="40" borderId="14" xfId="0" applyFont="1" applyFill="1" applyBorder="1" applyAlignment="1">
      <alignment vertical="center" wrapText="1"/>
    </xf>
    <xf numFmtId="168" fontId="47" fillId="40" borderId="14" xfId="69" applyNumberFormat="1" applyFont="1" applyFill="1" applyBorder="1" applyAlignment="1">
      <alignment horizontal="center" vertical="center" wrapText="1"/>
    </xf>
    <xf numFmtId="168" fontId="47" fillId="40" borderId="14" xfId="0" applyNumberFormat="1" applyFont="1" applyFill="1" applyBorder="1" applyAlignment="1">
      <alignment vertical="center"/>
    </xf>
    <xf numFmtId="167" fontId="47" fillId="40" borderId="14" xfId="70" applyNumberFormat="1" applyFont="1" applyFill="1" applyBorder="1" applyAlignment="1">
      <alignment horizontal="justify" vertical="center" wrapText="1"/>
    </xf>
    <xf numFmtId="0" fontId="47" fillId="40" borderId="38" xfId="0" applyFont="1" applyFill="1" applyBorder="1" applyAlignment="1">
      <alignment horizontal="center" vertical="center" wrapText="1"/>
    </xf>
    <xf numFmtId="0" fontId="47" fillId="41" borderId="19" xfId="0" applyFont="1" applyFill="1" applyBorder="1" applyAlignment="1">
      <alignment horizontal="center" vertical="center" wrapText="1"/>
    </xf>
    <xf numFmtId="168" fontId="47" fillId="41" borderId="14" xfId="69" applyNumberFormat="1" applyFont="1" applyFill="1" applyBorder="1" applyAlignment="1">
      <alignment vertical="center" wrapText="1"/>
    </xf>
    <xf numFmtId="167" fontId="47" fillId="41" borderId="14" xfId="70" applyNumberFormat="1" applyFont="1" applyFill="1" applyBorder="1" applyAlignment="1">
      <alignment horizontal="justify" vertical="center" wrapText="1"/>
    </xf>
    <xf numFmtId="167" fontId="47" fillId="41" borderId="38" xfId="70" applyNumberFormat="1" applyFont="1" applyFill="1" applyBorder="1" applyAlignment="1">
      <alignment horizontal="justify" vertical="center" wrapText="1"/>
    </xf>
    <xf numFmtId="0" fontId="47" fillId="38" borderId="37" xfId="0" applyFont="1" applyFill="1" applyBorder="1" applyAlignment="1">
      <alignment horizontal="center" vertical="center" wrapText="1"/>
    </xf>
    <xf numFmtId="168" fontId="47" fillId="38" borderId="14" xfId="69" applyNumberFormat="1" applyFont="1" applyFill="1" applyBorder="1" applyAlignment="1">
      <alignment vertical="center" wrapText="1"/>
    </xf>
    <xf numFmtId="167" fontId="47" fillId="38" borderId="14" xfId="70" applyNumberFormat="1" applyFont="1" applyFill="1" applyBorder="1" applyAlignment="1">
      <alignment horizontal="justify" vertical="center" wrapText="1"/>
    </xf>
    <xf numFmtId="167" fontId="47" fillId="38" borderId="38" xfId="70" applyNumberFormat="1" applyFont="1" applyFill="1" applyBorder="1" applyAlignment="1">
      <alignment horizontal="justify" vertical="center" wrapText="1"/>
    </xf>
    <xf numFmtId="0" fontId="47" fillId="41" borderId="37" xfId="0" applyFont="1" applyFill="1" applyBorder="1" applyAlignment="1">
      <alignment horizontal="center" vertical="center" wrapText="1"/>
    </xf>
    <xf numFmtId="3" fontId="47" fillId="40" borderId="14" xfId="0" applyNumberFormat="1" applyFont="1" applyFill="1" applyBorder="1" applyAlignment="1">
      <alignment horizontal="center" vertical="center" wrapText="1"/>
    </xf>
    <xf numFmtId="9" fontId="47" fillId="40" borderId="14" xfId="76" applyFont="1" applyFill="1" applyBorder="1" applyAlignment="1">
      <alignment horizontal="center" vertical="center" wrapText="1"/>
    </xf>
    <xf numFmtId="9" fontId="47" fillId="41" borderId="19" xfId="0" applyNumberFormat="1" applyFont="1" applyFill="1" applyBorder="1" applyAlignment="1">
      <alignment horizontal="center" vertical="center" wrapText="1"/>
    </xf>
    <xf numFmtId="9" fontId="47" fillId="38" borderId="37" xfId="0" applyNumberFormat="1" applyFont="1" applyFill="1" applyBorder="1" applyAlignment="1">
      <alignment horizontal="center" vertical="center" wrapText="1"/>
    </xf>
    <xf numFmtId="9" fontId="47" fillId="41" borderId="37" xfId="0" applyNumberFormat="1" applyFont="1" applyFill="1" applyBorder="1" applyAlignment="1">
      <alignment horizontal="center" vertical="center" wrapText="1"/>
    </xf>
    <xf numFmtId="168" fontId="47" fillId="40" borderId="14" xfId="69" applyNumberFormat="1" applyFont="1" applyFill="1" applyBorder="1" applyAlignment="1">
      <alignment vertical="center" wrapText="1"/>
    </xf>
    <xf numFmtId="0" fontId="47" fillId="40" borderId="14" xfId="0" applyFont="1" applyFill="1" applyBorder="1" applyAlignment="1">
      <alignment horizontal="justify" vertical="center" wrapText="1"/>
    </xf>
    <xf numFmtId="0" fontId="47" fillId="40" borderId="21" xfId="0" applyFont="1" applyFill="1" applyBorder="1" applyAlignment="1">
      <alignment horizontal="justify" vertical="center" wrapText="1"/>
    </xf>
    <xf numFmtId="0" fontId="47" fillId="40" borderId="40" xfId="0" applyFont="1" applyFill="1" applyBorder="1" applyAlignment="1">
      <alignment horizontal="center" vertical="center"/>
    </xf>
    <xf numFmtId="0" fontId="47" fillId="40" borderId="41" xfId="0" applyFont="1" applyFill="1" applyBorder="1" applyAlignment="1">
      <alignment horizontal="center" vertical="center" wrapText="1"/>
    </xf>
    <xf numFmtId="0" fontId="47" fillId="40" borderId="41" xfId="0" applyFont="1" applyFill="1" applyBorder="1" applyAlignment="1">
      <alignment vertical="center" wrapText="1"/>
    </xf>
    <xf numFmtId="168" fontId="47" fillId="40" borderId="41" xfId="69" applyNumberFormat="1" applyFont="1" applyFill="1" applyBorder="1" applyAlignment="1">
      <alignment horizontal="center" vertical="center" wrapText="1"/>
    </xf>
    <xf numFmtId="168" fontId="47" fillId="40" borderId="41" xfId="0" applyNumberFormat="1" applyFont="1" applyFill="1" applyBorder="1" applyAlignment="1">
      <alignment vertical="center"/>
    </xf>
    <xf numFmtId="0" fontId="47" fillId="40" borderId="42" xfId="0" applyFont="1" applyFill="1" applyBorder="1" applyAlignment="1">
      <alignment horizontal="center" vertical="center" wrapText="1"/>
    </xf>
    <xf numFmtId="0" fontId="47" fillId="41" borderId="55" xfId="0" applyFont="1" applyFill="1" applyBorder="1" applyAlignment="1">
      <alignment horizontal="center" vertical="center" wrapText="1"/>
    </xf>
    <xf numFmtId="168" fontId="47" fillId="41" borderId="41" xfId="69" applyNumberFormat="1" applyFont="1" applyFill="1" applyBorder="1" applyAlignment="1">
      <alignment vertical="center" wrapText="1"/>
    </xf>
    <xf numFmtId="167" fontId="47" fillId="41" borderId="41" xfId="70" applyNumberFormat="1" applyFont="1" applyFill="1" applyBorder="1" applyAlignment="1">
      <alignment horizontal="justify" vertical="center" wrapText="1"/>
    </xf>
    <xf numFmtId="167" fontId="47" fillId="41" borderId="42" xfId="70" applyNumberFormat="1" applyFont="1" applyFill="1" applyBorder="1" applyAlignment="1">
      <alignment horizontal="justify" vertical="center" wrapText="1"/>
    </xf>
    <xf numFmtId="0" fontId="47" fillId="38" borderId="40" xfId="0" applyFont="1" applyFill="1" applyBorder="1" applyAlignment="1">
      <alignment horizontal="center" vertical="center" wrapText="1"/>
    </xf>
    <xf numFmtId="168" fontId="47" fillId="38" borderId="41" xfId="69" applyNumberFormat="1" applyFont="1" applyFill="1" applyBorder="1" applyAlignment="1">
      <alignment vertical="center" wrapText="1"/>
    </xf>
    <xf numFmtId="167" fontId="47" fillId="38" borderId="41" xfId="70" applyNumberFormat="1" applyFont="1" applyFill="1" applyBorder="1" applyAlignment="1">
      <alignment horizontal="justify" vertical="center" wrapText="1"/>
    </xf>
    <xf numFmtId="167" fontId="47" fillId="38" borderId="42" xfId="70" applyNumberFormat="1" applyFont="1" applyFill="1" applyBorder="1" applyAlignment="1">
      <alignment horizontal="justify" vertical="center" wrapText="1"/>
    </xf>
    <xf numFmtId="0" fontId="47" fillId="41" borderId="40" xfId="0" applyFont="1" applyFill="1" applyBorder="1" applyAlignment="1">
      <alignment horizontal="center" vertical="center" wrapText="1"/>
    </xf>
    <xf numFmtId="167" fontId="47" fillId="41" borderId="21" xfId="70" applyNumberFormat="1" applyFont="1" applyFill="1" applyBorder="1" applyAlignment="1">
      <alignment horizontal="justify" vertical="center" wrapText="1"/>
    </xf>
    <xf numFmtId="0" fontId="74" fillId="40" borderId="0" xfId="0" applyFont="1" applyFill="1" applyAlignment="1">
      <alignment horizontal="center" vertical="center"/>
    </xf>
    <xf numFmtId="0" fontId="72" fillId="40" borderId="0" xfId="0" applyFont="1" applyFill="1" applyAlignment="1">
      <alignment horizontal="center" vertical="center"/>
    </xf>
    <xf numFmtId="0" fontId="74" fillId="40" borderId="0" xfId="0" applyFont="1" applyFill="1" applyAlignment="1">
      <alignment vertical="center"/>
    </xf>
    <xf numFmtId="0" fontId="80" fillId="40" borderId="0" xfId="0" applyFont="1" applyFill="1" applyAlignment="1">
      <alignment horizontal="center" vertical="center"/>
    </xf>
    <xf numFmtId="0" fontId="81" fillId="40" borderId="0" xfId="0" applyFont="1" applyFill="1" applyAlignment="1">
      <alignment vertical="center"/>
    </xf>
    <xf numFmtId="0" fontId="63" fillId="40" borderId="0" xfId="0" applyFont="1" applyFill="1" applyAlignment="1">
      <alignment vertical="center"/>
    </xf>
    <xf numFmtId="167" fontId="82" fillId="44" borderId="45" xfId="70" applyNumberFormat="1" applyFont="1" applyFill="1" applyBorder="1" applyAlignment="1">
      <alignment horizontal="justify" vertical="center" wrapText="1"/>
    </xf>
    <xf numFmtId="167" fontId="83" fillId="44" borderId="47" xfId="70" applyNumberFormat="1" applyFont="1" applyFill="1" applyBorder="1" applyAlignment="1">
      <alignment horizontal="justify" vertical="center" wrapText="1"/>
    </xf>
    <xf numFmtId="167" fontId="82" fillId="41" borderId="45" xfId="0" applyNumberFormat="1" applyFont="1" applyFill="1" applyBorder="1" applyAlignment="1">
      <alignment vertical="center"/>
    </xf>
    <xf numFmtId="167" fontId="82" fillId="42" borderId="45" xfId="0" applyNumberFormat="1" applyFont="1" applyFill="1" applyBorder="1" applyAlignment="1">
      <alignment vertical="center"/>
    </xf>
    <xf numFmtId="167" fontId="83" fillId="41" borderId="47" xfId="0" applyNumberFormat="1" applyFont="1" applyFill="1" applyBorder="1" applyAlignment="1">
      <alignment vertical="center"/>
    </xf>
    <xf numFmtId="167" fontId="82" fillId="38" borderId="45" xfId="0" applyNumberFormat="1" applyFont="1" applyFill="1" applyBorder="1" applyAlignment="1">
      <alignment vertical="center"/>
    </xf>
    <xf numFmtId="167" fontId="82" fillId="42" borderId="46" xfId="0" applyNumberFormat="1" applyFont="1" applyFill="1" applyBorder="1" applyAlignment="1">
      <alignment vertical="center"/>
    </xf>
    <xf numFmtId="167" fontId="82" fillId="38" borderId="46" xfId="0" applyNumberFormat="1" applyFont="1" applyFill="1" applyBorder="1" applyAlignment="1">
      <alignment vertical="center"/>
    </xf>
    <xf numFmtId="167" fontId="83" fillId="38" borderId="47" xfId="70" applyNumberFormat="1" applyFont="1" applyFill="1" applyBorder="1" applyAlignment="1">
      <alignment horizontal="justify" vertical="center" wrapText="1"/>
    </xf>
    <xf numFmtId="167" fontId="82" fillId="41" borderId="46" xfId="0" applyNumberFormat="1" applyFont="1" applyFill="1" applyBorder="1" applyAlignment="1">
      <alignment vertical="center"/>
    </xf>
    <xf numFmtId="167" fontId="83" fillId="38" borderId="47" xfId="0" applyNumberFormat="1" applyFont="1" applyFill="1" applyBorder="1" applyAlignment="1">
      <alignment vertical="center"/>
    </xf>
    <xf numFmtId="167" fontId="82" fillId="44" borderId="14" xfId="70" applyNumberFormat="1" applyFont="1" applyFill="1" applyBorder="1" applyAlignment="1">
      <alignment horizontal="justify" vertical="center" wrapText="1"/>
    </xf>
    <xf numFmtId="167" fontId="83" fillId="44" borderId="14" xfId="70" applyNumberFormat="1" applyFont="1" applyFill="1" applyBorder="1" applyAlignment="1">
      <alignment horizontal="justify" vertical="center" wrapText="1"/>
    </xf>
    <xf numFmtId="167" fontId="82" fillId="40" borderId="0" xfId="0" applyNumberFormat="1" applyFont="1" applyFill="1" applyBorder="1" applyAlignment="1">
      <alignment vertical="center"/>
    </xf>
    <xf numFmtId="0" fontId="80" fillId="40" borderId="0" xfId="0" applyFont="1" applyFill="1" applyAlignment="1">
      <alignment vertical="center"/>
    </xf>
    <xf numFmtId="0" fontId="84" fillId="40" borderId="0" xfId="0" applyFont="1" applyFill="1" applyBorder="1" applyAlignment="1">
      <alignment vertical="center"/>
    </xf>
    <xf numFmtId="0" fontId="74" fillId="41" borderId="14" xfId="0" applyFont="1" applyFill="1" applyBorder="1" applyAlignment="1">
      <alignment horizontal="center" vertical="center" wrapText="1"/>
    </xf>
    <xf numFmtId="0" fontId="74" fillId="38" borderId="14" xfId="0" applyFont="1" applyFill="1" applyBorder="1" applyAlignment="1">
      <alignment horizontal="center" vertical="center" wrapText="1"/>
    </xf>
    <xf numFmtId="0" fontId="74" fillId="40" borderId="0" xfId="0" applyFont="1" applyFill="1" applyAlignment="1">
      <alignment horizontal="center" vertical="center" wrapText="1"/>
    </xf>
    <xf numFmtId="0" fontId="47" fillId="44" borderId="37" xfId="0" applyFont="1" applyFill="1" applyBorder="1" applyAlignment="1">
      <alignment horizontal="center" vertical="center" wrapText="1"/>
    </xf>
    <xf numFmtId="0" fontId="75" fillId="44" borderId="14" xfId="0" applyFont="1" applyFill="1" applyBorder="1" applyAlignment="1">
      <alignment horizontal="center" vertical="center" wrapText="1"/>
    </xf>
    <xf numFmtId="0" fontId="47" fillId="44" borderId="14" xfId="0" applyFont="1" applyFill="1" applyBorder="1" applyAlignment="1">
      <alignment horizontal="center" vertical="center" wrapText="1"/>
    </xf>
    <xf numFmtId="0" fontId="55" fillId="44" borderId="14" xfId="0" applyFont="1" applyFill="1" applyBorder="1" applyAlignment="1">
      <alignment horizontal="center" vertical="center" wrapText="1"/>
    </xf>
    <xf numFmtId="0" fontId="47" fillId="44" borderId="14" xfId="0" applyFont="1" applyFill="1" applyBorder="1" applyAlignment="1">
      <alignment horizontal="justify" vertical="center" wrapText="1"/>
    </xf>
    <xf numFmtId="3" fontId="47" fillId="44" borderId="14" xfId="0" applyNumberFormat="1" applyFont="1" applyFill="1" applyBorder="1" applyAlignment="1">
      <alignment horizontal="center" vertical="center" wrapText="1"/>
    </xf>
    <xf numFmtId="0" fontId="47" fillId="44" borderId="38" xfId="0" applyFont="1" applyFill="1" applyBorder="1" applyAlignment="1">
      <alignment horizontal="center" vertical="center" wrapText="1"/>
    </xf>
    <xf numFmtId="0" fontId="47" fillId="41" borderId="14" xfId="0" applyFont="1" applyFill="1" applyBorder="1" applyAlignment="1">
      <alignment horizontal="center" vertical="center" wrapText="1"/>
    </xf>
    <xf numFmtId="0" fontId="47" fillId="41" borderId="38" xfId="0" applyFont="1" applyFill="1" applyBorder="1" applyAlignment="1">
      <alignment horizontal="center" vertical="center" wrapText="1"/>
    </xf>
    <xf numFmtId="0" fontId="47" fillId="38" borderId="14" xfId="0" applyFont="1" applyFill="1" applyBorder="1" applyAlignment="1">
      <alignment horizontal="center" vertical="center" wrapText="1"/>
    </xf>
    <xf numFmtId="0" fontId="47" fillId="38" borderId="38" xfId="0" applyFont="1" applyFill="1" applyBorder="1" applyAlignment="1">
      <alignment horizontal="center" vertical="center" wrapText="1"/>
    </xf>
    <xf numFmtId="0" fontId="47" fillId="40" borderId="43" xfId="0" applyFont="1" applyFill="1" applyBorder="1" applyAlignment="1">
      <alignment horizontal="center" vertical="center"/>
    </xf>
    <xf numFmtId="167" fontId="47" fillId="40" borderId="18" xfId="70" applyNumberFormat="1" applyFont="1" applyFill="1" applyBorder="1" applyAlignment="1">
      <alignment horizontal="justify" vertical="center" wrapText="1"/>
    </xf>
    <xf numFmtId="0" fontId="47" fillId="41" borderId="43" xfId="0" applyFont="1" applyFill="1" applyBorder="1" applyAlignment="1">
      <alignment horizontal="center" vertical="center" wrapText="1"/>
    </xf>
    <xf numFmtId="168" fontId="47" fillId="41" borderId="18" xfId="69" applyNumberFormat="1" applyFont="1" applyFill="1" applyBorder="1" applyAlignment="1">
      <alignment vertical="center" wrapText="1"/>
    </xf>
    <xf numFmtId="167" fontId="47" fillId="41" borderId="18" xfId="70" applyNumberFormat="1" applyFont="1" applyFill="1" applyBorder="1" applyAlignment="1">
      <alignment horizontal="justify" vertical="center" wrapText="1"/>
    </xf>
    <xf numFmtId="167" fontId="47" fillId="41" borderId="17" xfId="70" applyNumberFormat="1" applyFont="1" applyFill="1" applyBorder="1" applyAlignment="1">
      <alignment horizontal="justify" vertical="center" wrapText="1"/>
    </xf>
    <xf numFmtId="167" fontId="47" fillId="41" borderId="44" xfId="70" applyNumberFormat="1" applyFont="1" applyFill="1" applyBorder="1" applyAlignment="1">
      <alignment horizontal="justify" vertical="center" wrapText="1"/>
    </xf>
    <xf numFmtId="0" fontId="47" fillId="38" borderId="43" xfId="0" applyFont="1" applyFill="1" applyBorder="1" applyAlignment="1">
      <alignment horizontal="center" vertical="center" wrapText="1"/>
    </xf>
    <xf numFmtId="168" fontId="47" fillId="38" borderId="18" xfId="69" applyNumberFormat="1" applyFont="1" applyFill="1" applyBorder="1" applyAlignment="1">
      <alignment vertical="center" wrapText="1"/>
    </xf>
    <xf numFmtId="167" fontId="47" fillId="38" borderId="18" xfId="70" applyNumberFormat="1" applyFont="1" applyFill="1" applyBorder="1" applyAlignment="1">
      <alignment horizontal="justify" vertical="center" wrapText="1"/>
    </xf>
    <xf numFmtId="167" fontId="47" fillId="38" borderId="44" xfId="70" applyNumberFormat="1" applyFont="1" applyFill="1" applyBorder="1" applyAlignment="1">
      <alignment horizontal="justify" vertical="center" wrapText="1"/>
    </xf>
    <xf numFmtId="167" fontId="47" fillId="40" borderId="38" xfId="70" applyNumberFormat="1" applyFont="1" applyFill="1" applyBorder="1" applyAlignment="1">
      <alignment horizontal="center" vertical="center" wrapText="1"/>
    </xf>
    <xf numFmtId="167" fontId="47" fillId="42" borderId="14" xfId="70" applyNumberFormat="1" applyFont="1" applyFill="1" applyBorder="1" applyAlignment="1">
      <alignment horizontal="justify" vertical="center" wrapText="1"/>
    </xf>
    <xf numFmtId="9" fontId="47" fillId="40" borderId="14" xfId="0" applyNumberFormat="1" applyFont="1" applyFill="1" applyBorder="1" applyAlignment="1">
      <alignment horizontal="center" vertical="center" wrapText="1"/>
    </xf>
    <xf numFmtId="0" fontId="55" fillId="40" borderId="14" xfId="0" applyFont="1" applyFill="1" applyBorder="1" applyAlignment="1">
      <alignment horizontal="center" vertical="center" wrapText="1"/>
    </xf>
    <xf numFmtId="1" fontId="47" fillId="41" borderId="37" xfId="0" applyNumberFormat="1" applyFont="1" applyFill="1" applyBorder="1" applyAlignment="1">
      <alignment horizontal="center" vertical="center" wrapText="1"/>
    </xf>
    <xf numFmtId="0" fontId="47" fillId="41" borderId="14" xfId="0" applyFont="1" applyFill="1" applyBorder="1" applyAlignment="1">
      <alignment horizontal="justify" vertical="center" wrapText="1"/>
    </xf>
    <xf numFmtId="0" fontId="72" fillId="40" borderId="0" xfId="0" applyFont="1" applyFill="1" applyBorder="1" applyAlignment="1">
      <alignment vertical="center"/>
    </xf>
    <xf numFmtId="167" fontId="47" fillId="40" borderId="61" xfId="70" applyNumberFormat="1" applyFont="1" applyFill="1" applyBorder="1" applyAlignment="1">
      <alignment horizontal="justify" vertical="center" wrapText="1"/>
    </xf>
    <xf numFmtId="167" fontId="47" fillId="40" borderId="41" xfId="70" applyNumberFormat="1" applyFont="1" applyFill="1" applyBorder="1" applyAlignment="1">
      <alignment horizontal="justify" vertical="center" wrapText="1"/>
    </xf>
    <xf numFmtId="167" fontId="47" fillId="40" borderId="42" xfId="70" applyNumberFormat="1" applyFont="1" applyFill="1" applyBorder="1" applyAlignment="1">
      <alignment horizontal="center" vertical="center" wrapText="1"/>
    </xf>
    <xf numFmtId="0" fontId="47" fillId="41" borderId="41" xfId="0" applyFont="1" applyFill="1" applyBorder="1" applyAlignment="1">
      <alignment horizontal="justify" vertical="center" wrapText="1"/>
    </xf>
    <xf numFmtId="167" fontId="47" fillId="41" borderId="69" xfId="70" applyNumberFormat="1" applyFont="1" applyFill="1" applyBorder="1" applyAlignment="1">
      <alignment horizontal="justify" vertical="center" wrapText="1"/>
    </xf>
    <xf numFmtId="167" fontId="47" fillId="38" borderId="21" xfId="70" applyNumberFormat="1" applyFont="1" applyFill="1" applyBorder="1" applyAlignment="1">
      <alignment horizontal="justify" vertical="center" wrapText="1"/>
    </xf>
    <xf numFmtId="167" fontId="47" fillId="38" borderId="69" xfId="70" applyNumberFormat="1" applyFont="1" applyFill="1" applyBorder="1" applyAlignment="1">
      <alignment horizontal="justify" vertical="center" wrapText="1"/>
    </xf>
    <xf numFmtId="0" fontId="81" fillId="40" borderId="0" xfId="0" applyFont="1" applyFill="1" applyAlignment="1">
      <alignment horizontal="center" vertical="center"/>
    </xf>
    <xf numFmtId="0" fontId="81" fillId="40" borderId="0" xfId="0" applyFont="1" applyFill="1" applyAlignment="1">
      <alignment horizontal="justify" vertical="center" wrapText="1"/>
    </xf>
    <xf numFmtId="3" fontId="63" fillId="40" borderId="0" xfId="0" applyNumberFormat="1" applyFont="1" applyFill="1" applyAlignment="1">
      <alignment horizontal="center" vertical="center"/>
    </xf>
    <xf numFmtId="167" fontId="47" fillId="44" borderId="18" xfId="0" applyNumberFormat="1" applyFont="1" applyFill="1" applyBorder="1" applyAlignment="1">
      <alignment vertical="center"/>
    </xf>
    <xf numFmtId="167" fontId="87" fillId="44" borderId="18" xfId="0" applyNumberFormat="1" applyFont="1" applyFill="1" applyBorder="1" applyAlignment="1">
      <alignment vertical="center"/>
    </xf>
    <xf numFmtId="167" fontId="47" fillId="41" borderId="45" xfId="0" applyNumberFormat="1" applyFont="1" applyFill="1" applyBorder="1" applyAlignment="1">
      <alignment vertical="center"/>
    </xf>
    <xf numFmtId="167" fontId="47" fillId="41" borderId="46" xfId="0" applyNumberFormat="1" applyFont="1" applyFill="1" applyBorder="1" applyAlignment="1">
      <alignment vertical="center"/>
    </xf>
    <xf numFmtId="167" fontId="47" fillId="42" borderId="46" xfId="0" applyNumberFormat="1" applyFont="1" applyFill="1" applyBorder="1" applyAlignment="1">
      <alignment vertical="center"/>
    </xf>
    <xf numFmtId="167" fontId="55" fillId="41" borderId="47" xfId="0" applyNumberFormat="1" applyFont="1" applyFill="1" applyBorder="1" applyAlignment="1">
      <alignment vertical="center"/>
    </xf>
    <xf numFmtId="167" fontId="47" fillId="38" borderId="45" xfId="0" applyNumberFormat="1" applyFont="1" applyFill="1" applyBorder="1" applyAlignment="1">
      <alignment vertical="center"/>
    </xf>
    <xf numFmtId="167" fontId="47" fillId="38" borderId="46" xfId="0" applyNumberFormat="1" applyFont="1" applyFill="1" applyBorder="1" applyAlignment="1">
      <alignment vertical="center"/>
    </xf>
    <xf numFmtId="167" fontId="55" fillId="38" borderId="47" xfId="0" applyNumberFormat="1" applyFont="1" applyFill="1" applyBorder="1" applyAlignment="1">
      <alignment vertical="center"/>
    </xf>
    <xf numFmtId="167" fontId="72" fillId="40" borderId="0" xfId="0" applyNumberFormat="1" applyFont="1" applyFill="1" applyBorder="1" applyAlignment="1">
      <alignment vertical="center"/>
    </xf>
    <xf numFmtId="167" fontId="47" fillId="40" borderId="0" xfId="0" applyNumberFormat="1" applyFont="1" applyFill="1" applyBorder="1" applyAlignment="1">
      <alignment vertical="center"/>
    </xf>
    <xf numFmtId="167" fontId="47" fillId="40" borderId="46" xfId="0" applyNumberFormat="1" applyFont="1" applyFill="1" applyBorder="1" applyAlignment="1">
      <alignment vertical="center"/>
    </xf>
    <xf numFmtId="0" fontId="82" fillId="40" borderId="14" xfId="0" applyFont="1" applyFill="1" applyBorder="1" applyAlignment="1">
      <alignment vertical="center"/>
    </xf>
    <xf numFmtId="167" fontId="82" fillId="40" borderId="14" xfId="0" applyNumberFormat="1" applyFont="1" applyFill="1" applyBorder="1" applyAlignment="1">
      <alignment vertical="center"/>
    </xf>
    <xf numFmtId="167" fontId="47" fillId="40" borderId="14" xfId="0" applyNumberFormat="1" applyFont="1" applyFill="1" applyBorder="1" applyAlignment="1">
      <alignment vertical="center"/>
    </xf>
    <xf numFmtId="167" fontId="72" fillId="40" borderId="0" xfId="0" applyNumberFormat="1" applyFont="1" applyFill="1" applyAlignment="1">
      <alignment vertical="center"/>
    </xf>
    <xf numFmtId="0" fontId="80" fillId="40" borderId="0" xfId="0" applyFont="1" applyFill="1" applyAlignment="1">
      <alignment horizontal="justify" vertical="center" wrapText="1"/>
    </xf>
    <xf numFmtId="3" fontId="72" fillId="40" borderId="0" xfId="0" applyNumberFormat="1" applyFont="1" applyFill="1" applyAlignment="1">
      <alignment horizontal="center" vertical="center"/>
    </xf>
    <xf numFmtId="0" fontId="72" fillId="40" borderId="0" xfId="0" applyFont="1" applyFill="1"/>
    <xf numFmtId="0" fontId="55" fillId="38" borderId="53" xfId="0" applyFont="1" applyFill="1" applyBorder="1" applyAlignment="1">
      <alignment horizontal="center" vertical="center" wrapText="1"/>
    </xf>
    <xf numFmtId="0" fontId="55" fillId="41" borderId="19" xfId="0" applyFont="1" applyFill="1" applyBorder="1" applyAlignment="1">
      <alignment horizontal="center" vertical="center" wrapText="1"/>
    </xf>
    <xf numFmtId="0" fontId="55" fillId="38" borderId="19" xfId="0" applyFont="1" applyFill="1" applyBorder="1" applyAlignment="1">
      <alignment horizontal="center" vertical="center" wrapText="1"/>
    </xf>
    <xf numFmtId="0" fontId="81" fillId="44" borderId="41" xfId="0" applyFont="1" applyFill="1" applyBorder="1" applyAlignment="1">
      <alignment horizontal="center" vertical="center" wrapText="1"/>
    </xf>
    <xf numFmtId="0" fontId="55" fillId="41" borderId="41" xfId="0" applyFont="1" applyFill="1" applyBorder="1" applyAlignment="1">
      <alignment horizontal="center" vertical="center" wrapText="1"/>
    </xf>
    <xf numFmtId="0" fontId="81" fillId="41" borderId="41" xfId="0" applyFont="1" applyFill="1" applyBorder="1" applyAlignment="1">
      <alignment horizontal="center" vertical="center" wrapText="1"/>
    </xf>
    <xf numFmtId="0" fontId="55" fillId="38" borderId="41" xfId="0" applyFont="1" applyFill="1" applyBorder="1" applyAlignment="1">
      <alignment horizontal="center" vertical="center" wrapText="1"/>
    </xf>
    <xf numFmtId="0" fontId="55" fillId="38" borderId="61" xfId="0" applyFont="1" applyFill="1" applyBorder="1" applyAlignment="1">
      <alignment horizontal="center" vertical="center" wrapText="1"/>
    </xf>
    <xf numFmtId="0" fontId="47" fillId="40" borderId="37" xfId="0" applyFont="1" applyFill="1" applyBorder="1" applyAlignment="1">
      <alignment horizontal="center"/>
    </xf>
    <xf numFmtId="164" fontId="47" fillId="40" borderId="14" xfId="0" applyNumberFormat="1" applyFont="1" applyFill="1" applyBorder="1" applyAlignment="1">
      <alignment vertical="center"/>
    </xf>
    <xf numFmtId="171" fontId="47" fillId="40" borderId="14" xfId="0" applyNumberFormat="1" applyFont="1" applyFill="1" applyBorder="1" applyAlignment="1">
      <alignment vertical="center"/>
    </xf>
    <xf numFmtId="0" fontId="47" fillId="40" borderId="40" xfId="0" applyFont="1" applyFill="1" applyBorder="1" applyAlignment="1">
      <alignment horizontal="center"/>
    </xf>
    <xf numFmtId="0" fontId="47" fillId="40" borderId="0" xfId="0" applyFont="1" applyFill="1" applyAlignment="1">
      <alignment horizontal="center"/>
    </xf>
    <xf numFmtId="0" fontId="74" fillId="40" borderId="0" xfId="0" applyFont="1" applyFill="1"/>
    <xf numFmtId="0" fontId="81" fillId="40" borderId="0" xfId="0" applyFont="1" applyFill="1"/>
    <xf numFmtId="0" fontId="63" fillId="40" borderId="0" xfId="0" applyFont="1" applyFill="1"/>
    <xf numFmtId="0" fontId="81" fillId="40" borderId="0" xfId="0" applyFont="1" applyFill="1" applyAlignment="1">
      <alignment horizontal="center"/>
    </xf>
    <xf numFmtId="0" fontId="63" fillId="40" borderId="0" xfId="0" applyFont="1" applyFill="1" applyAlignment="1">
      <alignment horizontal="center"/>
    </xf>
    <xf numFmtId="167" fontId="82" fillId="44" borderId="45" xfId="0" applyNumberFormat="1" applyFont="1" applyFill="1" applyBorder="1" applyAlignment="1">
      <alignment vertical="center"/>
    </xf>
    <xf numFmtId="167" fontId="82" fillId="44" borderId="46" xfId="0" applyNumberFormat="1" applyFont="1" applyFill="1" applyBorder="1" applyAlignment="1">
      <alignment vertical="center"/>
    </xf>
    <xf numFmtId="167" fontId="87" fillId="44" borderId="47" xfId="0" applyNumberFormat="1" applyFont="1" applyFill="1" applyBorder="1" applyAlignment="1">
      <alignment vertical="center"/>
    </xf>
    <xf numFmtId="167" fontId="47" fillId="41" borderId="45" xfId="70" applyNumberFormat="1" applyFont="1" applyFill="1" applyBorder="1" applyAlignment="1">
      <alignment horizontal="justify" vertical="center" wrapText="1"/>
    </xf>
    <xf numFmtId="167" fontId="47" fillId="41" borderId="46" xfId="70" applyNumberFormat="1" applyFont="1" applyFill="1" applyBorder="1" applyAlignment="1">
      <alignment horizontal="justify" vertical="center" wrapText="1"/>
    </xf>
    <xf numFmtId="167" fontId="47" fillId="45" borderId="46" xfId="70" applyNumberFormat="1" applyFont="1" applyFill="1" applyBorder="1" applyAlignment="1">
      <alignment horizontal="justify" vertical="center" wrapText="1"/>
    </xf>
    <xf numFmtId="167" fontId="55" fillId="41" borderId="47" xfId="70" applyNumberFormat="1" applyFont="1" applyFill="1" applyBorder="1" applyAlignment="1">
      <alignment horizontal="justify" vertical="center" wrapText="1"/>
    </xf>
    <xf numFmtId="167" fontId="47" fillId="38" borderId="45" xfId="70" applyNumberFormat="1" applyFont="1" applyFill="1" applyBorder="1" applyAlignment="1">
      <alignment horizontal="justify" vertical="center" wrapText="1"/>
    </xf>
    <xf numFmtId="167" fontId="47" fillId="38" borderId="46" xfId="70" applyNumberFormat="1" applyFont="1" applyFill="1" applyBorder="1" applyAlignment="1">
      <alignment horizontal="justify" vertical="center" wrapText="1"/>
    </xf>
    <xf numFmtId="167" fontId="47" fillId="42" borderId="46" xfId="70" applyNumberFormat="1" applyFont="1" applyFill="1" applyBorder="1" applyAlignment="1">
      <alignment horizontal="justify" vertical="center" wrapText="1"/>
    </xf>
    <xf numFmtId="167" fontId="55" fillId="38" borderId="47" xfId="70" applyNumberFormat="1" applyFont="1" applyFill="1" applyBorder="1" applyAlignment="1">
      <alignment horizontal="justify" vertical="center" wrapText="1"/>
    </xf>
    <xf numFmtId="167" fontId="82" fillId="44" borderId="14" xfId="0" applyNumberFormat="1" applyFont="1" applyFill="1" applyBorder="1" applyAlignment="1">
      <alignment vertical="center"/>
    </xf>
    <xf numFmtId="167" fontId="87" fillId="44" borderId="14" xfId="0" applyNumberFormat="1" applyFont="1" applyFill="1" applyBorder="1" applyAlignment="1">
      <alignment vertical="center"/>
    </xf>
    <xf numFmtId="0" fontId="80" fillId="40" borderId="0" xfId="0" applyFont="1" applyFill="1"/>
    <xf numFmtId="0" fontId="80" fillId="40" borderId="0" xfId="0" applyFont="1" applyFill="1" applyAlignment="1">
      <alignment horizontal="center"/>
    </xf>
    <xf numFmtId="0" fontId="72" fillId="40" borderId="0" xfId="0" applyFont="1" applyFill="1" applyAlignment="1">
      <alignment horizontal="center"/>
    </xf>
    <xf numFmtId="0" fontId="55" fillId="44" borderId="50" xfId="0" applyFont="1" applyFill="1" applyBorder="1" applyAlignment="1">
      <alignment vertical="center" wrapText="1"/>
    </xf>
    <xf numFmtId="0" fontId="55" fillId="44" borderId="34" xfId="0" applyFont="1" applyFill="1" applyBorder="1" applyAlignment="1">
      <alignment vertical="center" wrapText="1"/>
    </xf>
    <xf numFmtId="0" fontId="55" fillId="44" borderId="17" xfId="0" applyFont="1" applyFill="1" applyBorder="1" applyAlignment="1">
      <alignment vertical="center" wrapText="1"/>
    </xf>
    <xf numFmtId="0" fontId="47" fillId="41" borderId="44" xfId="0" applyFont="1" applyFill="1" applyBorder="1" applyAlignment="1">
      <alignment horizontal="center" vertical="center" wrapText="1"/>
    </xf>
    <xf numFmtId="168" fontId="47" fillId="38" borderId="22" xfId="69" applyNumberFormat="1" applyFont="1" applyFill="1" applyBorder="1" applyAlignment="1">
      <alignment vertical="center" wrapText="1"/>
    </xf>
    <xf numFmtId="167" fontId="47" fillId="38" borderId="22" xfId="70" applyNumberFormat="1" applyFont="1" applyFill="1" applyBorder="1" applyAlignment="1">
      <alignment horizontal="justify" vertical="center" wrapText="1"/>
    </xf>
    <xf numFmtId="168" fontId="47" fillId="41" borderId="22" xfId="69" applyNumberFormat="1" applyFont="1" applyFill="1" applyBorder="1" applyAlignment="1">
      <alignment vertical="center" wrapText="1"/>
    </xf>
    <xf numFmtId="167" fontId="47" fillId="41" borderId="22" xfId="70" applyNumberFormat="1" applyFont="1" applyFill="1" applyBorder="1" applyAlignment="1">
      <alignment horizontal="justify" vertical="center" wrapText="1"/>
    </xf>
    <xf numFmtId="0" fontId="47" fillId="38" borderId="48" xfId="0" applyFont="1" applyFill="1" applyBorder="1" applyAlignment="1">
      <alignment horizontal="center" vertical="center" wrapText="1"/>
    </xf>
    <xf numFmtId="168" fontId="47" fillId="38" borderId="21" xfId="69" applyNumberFormat="1" applyFont="1" applyFill="1" applyBorder="1" applyAlignment="1">
      <alignment vertical="center" wrapText="1"/>
    </xf>
    <xf numFmtId="0" fontId="47" fillId="41" borderId="48" xfId="0" applyFont="1" applyFill="1" applyBorder="1" applyAlignment="1">
      <alignment horizontal="center" vertical="center" wrapText="1"/>
    </xf>
    <xf numFmtId="168" fontId="47" fillId="41" borderId="21" xfId="69" applyNumberFormat="1" applyFont="1" applyFill="1" applyBorder="1" applyAlignment="1">
      <alignment vertical="center" wrapText="1"/>
    </xf>
    <xf numFmtId="9" fontId="47" fillId="38" borderId="48" xfId="0" applyNumberFormat="1" applyFont="1" applyFill="1" applyBorder="1" applyAlignment="1">
      <alignment horizontal="center" vertical="center" wrapText="1"/>
    </xf>
    <xf numFmtId="0" fontId="55" fillId="40" borderId="21" xfId="0" applyFont="1" applyFill="1" applyBorder="1" applyAlignment="1">
      <alignment horizontal="center" vertical="center" wrapText="1"/>
    </xf>
    <xf numFmtId="167" fontId="47" fillId="40" borderId="21" xfId="70" applyNumberFormat="1" applyFont="1" applyFill="1" applyBorder="1" applyAlignment="1">
      <alignment horizontal="justify" vertical="center" wrapText="1"/>
    </xf>
    <xf numFmtId="167" fontId="47" fillId="40" borderId="49" xfId="70" applyNumberFormat="1" applyFont="1" applyFill="1" applyBorder="1" applyAlignment="1">
      <alignment horizontal="center" vertical="center" wrapText="1"/>
    </xf>
    <xf numFmtId="168" fontId="47" fillId="41" borderId="48" xfId="69" applyNumberFormat="1" applyFont="1" applyFill="1" applyBorder="1" applyAlignment="1">
      <alignment vertical="center" wrapText="1"/>
    </xf>
    <xf numFmtId="168" fontId="47" fillId="41" borderId="37" xfId="69" applyNumberFormat="1" applyFont="1" applyFill="1" applyBorder="1" applyAlignment="1">
      <alignment vertical="center" wrapText="1"/>
    </xf>
    <xf numFmtId="0" fontId="47" fillId="40" borderId="48" xfId="0" applyFont="1" applyFill="1" applyBorder="1" applyAlignment="1">
      <alignment horizontal="center"/>
    </xf>
    <xf numFmtId="167" fontId="47" fillId="38" borderId="49" xfId="70" applyNumberFormat="1" applyFont="1" applyFill="1" applyBorder="1" applyAlignment="1">
      <alignment horizontal="justify" vertical="center" wrapText="1"/>
    </xf>
    <xf numFmtId="167" fontId="47" fillId="41" borderId="49" xfId="70" applyNumberFormat="1" applyFont="1" applyFill="1" applyBorder="1" applyAlignment="1">
      <alignment horizontal="justify" vertical="center" wrapText="1"/>
    </xf>
    <xf numFmtId="0" fontId="47" fillId="40" borderId="41" xfId="0" applyFont="1" applyFill="1" applyBorder="1" applyAlignment="1">
      <alignment horizontal="center"/>
    </xf>
    <xf numFmtId="0" fontId="55" fillId="40" borderId="41" xfId="0" applyFont="1" applyFill="1" applyBorder="1" applyAlignment="1">
      <alignment horizontal="center" vertical="center" wrapText="1"/>
    </xf>
    <xf numFmtId="0" fontId="47" fillId="38" borderId="41" xfId="0" applyFont="1" applyFill="1" applyBorder="1" applyAlignment="1">
      <alignment horizontal="center" vertical="center" wrapText="1"/>
    </xf>
    <xf numFmtId="0" fontId="47" fillId="41" borderId="41" xfId="0" applyFont="1" applyFill="1" applyBorder="1" applyAlignment="1">
      <alignment horizontal="center" vertical="center" wrapText="1"/>
    </xf>
    <xf numFmtId="167" fontId="47" fillId="44" borderId="67" xfId="0" applyNumberFormat="1" applyFont="1" applyFill="1" applyBorder="1" applyAlignment="1">
      <alignment vertical="center"/>
    </xf>
    <xf numFmtId="167" fontId="47" fillId="38" borderId="67" xfId="0" applyNumberFormat="1" applyFont="1" applyFill="1" applyBorder="1" applyAlignment="1">
      <alignment vertical="center"/>
    </xf>
    <xf numFmtId="167" fontId="47" fillId="38" borderId="61" xfId="0" applyNumberFormat="1" applyFont="1" applyFill="1" applyBorder="1" applyAlignment="1">
      <alignment vertical="center"/>
    </xf>
    <xf numFmtId="167" fontId="47" fillId="42" borderId="61" xfId="0" applyNumberFormat="1" applyFont="1" applyFill="1" applyBorder="1" applyAlignment="1">
      <alignment vertical="center"/>
    </xf>
    <xf numFmtId="167" fontId="47" fillId="41" borderId="67" xfId="0" applyNumberFormat="1" applyFont="1" applyFill="1" applyBorder="1" applyAlignment="1">
      <alignment vertical="center"/>
    </xf>
    <xf numFmtId="167" fontId="47" fillId="41" borderId="61" xfId="0" applyNumberFormat="1" applyFont="1" applyFill="1" applyBorder="1" applyAlignment="1">
      <alignment vertical="center"/>
    </xf>
    <xf numFmtId="167" fontId="55" fillId="41" borderId="69" xfId="0" applyNumberFormat="1" applyFont="1" applyFill="1" applyBorder="1" applyAlignment="1">
      <alignment vertical="center"/>
    </xf>
    <xf numFmtId="0" fontId="72" fillId="0" borderId="0" xfId="0" applyFont="1" applyFill="1" applyAlignment="1">
      <alignment horizontal="center" vertical="center" wrapText="1"/>
    </xf>
    <xf numFmtId="3" fontId="55" fillId="44" borderId="17" xfId="0" applyNumberFormat="1" applyFont="1" applyFill="1" applyBorder="1" applyAlignment="1">
      <alignment horizontal="right" vertical="center" wrapText="1"/>
    </xf>
    <xf numFmtId="0" fontId="55" fillId="44" borderId="37" xfId="0" applyFont="1" applyFill="1" applyBorder="1" applyAlignment="1">
      <alignment horizontal="center" vertical="center" wrapText="1"/>
    </xf>
    <xf numFmtId="0" fontId="74" fillId="44" borderId="21" xfId="0" applyFont="1" applyFill="1" applyBorder="1" applyAlignment="1">
      <alignment horizontal="center" vertical="center" wrapText="1"/>
    </xf>
    <xf numFmtId="0" fontId="55" fillId="44" borderId="21" xfId="0" applyFont="1" applyFill="1" applyBorder="1" applyAlignment="1">
      <alignment horizontal="center" vertical="center" wrapText="1"/>
    </xf>
    <xf numFmtId="0" fontId="74" fillId="44" borderId="14" xfId="0" applyFont="1" applyFill="1" applyBorder="1" applyAlignment="1">
      <alignment horizontal="center" vertical="center" wrapText="1"/>
    </xf>
    <xf numFmtId="0" fontId="55" fillId="44" borderId="0" xfId="0" applyFont="1" applyFill="1" applyBorder="1" applyAlignment="1">
      <alignment horizontal="center" vertical="center" wrapText="1"/>
    </xf>
    <xf numFmtId="0" fontId="55" fillId="44" borderId="20" xfId="0" applyFont="1" applyFill="1" applyBorder="1" applyAlignment="1">
      <alignment horizontal="center" vertical="center" wrapText="1"/>
    </xf>
    <xf numFmtId="0" fontId="55" fillId="44" borderId="33" xfId="0" applyFont="1" applyFill="1" applyBorder="1" applyAlignment="1">
      <alignment horizontal="center" vertical="center" wrapText="1"/>
    </xf>
    <xf numFmtId="0" fontId="55" fillId="44" borderId="19" xfId="0" applyFont="1" applyFill="1" applyBorder="1" applyAlignment="1">
      <alignment horizontal="center" vertical="center" wrapText="1"/>
    </xf>
    <xf numFmtId="3" fontId="55" fillId="44" borderId="36" xfId="0" applyNumberFormat="1" applyFont="1" applyFill="1" applyBorder="1" applyAlignment="1">
      <alignment horizontal="right" vertical="center" wrapText="1"/>
    </xf>
    <xf numFmtId="0" fontId="55" fillId="44" borderId="36" xfId="0" applyFont="1" applyFill="1" applyBorder="1" applyAlignment="1">
      <alignment horizontal="center" vertical="center" wrapText="1"/>
    </xf>
    <xf numFmtId="0" fontId="55" fillId="44" borderId="16" xfId="0" applyFont="1" applyFill="1" applyBorder="1" applyAlignment="1">
      <alignment horizontal="center" vertical="center" wrapText="1"/>
    </xf>
    <xf numFmtId="0" fontId="55" fillId="41" borderId="39" xfId="0" applyFont="1" applyFill="1" applyBorder="1" applyAlignment="1">
      <alignment horizontal="center" vertical="center" wrapText="1"/>
    </xf>
    <xf numFmtId="0" fontId="55" fillId="41" borderId="0" xfId="0" applyFont="1" applyFill="1" applyBorder="1" applyAlignment="1">
      <alignment horizontal="center" vertical="center" wrapText="1"/>
    </xf>
    <xf numFmtId="0" fontId="55" fillId="41" borderId="22" xfId="0" applyFont="1" applyFill="1" applyBorder="1" applyAlignment="1">
      <alignment horizontal="center" vertical="center" wrapText="1"/>
    </xf>
    <xf numFmtId="0" fontId="55" fillId="41" borderId="16" xfId="0" applyFont="1" applyFill="1" applyBorder="1" applyAlignment="1">
      <alignment horizontal="center" vertical="center" wrapText="1"/>
    </xf>
    <xf numFmtId="0" fontId="55" fillId="38" borderId="39" xfId="0" applyFont="1" applyFill="1" applyBorder="1" applyAlignment="1">
      <alignment horizontal="center" vertical="center" wrapText="1"/>
    </xf>
    <xf numFmtId="0" fontId="55" fillId="38" borderId="0" xfId="0" applyFont="1" applyFill="1" applyBorder="1" applyAlignment="1">
      <alignment horizontal="center" vertical="center" wrapText="1"/>
    </xf>
    <xf numFmtId="0" fontId="55" fillId="38" borderId="22" xfId="0" applyFont="1" applyFill="1" applyBorder="1" applyAlignment="1">
      <alignment horizontal="center" vertical="center" wrapText="1"/>
    </xf>
    <xf numFmtId="0" fontId="55" fillId="38" borderId="16" xfId="0" applyFont="1" applyFill="1" applyBorder="1" applyAlignment="1">
      <alignment horizontal="center" vertical="center" wrapText="1"/>
    </xf>
    <xf numFmtId="0" fontId="55" fillId="38" borderId="49" xfId="0" applyFont="1" applyFill="1" applyBorder="1" applyAlignment="1">
      <alignment horizontal="center" vertical="center" wrapText="1"/>
    </xf>
    <xf numFmtId="0" fontId="80" fillId="40" borderId="0" xfId="0" applyFont="1" applyFill="1" applyAlignment="1">
      <alignment horizontal="center" vertical="center" wrapText="1"/>
    </xf>
    <xf numFmtId="0" fontId="47" fillId="40" borderId="37" xfId="0" applyFont="1" applyFill="1" applyBorder="1" applyAlignment="1">
      <alignment horizontal="center" vertical="center" wrapText="1"/>
    </xf>
    <xf numFmtId="0" fontId="47" fillId="0" borderId="14" xfId="0" applyFont="1" applyFill="1" applyBorder="1" applyAlignment="1">
      <alignment horizontal="center" vertical="center" wrapText="1"/>
    </xf>
    <xf numFmtId="3" fontId="47" fillId="0" borderId="14" xfId="0" applyNumberFormat="1" applyFont="1" applyFill="1" applyBorder="1" applyAlignment="1">
      <alignment horizontal="right" vertical="center" wrapText="1"/>
    </xf>
    <xf numFmtId="168" fontId="47" fillId="0" borderId="19" xfId="0" applyNumberFormat="1" applyFont="1" applyFill="1" applyBorder="1" applyAlignment="1">
      <alignment horizontal="center" vertical="center" wrapText="1"/>
    </xf>
    <xf numFmtId="165" fontId="47" fillId="40" borderId="14" xfId="70" applyFont="1" applyFill="1" applyBorder="1" applyAlignment="1">
      <alignment horizontal="right" vertical="center" wrapText="1"/>
    </xf>
    <xf numFmtId="168" fontId="47" fillId="41" borderId="14" xfId="69" applyNumberFormat="1" applyFont="1" applyFill="1" applyBorder="1" applyAlignment="1">
      <alignment horizontal="center" vertical="center" wrapText="1"/>
    </xf>
    <xf numFmtId="167" fontId="47" fillId="41" borderId="14" xfId="70" applyNumberFormat="1" applyFont="1" applyFill="1" applyBorder="1" applyAlignment="1">
      <alignment horizontal="center" vertical="center" wrapText="1"/>
    </xf>
    <xf numFmtId="167" fontId="47" fillId="41" borderId="38" xfId="70" applyNumberFormat="1" applyFont="1" applyFill="1" applyBorder="1" applyAlignment="1">
      <alignment horizontal="center" vertical="center" wrapText="1"/>
    </xf>
    <xf numFmtId="168" fontId="47" fillId="38" borderId="14" xfId="69" applyNumberFormat="1" applyFont="1" applyFill="1" applyBorder="1" applyAlignment="1">
      <alignment horizontal="center" vertical="center" wrapText="1"/>
    </xf>
    <xf numFmtId="167" fontId="47" fillId="38" borderId="14" xfId="70" applyNumberFormat="1" applyFont="1" applyFill="1" applyBorder="1" applyAlignment="1">
      <alignment horizontal="center" vertical="center" wrapText="1"/>
    </xf>
    <xf numFmtId="167" fontId="47" fillId="38" borderId="38" xfId="70" applyNumberFormat="1" applyFont="1" applyFill="1" applyBorder="1" applyAlignment="1">
      <alignment horizontal="center" vertical="center" wrapText="1"/>
    </xf>
    <xf numFmtId="168" fontId="47" fillId="0" borderId="19" xfId="0" applyNumberFormat="1" applyFont="1" applyFill="1" applyBorder="1" applyAlignment="1">
      <alignment horizontal="right" vertical="center" wrapText="1"/>
    </xf>
    <xf numFmtId="3" fontId="47" fillId="40" borderId="14" xfId="0" applyNumberFormat="1" applyFont="1" applyFill="1" applyBorder="1" applyAlignment="1">
      <alignment horizontal="right" vertical="center" wrapText="1"/>
    </xf>
    <xf numFmtId="0" fontId="72" fillId="40" borderId="0" xfId="0" applyFont="1" applyFill="1" applyAlignment="1">
      <alignment horizontal="center" vertical="center" wrapText="1"/>
    </xf>
    <xf numFmtId="0" fontId="47" fillId="0" borderId="21" xfId="0" applyFont="1" applyFill="1" applyBorder="1" applyAlignment="1">
      <alignment horizontal="center" vertical="center" wrapText="1"/>
    </xf>
    <xf numFmtId="3" fontId="47" fillId="0" borderId="21" xfId="0" applyNumberFormat="1" applyFont="1" applyFill="1" applyBorder="1" applyAlignment="1">
      <alignment horizontal="right" vertical="center" wrapText="1"/>
    </xf>
    <xf numFmtId="168" fontId="47" fillId="0" borderId="65" xfId="0" applyNumberFormat="1" applyFont="1" applyFill="1" applyBorder="1" applyAlignment="1">
      <alignment horizontal="center" vertical="center" wrapText="1"/>
    </xf>
    <xf numFmtId="168" fontId="47" fillId="41" borderId="21" xfId="69" applyNumberFormat="1" applyFont="1" applyFill="1" applyBorder="1" applyAlignment="1">
      <alignment horizontal="center" vertical="center" wrapText="1"/>
    </xf>
    <xf numFmtId="167" fontId="47" fillId="41" borderId="21" xfId="70" applyNumberFormat="1" applyFont="1" applyFill="1" applyBorder="1" applyAlignment="1">
      <alignment horizontal="center" vertical="center" wrapText="1"/>
    </xf>
    <xf numFmtId="168" fontId="47" fillId="38" borderId="21" xfId="69" applyNumberFormat="1" applyFont="1" applyFill="1" applyBorder="1" applyAlignment="1">
      <alignment horizontal="center" vertical="center" wrapText="1"/>
    </xf>
    <xf numFmtId="167" fontId="47" fillId="38" borderId="21" xfId="70" applyNumberFormat="1" applyFont="1" applyFill="1" applyBorder="1" applyAlignment="1">
      <alignment horizontal="center" vertical="center" wrapText="1"/>
    </xf>
    <xf numFmtId="0" fontId="55" fillId="41" borderId="14" xfId="0" applyFont="1" applyFill="1" applyBorder="1" applyAlignment="1">
      <alignment horizontal="center" vertical="center" wrapText="1"/>
    </xf>
    <xf numFmtId="0" fontId="55" fillId="38" borderId="14" xfId="0" applyFont="1" applyFill="1" applyBorder="1" applyAlignment="1">
      <alignment horizontal="center" vertical="center" wrapText="1"/>
    </xf>
    <xf numFmtId="168" fontId="47" fillId="0" borderId="14" xfId="0" applyNumberFormat="1" applyFont="1" applyFill="1" applyBorder="1" applyAlignment="1">
      <alignment horizontal="center" vertical="center" wrapText="1"/>
    </xf>
    <xf numFmtId="0" fontId="47" fillId="40" borderId="40" xfId="0" applyFont="1" applyFill="1" applyBorder="1" applyAlignment="1">
      <alignment horizontal="center" vertical="center" wrapText="1"/>
    </xf>
    <xf numFmtId="0" fontId="47" fillId="0" borderId="41" xfId="0" applyFont="1" applyFill="1" applyBorder="1" applyAlignment="1">
      <alignment horizontal="center" vertical="center" wrapText="1"/>
    </xf>
    <xf numFmtId="3" fontId="47" fillId="0" borderId="41" xfId="0" applyNumberFormat="1" applyFont="1" applyFill="1" applyBorder="1" applyAlignment="1">
      <alignment horizontal="right" vertical="center" wrapText="1"/>
    </xf>
    <xf numFmtId="168" fontId="47" fillId="0" borderId="41" xfId="0" applyNumberFormat="1" applyFont="1" applyFill="1" applyBorder="1" applyAlignment="1">
      <alignment horizontal="center" vertical="center" wrapText="1"/>
    </xf>
    <xf numFmtId="165" fontId="47" fillId="40" borderId="41" xfId="70" applyFont="1" applyFill="1" applyBorder="1" applyAlignment="1">
      <alignment horizontal="right" vertical="center" wrapText="1"/>
    </xf>
    <xf numFmtId="168" fontId="47" fillId="41" borderId="41" xfId="69" applyNumberFormat="1" applyFont="1" applyFill="1" applyBorder="1" applyAlignment="1">
      <alignment horizontal="center" vertical="center" wrapText="1"/>
    </xf>
    <xf numFmtId="167" fontId="47" fillId="41" borderId="41" xfId="70" applyNumberFormat="1" applyFont="1" applyFill="1" applyBorder="1" applyAlignment="1">
      <alignment horizontal="center" vertical="center" wrapText="1"/>
    </xf>
    <xf numFmtId="167" fontId="47" fillId="41" borderId="42" xfId="70" applyNumberFormat="1" applyFont="1" applyFill="1" applyBorder="1" applyAlignment="1">
      <alignment horizontal="center" vertical="center" wrapText="1"/>
    </xf>
    <xf numFmtId="168" fontId="47" fillId="38" borderId="41" xfId="69" applyNumberFormat="1" applyFont="1" applyFill="1" applyBorder="1" applyAlignment="1">
      <alignment horizontal="center" vertical="center" wrapText="1"/>
    </xf>
    <xf numFmtId="167" fontId="47" fillId="38" borderId="41" xfId="70" applyNumberFormat="1" applyFont="1" applyFill="1" applyBorder="1" applyAlignment="1">
      <alignment horizontal="center" vertical="center" wrapText="1"/>
    </xf>
    <xf numFmtId="167" fontId="47" fillId="38" borderId="42" xfId="70" applyNumberFormat="1" applyFont="1" applyFill="1" applyBorder="1" applyAlignment="1">
      <alignment horizontal="center" vertical="center" wrapText="1"/>
    </xf>
    <xf numFmtId="0" fontId="47" fillId="0" borderId="0" xfId="0" applyFont="1" applyFill="1" applyAlignment="1">
      <alignment horizontal="center" vertical="center" wrapText="1"/>
    </xf>
    <xf numFmtId="0" fontId="74" fillId="0" borderId="0" xfId="0" applyFont="1" applyFill="1" applyAlignment="1">
      <alignment horizontal="center" vertical="center" wrapText="1"/>
    </xf>
    <xf numFmtId="0" fontId="55" fillId="0" borderId="0" xfId="0" applyFont="1" applyFill="1" applyBorder="1" applyAlignment="1">
      <alignment horizontal="center" vertical="center" wrapText="1"/>
    </xf>
    <xf numFmtId="0" fontId="80" fillId="0" borderId="0" xfId="0" applyFont="1" applyFill="1" applyAlignment="1">
      <alignment horizontal="center" vertical="center" wrapText="1"/>
    </xf>
    <xf numFmtId="0" fontId="63" fillId="0" borderId="0" xfId="0" applyFont="1" applyFill="1" applyAlignment="1">
      <alignment horizontal="center" vertical="center" wrapText="1"/>
    </xf>
    <xf numFmtId="0" fontId="81" fillId="0" borderId="0" xfId="0" applyFont="1" applyFill="1" applyAlignment="1">
      <alignment horizontal="center" vertical="center" wrapText="1"/>
    </xf>
    <xf numFmtId="3" fontId="63" fillId="0" borderId="0" xfId="0" applyNumberFormat="1" applyFont="1" applyFill="1" applyAlignment="1">
      <alignment horizontal="right" vertical="center" wrapText="1"/>
    </xf>
    <xf numFmtId="167" fontId="47" fillId="44" borderId="67" xfId="0" applyNumberFormat="1" applyFont="1" applyFill="1" applyBorder="1" applyAlignment="1">
      <alignment horizontal="center" vertical="center" wrapText="1"/>
    </xf>
    <xf numFmtId="167" fontId="47" fillId="44" borderId="61" xfId="0" applyNumberFormat="1" applyFont="1" applyFill="1" applyBorder="1" applyAlignment="1">
      <alignment horizontal="center" vertical="center" wrapText="1"/>
    </xf>
    <xf numFmtId="167" fontId="47" fillId="42" borderId="61" xfId="0" applyNumberFormat="1" applyFont="1" applyFill="1" applyBorder="1" applyAlignment="1">
      <alignment horizontal="center" vertical="center" wrapText="1"/>
    </xf>
    <xf numFmtId="167" fontId="87" fillId="44" borderId="69" xfId="0" applyNumberFormat="1" applyFont="1" applyFill="1" applyBorder="1" applyAlignment="1">
      <alignment horizontal="center" vertical="center" wrapText="1"/>
    </xf>
    <xf numFmtId="167" fontId="47" fillId="41" borderId="67" xfId="70" applyNumberFormat="1" applyFont="1" applyFill="1" applyBorder="1" applyAlignment="1">
      <alignment horizontal="center" vertical="center" wrapText="1"/>
    </xf>
    <xf numFmtId="167" fontId="47" fillId="41" borderId="61" xfId="70" applyNumberFormat="1" applyFont="1" applyFill="1" applyBorder="1" applyAlignment="1">
      <alignment horizontal="center" vertical="center" wrapText="1"/>
    </xf>
    <xf numFmtId="167" fontId="55" fillId="41" borderId="69" xfId="70" applyNumberFormat="1" applyFont="1" applyFill="1" applyBorder="1" applyAlignment="1">
      <alignment horizontal="center" vertical="center" wrapText="1"/>
    </xf>
    <xf numFmtId="167" fontId="47" fillId="38" borderId="67" xfId="70" applyNumberFormat="1" applyFont="1" applyFill="1" applyBorder="1" applyAlignment="1">
      <alignment horizontal="center" vertical="center" wrapText="1"/>
    </xf>
    <xf numFmtId="167" fontId="47" fillId="38" borderId="61" xfId="70" applyNumberFormat="1" applyFont="1" applyFill="1" applyBorder="1" applyAlignment="1">
      <alignment horizontal="center" vertical="center" wrapText="1"/>
    </xf>
    <xf numFmtId="167" fontId="55" fillId="38" borderId="69" xfId="70" applyNumberFormat="1" applyFont="1" applyFill="1" applyBorder="1" applyAlignment="1">
      <alignment horizontal="center" vertical="center" wrapText="1"/>
    </xf>
    <xf numFmtId="0" fontId="72" fillId="0" borderId="0" xfId="0" applyFont="1" applyFill="1" applyBorder="1" applyAlignment="1">
      <alignment horizontal="center" vertical="center" wrapText="1"/>
    </xf>
    <xf numFmtId="3" fontId="72" fillId="0" borderId="0" xfId="0" applyNumberFormat="1" applyFont="1" applyFill="1" applyAlignment="1">
      <alignment horizontal="right" vertical="center" wrapText="1"/>
    </xf>
    <xf numFmtId="0" fontId="47" fillId="0" borderId="18" xfId="0" applyFont="1" applyFill="1" applyBorder="1" applyAlignment="1">
      <alignment horizontal="center" vertical="center" wrapText="1"/>
    </xf>
    <xf numFmtId="0" fontId="47" fillId="0" borderId="14" xfId="0" applyFont="1" applyFill="1" applyBorder="1" applyAlignment="1">
      <alignment vertical="center" wrapText="1"/>
    </xf>
    <xf numFmtId="0" fontId="47" fillId="0" borderId="14" xfId="0" quotePrefix="1" applyFont="1" applyFill="1" applyBorder="1" applyAlignment="1">
      <alignment horizontal="center" vertical="center" wrapText="1"/>
    </xf>
    <xf numFmtId="0" fontId="47" fillId="0" borderId="18" xfId="0" quotePrefix="1" applyFont="1" applyFill="1" applyBorder="1" applyAlignment="1">
      <alignment horizontal="center" vertical="center" wrapText="1"/>
    </xf>
    <xf numFmtId="0" fontId="47" fillId="0" borderId="14" xfId="0" applyFont="1" applyFill="1" applyBorder="1" applyAlignment="1">
      <alignment horizontal="justify" vertical="center" wrapText="1"/>
    </xf>
    <xf numFmtId="0" fontId="47" fillId="0" borderId="21" xfId="0" applyFont="1" applyFill="1" applyBorder="1" applyAlignment="1">
      <alignment horizontal="justify" vertical="center" wrapText="1"/>
    </xf>
    <xf numFmtId="0" fontId="47" fillId="0" borderId="21"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40" borderId="14" xfId="0" applyFont="1" applyFill="1" applyBorder="1" applyAlignment="1">
      <alignment horizontal="center" vertical="center" wrapText="1"/>
    </xf>
    <xf numFmtId="0" fontId="47" fillId="0" borderId="21"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7" fillId="0" borderId="14" xfId="0" applyFont="1" applyFill="1" applyBorder="1" applyAlignment="1">
      <alignment wrapText="1"/>
    </xf>
    <xf numFmtId="0" fontId="47" fillId="0" borderId="21" xfId="0" applyFont="1" applyFill="1" applyBorder="1" applyAlignment="1">
      <alignment wrapText="1"/>
    </xf>
    <xf numFmtId="0" fontId="47" fillId="0" borderId="21" xfId="0" applyFont="1" applyFill="1" applyBorder="1" applyAlignment="1">
      <alignment horizontal="center" wrapText="1"/>
    </xf>
    <xf numFmtId="0" fontId="47" fillId="0" borderId="21" xfId="0" applyFont="1" applyFill="1" applyBorder="1" applyAlignment="1">
      <alignment vertical="center" wrapText="1"/>
    </xf>
    <xf numFmtId="0" fontId="47" fillId="0" borderId="19" xfId="0" applyFont="1" applyFill="1" applyBorder="1" applyAlignment="1">
      <alignment horizontal="center" vertical="center" wrapText="1"/>
    </xf>
    <xf numFmtId="0" fontId="47" fillId="0" borderId="14" xfId="0" applyFont="1" applyFill="1" applyBorder="1" applyAlignment="1">
      <alignment horizontal="center" wrapText="1"/>
    </xf>
    <xf numFmtId="0" fontId="47" fillId="0" borderId="22" xfId="0" applyFont="1" applyFill="1" applyBorder="1" applyAlignment="1">
      <alignment horizontal="center" wrapText="1"/>
    </xf>
    <xf numFmtId="0" fontId="47" fillId="0" borderId="18" xfId="0" applyFont="1" applyFill="1" applyBorder="1" applyAlignment="1">
      <alignment wrapText="1"/>
    </xf>
    <xf numFmtId="0" fontId="47" fillId="0" borderId="41" xfId="0" applyFont="1" applyFill="1" applyBorder="1" applyAlignment="1">
      <alignment horizontal="center" wrapText="1"/>
    </xf>
    <xf numFmtId="0" fontId="47" fillId="0" borderId="21"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0" borderId="22" xfId="0" applyFont="1" applyFill="1" applyBorder="1" applyAlignment="1">
      <alignment horizontal="center" vertical="center" wrapText="1"/>
    </xf>
    <xf numFmtId="0" fontId="47" fillId="0" borderId="18" xfId="0" quotePrefix="1" applyFont="1" applyFill="1" applyBorder="1" applyAlignment="1">
      <alignment horizontal="center" vertical="center" wrapText="1"/>
    </xf>
    <xf numFmtId="0" fontId="47" fillId="0" borderId="14" xfId="0" applyFont="1" applyFill="1" applyBorder="1" applyAlignment="1">
      <alignment horizontal="center" vertical="center" wrapText="1"/>
    </xf>
    <xf numFmtId="0" fontId="55" fillId="0" borderId="35" xfId="0" applyFont="1" applyFill="1" applyBorder="1" applyAlignment="1">
      <alignment horizontal="center" vertical="center" wrapText="1"/>
    </xf>
    <xf numFmtId="0" fontId="47" fillId="0" borderId="22" xfId="0" applyFont="1" applyFill="1" applyBorder="1" applyAlignment="1">
      <alignment horizontal="center"/>
    </xf>
    <xf numFmtId="0" fontId="47" fillId="0" borderId="22" xfId="0" applyFont="1" applyFill="1" applyBorder="1" applyAlignment="1">
      <alignment vertical="center" wrapText="1"/>
    </xf>
    <xf numFmtId="0" fontId="47" fillId="0" borderId="18" xfId="0" applyFont="1" applyFill="1" applyBorder="1" applyAlignment="1">
      <alignment horizontal="center"/>
    </xf>
    <xf numFmtId="0" fontId="47" fillId="0" borderId="21" xfId="0" applyFont="1" applyFill="1" applyBorder="1" applyAlignment="1">
      <alignment horizontal="center"/>
    </xf>
    <xf numFmtId="0" fontId="74" fillId="0" borderId="0" xfId="0" applyFont="1" applyFill="1" applyAlignment="1">
      <alignment horizontal="center" vertical="center"/>
    </xf>
    <xf numFmtId="0" fontId="72" fillId="0" borderId="0" xfId="0" applyFont="1" applyFill="1"/>
    <xf numFmtId="0" fontId="72" fillId="0" borderId="0" xfId="0" applyFont="1" applyFill="1" applyAlignment="1">
      <alignment horizontal="center" vertical="center"/>
    </xf>
    <xf numFmtId="0" fontId="74" fillId="0" borderId="0" xfId="0" applyFont="1" applyFill="1"/>
    <xf numFmtId="0" fontId="80" fillId="0" borderId="0" xfId="0" applyFont="1" applyFill="1" applyAlignment="1">
      <alignment horizontal="center" vertical="center"/>
    </xf>
    <xf numFmtId="0" fontId="81" fillId="0" borderId="0" xfId="0" applyFont="1" applyFill="1"/>
    <xf numFmtId="0" fontId="63" fillId="0" borderId="0" xfId="0" applyFont="1" applyFill="1"/>
    <xf numFmtId="0" fontId="81" fillId="0" borderId="0" xfId="0" applyFont="1" applyFill="1" applyAlignment="1">
      <alignment horizontal="center"/>
    </xf>
    <xf numFmtId="0" fontId="63" fillId="0" borderId="0" xfId="0" applyFont="1" applyFill="1" applyAlignment="1">
      <alignment horizontal="center"/>
    </xf>
    <xf numFmtId="0" fontId="55" fillId="0" borderId="50" xfId="0" applyFont="1" applyFill="1" applyBorder="1" applyAlignment="1">
      <alignment vertical="center" wrapText="1"/>
    </xf>
    <xf numFmtId="0" fontId="75" fillId="0" borderId="19" xfId="0" applyFont="1" applyFill="1" applyBorder="1" applyAlignment="1">
      <alignment horizontal="center" vertical="center" wrapText="1"/>
    </xf>
    <xf numFmtId="0" fontId="75" fillId="0" borderId="22"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55" fillId="0" borderId="22" xfId="0" applyFont="1" applyFill="1" applyBorder="1" applyAlignment="1">
      <alignment horizontal="center" vertical="center" wrapText="1"/>
    </xf>
    <xf numFmtId="0" fontId="89" fillId="0" borderId="14" xfId="90" applyFont="1" applyFill="1" applyBorder="1" applyAlignment="1">
      <alignment horizontal="left" vertical="center" wrapText="1"/>
    </xf>
    <xf numFmtId="0" fontId="55" fillId="0" borderId="21" xfId="0" applyFont="1" applyFill="1" applyBorder="1" applyAlignment="1">
      <alignment vertical="center" wrapText="1"/>
    </xf>
    <xf numFmtId="0" fontId="55" fillId="0" borderId="22" xfId="0" applyFont="1" applyFill="1" applyBorder="1" applyAlignment="1">
      <alignment vertical="center" wrapText="1"/>
    </xf>
    <xf numFmtId="0" fontId="55" fillId="0" borderId="18" xfId="0" applyFont="1" applyFill="1" applyBorder="1" applyAlignment="1">
      <alignment vertical="center" wrapText="1"/>
    </xf>
    <xf numFmtId="0" fontId="47" fillId="0" borderId="22" xfId="0" applyFont="1" applyFill="1" applyBorder="1" applyAlignment="1"/>
    <xf numFmtId="0" fontId="55" fillId="0" borderId="21" xfId="0" applyFont="1" applyFill="1" applyBorder="1" applyAlignment="1">
      <alignment horizontal="center" vertical="center" wrapText="1"/>
    </xf>
    <xf numFmtId="0" fontId="55" fillId="0" borderId="14" xfId="0" applyFont="1" applyFill="1" applyBorder="1" applyAlignment="1">
      <alignment horizontal="center" vertical="center" wrapText="1"/>
    </xf>
    <xf numFmtId="0" fontId="55" fillId="0" borderId="41" xfId="0" applyFont="1" applyFill="1" applyBorder="1" applyAlignment="1">
      <alignment horizontal="center" vertical="center" wrapText="1"/>
    </xf>
    <xf numFmtId="0" fontId="80" fillId="0" borderId="0" xfId="0" applyFont="1" applyFill="1"/>
    <xf numFmtId="0" fontId="80" fillId="0" borderId="0" xfId="0" applyFont="1" applyFill="1" applyAlignment="1">
      <alignment horizontal="center"/>
    </xf>
    <xf numFmtId="0" fontId="72" fillId="0" borderId="0" xfId="0" applyFont="1" applyFill="1" applyAlignment="1">
      <alignment horizontal="center"/>
    </xf>
    <xf numFmtId="0" fontId="47" fillId="0" borderId="18" xfId="0" quotePrefix="1" applyFont="1" applyFill="1" applyBorder="1" applyAlignment="1">
      <alignment horizontal="justify" vertical="center" wrapText="1"/>
    </xf>
    <xf numFmtId="0" fontId="47" fillId="0" borderId="18" xfId="0" applyFont="1" applyFill="1" applyBorder="1" applyAlignment="1">
      <alignment horizontal="justify" vertical="center" wrapText="1"/>
    </xf>
    <xf numFmtId="3" fontId="47" fillId="0" borderId="14" xfId="0" applyNumberFormat="1" applyFont="1" applyFill="1" applyBorder="1" applyAlignment="1">
      <alignment horizontal="center" vertical="center" wrapText="1"/>
    </xf>
    <xf numFmtId="168" fontId="47" fillId="0" borderId="18" xfId="0" applyNumberFormat="1" applyFont="1" applyFill="1" applyBorder="1" applyAlignment="1">
      <alignment vertical="center"/>
    </xf>
    <xf numFmtId="167" fontId="47" fillId="0" borderId="18" xfId="70" applyNumberFormat="1" applyFont="1" applyFill="1" applyBorder="1" applyAlignment="1">
      <alignment horizontal="justify" vertical="center" wrapText="1"/>
    </xf>
    <xf numFmtId="167" fontId="47" fillId="0" borderId="14" xfId="70" applyNumberFormat="1" applyFont="1" applyFill="1" applyBorder="1" applyAlignment="1">
      <alignment horizontal="justify" vertical="center" wrapText="1"/>
    </xf>
    <xf numFmtId="0" fontId="47" fillId="0" borderId="44" xfId="0" applyFont="1" applyFill="1" applyBorder="1" applyAlignment="1">
      <alignment horizontal="center" vertical="center" wrapText="1"/>
    </xf>
    <xf numFmtId="3" fontId="47" fillId="0" borderId="18" xfId="0" applyNumberFormat="1" applyFont="1" applyFill="1" applyBorder="1" applyAlignment="1">
      <alignment horizontal="center" vertical="center" wrapText="1"/>
    </xf>
    <xf numFmtId="168" fontId="47" fillId="0" borderId="14" xfId="0" applyNumberFormat="1" applyFont="1" applyFill="1" applyBorder="1" applyAlignment="1">
      <alignment vertical="center"/>
    </xf>
    <xf numFmtId="167" fontId="47" fillId="0" borderId="38" xfId="70" applyNumberFormat="1" applyFont="1" applyFill="1" applyBorder="1" applyAlignment="1">
      <alignment horizontal="center" vertical="center" wrapText="1"/>
    </xf>
    <xf numFmtId="0" fontId="47" fillId="0" borderId="14" xfId="0" quotePrefix="1" applyFont="1" applyFill="1" applyBorder="1" applyAlignment="1">
      <alignment horizontal="justify" vertical="center" wrapText="1"/>
    </xf>
    <xf numFmtId="9" fontId="47" fillId="0" borderId="14" xfId="0" applyNumberFormat="1" applyFont="1" applyFill="1" applyBorder="1" applyAlignment="1">
      <alignment horizontal="center" vertical="center" wrapText="1"/>
    </xf>
    <xf numFmtId="9" fontId="47" fillId="0" borderId="18" xfId="76" applyFont="1" applyFill="1" applyBorder="1" applyAlignment="1">
      <alignment horizontal="center" vertical="center" wrapText="1"/>
    </xf>
    <xf numFmtId="1" fontId="47" fillId="0" borderId="14" xfId="0" applyNumberFormat="1" applyFont="1" applyFill="1" applyBorder="1" applyAlignment="1">
      <alignment horizontal="center" vertical="center" wrapText="1"/>
    </xf>
    <xf numFmtId="1" fontId="47" fillId="0" borderId="18" xfId="76" applyNumberFormat="1" applyFont="1" applyFill="1" applyBorder="1" applyAlignment="1">
      <alignment horizontal="center" vertical="center" wrapText="1"/>
    </xf>
    <xf numFmtId="0" fontId="47" fillId="0" borderId="14" xfId="0" applyFont="1" applyFill="1" applyBorder="1" applyAlignment="1" applyProtection="1">
      <alignment vertical="center" wrapText="1"/>
      <protection locked="0"/>
    </xf>
    <xf numFmtId="0" fontId="47" fillId="0" borderId="14" xfId="0" applyFont="1" applyFill="1" applyBorder="1" applyAlignment="1" applyProtection="1">
      <alignment horizontal="center" vertical="center" wrapText="1"/>
      <protection locked="0"/>
    </xf>
    <xf numFmtId="0" fontId="47" fillId="0" borderId="14" xfId="0" applyFont="1" applyFill="1" applyBorder="1" applyAlignment="1" applyProtection="1">
      <alignment horizontal="left" vertical="center" wrapText="1"/>
      <protection locked="0"/>
    </xf>
    <xf numFmtId="0" fontId="47" fillId="0" borderId="41" xfId="0" applyFont="1" applyFill="1" applyBorder="1" applyAlignment="1" applyProtection="1">
      <alignment vertical="center" wrapText="1"/>
      <protection locked="0"/>
    </xf>
    <xf numFmtId="0" fontId="47" fillId="0" borderId="41" xfId="0" applyFont="1" applyFill="1" applyBorder="1" applyAlignment="1">
      <alignment horizontal="justify" vertical="center" wrapText="1"/>
    </xf>
    <xf numFmtId="0" fontId="47" fillId="0" borderId="41" xfId="0" applyFont="1" applyFill="1" applyBorder="1" applyAlignment="1" applyProtection="1">
      <alignment horizontal="center" vertical="center" wrapText="1"/>
      <protection locked="0"/>
    </xf>
    <xf numFmtId="3" fontId="47" fillId="0" borderId="61" xfId="0" applyNumberFormat="1" applyFont="1" applyFill="1" applyBorder="1" applyAlignment="1">
      <alignment horizontal="center" vertical="center" wrapText="1"/>
    </xf>
    <xf numFmtId="168" fontId="47" fillId="0" borderId="41" xfId="0" applyNumberFormat="1" applyFont="1" applyFill="1" applyBorder="1" applyAlignment="1">
      <alignment vertical="center"/>
    </xf>
    <xf numFmtId="167" fontId="47" fillId="0" borderId="61" xfId="70" applyNumberFormat="1" applyFont="1" applyFill="1" applyBorder="1" applyAlignment="1">
      <alignment horizontal="justify" vertical="center" wrapText="1"/>
    </xf>
    <xf numFmtId="167" fontId="47" fillId="0" borderId="41" xfId="70" applyNumberFormat="1" applyFont="1" applyFill="1" applyBorder="1" applyAlignment="1">
      <alignment horizontal="justify" vertical="center" wrapText="1"/>
    </xf>
    <xf numFmtId="167" fontId="47" fillId="0" borderId="42" xfId="70" applyNumberFormat="1" applyFont="1" applyFill="1" applyBorder="1" applyAlignment="1">
      <alignment horizontal="center" vertical="center" wrapText="1"/>
    </xf>
    <xf numFmtId="0" fontId="47" fillId="0" borderId="18" xfId="0" applyFont="1" applyFill="1" applyBorder="1" applyAlignment="1">
      <alignment vertical="center" wrapText="1"/>
    </xf>
    <xf numFmtId="0" fontId="55" fillId="0" borderId="18"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1" fillId="0" borderId="14" xfId="0" applyFont="1" applyFill="1" applyBorder="1" applyAlignment="1">
      <alignment horizontal="justify" vertical="center" wrapText="1"/>
    </xf>
    <xf numFmtId="0" fontId="41" fillId="0" borderId="14" xfId="0" applyFont="1" applyFill="1" applyBorder="1" applyAlignment="1">
      <alignment horizontal="center" vertical="center" wrapText="1"/>
    </xf>
    <xf numFmtId="0" fontId="41" fillId="0" borderId="14" xfId="0" quotePrefix="1" applyFont="1" applyFill="1" applyBorder="1" applyAlignment="1">
      <alignment horizontal="center" vertical="center" wrapText="1"/>
    </xf>
    <xf numFmtId="0" fontId="41" fillId="0" borderId="21" xfId="0" applyFont="1" applyFill="1" applyBorder="1" applyAlignment="1">
      <alignment vertical="center" wrapText="1"/>
    </xf>
    <xf numFmtId="0" fontId="41" fillId="0" borderId="22" xfId="0" applyFont="1" applyFill="1" applyBorder="1" applyAlignment="1">
      <alignment horizontal="center" vertical="center" wrapText="1"/>
    </xf>
    <xf numFmtId="0" fontId="41" fillId="0" borderId="14" xfId="0" quotePrefix="1" applyFont="1" applyFill="1" applyBorder="1" applyAlignment="1">
      <alignment vertical="center" wrapText="1"/>
    </xf>
    <xf numFmtId="0" fontId="41" fillId="0" borderId="19" xfId="0" applyFont="1" applyFill="1" applyBorder="1" applyAlignment="1">
      <alignment horizontal="justify" vertical="center" wrapText="1"/>
    </xf>
    <xf numFmtId="0" fontId="41" fillId="0" borderId="21" xfId="0" applyFont="1" applyFill="1" applyBorder="1" applyAlignment="1">
      <alignment horizontal="justify" vertical="center" wrapText="1"/>
    </xf>
    <xf numFmtId="0" fontId="41" fillId="0" borderId="14" xfId="0" applyFont="1" applyFill="1" applyBorder="1" applyAlignment="1">
      <alignment vertical="center" wrapText="1"/>
    </xf>
    <xf numFmtId="0" fontId="62" fillId="0" borderId="14" xfId="0" applyFont="1" applyFill="1" applyBorder="1" applyAlignment="1">
      <alignment vertical="center" wrapText="1"/>
    </xf>
    <xf numFmtId="0" fontId="46" fillId="0" borderId="19" xfId="0" applyFont="1" applyFill="1" applyBorder="1" applyAlignment="1">
      <alignment vertical="center"/>
    </xf>
    <xf numFmtId="0" fontId="41" fillId="0" borderId="14" xfId="0" applyFont="1" applyFill="1" applyBorder="1" applyAlignment="1">
      <alignment horizontal="center" vertical="center"/>
    </xf>
    <xf numFmtId="0" fontId="46" fillId="0" borderId="14" xfId="0" applyFont="1" applyFill="1" applyBorder="1" applyAlignment="1">
      <alignment vertical="center"/>
    </xf>
    <xf numFmtId="0" fontId="41" fillId="0" borderId="18" xfId="0" applyFont="1" applyFill="1" applyBorder="1" applyAlignment="1">
      <alignment horizontal="center" vertical="center" wrapText="1"/>
    </xf>
    <xf numFmtId="0" fontId="62" fillId="0" borderId="18" xfId="0" applyFont="1" applyFill="1" applyBorder="1" applyAlignment="1">
      <alignment vertical="center" wrapText="1"/>
    </xf>
    <xf numFmtId="49" fontId="45" fillId="0" borderId="14" xfId="0" applyNumberFormat="1" applyFont="1" applyFill="1" applyBorder="1" applyAlignment="1">
      <alignment horizontal="center" vertical="center" wrapText="1"/>
    </xf>
    <xf numFmtId="0" fontId="45" fillId="0" borderId="41" xfId="0" applyFont="1" applyFill="1" applyBorder="1" applyAlignment="1">
      <alignment horizontal="center" vertical="center" wrapText="1"/>
    </xf>
    <xf numFmtId="0" fontId="45" fillId="0" borderId="41" xfId="0" applyFont="1" applyFill="1" applyBorder="1" applyAlignment="1">
      <alignment horizontal="justify" vertical="center" wrapText="1"/>
    </xf>
    <xf numFmtId="0" fontId="46" fillId="0" borderId="41" xfId="0" applyFont="1" applyFill="1" applyBorder="1" applyAlignment="1">
      <alignment vertical="center"/>
    </xf>
    <xf numFmtId="0" fontId="41" fillId="0" borderId="61" xfId="0" applyFont="1" applyFill="1" applyBorder="1" applyAlignment="1">
      <alignment horizontal="center" vertical="center" wrapText="1"/>
    </xf>
    <xf numFmtId="0" fontId="41" fillId="0" borderId="41" xfId="0" applyFont="1" applyFill="1" applyBorder="1" applyAlignment="1">
      <alignment horizontal="center" vertical="center" wrapText="1"/>
    </xf>
    <xf numFmtId="0" fontId="62" fillId="0" borderId="61" xfId="0" applyFont="1" applyFill="1" applyBorder="1" applyAlignment="1">
      <alignment vertical="center" wrapText="1"/>
    </xf>
    <xf numFmtId="0" fontId="55" fillId="0" borderId="21" xfId="0" applyFont="1" applyFill="1" applyBorder="1" applyAlignment="1">
      <alignment horizontal="center" vertical="center" wrapText="1"/>
    </xf>
    <xf numFmtId="0" fontId="55" fillId="0" borderId="22"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4" xfId="0" applyFont="1" applyFill="1" applyBorder="1" applyAlignment="1">
      <alignment horizontal="center" vertical="center" wrapText="1"/>
    </xf>
    <xf numFmtId="0" fontId="69" fillId="40" borderId="56" xfId="0" applyFont="1" applyFill="1" applyBorder="1" applyAlignment="1">
      <alignment horizontal="center" vertical="center" wrapText="1"/>
    </xf>
    <xf numFmtId="0" fontId="69" fillId="40" borderId="57" xfId="0" applyFont="1" applyFill="1" applyBorder="1" applyAlignment="1">
      <alignment horizontal="center" vertical="center" wrapText="1"/>
    </xf>
    <xf numFmtId="0" fontId="69" fillId="40" borderId="58" xfId="0" applyFont="1" applyFill="1" applyBorder="1" applyAlignment="1">
      <alignment horizontal="center" vertical="center" wrapText="1"/>
    </xf>
    <xf numFmtId="0" fontId="70" fillId="40" borderId="56" xfId="0" applyFont="1" applyFill="1" applyBorder="1" applyAlignment="1">
      <alignment horizontal="center" vertical="center" wrapText="1"/>
    </xf>
    <xf numFmtId="0" fontId="70" fillId="40" borderId="57" xfId="0" applyFont="1" applyFill="1" applyBorder="1" applyAlignment="1">
      <alignment horizontal="center" vertical="center"/>
    </xf>
    <xf numFmtId="0" fontId="70" fillId="40" borderId="58" xfId="0" applyFont="1" applyFill="1" applyBorder="1" applyAlignment="1">
      <alignment horizontal="center" vertical="center"/>
    </xf>
    <xf numFmtId="0" fontId="70" fillId="44" borderId="56" xfId="0" applyFont="1" applyFill="1" applyBorder="1" applyAlignment="1">
      <alignment horizontal="center" vertical="center" wrapText="1"/>
    </xf>
    <xf numFmtId="0" fontId="70" fillId="44" borderId="57" xfId="0" applyFont="1" applyFill="1" applyBorder="1" applyAlignment="1">
      <alignment horizontal="center" vertical="center"/>
    </xf>
    <xf numFmtId="0" fontId="70" fillId="44" borderId="58" xfId="0" applyFont="1" applyFill="1" applyBorder="1" applyAlignment="1">
      <alignment horizontal="center" vertical="center"/>
    </xf>
    <xf numFmtId="0" fontId="55" fillId="44" borderId="62" xfId="0" applyFont="1" applyFill="1" applyBorder="1" applyAlignment="1">
      <alignment horizontal="center" vertical="center" wrapText="1"/>
    </xf>
    <xf numFmtId="0" fontId="55" fillId="44" borderId="39" xfId="0" applyFont="1" applyFill="1" applyBorder="1" applyAlignment="1">
      <alignment horizontal="center" vertical="center" wrapText="1"/>
    </xf>
    <xf numFmtId="0" fontId="55" fillId="44" borderId="67" xfId="0" applyFont="1" applyFill="1" applyBorder="1" applyAlignment="1">
      <alignment horizontal="center" vertical="center" wrapText="1"/>
    </xf>
    <xf numFmtId="0" fontId="47" fillId="0" borderId="21" xfId="0" quotePrefix="1" applyFont="1" applyFill="1" applyBorder="1" applyAlignment="1">
      <alignment horizontal="center" vertical="center" wrapText="1"/>
    </xf>
    <xf numFmtId="0" fontId="47" fillId="0" borderId="22" xfId="0" quotePrefix="1" applyFont="1" applyFill="1" applyBorder="1" applyAlignment="1">
      <alignment horizontal="center" vertical="center" wrapText="1"/>
    </xf>
    <xf numFmtId="0" fontId="47" fillId="0" borderId="18" xfId="0" quotePrefix="1" applyFont="1" applyFill="1" applyBorder="1" applyAlignment="1">
      <alignment horizontal="center" vertical="center" wrapText="1"/>
    </xf>
    <xf numFmtId="0" fontId="55" fillId="0" borderId="21" xfId="0" quotePrefix="1" applyFont="1" applyFill="1" applyBorder="1" applyAlignment="1">
      <alignment horizontal="center" vertical="center" wrapText="1"/>
    </xf>
    <xf numFmtId="0" fontId="55" fillId="0" borderId="22" xfId="0" quotePrefix="1" applyFont="1" applyFill="1" applyBorder="1" applyAlignment="1">
      <alignment horizontal="center" vertical="center" wrapText="1"/>
    </xf>
    <xf numFmtId="0" fontId="55" fillId="0" borderId="18" xfId="0" quotePrefix="1" applyFont="1" applyFill="1" applyBorder="1" applyAlignment="1">
      <alignment horizontal="center" vertical="center" wrapText="1"/>
    </xf>
    <xf numFmtId="0" fontId="55" fillId="41" borderId="14" xfId="0" applyFont="1" applyFill="1" applyBorder="1" applyAlignment="1">
      <alignment horizontal="center" vertical="center" wrapText="1"/>
    </xf>
    <xf numFmtId="0" fontId="55" fillId="41" borderId="41" xfId="0" applyFont="1" applyFill="1" applyBorder="1" applyAlignment="1">
      <alignment horizontal="center" vertical="center" wrapText="1"/>
    </xf>
    <xf numFmtId="0" fontId="55" fillId="44" borderId="14" xfId="0" quotePrefix="1" applyFont="1" applyFill="1" applyBorder="1" applyAlignment="1">
      <alignment horizontal="center" vertical="center" wrapText="1"/>
    </xf>
    <xf numFmtId="0" fontId="55" fillId="44" borderId="41" xfId="0" applyFont="1" applyFill="1" applyBorder="1" applyAlignment="1">
      <alignment horizontal="center" vertical="center" wrapText="1"/>
    </xf>
    <xf numFmtId="0" fontId="74" fillId="44" borderId="53" xfId="0" quotePrefix="1" applyFont="1" applyFill="1" applyBorder="1" applyAlignment="1">
      <alignment horizontal="center" vertical="center" wrapText="1"/>
    </xf>
    <xf numFmtId="0" fontId="74" fillId="44" borderId="53" xfId="0" applyFont="1" applyFill="1" applyBorder="1" applyAlignment="1">
      <alignment horizontal="center" vertical="center" wrapText="1"/>
    </xf>
    <xf numFmtId="0" fontId="55" fillId="44" borderId="53" xfId="0" applyFont="1" applyFill="1" applyBorder="1" applyAlignment="1">
      <alignment horizontal="center" vertical="center" wrapText="1"/>
    </xf>
    <xf numFmtId="0" fontId="55" fillId="44" borderId="14" xfId="0" applyFont="1" applyFill="1" applyBorder="1" applyAlignment="1">
      <alignment horizontal="center" vertical="center" wrapText="1"/>
    </xf>
    <xf numFmtId="0" fontId="55" fillId="44" borderId="54" xfId="0" applyFont="1" applyFill="1" applyBorder="1" applyAlignment="1">
      <alignment horizontal="center" vertical="center" wrapText="1"/>
    </xf>
    <xf numFmtId="0" fontId="55" fillId="44" borderId="38" xfId="0" applyFont="1" applyFill="1" applyBorder="1" applyAlignment="1">
      <alignment horizontal="center" vertical="center" wrapText="1"/>
    </xf>
    <xf numFmtId="0" fontId="55" fillId="44" borderId="42" xfId="0" applyFont="1" applyFill="1" applyBorder="1" applyAlignment="1">
      <alignment horizontal="center" vertical="center" wrapText="1"/>
    </xf>
    <xf numFmtId="0" fontId="55" fillId="44" borderId="64" xfId="0" applyFont="1" applyFill="1" applyBorder="1" applyAlignment="1">
      <alignment horizontal="center" vertical="center" wrapText="1"/>
    </xf>
    <xf numFmtId="0" fontId="55" fillId="44" borderId="60" xfId="0" applyFont="1" applyFill="1" applyBorder="1" applyAlignment="1">
      <alignment horizontal="center" vertical="center" wrapText="1"/>
    </xf>
    <xf numFmtId="0" fontId="55" fillId="44" borderId="66" xfId="0" applyFont="1" applyFill="1" applyBorder="1" applyAlignment="1">
      <alignment horizontal="center" vertical="center" wrapText="1"/>
    </xf>
    <xf numFmtId="0" fontId="73" fillId="38" borderId="45" xfId="0" applyFont="1" applyFill="1" applyBorder="1" applyAlignment="1">
      <alignment horizontal="center" vertical="center"/>
    </xf>
    <xf numFmtId="0" fontId="73" fillId="38" borderId="46" xfId="0" applyFont="1" applyFill="1" applyBorder="1" applyAlignment="1">
      <alignment horizontal="center" vertical="center"/>
    </xf>
    <xf numFmtId="0" fontId="73" fillId="38" borderId="47" xfId="0" applyFont="1" applyFill="1" applyBorder="1" applyAlignment="1">
      <alignment horizontal="center" vertical="center"/>
    </xf>
    <xf numFmtId="0" fontId="55" fillId="44" borderId="63" xfId="0" applyFont="1" applyFill="1" applyBorder="1" applyAlignment="1">
      <alignment horizontal="center" vertical="center" textRotation="90" wrapText="1"/>
    </xf>
    <xf numFmtId="0" fontId="55" fillId="44" borderId="22" xfId="0" applyFont="1" applyFill="1" applyBorder="1" applyAlignment="1">
      <alignment horizontal="center" vertical="center" textRotation="90" wrapText="1"/>
    </xf>
    <xf numFmtId="0" fontId="55" fillId="44" borderId="61" xfId="0" applyFont="1" applyFill="1" applyBorder="1" applyAlignment="1">
      <alignment horizontal="center" vertical="center" textRotation="90" wrapText="1"/>
    </xf>
    <xf numFmtId="0" fontId="55" fillId="44" borderId="64" xfId="0" applyFont="1" applyFill="1" applyBorder="1" applyAlignment="1">
      <alignment horizontal="center" vertical="center" textRotation="90" wrapText="1"/>
    </xf>
    <xf numFmtId="0" fontId="55" fillId="44" borderId="20" xfId="0" applyFont="1" applyFill="1" applyBorder="1" applyAlignment="1">
      <alignment horizontal="center" vertical="center" textRotation="90" wrapText="1"/>
    </xf>
    <xf numFmtId="0" fontId="55" fillId="44" borderId="68" xfId="0" applyFont="1" applyFill="1" applyBorder="1" applyAlignment="1">
      <alignment horizontal="center" vertical="center" textRotation="90" wrapText="1"/>
    </xf>
    <xf numFmtId="0" fontId="55" fillId="44" borderId="53" xfId="0" quotePrefix="1" applyFont="1" applyFill="1" applyBorder="1" applyAlignment="1">
      <alignment horizontal="center" vertical="center" textRotation="90" wrapText="1"/>
    </xf>
    <xf numFmtId="0" fontId="55" fillId="44" borderId="14" xfId="0" applyFont="1" applyFill="1" applyBorder="1" applyAlignment="1">
      <alignment horizontal="center" vertical="center" textRotation="90" wrapText="1"/>
    </xf>
    <xf numFmtId="0" fontId="55" fillId="44" borderId="41" xfId="0" applyFont="1" applyFill="1" applyBorder="1" applyAlignment="1">
      <alignment horizontal="center" vertical="center" textRotation="90" wrapText="1"/>
    </xf>
    <xf numFmtId="0" fontId="55" fillId="44" borderId="53" xfId="0" applyFont="1" applyFill="1" applyBorder="1" applyAlignment="1">
      <alignment horizontal="center" vertical="center" textRotation="90" wrapText="1"/>
    </xf>
    <xf numFmtId="0" fontId="73" fillId="41" borderId="59" xfId="0" applyFont="1" applyFill="1" applyBorder="1" applyAlignment="1">
      <alignment horizontal="center" vertical="center"/>
    </xf>
    <xf numFmtId="0" fontId="73" fillId="41" borderId="46" xfId="0" applyFont="1" applyFill="1" applyBorder="1" applyAlignment="1">
      <alignment horizontal="center" vertical="center"/>
    </xf>
    <xf numFmtId="0" fontId="73" fillId="41" borderId="47" xfId="0" applyFont="1" applyFill="1" applyBorder="1" applyAlignment="1">
      <alignment horizontal="center" vertical="center"/>
    </xf>
    <xf numFmtId="0" fontId="73" fillId="41" borderId="45" xfId="0" applyFont="1" applyFill="1" applyBorder="1" applyAlignment="1">
      <alignment horizontal="center" vertical="center"/>
    </xf>
    <xf numFmtId="0" fontId="74" fillId="38" borderId="18" xfId="0" quotePrefix="1" applyFont="1" applyFill="1" applyBorder="1" applyAlignment="1">
      <alignment horizontal="center" vertical="center" wrapText="1"/>
    </xf>
    <xf numFmtId="0" fontId="74" fillId="38" borderId="18" xfId="0" applyFont="1" applyFill="1" applyBorder="1" applyAlignment="1">
      <alignment horizontal="center" vertical="center" wrapText="1"/>
    </xf>
    <xf numFmtId="0" fontId="55" fillId="38" borderId="44" xfId="0" quotePrefix="1" applyFont="1" applyFill="1" applyBorder="1" applyAlignment="1">
      <alignment horizontal="center" vertical="center" wrapText="1"/>
    </xf>
    <xf numFmtId="0" fontId="55" fillId="38" borderId="38" xfId="0" applyFont="1" applyFill="1" applyBorder="1" applyAlignment="1">
      <alignment horizontal="center" vertical="center" wrapText="1"/>
    </xf>
    <xf numFmtId="0" fontId="55" fillId="38" borderId="42" xfId="0" applyFont="1" applyFill="1" applyBorder="1" applyAlignment="1">
      <alignment horizontal="center" vertical="center" wrapText="1"/>
    </xf>
    <xf numFmtId="0" fontId="55" fillId="41" borderId="43" xfId="0" quotePrefix="1" applyFont="1" applyFill="1" applyBorder="1" applyAlignment="1">
      <alignment horizontal="center" vertical="center" wrapText="1"/>
    </xf>
    <xf numFmtId="0" fontId="55" fillId="41" borderId="37" xfId="0" applyFont="1" applyFill="1" applyBorder="1" applyAlignment="1">
      <alignment horizontal="center" vertical="center" wrapText="1"/>
    </xf>
    <xf numFmtId="0" fontId="55" fillId="41" borderId="40" xfId="0" applyFont="1" applyFill="1" applyBorder="1" applyAlignment="1">
      <alignment horizontal="center" vertical="center" wrapText="1"/>
    </xf>
    <xf numFmtId="0" fontId="74" fillId="41" borderId="18" xfId="0" quotePrefix="1" applyFont="1" applyFill="1" applyBorder="1" applyAlignment="1">
      <alignment horizontal="center" vertical="center" wrapText="1"/>
    </xf>
    <xf numFmtId="0" fontId="74" fillId="41" borderId="18" xfId="0" applyFont="1" applyFill="1" applyBorder="1" applyAlignment="1">
      <alignment horizontal="center" vertical="center" wrapText="1"/>
    </xf>
    <xf numFmtId="0" fontId="55" fillId="38" borderId="14" xfId="0" quotePrefix="1" applyFont="1" applyFill="1" applyBorder="1" applyAlignment="1">
      <alignment horizontal="center" vertical="center" wrapText="1"/>
    </xf>
    <xf numFmtId="0" fontId="55" fillId="38" borderId="41" xfId="0" applyFont="1" applyFill="1" applyBorder="1" applyAlignment="1">
      <alignment horizontal="center" vertical="center" wrapText="1"/>
    </xf>
    <xf numFmtId="0" fontId="55" fillId="38" borderId="14" xfId="0" applyFont="1" applyFill="1" applyBorder="1" applyAlignment="1">
      <alignment horizontal="center" vertical="center" wrapText="1"/>
    </xf>
    <xf numFmtId="0" fontId="55" fillId="41" borderId="14" xfId="0" quotePrefix="1" applyFont="1" applyFill="1" applyBorder="1" applyAlignment="1">
      <alignment horizontal="center" vertical="center" wrapText="1"/>
    </xf>
    <xf numFmtId="0" fontId="55" fillId="38" borderId="43" xfId="0" quotePrefix="1" applyFont="1" applyFill="1" applyBorder="1" applyAlignment="1">
      <alignment horizontal="center" vertical="center" wrapText="1"/>
    </xf>
    <xf numFmtId="0" fontId="55" fillId="38" borderId="37" xfId="0" applyFont="1" applyFill="1" applyBorder="1" applyAlignment="1">
      <alignment horizontal="center" vertical="center" wrapText="1"/>
    </xf>
    <xf numFmtId="0" fontId="55" fillId="38" borderId="40" xfId="0" applyFont="1" applyFill="1" applyBorder="1" applyAlignment="1">
      <alignment horizontal="center" vertical="center" wrapText="1"/>
    </xf>
    <xf numFmtId="0" fontId="55" fillId="41" borderId="44" xfId="0" quotePrefix="1" applyFont="1" applyFill="1" applyBorder="1" applyAlignment="1">
      <alignment horizontal="center" vertical="center" wrapText="1"/>
    </xf>
    <xf numFmtId="0" fontId="55" fillId="41" borderId="38" xfId="0" applyFont="1" applyFill="1" applyBorder="1" applyAlignment="1">
      <alignment horizontal="center" vertical="center" wrapText="1"/>
    </xf>
    <xf numFmtId="0" fontId="55" fillId="41" borderId="42" xfId="0" applyFont="1" applyFill="1" applyBorder="1" applyAlignment="1">
      <alignment horizontal="center" vertical="center" wrapText="1"/>
    </xf>
    <xf numFmtId="0" fontId="55" fillId="41" borderId="54" xfId="0" quotePrefix="1" applyFont="1" applyFill="1" applyBorder="1" applyAlignment="1">
      <alignment horizontal="center" vertical="center" wrapText="1"/>
    </xf>
    <xf numFmtId="0" fontId="55" fillId="41" borderId="52" xfId="0" quotePrefix="1" applyFont="1" applyFill="1" applyBorder="1" applyAlignment="1">
      <alignment horizontal="center" vertical="center" wrapText="1"/>
    </xf>
    <xf numFmtId="0" fontId="74" fillId="41" borderId="53" xfId="0" quotePrefix="1" applyFont="1" applyFill="1" applyBorder="1" applyAlignment="1">
      <alignment horizontal="center" vertical="center" wrapText="1"/>
    </xf>
    <xf numFmtId="0" fontId="74" fillId="41" borderId="53" xfId="0" applyFont="1" applyFill="1" applyBorder="1" applyAlignment="1">
      <alignment horizontal="center" vertical="center" wrapText="1"/>
    </xf>
    <xf numFmtId="0" fontId="55" fillId="0" borderId="41" xfId="0" applyFont="1" applyFill="1" applyBorder="1" applyAlignment="1">
      <alignment horizontal="center" vertical="center" wrapText="1"/>
    </xf>
    <xf numFmtId="49" fontId="55" fillId="0" borderId="14" xfId="0" applyNumberFormat="1" applyFont="1" applyFill="1" applyBorder="1" applyAlignment="1">
      <alignment horizontal="center" vertical="center" wrapText="1"/>
    </xf>
    <xf numFmtId="49" fontId="55" fillId="0" borderId="41" xfId="0" applyNumberFormat="1" applyFont="1" applyFill="1" applyBorder="1" applyAlignment="1">
      <alignment horizontal="center" vertical="center" wrapText="1"/>
    </xf>
    <xf numFmtId="0" fontId="47" fillId="0" borderId="21" xfId="0" applyFont="1" applyFill="1" applyBorder="1" applyAlignment="1">
      <alignment horizontal="center" vertical="center" wrapText="1"/>
    </xf>
    <xf numFmtId="0" fontId="47" fillId="0" borderId="22"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40" borderId="14" xfId="0" applyFont="1" applyFill="1" applyBorder="1" applyAlignment="1">
      <alignment horizontal="center" vertical="center" wrapText="1"/>
    </xf>
    <xf numFmtId="0" fontId="55" fillId="0" borderId="21" xfId="0" applyFont="1" applyFill="1" applyBorder="1" applyAlignment="1">
      <alignment horizontal="center" vertical="center"/>
    </xf>
    <xf numFmtId="0" fontId="55" fillId="0" borderId="22" xfId="0" applyFont="1" applyFill="1" applyBorder="1" applyAlignment="1">
      <alignment horizontal="center" vertical="center"/>
    </xf>
    <xf numFmtId="0" fontId="55" fillId="0" borderId="18" xfId="0" applyFont="1" applyFill="1" applyBorder="1" applyAlignment="1">
      <alignment horizontal="center" vertical="center"/>
    </xf>
    <xf numFmtId="0" fontId="70" fillId="44" borderId="56" xfId="0" applyFont="1" applyFill="1" applyBorder="1" applyAlignment="1">
      <alignment horizontal="center" wrapText="1"/>
    </xf>
    <xf numFmtId="0" fontId="70" fillId="44" borderId="57" xfId="0" applyFont="1" applyFill="1" applyBorder="1" applyAlignment="1">
      <alignment horizontal="center" wrapText="1"/>
    </xf>
    <xf numFmtId="0" fontId="70" fillId="44" borderId="58" xfId="0" applyFont="1" applyFill="1" applyBorder="1" applyAlignment="1">
      <alignment horizontal="center" wrapText="1"/>
    </xf>
    <xf numFmtId="0" fontId="55" fillId="44" borderId="20" xfId="0" applyFont="1" applyFill="1" applyBorder="1" applyAlignment="1">
      <alignment horizontal="center" vertical="center" wrapText="1"/>
    </xf>
    <xf numFmtId="0" fontId="55" fillId="44" borderId="33" xfId="0" applyFont="1" applyFill="1" applyBorder="1" applyAlignment="1">
      <alignment horizontal="center" vertical="center" wrapText="1"/>
    </xf>
    <xf numFmtId="0" fontId="55" fillId="44" borderId="19" xfId="0" applyFont="1" applyFill="1" applyBorder="1" applyAlignment="1">
      <alignment horizontal="center" vertical="center" wrapText="1"/>
    </xf>
    <xf numFmtId="0" fontId="69" fillId="38" borderId="45" xfId="0" applyFont="1" applyFill="1" applyBorder="1" applyAlignment="1">
      <alignment horizontal="center" vertical="center"/>
    </xf>
    <xf numFmtId="0" fontId="69" fillId="38" borderId="46" xfId="0" applyFont="1" applyFill="1" applyBorder="1" applyAlignment="1">
      <alignment horizontal="center" vertical="center"/>
    </xf>
    <xf numFmtId="0" fontId="69" fillId="38" borderId="47" xfId="0" applyFont="1" applyFill="1" applyBorder="1" applyAlignment="1">
      <alignment horizontal="center" vertical="center"/>
    </xf>
    <xf numFmtId="0" fontId="69" fillId="41" borderId="45" xfId="0" applyFont="1" applyFill="1" applyBorder="1" applyAlignment="1">
      <alignment horizontal="center" vertical="center"/>
    </xf>
    <xf numFmtId="0" fontId="69" fillId="41" borderId="46" xfId="0" applyFont="1" applyFill="1" applyBorder="1" applyAlignment="1">
      <alignment horizontal="center" vertical="center"/>
    </xf>
    <xf numFmtId="0" fontId="69" fillId="41" borderId="47" xfId="0" applyFont="1" applyFill="1" applyBorder="1" applyAlignment="1">
      <alignment horizontal="center" vertical="center"/>
    </xf>
    <xf numFmtId="0" fontId="55" fillId="38" borderId="54" xfId="0" quotePrefix="1" applyFont="1" applyFill="1" applyBorder="1" applyAlignment="1">
      <alignment horizontal="center" vertical="center" wrapText="1"/>
    </xf>
    <xf numFmtId="0" fontId="47" fillId="0" borderId="21" xfId="0" applyFont="1" applyFill="1" applyBorder="1" applyAlignment="1">
      <alignment horizontal="center"/>
    </xf>
    <xf numFmtId="0" fontId="47" fillId="0" borderId="22" xfId="0" applyFont="1" applyFill="1" applyBorder="1" applyAlignment="1">
      <alignment horizontal="center"/>
    </xf>
    <xf numFmtId="0" fontId="74" fillId="38" borderId="53" xfId="0" quotePrefix="1" applyFont="1" applyFill="1" applyBorder="1" applyAlignment="1">
      <alignment horizontal="center" vertical="center" wrapText="1"/>
    </xf>
    <xf numFmtId="0" fontId="74" fillId="38" borderId="53" xfId="0" applyFont="1" applyFill="1" applyBorder="1" applyAlignment="1">
      <alignment horizontal="center" vertical="center" wrapText="1"/>
    </xf>
    <xf numFmtId="0" fontId="47" fillId="0" borderId="18" xfId="0" applyFont="1" applyFill="1" applyBorder="1" applyAlignment="1">
      <alignment horizontal="center"/>
    </xf>
    <xf numFmtId="0" fontId="47" fillId="41" borderId="50" xfId="0" applyFont="1" applyFill="1" applyBorder="1" applyAlignment="1">
      <alignment horizontal="center" vertical="center" wrapText="1"/>
    </xf>
    <xf numFmtId="0" fontId="47" fillId="41" borderId="34" xfId="0" applyFont="1" applyFill="1" applyBorder="1" applyAlignment="1">
      <alignment horizontal="center" vertical="center" wrapText="1"/>
    </xf>
    <xf numFmtId="0" fontId="47" fillId="41" borderId="17" xfId="0" applyFont="1" applyFill="1" applyBorder="1" applyAlignment="1">
      <alignment horizontal="center" vertical="center" wrapText="1"/>
    </xf>
    <xf numFmtId="0" fontId="55" fillId="41" borderId="20" xfId="0" applyFont="1" applyFill="1" applyBorder="1" applyAlignment="1">
      <alignment horizontal="center" vertical="center" wrapText="1"/>
    </xf>
    <xf numFmtId="0" fontId="55" fillId="41" borderId="33" xfId="0" applyFont="1" applyFill="1" applyBorder="1" applyAlignment="1">
      <alignment horizontal="center" vertical="center" wrapText="1"/>
    </xf>
    <xf numFmtId="0" fontId="55" fillId="41" borderId="19" xfId="0" applyFont="1" applyFill="1" applyBorder="1" applyAlignment="1">
      <alignment horizontal="center" vertical="center" wrapText="1"/>
    </xf>
    <xf numFmtId="0" fontId="47" fillId="44" borderId="18" xfId="0" applyFont="1" applyFill="1" applyBorder="1" applyAlignment="1">
      <alignment horizontal="center" vertical="center" wrapText="1"/>
    </xf>
    <xf numFmtId="0" fontId="55" fillId="38" borderId="23" xfId="0" quotePrefix="1" applyFont="1" applyFill="1" applyBorder="1" applyAlignment="1">
      <alignment horizontal="center" vertical="center" wrapText="1"/>
    </xf>
    <xf numFmtId="0" fontId="55" fillId="38" borderId="51" xfId="0" quotePrefix="1" applyFont="1" applyFill="1" applyBorder="1" applyAlignment="1">
      <alignment horizontal="center" vertical="center" wrapText="1"/>
    </xf>
    <xf numFmtId="0" fontId="55" fillId="38" borderId="65" xfId="0" quotePrefix="1" applyFont="1" applyFill="1" applyBorder="1" applyAlignment="1">
      <alignment horizontal="center" vertical="center" wrapText="1"/>
    </xf>
    <xf numFmtId="0" fontId="47" fillId="38" borderId="50" xfId="0" applyFont="1" applyFill="1" applyBorder="1" applyAlignment="1">
      <alignment horizontal="center" vertical="center" wrapText="1"/>
    </xf>
    <xf numFmtId="0" fontId="47" fillId="38" borderId="34" xfId="0" applyFont="1" applyFill="1" applyBorder="1" applyAlignment="1">
      <alignment horizontal="center" vertical="center" wrapText="1"/>
    </xf>
    <xf numFmtId="0" fontId="47" fillId="38" borderId="17" xfId="0" applyFont="1" applyFill="1" applyBorder="1" applyAlignment="1">
      <alignment horizontal="center" vertical="center" wrapText="1"/>
    </xf>
    <xf numFmtId="0" fontId="55" fillId="41" borderId="23" xfId="0" quotePrefix="1" applyFont="1" applyFill="1" applyBorder="1" applyAlignment="1">
      <alignment horizontal="center" vertical="center" wrapText="1"/>
    </xf>
    <xf numFmtId="0" fontId="55" fillId="41" borderId="51" xfId="0" quotePrefix="1" applyFont="1" applyFill="1" applyBorder="1" applyAlignment="1">
      <alignment horizontal="center" vertical="center" wrapText="1"/>
    </xf>
    <xf numFmtId="0" fontId="55" fillId="41" borderId="65" xfId="0" quotePrefix="1" applyFont="1" applyFill="1" applyBorder="1" applyAlignment="1">
      <alignment horizontal="center" vertical="center" wrapText="1"/>
    </xf>
    <xf numFmtId="0" fontId="55" fillId="38" borderId="52" xfId="0" quotePrefix="1" applyFont="1" applyFill="1" applyBorder="1" applyAlignment="1">
      <alignment horizontal="center" vertical="center" wrapText="1"/>
    </xf>
    <xf numFmtId="0" fontId="81" fillId="44" borderId="62" xfId="0" applyFont="1" applyFill="1" applyBorder="1" applyAlignment="1">
      <alignment horizontal="center" vertical="center" wrapText="1"/>
    </xf>
    <xf numFmtId="0" fontId="81" fillId="44" borderId="39" xfId="0" applyFont="1" applyFill="1" applyBorder="1" applyAlignment="1">
      <alignment horizontal="center" vertical="center" wrapText="1"/>
    </xf>
    <xf numFmtId="0" fontId="81" fillId="44" borderId="67" xfId="0" applyFont="1" applyFill="1" applyBorder="1" applyAlignment="1">
      <alignment horizontal="center" vertical="center" wrapText="1"/>
    </xf>
    <xf numFmtId="0" fontId="47" fillId="41" borderId="18" xfId="0" applyFont="1" applyFill="1" applyBorder="1" applyAlignment="1">
      <alignment horizontal="center" vertical="center" wrapText="1"/>
    </xf>
    <xf numFmtId="0" fontId="47" fillId="0" borderId="61" xfId="0" applyFont="1" applyFill="1" applyBorder="1" applyAlignment="1">
      <alignment horizontal="center"/>
    </xf>
    <xf numFmtId="0" fontId="55" fillId="0" borderId="61" xfId="0" applyFont="1" applyFill="1" applyBorder="1" applyAlignment="1">
      <alignment horizontal="center" vertical="center" wrapText="1"/>
    </xf>
    <xf numFmtId="0" fontId="47" fillId="0" borderId="61" xfId="0" applyFont="1" applyFill="1" applyBorder="1" applyAlignment="1">
      <alignment horizontal="center" vertical="center" wrapText="1"/>
    </xf>
    <xf numFmtId="49" fontId="55" fillId="0" borderId="22" xfId="0" applyNumberFormat="1" applyFont="1" applyFill="1" applyBorder="1" applyAlignment="1">
      <alignment horizontal="center" vertical="center" wrapText="1"/>
    </xf>
    <xf numFmtId="0" fontId="55" fillId="0" borderId="65" xfId="0" applyFont="1" applyFill="1" applyBorder="1" applyAlignment="1">
      <alignment horizontal="center" vertical="center" wrapText="1"/>
    </xf>
    <xf numFmtId="0" fontId="55" fillId="0" borderId="36" xfId="0" applyFont="1" applyFill="1" applyBorder="1" applyAlignment="1">
      <alignment horizontal="center" vertical="center" wrapText="1"/>
    </xf>
    <xf numFmtId="0" fontId="55" fillId="0" borderId="17" xfId="0" applyFont="1" applyFill="1" applyBorder="1" applyAlignment="1">
      <alignment horizontal="center" vertical="center" wrapText="1"/>
    </xf>
    <xf numFmtId="0" fontId="55" fillId="44" borderId="43" xfId="0" applyFont="1" applyFill="1" applyBorder="1" applyAlignment="1">
      <alignment horizontal="center" vertical="center" wrapText="1"/>
    </xf>
    <xf numFmtId="0" fontId="55" fillId="44" borderId="37" xfId="0" applyFont="1" applyFill="1" applyBorder="1" applyAlignment="1">
      <alignment horizontal="center" vertical="center" wrapText="1"/>
    </xf>
    <xf numFmtId="0" fontId="55" fillId="0" borderId="19" xfId="0" applyFont="1" applyFill="1" applyBorder="1" applyAlignment="1">
      <alignment horizontal="center" vertical="center" wrapText="1"/>
    </xf>
    <xf numFmtId="0" fontId="55" fillId="0" borderId="22" xfId="0" applyFont="1" applyFill="1" applyBorder="1" applyAlignment="1">
      <alignment horizontal="center" vertical="center" textRotation="90" wrapText="1"/>
    </xf>
    <xf numFmtId="0" fontId="55" fillId="0" borderId="50" xfId="0" applyFont="1" applyFill="1" applyBorder="1" applyAlignment="1">
      <alignment horizontal="center" vertical="center" textRotation="90" wrapText="1"/>
    </xf>
    <xf numFmtId="0" fontId="55" fillId="0" borderId="20" xfId="0" applyFont="1" applyFill="1" applyBorder="1" applyAlignment="1">
      <alignment horizontal="center" vertical="center" textRotation="90" wrapText="1"/>
    </xf>
    <xf numFmtId="0" fontId="55" fillId="0" borderId="18" xfId="0" quotePrefix="1" applyFont="1" applyFill="1" applyBorder="1" applyAlignment="1">
      <alignment horizontal="center" vertical="center" textRotation="90" wrapText="1"/>
    </xf>
    <xf numFmtId="0" fontId="55" fillId="0" borderId="14" xfId="0" applyFont="1" applyFill="1" applyBorder="1" applyAlignment="1">
      <alignment horizontal="center" vertical="center" textRotation="90" wrapText="1"/>
    </xf>
    <xf numFmtId="0" fontId="55" fillId="0" borderId="18" xfId="0" applyFont="1" applyFill="1" applyBorder="1" applyAlignment="1">
      <alignment horizontal="center" vertical="center" textRotation="90" wrapText="1"/>
    </xf>
    <xf numFmtId="0" fontId="55" fillId="0" borderId="21" xfId="0" applyFont="1" applyFill="1" applyBorder="1" applyAlignment="1">
      <alignment horizontal="center" vertical="center" textRotation="90" wrapText="1"/>
    </xf>
    <xf numFmtId="0" fontId="55" fillId="44" borderId="18" xfId="0" applyFont="1" applyFill="1" applyBorder="1" applyAlignment="1">
      <alignment horizontal="center" vertical="center" wrapText="1"/>
    </xf>
    <xf numFmtId="0" fontId="70" fillId="44" borderId="56" xfId="0" applyFont="1" applyFill="1" applyBorder="1" applyAlignment="1">
      <alignment horizontal="center"/>
    </xf>
    <xf numFmtId="0" fontId="70" fillId="44" borderId="57" xfId="0" applyFont="1" applyFill="1" applyBorder="1" applyAlignment="1">
      <alignment horizontal="center"/>
    </xf>
    <xf numFmtId="0" fontId="70" fillId="44" borderId="58" xfId="0" applyFont="1" applyFill="1" applyBorder="1" applyAlignment="1">
      <alignment horizontal="center"/>
    </xf>
    <xf numFmtId="0" fontId="55" fillId="41" borderId="18" xfId="0" quotePrefix="1" applyFont="1" applyFill="1" applyBorder="1" applyAlignment="1">
      <alignment horizontal="center" vertical="center" wrapText="1"/>
    </xf>
    <xf numFmtId="0" fontId="55" fillId="41" borderId="18" xfId="0" applyFont="1" applyFill="1" applyBorder="1" applyAlignment="1">
      <alignment horizontal="center" vertical="center" wrapText="1"/>
    </xf>
    <xf numFmtId="0" fontId="55" fillId="38" borderId="18" xfId="0" quotePrefix="1" applyFont="1" applyFill="1" applyBorder="1" applyAlignment="1">
      <alignment horizontal="center" vertical="center" wrapText="1"/>
    </xf>
    <xf numFmtId="0" fontId="55" fillId="38" borderId="18" xfId="0" applyFont="1" applyFill="1" applyBorder="1" applyAlignment="1">
      <alignment horizontal="center" vertical="center" wrapText="1"/>
    </xf>
    <xf numFmtId="0" fontId="88" fillId="41" borderId="45" xfId="0" applyFont="1" applyFill="1" applyBorder="1" applyAlignment="1">
      <alignment horizontal="center" vertical="center"/>
    </xf>
    <xf numFmtId="0" fontId="88" fillId="41" borderId="46" xfId="0" applyFont="1" applyFill="1" applyBorder="1" applyAlignment="1">
      <alignment horizontal="center" vertical="center"/>
    </xf>
    <xf numFmtId="0" fontId="88" fillId="41" borderId="47" xfId="0" applyFont="1" applyFill="1" applyBorder="1" applyAlignment="1">
      <alignment horizontal="center" vertical="center"/>
    </xf>
    <xf numFmtId="0" fontId="55" fillId="44" borderId="18" xfId="0" quotePrefix="1" applyFont="1" applyFill="1" applyBorder="1" applyAlignment="1">
      <alignment horizontal="center" vertical="center" wrapText="1"/>
    </xf>
    <xf numFmtId="0" fontId="55" fillId="44" borderId="44" xfId="0" applyFont="1" applyFill="1" applyBorder="1" applyAlignment="1">
      <alignment horizontal="center" vertical="center" wrapText="1"/>
    </xf>
    <xf numFmtId="0" fontId="88" fillId="38" borderId="45" xfId="0" applyFont="1" applyFill="1" applyBorder="1" applyAlignment="1">
      <alignment horizontal="center" vertical="center"/>
    </xf>
    <xf numFmtId="0" fontId="88" fillId="38" borderId="46" xfId="0" applyFont="1" applyFill="1" applyBorder="1" applyAlignment="1">
      <alignment horizontal="center" vertical="center"/>
    </xf>
    <xf numFmtId="0" fontId="88" fillId="38" borderId="47" xfId="0" applyFont="1" applyFill="1" applyBorder="1" applyAlignment="1">
      <alignment horizontal="center" vertical="center"/>
    </xf>
    <xf numFmtId="0" fontId="47" fillId="0" borderId="22" xfId="0" applyFont="1" applyFill="1" applyBorder="1" applyAlignment="1">
      <alignment horizontal="center" wrapText="1"/>
    </xf>
    <xf numFmtId="0" fontId="47" fillId="0" borderId="18" xfId="0" applyFont="1" applyFill="1" applyBorder="1" applyAlignment="1">
      <alignment horizontal="center" wrapText="1"/>
    </xf>
    <xf numFmtId="0" fontId="47" fillId="0" borderId="14" xfId="0" applyFont="1" applyFill="1" applyBorder="1" applyAlignment="1">
      <alignment horizontal="center"/>
    </xf>
    <xf numFmtId="0" fontId="74" fillId="38" borderId="14" xfId="0" applyFont="1" applyFill="1" applyBorder="1" applyAlignment="1">
      <alignment horizontal="center" vertical="center" wrapText="1"/>
    </xf>
    <xf numFmtId="0" fontId="74" fillId="38" borderId="14" xfId="0" quotePrefix="1" applyFont="1" applyFill="1" applyBorder="1" applyAlignment="1">
      <alignment horizontal="center" vertical="center" wrapText="1"/>
    </xf>
    <xf numFmtId="0" fontId="74" fillId="44" borderId="18" xfId="0" quotePrefix="1" applyFont="1" applyFill="1" applyBorder="1" applyAlignment="1">
      <alignment horizontal="center" vertical="center" textRotation="90" wrapText="1"/>
    </xf>
    <xf numFmtId="0" fontId="74" fillId="44" borderId="14" xfId="0" applyFont="1" applyFill="1" applyBorder="1" applyAlignment="1">
      <alignment horizontal="center" vertical="center" textRotation="90" wrapText="1"/>
    </xf>
    <xf numFmtId="0" fontId="74" fillId="44" borderId="18" xfId="0" applyFont="1" applyFill="1" applyBorder="1" applyAlignment="1">
      <alignment horizontal="center" vertical="center" wrapText="1"/>
    </xf>
    <xf numFmtId="0" fontId="74" fillId="44" borderId="14" xfId="0" applyFont="1" applyFill="1" applyBorder="1" applyAlignment="1">
      <alignment horizontal="center" vertical="center" wrapText="1"/>
    </xf>
    <xf numFmtId="0" fontId="55" fillId="44" borderId="18" xfId="0" applyFont="1" applyFill="1" applyBorder="1" applyAlignment="1">
      <alignment horizontal="center" vertical="center" textRotation="90" wrapText="1"/>
    </xf>
    <xf numFmtId="0" fontId="55" fillId="44" borderId="21" xfId="0" applyFont="1" applyFill="1" applyBorder="1" applyAlignment="1">
      <alignment horizontal="center" vertical="center" textRotation="90" wrapText="1"/>
    </xf>
    <xf numFmtId="0" fontId="74" fillId="44" borderId="18" xfId="0" applyFont="1" applyFill="1" applyBorder="1" applyAlignment="1">
      <alignment horizontal="center" vertical="center" textRotation="90" wrapText="1"/>
    </xf>
    <xf numFmtId="0" fontId="74" fillId="41" borderId="14" xfId="0" applyFont="1" applyFill="1" applyBorder="1" applyAlignment="1">
      <alignment horizontal="center" vertical="center" wrapText="1"/>
    </xf>
    <xf numFmtId="0" fontId="90" fillId="0" borderId="21" xfId="0" applyFont="1" applyFill="1" applyBorder="1" applyAlignment="1">
      <alignment horizontal="center" vertical="center" wrapText="1"/>
    </xf>
    <xf numFmtId="0" fontId="74" fillId="44" borderId="62" xfId="0" applyFont="1" applyFill="1" applyBorder="1" applyAlignment="1">
      <alignment horizontal="center" vertical="center" wrapText="1"/>
    </xf>
    <xf numFmtId="0" fontId="74" fillId="44" borderId="39" xfId="0" applyFont="1" applyFill="1" applyBorder="1" applyAlignment="1">
      <alignment horizontal="center" vertical="center" wrapText="1"/>
    </xf>
    <xf numFmtId="0" fontId="74" fillId="44" borderId="43" xfId="0" applyFont="1" applyFill="1" applyBorder="1" applyAlignment="1">
      <alignment horizontal="center" vertical="center" wrapText="1"/>
    </xf>
    <xf numFmtId="0" fontId="74" fillId="38" borderId="38" xfId="0" quotePrefix="1" applyFont="1" applyFill="1" applyBorder="1" applyAlignment="1">
      <alignment horizontal="center" vertical="center" wrapText="1"/>
    </xf>
    <xf numFmtId="0" fontId="74" fillId="38" borderId="38" xfId="0" applyFont="1" applyFill="1" applyBorder="1" applyAlignment="1">
      <alignment horizontal="center" vertical="center" wrapText="1"/>
    </xf>
    <xf numFmtId="3" fontId="74" fillId="44" borderId="14" xfId="0" quotePrefix="1" applyNumberFormat="1" applyFont="1" applyFill="1" applyBorder="1" applyAlignment="1">
      <alignment horizontal="center" vertical="center" wrapText="1"/>
    </xf>
    <xf numFmtId="3" fontId="74" fillId="44" borderId="14" xfId="0" applyNumberFormat="1" applyFont="1" applyFill="1" applyBorder="1" applyAlignment="1">
      <alignment horizontal="center" vertical="center" wrapText="1"/>
    </xf>
    <xf numFmtId="0" fontId="74" fillId="44" borderId="14" xfId="0" quotePrefix="1" applyFont="1" applyFill="1" applyBorder="1" applyAlignment="1">
      <alignment horizontal="center" vertical="center" wrapText="1"/>
    </xf>
    <xf numFmtId="0" fontId="74" fillId="41" borderId="38" xfId="0" quotePrefix="1" applyFont="1" applyFill="1" applyBorder="1" applyAlignment="1">
      <alignment horizontal="center" vertical="center" wrapText="1"/>
    </xf>
    <xf numFmtId="0" fontId="74" fillId="41" borderId="38" xfId="0" applyFont="1" applyFill="1" applyBorder="1" applyAlignment="1">
      <alignment horizontal="center" vertical="center" wrapText="1"/>
    </xf>
    <xf numFmtId="0" fontId="74" fillId="38" borderId="37" xfId="0" quotePrefix="1" applyFont="1" applyFill="1" applyBorder="1" applyAlignment="1">
      <alignment horizontal="center" vertical="center" wrapText="1"/>
    </xf>
    <xf numFmtId="0" fontId="74" fillId="38" borderId="37" xfId="0" applyFont="1" applyFill="1" applyBorder="1" applyAlignment="1">
      <alignment horizontal="center" vertical="center" wrapText="1"/>
    </xf>
    <xf numFmtId="0" fontId="74" fillId="41" borderId="37" xfId="0" quotePrefix="1" applyFont="1" applyFill="1" applyBorder="1" applyAlignment="1">
      <alignment horizontal="center" vertical="center" wrapText="1"/>
    </xf>
    <xf numFmtId="0" fontId="74" fillId="41" borderId="37" xfId="0" applyFont="1" applyFill="1" applyBorder="1" applyAlignment="1">
      <alignment horizontal="center" vertical="center" wrapText="1"/>
    </xf>
    <xf numFmtId="0" fontId="74" fillId="41" borderId="14" xfId="0" quotePrefix="1" applyFont="1" applyFill="1" applyBorder="1" applyAlignment="1">
      <alignment horizontal="center" vertical="center" wrapText="1"/>
    </xf>
    <xf numFmtId="0" fontId="55" fillId="0" borderId="61" xfId="0" quotePrefix="1" applyFont="1" applyFill="1" applyBorder="1" applyAlignment="1">
      <alignment horizontal="center" vertical="center" wrapText="1"/>
    </xf>
    <xf numFmtId="0" fontId="85" fillId="41" borderId="56" xfId="0" applyFont="1" applyFill="1" applyBorder="1" applyAlignment="1">
      <alignment horizontal="center" vertical="center" wrapText="1"/>
    </xf>
    <xf numFmtId="0" fontId="85" fillId="41" borderId="57" xfId="0" applyFont="1" applyFill="1" applyBorder="1" applyAlignment="1">
      <alignment horizontal="center" vertical="center"/>
    </xf>
    <xf numFmtId="0" fontId="85" fillId="41" borderId="58" xfId="0" applyFont="1" applyFill="1" applyBorder="1" applyAlignment="1">
      <alignment horizontal="center" vertical="center"/>
    </xf>
    <xf numFmtId="0" fontId="85" fillId="38" borderId="56" xfId="0" applyFont="1" applyFill="1" applyBorder="1" applyAlignment="1">
      <alignment horizontal="center" vertical="center" wrapText="1"/>
    </xf>
    <xf numFmtId="0" fontId="85" fillId="38" borderId="57" xfId="0" applyFont="1" applyFill="1" applyBorder="1" applyAlignment="1">
      <alignment horizontal="center" vertical="center"/>
    </xf>
    <xf numFmtId="0" fontId="85" fillId="38" borderId="58" xfId="0" applyFont="1" applyFill="1" applyBorder="1" applyAlignment="1">
      <alignment horizontal="center" vertical="center"/>
    </xf>
    <xf numFmtId="0" fontId="47" fillId="0" borderId="14" xfId="0" applyFont="1" applyFill="1" applyBorder="1" applyAlignment="1">
      <alignment horizontal="center" vertical="center"/>
    </xf>
    <xf numFmtId="0" fontId="74" fillId="44" borderId="18" xfId="0" quotePrefix="1" applyFont="1" applyFill="1" applyBorder="1" applyAlignment="1">
      <alignment horizontal="center" vertical="center" wrapText="1"/>
    </xf>
    <xf numFmtId="0" fontId="74" fillId="44" borderId="44" xfId="0" applyFont="1" applyFill="1" applyBorder="1" applyAlignment="1">
      <alignment horizontal="center" vertical="center" wrapText="1"/>
    </xf>
    <xf numFmtId="0" fontId="74" fillId="44" borderId="38" xfId="0" applyFont="1" applyFill="1" applyBorder="1" applyAlignment="1">
      <alignment horizontal="center" vertical="center" wrapText="1"/>
    </xf>
    <xf numFmtId="0" fontId="85" fillId="41" borderId="57" xfId="0" applyFont="1" applyFill="1" applyBorder="1" applyAlignment="1">
      <alignment horizontal="center" vertical="center" wrapText="1"/>
    </xf>
    <xf numFmtId="0" fontId="85" fillId="41" borderId="58" xfId="0" applyFont="1" applyFill="1" applyBorder="1" applyAlignment="1">
      <alignment horizontal="center" vertical="center" wrapText="1"/>
    </xf>
    <xf numFmtId="0" fontId="74" fillId="44" borderId="50" xfId="0" applyFont="1" applyFill="1" applyBorder="1" applyAlignment="1">
      <alignment horizontal="center" vertical="center" wrapText="1"/>
    </xf>
    <xf numFmtId="0" fontId="74" fillId="44" borderId="34" xfId="0" applyFont="1" applyFill="1" applyBorder="1" applyAlignment="1">
      <alignment horizontal="center" vertical="center" wrapText="1"/>
    </xf>
    <xf numFmtId="0" fontId="74" fillId="44" borderId="17" xfId="0" applyFont="1" applyFill="1" applyBorder="1" applyAlignment="1">
      <alignment horizontal="center" vertical="center" wrapText="1"/>
    </xf>
    <xf numFmtId="0" fontId="75" fillId="44" borderId="18" xfId="0" quotePrefix="1" applyFont="1" applyFill="1" applyBorder="1" applyAlignment="1">
      <alignment horizontal="center" vertical="center" textRotation="90" wrapText="1"/>
    </xf>
    <xf numFmtId="0" fontId="75" fillId="44" borderId="14" xfId="0" applyFont="1" applyFill="1" applyBorder="1" applyAlignment="1">
      <alignment horizontal="center" vertical="center" textRotation="90" wrapText="1"/>
    </xf>
    <xf numFmtId="0" fontId="55" fillId="44" borderId="50" xfId="0" applyFont="1" applyFill="1" applyBorder="1" applyAlignment="1">
      <alignment horizontal="center" vertical="center" textRotation="90" wrapText="1"/>
    </xf>
    <xf numFmtId="0" fontId="69" fillId="44" borderId="56" xfId="0" applyFont="1" applyFill="1" applyBorder="1" applyAlignment="1">
      <alignment horizontal="center" vertical="center" wrapText="1"/>
    </xf>
    <xf numFmtId="0" fontId="69" fillId="44" borderId="57" xfId="0" applyFont="1" applyFill="1" applyBorder="1" applyAlignment="1">
      <alignment horizontal="center" vertical="center" wrapText="1"/>
    </xf>
    <xf numFmtId="0" fontId="69" fillId="44" borderId="58" xfId="0" applyFont="1" applyFill="1" applyBorder="1" applyAlignment="1">
      <alignment horizontal="center" vertical="center" wrapText="1"/>
    </xf>
    <xf numFmtId="0" fontId="47" fillId="0" borderId="21" xfId="0" applyFont="1" applyFill="1" applyBorder="1" applyAlignment="1">
      <alignment horizontal="center" vertical="center"/>
    </xf>
    <xf numFmtId="0" fontId="47" fillId="0" borderId="22" xfId="0" applyFont="1" applyFill="1" applyBorder="1" applyAlignment="1">
      <alignment horizontal="center" vertical="center"/>
    </xf>
    <xf numFmtId="0" fontId="47" fillId="0" borderId="18" xfId="0" applyFont="1" applyFill="1" applyBorder="1" applyAlignment="1">
      <alignment horizontal="center" vertical="center"/>
    </xf>
    <xf numFmtId="0" fontId="74" fillId="0" borderId="0" xfId="0" applyFont="1" applyFill="1" applyBorder="1" applyAlignment="1">
      <alignment horizontal="center" vertical="center" wrapText="1"/>
    </xf>
    <xf numFmtId="0" fontId="63" fillId="0" borderId="0" xfId="0" applyFont="1" applyFill="1" applyBorder="1" applyAlignment="1">
      <alignment horizontal="center" vertical="center" wrapText="1"/>
    </xf>
    <xf numFmtId="0" fontId="80" fillId="0" borderId="0" xfId="0" applyFont="1" applyFill="1" applyBorder="1" applyAlignment="1">
      <alignment horizontal="center" vertical="center" wrapText="1"/>
    </xf>
    <xf numFmtId="3" fontId="55" fillId="44" borderId="14" xfId="0" quotePrefix="1" applyNumberFormat="1" applyFont="1" applyFill="1" applyBorder="1" applyAlignment="1">
      <alignment horizontal="right" vertical="center" wrapText="1"/>
    </xf>
    <xf numFmtId="3" fontId="55" fillId="44" borderId="14" xfId="0" applyNumberFormat="1" applyFont="1" applyFill="1" applyBorder="1" applyAlignment="1">
      <alignment horizontal="right" vertical="center" wrapText="1"/>
    </xf>
    <xf numFmtId="0" fontId="55" fillId="0" borderId="23" xfId="0" applyFont="1" applyFill="1" applyBorder="1" applyAlignment="1">
      <alignment horizontal="center" vertical="center" wrapText="1"/>
    </xf>
    <xf numFmtId="0" fontId="55" fillId="0" borderId="35"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22"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61" xfId="0" applyFont="1" applyFill="1" applyBorder="1" applyAlignment="1">
      <alignment horizontal="center" vertical="center" wrapText="1"/>
    </xf>
    <xf numFmtId="0" fontId="88" fillId="38" borderId="45" xfId="0" applyFont="1" applyFill="1" applyBorder="1" applyAlignment="1">
      <alignment horizontal="center" vertical="center" wrapText="1"/>
    </xf>
    <xf numFmtId="0" fontId="88" fillId="38" borderId="46" xfId="0" applyFont="1" applyFill="1" applyBorder="1" applyAlignment="1">
      <alignment horizontal="center" vertical="center" wrapText="1"/>
    </xf>
    <xf numFmtId="0" fontId="88" fillId="38" borderId="47" xfId="0" applyFont="1" applyFill="1" applyBorder="1" applyAlignment="1">
      <alignment horizontal="center" vertical="center" wrapText="1"/>
    </xf>
    <xf numFmtId="0" fontId="88" fillId="41" borderId="45" xfId="0" applyFont="1" applyFill="1" applyBorder="1" applyAlignment="1">
      <alignment horizontal="center" vertical="center" wrapText="1"/>
    </xf>
    <xf numFmtId="0" fontId="88" fillId="41" borderId="46" xfId="0" applyFont="1" applyFill="1" applyBorder="1" applyAlignment="1">
      <alignment horizontal="center" vertical="center" wrapText="1"/>
    </xf>
    <xf numFmtId="0" fontId="88" fillId="41" borderId="47" xfId="0" applyFont="1" applyFill="1" applyBorder="1" applyAlignment="1">
      <alignment horizontal="center" vertical="center" wrapText="1"/>
    </xf>
    <xf numFmtId="0" fontId="87" fillId="41" borderId="18" xfId="0" quotePrefix="1" applyFont="1" applyFill="1" applyBorder="1" applyAlignment="1">
      <alignment horizontal="center" vertical="center" wrapText="1"/>
    </xf>
    <xf numFmtId="0" fontId="87" fillId="41" borderId="18" xfId="0" applyFont="1" applyFill="1" applyBorder="1" applyAlignment="1">
      <alignment horizontal="center" vertical="center" wrapText="1"/>
    </xf>
    <xf numFmtId="0" fontId="55" fillId="44" borderId="18" xfId="0" quotePrefix="1" applyFont="1" applyFill="1" applyBorder="1" applyAlignment="1">
      <alignment horizontal="center" vertical="center" textRotation="90" wrapText="1"/>
    </xf>
    <xf numFmtId="0" fontId="87" fillId="44" borderId="18" xfId="0" applyFont="1" applyFill="1" applyBorder="1" applyAlignment="1">
      <alignment horizontal="center" vertical="center" textRotation="90" wrapText="1"/>
    </xf>
    <xf numFmtId="0" fontId="87" fillId="44" borderId="14" xfId="0" applyFont="1" applyFill="1" applyBorder="1" applyAlignment="1">
      <alignment horizontal="center" vertical="center" textRotation="90" wrapText="1"/>
    </xf>
    <xf numFmtId="0" fontId="55" fillId="44" borderId="19" xfId="0" quotePrefix="1" applyFont="1" applyFill="1" applyBorder="1" applyAlignment="1">
      <alignment horizontal="center" vertical="center" wrapText="1"/>
    </xf>
    <xf numFmtId="0" fontId="41" fillId="0" borderId="21"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5" fillId="0" borderId="21" xfId="0" quotePrefix="1" applyFont="1" applyFill="1" applyBorder="1" applyAlignment="1">
      <alignment horizontal="center" vertical="center" wrapText="1"/>
    </xf>
    <xf numFmtId="0" fontId="45" fillId="0" borderId="18" xfId="0" quotePrefix="1" applyFont="1" applyFill="1" applyBorder="1" applyAlignment="1">
      <alignment horizontal="center" vertical="center" wrapText="1"/>
    </xf>
    <xf numFmtId="0" fontId="45" fillId="44" borderId="39" xfId="0" applyFont="1" applyFill="1" applyBorder="1" applyAlignment="1">
      <alignment horizontal="center" vertical="center" wrapText="1"/>
    </xf>
    <xf numFmtId="0" fontId="45" fillId="44" borderId="43" xfId="0" applyFont="1" applyFill="1" applyBorder="1" applyAlignment="1">
      <alignment horizontal="center" vertical="center" wrapText="1"/>
    </xf>
    <xf numFmtId="0" fontId="52" fillId="40" borderId="56" xfId="0" applyFont="1" applyFill="1" applyBorder="1" applyAlignment="1">
      <alignment horizontal="center" vertical="center" wrapText="1"/>
    </xf>
    <xf numFmtId="0" fontId="52" fillId="40" borderId="57" xfId="0" applyFont="1" applyFill="1" applyBorder="1" applyAlignment="1">
      <alignment horizontal="center" vertical="center" wrapText="1"/>
    </xf>
    <xf numFmtId="0" fontId="52" fillId="40" borderId="58" xfId="0" applyFont="1" applyFill="1" applyBorder="1" applyAlignment="1">
      <alignment horizontal="center" vertical="center" wrapText="1"/>
    </xf>
    <xf numFmtId="0" fontId="51" fillId="40" borderId="56" xfId="0" applyFont="1" applyFill="1" applyBorder="1" applyAlignment="1">
      <alignment horizontal="center" vertical="center" wrapText="1"/>
    </xf>
    <xf numFmtId="0" fontId="51" fillId="40" borderId="57" xfId="0" applyFont="1" applyFill="1" applyBorder="1" applyAlignment="1">
      <alignment horizontal="center" vertical="center"/>
    </xf>
    <xf numFmtId="0" fontId="51" fillId="40" borderId="58" xfId="0" applyFont="1" applyFill="1" applyBorder="1" applyAlignment="1">
      <alignment horizontal="center" vertical="center"/>
    </xf>
    <xf numFmtId="0" fontId="45" fillId="44" borderId="18" xfId="0" applyFont="1" applyFill="1" applyBorder="1" applyAlignment="1">
      <alignment horizontal="center" vertical="center" wrapText="1"/>
    </xf>
    <xf numFmtId="0" fontId="45" fillId="44" borderId="14" xfId="0" applyFont="1" applyFill="1" applyBorder="1" applyAlignment="1">
      <alignment horizontal="center" vertical="center" wrapText="1"/>
    </xf>
    <xf numFmtId="0" fontId="45" fillId="44" borderId="44" xfId="0" applyFont="1" applyFill="1" applyBorder="1" applyAlignment="1">
      <alignment horizontal="center" vertical="center" wrapText="1"/>
    </xf>
    <xf numFmtId="0" fontId="45" fillId="44" borderId="38" xfId="0" applyFont="1" applyFill="1" applyBorder="1" applyAlignment="1">
      <alignment horizontal="center" vertical="center" wrapText="1"/>
    </xf>
    <xf numFmtId="0" fontId="45" fillId="0" borderId="21"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51" fillId="44" borderId="56" xfId="0" applyFont="1" applyFill="1" applyBorder="1" applyAlignment="1">
      <alignment horizontal="center" vertical="center"/>
    </xf>
    <xf numFmtId="0" fontId="51" fillId="44" borderId="57" xfId="0" applyFont="1" applyFill="1" applyBorder="1" applyAlignment="1">
      <alignment horizontal="center" vertical="center"/>
    </xf>
    <xf numFmtId="0" fontId="51" fillId="44" borderId="58" xfId="0" applyFont="1" applyFill="1" applyBorder="1" applyAlignment="1">
      <alignment horizontal="center" vertical="center"/>
    </xf>
    <xf numFmtId="0" fontId="45" fillId="44" borderId="18" xfId="0" quotePrefix="1" applyFont="1" applyFill="1" applyBorder="1" applyAlignment="1">
      <alignment horizontal="center" vertical="center" textRotation="90" wrapText="1"/>
    </xf>
    <xf numFmtId="0" fontId="45" fillId="44" borderId="14" xfId="0" applyFont="1" applyFill="1" applyBorder="1" applyAlignment="1">
      <alignment horizontal="center" vertical="center" textRotation="90" wrapText="1"/>
    </xf>
    <xf numFmtId="0" fontId="45" fillId="0" borderId="61" xfId="0" applyFont="1" applyFill="1" applyBorder="1" applyAlignment="1">
      <alignment horizontal="center" vertical="center" wrapText="1"/>
    </xf>
    <xf numFmtId="0" fontId="41" fillId="0" borderId="21" xfId="0" quotePrefix="1" applyFont="1" applyFill="1" applyBorder="1" applyAlignment="1">
      <alignment horizontal="center" vertical="center" wrapText="1"/>
    </xf>
    <xf numFmtId="0" fontId="41" fillId="0" borderId="18" xfId="0" quotePrefix="1" applyFont="1" applyFill="1" applyBorder="1" applyAlignment="1">
      <alignment horizontal="center" vertical="center" wrapText="1"/>
    </xf>
    <xf numFmtId="0" fontId="45" fillId="44" borderId="18" xfId="0" applyFont="1" applyFill="1" applyBorder="1" applyAlignment="1">
      <alignment horizontal="center" vertical="center" textRotation="90" wrapText="1"/>
    </xf>
    <xf numFmtId="0" fontId="45" fillId="44" borderId="18" xfId="0" quotePrefix="1" applyFont="1" applyFill="1" applyBorder="1" applyAlignment="1">
      <alignment horizontal="center" vertical="center" wrapText="1"/>
    </xf>
    <xf numFmtId="0" fontId="41" fillId="0" borderId="22" xfId="0" quotePrefix="1" applyFont="1" applyFill="1" applyBorder="1" applyAlignment="1">
      <alignment horizontal="center" vertical="center" wrapText="1"/>
    </xf>
    <xf numFmtId="0" fontId="45" fillId="0" borderId="22" xfId="0" quotePrefix="1" applyFont="1" applyFill="1" applyBorder="1" applyAlignment="1">
      <alignment horizontal="center" vertical="center" wrapText="1"/>
    </xf>
    <xf numFmtId="0" fontId="45" fillId="38" borderId="44" xfId="0" quotePrefix="1" applyFont="1" applyFill="1" applyBorder="1" applyAlignment="1">
      <alignment horizontal="center" vertical="center" wrapText="1"/>
    </xf>
    <xf numFmtId="0" fontId="45" fillId="38" borderId="38" xfId="0" applyFont="1" applyFill="1" applyBorder="1" applyAlignment="1">
      <alignment horizontal="center" vertical="center" wrapText="1"/>
    </xf>
    <xf numFmtId="0" fontId="45" fillId="41" borderId="14" xfId="0" applyFont="1" applyFill="1" applyBorder="1" applyAlignment="1">
      <alignment horizontal="center" vertical="center" wrapText="1"/>
    </xf>
    <xf numFmtId="0" fontId="45" fillId="41" borderId="14" xfId="0" quotePrefix="1" applyFont="1" applyFill="1" applyBorder="1" applyAlignment="1">
      <alignment horizontal="center" vertical="center" wrapText="1"/>
    </xf>
    <xf numFmtId="0" fontId="45" fillId="38" borderId="14" xfId="0" quotePrefix="1" applyFont="1" applyFill="1" applyBorder="1" applyAlignment="1">
      <alignment horizontal="center" vertical="center" wrapText="1"/>
    </xf>
    <xf numFmtId="0" fontId="45" fillId="38" borderId="14" xfId="0" applyFont="1" applyFill="1" applyBorder="1" applyAlignment="1">
      <alignment horizontal="center" vertical="center" wrapText="1"/>
    </xf>
    <xf numFmtId="0" fontId="45" fillId="41" borderId="44" xfId="0" quotePrefix="1" applyFont="1" applyFill="1" applyBorder="1" applyAlignment="1">
      <alignment horizontal="center" vertical="center" wrapText="1"/>
    </xf>
    <xf numFmtId="0" fontId="45" fillId="41" borderId="38" xfId="0" applyFont="1" applyFill="1" applyBorder="1" applyAlignment="1">
      <alignment horizontal="center" vertical="center" wrapText="1"/>
    </xf>
    <xf numFmtId="0" fontId="45" fillId="38" borderId="43" xfId="0" quotePrefix="1" applyFont="1" applyFill="1" applyBorder="1" applyAlignment="1">
      <alignment horizontal="center" vertical="center" wrapText="1"/>
    </xf>
    <xf numFmtId="0" fontId="45" fillId="38" borderId="37" xfId="0" applyFont="1" applyFill="1" applyBorder="1" applyAlignment="1">
      <alignment horizontal="center" vertical="center" wrapText="1"/>
    </xf>
    <xf numFmtId="0" fontId="45" fillId="38" borderId="18" xfId="0" quotePrefix="1" applyFont="1" applyFill="1" applyBorder="1" applyAlignment="1">
      <alignment horizontal="center" vertical="center" wrapText="1"/>
    </xf>
    <xf numFmtId="0" fontId="45" fillId="38" borderId="18" xfId="0" applyFont="1" applyFill="1" applyBorder="1" applyAlignment="1">
      <alignment horizontal="center" vertical="center" wrapText="1"/>
    </xf>
    <xf numFmtId="0" fontId="53" fillId="38" borderId="45" xfId="0" applyFont="1" applyFill="1" applyBorder="1" applyAlignment="1">
      <alignment horizontal="center" vertical="center"/>
    </xf>
    <xf numFmtId="0" fontId="53" fillId="38" borderId="46" xfId="0" applyFont="1" applyFill="1" applyBorder="1" applyAlignment="1">
      <alignment horizontal="center" vertical="center"/>
    </xf>
    <xf numFmtId="0" fontId="53" fillId="38" borderId="47" xfId="0" applyFont="1" applyFill="1" applyBorder="1" applyAlignment="1">
      <alignment horizontal="center" vertical="center"/>
    </xf>
    <xf numFmtId="0" fontId="45" fillId="41" borderId="43" xfId="0" quotePrefix="1" applyFont="1" applyFill="1" applyBorder="1" applyAlignment="1">
      <alignment horizontal="center" vertical="center" wrapText="1"/>
    </xf>
    <xf numFmtId="0" fontId="45" fillId="41" borderId="37" xfId="0" applyFont="1" applyFill="1" applyBorder="1" applyAlignment="1">
      <alignment horizontal="center" vertical="center" wrapText="1"/>
    </xf>
    <xf numFmtId="0" fontId="45" fillId="44" borderId="14" xfId="0" quotePrefix="1" applyFont="1" applyFill="1" applyBorder="1" applyAlignment="1">
      <alignment horizontal="center" vertical="center" wrapText="1"/>
    </xf>
    <xf numFmtId="0" fontId="45" fillId="41" borderId="18" xfId="0" quotePrefix="1" applyFont="1" applyFill="1" applyBorder="1" applyAlignment="1">
      <alignment horizontal="center" vertical="center" wrapText="1"/>
    </xf>
    <xf numFmtId="0" fontId="45" fillId="41" borderId="18" xfId="0" applyFont="1" applyFill="1" applyBorder="1" applyAlignment="1">
      <alignment horizontal="center" vertical="center" wrapText="1"/>
    </xf>
    <xf numFmtId="0" fontId="53" fillId="41" borderId="45" xfId="0" applyFont="1" applyFill="1" applyBorder="1" applyAlignment="1">
      <alignment horizontal="center" vertical="center"/>
    </xf>
    <xf numFmtId="0" fontId="53" fillId="41" borderId="46" xfId="0" applyFont="1" applyFill="1" applyBorder="1" applyAlignment="1">
      <alignment horizontal="center" vertical="center"/>
    </xf>
    <xf numFmtId="0" fontId="53" fillId="41" borderId="47" xfId="0" applyFont="1" applyFill="1" applyBorder="1" applyAlignment="1">
      <alignment horizontal="center" vertical="center"/>
    </xf>
    <xf numFmtId="0" fontId="59" fillId="0" borderId="20" xfId="0" applyFont="1" applyBorder="1" applyAlignment="1">
      <alignment horizontal="center" vertical="center" wrapText="1"/>
    </xf>
    <xf numFmtId="0" fontId="59" fillId="0" borderId="33" xfId="0" applyFont="1" applyBorder="1" applyAlignment="1">
      <alignment horizontal="center" vertical="center"/>
    </xf>
    <xf numFmtId="0" fontId="59" fillId="0" borderId="19" xfId="0" applyFont="1" applyBorder="1" applyAlignment="1">
      <alignment horizontal="center" vertical="center"/>
    </xf>
    <xf numFmtId="167" fontId="66" fillId="0" borderId="14" xfId="70" applyNumberFormat="1" applyFont="1" applyBorder="1" applyAlignment="1">
      <alignment horizontal="center" vertical="center"/>
    </xf>
    <xf numFmtId="0" fontId="59" fillId="0" borderId="33" xfId="0" applyFont="1" applyBorder="1" applyAlignment="1">
      <alignment horizontal="center" vertical="center" wrapText="1"/>
    </xf>
    <xf numFmtId="0" fontId="59" fillId="0" borderId="19" xfId="0" applyFont="1" applyBorder="1" applyAlignment="1">
      <alignment horizontal="center" vertical="center" wrapText="1"/>
    </xf>
    <xf numFmtId="0" fontId="17" fillId="0" borderId="14" xfId="0" applyFont="1" applyBorder="1" applyAlignment="1">
      <alignment horizontal="center"/>
    </xf>
    <xf numFmtId="167" fontId="59" fillId="0" borderId="33" xfId="70" applyNumberFormat="1" applyFont="1" applyBorder="1" applyAlignment="1">
      <alignment horizontal="center" vertical="center"/>
    </xf>
    <xf numFmtId="167" fontId="59" fillId="0" borderId="19" xfId="70" applyNumberFormat="1" applyFont="1" applyBorder="1" applyAlignment="1">
      <alignment horizontal="center" vertical="center"/>
    </xf>
    <xf numFmtId="0" fontId="64" fillId="0" borderId="20" xfId="0" applyFont="1" applyBorder="1" applyAlignment="1">
      <alignment horizontal="center" vertical="center"/>
    </xf>
    <xf numFmtId="0" fontId="64" fillId="0" borderId="33" xfId="0" applyFont="1" applyBorder="1" applyAlignment="1">
      <alignment horizontal="center" vertical="center"/>
    </xf>
    <xf numFmtId="0" fontId="64" fillId="0" borderId="19" xfId="0" applyFont="1" applyBorder="1" applyAlignment="1">
      <alignment horizontal="center" vertical="center"/>
    </xf>
    <xf numFmtId="0" fontId="38" fillId="32" borderId="20" xfId="0" quotePrefix="1" applyFont="1" applyFill="1" applyBorder="1" applyAlignment="1">
      <alignment horizontal="center" wrapText="1"/>
    </xf>
    <xf numFmtId="0" fontId="38" fillId="32" borderId="33" xfId="0" quotePrefix="1" applyFont="1" applyFill="1" applyBorder="1" applyAlignment="1">
      <alignment horizontal="center" wrapText="1"/>
    </xf>
    <xf numFmtId="0" fontId="38" fillId="32" borderId="19" xfId="0" quotePrefix="1" applyFont="1" applyFill="1" applyBorder="1" applyAlignment="1">
      <alignment horizontal="center" wrapText="1"/>
    </xf>
    <xf numFmtId="0" fontId="38" fillId="31" borderId="20" xfId="0" quotePrefix="1" applyFont="1" applyFill="1" applyBorder="1" applyAlignment="1">
      <alignment horizontal="center" wrapText="1"/>
    </xf>
    <xf numFmtId="0" fontId="38" fillId="31" borderId="33" xfId="0" quotePrefix="1" applyFont="1" applyFill="1" applyBorder="1" applyAlignment="1">
      <alignment horizontal="center" wrapText="1"/>
    </xf>
    <xf numFmtId="0" fontId="38" fillId="31" borderId="19" xfId="0" quotePrefix="1" applyFont="1" applyFill="1" applyBorder="1" applyAlignment="1">
      <alignment horizontal="center" wrapText="1"/>
    </xf>
    <xf numFmtId="0" fontId="38" fillId="27" borderId="20" xfId="0" quotePrefix="1" applyFont="1" applyFill="1" applyBorder="1" applyAlignment="1">
      <alignment horizontal="center" wrapText="1"/>
    </xf>
    <xf numFmtId="0" fontId="38" fillId="27" borderId="33" xfId="0" quotePrefix="1" applyFont="1" applyFill="1" applyBorder="1" applyAlignment="1">
      <alignment horizontal="center" wrapText="1"/>
    </xf>
    <xf numFmtId="0" fontId="38" fillId="27" borderId="19" xfId="0" quotePrefix="1" applyFont="1" applyFill="1" applyBorder="1" applyAlignment="1">
      <alignment horizontal="center" wrapText="1"/>
    </xf>
    <xf numFmtId="0" fontId="38" fillId="33" borderId="20" xfId="0" quotePrefix="1" applyFont="1" applyFill="1" applyBorder="1" applyAlignment="1">
      <alignment horizontal="center" wrapText="1"/>
    </xf>
    <xf numFmtId="0" fontId="38" fillId="33" borderId="33" xfId="0" quotePrefix="1" applyFont="1" applyFill="1" applyBorder="1" applyAlignment="1">
      <alignment horizontal="center" wrapText="1"/>
    </xf>
    <xf numFmtId="0" fontId="38" fillId="33" borderId="19" xfId="0" quotePrefix="1" applyFont="1" applyFill="1" applyBorder="1" applyAlignment="1">
      <alignment horizontal="center" wrapText="1"/>
    </xf>
    <xf numFmtId="0" fontId="38" fillId="34" borderId="20" xfId="0" quotePrefix="1" applyFont="1" applyFill="1" applyBorder="1" applyAlignment="1">
      <alignment horizontal="center" wrapText="1"/>
    </xf>
    <xf numFmtId="0" fontId="38" fillId="34" borderId="33" xfId="0" quotePrefix="1" applyFont="1" applyFill="1" applyBorder="1" applyAlignment="1">
      <alignment horizontal="center" wrapText="1"/>
    </xf>
    <xf numFmtId="0" fontId="38" fillId="34" borderId="19" xfId="0" quotePrefix="1" applyFont="1" applyFill="1" applyBorder="1" applyAlignment="1">
      <alignment horizontal="center" wrapText="1"/>
    </xf>
    <xf numFmtId="0" fontId="31" fillId="0" borderId="0" xfId="0" applyFont="1" applyAlignment="1">
      <alignment horizontal="center"/>
    </xf>
    <xf numFmtId="0" fontId="24" fillId="37" borderId="15" xfId="0" applyFont="1" applyFill="1" applyBorder="1" applyAlignment="1">
      <alignment horizontal="center" vertical="center"/>
    </xf>
    <xf numFmtId="0" fontId="24" fillId="37" borderId="0" xfId="0" applyFont="1" applyFill="1" applyBorder="1" applyAlignment="1">
      <alignment horizontal="center" vertical="center"/>
    </xf>
    <xf numFmtId="0" fontId="24" fillId="37" borderId="16" xfId="0" applyFont="1" applyFill="1" applyBorder="1" applyAlignment="1">
      <alignment horizontal="center" vertical="center"/>
    </xf>
    <xf numFmtId="0" fontId="22" fillId="0" borderId="1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6" xfId="0" applyFont="1" applyFill="1" applyBorder="1" applyAlignment="1">
      <alignment horizontal="center" vertical="center" wrapText="1"/>
    </xf>
  </cellXfs>
  <cellStyles count="91">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2" xfId="8" builtinId="34" customBuiltin="1"/>
    <cellStyle name="20% - Énfasis3" xfId="9" builtinId="38" customBuiltin="1"/>
    <cellStyle name="20% - Énfasis4" xfId="10" builtinId="42" customBuiltin="1"/>
    <cellStyle name="20% - Énfasis5" xfId="11" builtinId="46" customBuiltin="1"/>
    <cellStyle name="20% - Énfasis6" xfId="12" builtinId="50" customBuiltin="1"/>
    <cellStyle name="40% - Accent1" xfId="13"/>
    <cellStyle name="40% - Accent2" xfId="14"/>
    <cellStyle name="40% - Accent3" xfId="15"/>
    <cellStyle name="40% - Accent4" xfId="16"/>
    <cellStyle name="40% - Accent5" xfId="17"/>
    <cellStyle name="40% - Accent6" xfId="18"/>
    <cellStyle name="40% - Énfasis1" xfId="19" builtinId="31" customBuiltin="1"/>
    <cellStyle name="40% - Énfasis2" xfId="20" builtinId="35" customBuiltin="1"/>
    <cellStyle name="40% - Énfasis3" xfId="21" builtinId="39" customBuiltin="1"/>
    <cellStyle name="40% - Énfasis4" xfId="22" builtinId="43" customBuiltin="1"/>
    <cellStyle name="40% - Énfasis5" xfId="23" builtinId="47" customBuiltin="1"/>
    <cellStyle name="40% - Énfasis6" xfId="24" builtinId="51" customBuiltin="1"/>
    <cellStyle name="60% - Accent1" xfId="25"/>
    <cellStyle name="60% - Accent2" xfId="26"/>
    <cellStyle name="60% - Accent3" xfId="27"/>
    <cellStyle name="60% - Accent4" xfId="28"/>
    <cellStyle name="60% - Accent5" xfId="29"/>
    <cellStyle name="60% - Accent6" xfId="30"/>
    <cellStyle name="60% - Énfasis1" xfId="31" builtinId="32" customBuiltin="1"/>
    <cellStyle name="60% - Énfasis2" xfId="32" builtinId="36" customBuiltin="1"/>
    <cellStyle name="60% - Énfasis3" xfId="33" builtinId="40" customBuiltin="1"/>
    <cellStyle name="60% - Énfasis4" xfId="34" builtinId="44" customBuiltin="1"/>
    <cellStyle name="60% - Énfasis5" xfId="35" builtinId="48" customBuiltin="1"/>
    <cellStyle name="60% - Énfasis6" xfId="36" builtinId="52" customBuiltin="1"/>
    <cellStyle name="Accent1" xfId="37"/>
    <cellStyle name="Accent2" xfId="38"/>
    <cellStyle name="Accent3" xfId="39"/>
    <cellStyle name="Accent4" xfId="40"/>
    <cellStyle name="Accent5" xfId="41"/>
    <cellStyle name="Accent6" xfId="42"/>
    <cellStyle name="Bad" xfId="43"/>
    <cellStyle name="Buena" xfId="44" builtinId="26" customBuiltin="1"/>
    <cellStyle name="Calculation" xfId="45"/>
    <cellStyle name="Cálculo" xfId="46" builtinId="22" customBuiltin="1"/>
    <cellStyle name="Celda de comprobación" xfId="47" builtinId="23" customBuiltin="1"/>
    <cellStyle name="Celda vinculada" xfId="48" builtinId="24" customBuiltin="1"/>
    <cellStyle name="Check Cell" xfId="49"/>
    <cellStyle name="Encabezado 4" xfId="50" builtinId="19" customBuiltin="1"/>
    <cellStyle name="Énfasis1" xfId="51" builtinId="29" customBuiltin="1"/>
    <cellStyle name="Énfasis2" xfId="52" builtinId="33" customBuiltin="1"/>
    <cellStyle name="Énfasis3" xfId="53" builtinId="37" customBuiltin="1"/>
    <cellStyle name="Énfasis4" xfId="54" builtinId="41" customBuiltin="1"/>
    <cellStyle name="Énfasis5" xfId="55" builtinId="45" customBuiltin="1"/>
    <cellStyle name="Énfasis6" xfId="56" builtinId="49" customBuiltin="1"/>
    <cellStyle name="Entrada" xfId="57" builtinId="20" customBuiltin="1"/>
    <cellStyle name="Estilo 1" xfId="58"/>
    <cellStyle name="Euro" xfId="59"/>
    <cellStyle name="Explanatory Text" xfId="60"/>
    <cellStyle name="Good" xfId="61"/>
    <cellStyle name="Heading 1" xfId="62"/>
    <cellStyle name="Heading 2" xfId="63"/>
    <cellStyle name="Heading 3" xfId="64"/>
    <cellStyle name="Heading 4" xfId="65"/>
    <cellStyle name="Incorrecto" xfId="66" builtinId="27" customBuiltin="1"/>
    <cellStyle name="Input" xfId="67"/>
    <cellStyle name="Linked Cell" xfId="68"/>
    <cellStyle name="Millares" xfId="69" builtinId="3"/>
    <cellStyle name="Moneda" xfId="70" builtinId="4"/>
    <cellStyle name="Neutral" xfId="71" builtinId="28" customBuiltin="1"/>
    <cellStyle name="Normal" xfId="0" builtinId="0"/>
    <cellStyle name="Normal 2" xfId="89"/>
    <cellStyle name="Normal 3" xfId="90"/>
    <cellStyle name="Normal 4 2" xfId="88"/>
    <cellStyle name="Normal_CONSULTA RECURSOS" xfId="72"/>
    <cellStyle name="Normal_Hoja2" xfId="87"/>
    <cellStyle name="Notas" xfId="73" builtinId="10" customBuiltin="1"/>
    <cellStyle name="Note" xfId="74"/>
    <cellStyle name="Output" xfId="75"/>
    <cellStyle name="Porcentaje" xfId="76" builtinId="5"/>
    <cellStyle name="Salida" xfId="77" builtinId="21" customBuiltin="1"/>
    <cellStyle name="Texto de advertencia" xfId="78" builtinId="11" customBuiltin="1"/>
    <cellStyle name="Texto explicativo" xfId="79" builtinId="53" customBuiltin="1"/>
    <cellStyle name="Title" xfId="80"/>
    <cellStyle name="Título" xfId="81" builtinId="15" customBuiltin="1"/>
    <cellStyle name="Título 1" xfId="82" builtinId="16" customBuiltin="1"/>
    <cellStyle name="Título 2" xfId="83" builtinId="17" customBuiltin="1"/>
    <cellStyle name="Título 3" xfId="84" builtinId="18" customBuiltin="1"/>
    <cellStyle name="Total" xfId="85" builtinId="25" customBuiltin="1"/>
    <cellStyle name="Warning Text" xfId="86"/>
  </cellStyles>
  <dxfs count="0"/>
  <tableStyles count="0" defaultTableStyle="TableStyleMedium9" defaultPivotStyle="PivotStyleLight16"/>
  <colors>
    <mruColors>
      <color rgb="FF3366FF"/>
      <color rgb="FF66CCFF"/>
      <color rgb="FF33CCFF"/>
      <color rgb="FF3399FF"/>
      <color rgb="FF99FF33"/>
      <color rgb="FF66FF33"/>
      <color rgb="FFCC66FF"/>
      <color rgb="FFFFCC00"/>
      <color rgb="FF33CC33"/>
      <color rgb="FFCC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PLAN PLURIANUAL</a:t>
            </a:r>
            <a:r>
              <a:rPr lang="es-CO" sz="1400" baseline="0"/>
              <a:t> DE INVERSIONES 2012 -2015</a:t>
            </a:r>
          </a:p>
          <a:p>
            <a:pPr>
              <a:defRPr/>
            </a:pPr>
            <a:r>
              <a:rPr lang="es-CO" sz="1400" baseline="0"/>
              <a:t>DE PALABRA, GESTIÓN Y HECHOS</a:t>
            </a:r>
            <a:endParaRPr lang="es-CO" sz="1400"/>
          </a:p>
        </c:rich>
      </c:tx>
      <c:layout/>
      <c:overlay val="0"/>
    </c:title>
    <c:autoTitleDeleted val="0"/>
    <c:plotArea>
      <c:layout/>
      <c:barChart>
        <c:barDir val="col"/>
        <c:grouping val="clustered"/>
        <c:varyColors val="0"/>
        <c:ser>
          <c:idx val="0"/>
          <c:order val="0"/>
          <c:invertIfNegative val="0"/>
          <c:cat>
            <c:strRef>
              <c:f>'Proy. Financ. x Reto estr'!$B$3:$G$3</c:f>
              <c:strCache>
                <c:ptCount val="6"/>
                <c:pt idx="0">
                  <c:v>GESTIÓN Y HECHOS SOCIALES EDUCACIÓN</c:v>
                </c:pt>
                <c:pt idx="1">
                  <c:v>GESTIÓN Y HECHOS SOCIALES SALUD</c:v>
                </c:pt>
                <c:pt idx="2">
                  <c:v>GESTIÓN Y HECHOS SOCIALES
Victimas, NNA, Juv.,  Gv, Ge.</c:v>
                </c:pt>
                <c:pt idx="3">
                  <c:v>GESTIÓN Y HECHOS TERRITORIALES</c:v>
                </c:pt>
                <c:pt idx="4">
                  <c:v>GESTIÓN Y HECHOS ECONOMICOS</c:v>
                </c:pt>
                <c:pt idx="5">
                  <c:v>GESTIÓN Y HECHOS POLITICOS</c:v>
                </c:pt>
              </c:strCache>
            </c:strRef>
          </c:cat>
          <c:val>
            <c:numRef>
              <c:f>'Proy. Financ. x Reto estr'!$B$4:$G$4</c:f>
              <c:numCache>
                <c:formatCode>_("$"* #,##0_);_("$"* \(#,##0\);_("$"* "-"??_);_(@_)</c:formatCode>
                <c:ptCount val="6"/>
                <c:pt idx="0">
                  <c:v>11725478257.270721</c:v>
                </c:pt>
                <c:pt idx="1">
                  <c:v>70933568385</c:v>
                </c:pt>
                <c:pt idx="2">
                  <c:v>795100000</c:v>
                </c:pt>
                <c:pt idx="3">
                  <c:v>76979351962.249146</c:v>
                </c:pt>
                <c:pt idx="4">
                  <c:v>2568250531.5776</c:v>
                </c:pt>
                <c:pt idx="5">
                  <c:v>5330553243.5200005</c:v>
                </c:pt>
              </c:numCache>
            </c:numRef>
          </c:val>
        </c:ser>
        <c:dLbls>
          <c:showLegendKey val="0"/>
          <c:showVal val="0"/>
          <c:showCatName val="0"/>
          <c:showSerName val="0"/>
          <c:showPercent val="0"/>
          <c:showBubbleSize val="0"/>
        </c:dLbls>
        <c:gapWidth val="150"/>
        <c:axId val="83175296"/>
        <c:axId val="83176832"/>
      </c:barChart>
      <c:catAx>
        <c:axId val="83175296"/>
        <c:scaling>
          <c:orientation val="minMax"/>
        </c:scaling>
        <c:delete val="0"/>
        <c:axPos val="b"/>
        <c:majorTickMark val="none"/>
        <c:minorTickMark val="none"/>
        <c:tickLblPos val="nextTo"/>
        <c:crossAx val="83176832"/>
        <c:crosses val="autoZero"/>
        <c:auto val="1"/>
        <c:lblAlgn val="ctr"/>
        <c:lblOffset val="100"/>
        <c:noMultiLvlLbl val="0"/>
      </c:catAx>
      <c:valAx>
        <c:axId val="83176832"/>
        <c:scaling>
          <c:orientation val="minMax"/>
        </c:scaling>
        <c:delete val="0"/>
        <c:axPos val="l"/>
        <c:majorGridlines/>
        <c:title>
          <c:layout/>
          <c:overlay val="0"/>
        </c:title>
        <c:numFmt formatCode="_(&quot;$&quot;* #,##0_);_(&quot;$&quot;* \(#,##0\);_(&quot;$&quot;* &quot;-&quot;??_);_(@_)" sourceLinked="1"/>
        <c:majorTickMark val="none"/>
        <c:minorTickMark val="none"/>
        <c:tickLblPos val="nextTo"/>
        <c:crossAx val="83175296"/>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cat>
            <c:strRef>
              <c:f>Grafico!$A$3:$D$3</c:f>
              <c:strCache>
                <c:ptCount val="4"/>
                <c:pt idx="0">
                  <c:v>GESTIÓN Y HECHOS SOCIALES</c:v>
                </c:pt>
                <c:pt idx="1">
                  <c:v>GESTIÓN Y HECHOS TERRITORIALES</c:v>
                </c:pt>
                <c:pt idx="2">
                  <c:v>GESTIÓN Y HECHOS ECONOMICOS</c:v>
                </c:pt>
                <c:pt idx="3">
                  <c:v>GESTIÓN Y HECHOS POLITICOS</c:v>
                </c:pt>
              </c:strCache>
            </c:strRef>
          </c:cat>
          <c:val>
            <c:numRef>
              <c:f>Grafico!$A$4:$D$4</c:f>
              <c:numCache>
                <c:formatCode>_("$"* #,##0_);_("$"* \(#,##0\);_("$"* "-"??_);_(@_)</c:formatCode>
                <c:ptCount val="4"/>
                <c:pt idx="0">
                  <c:v>83454146642.270721</c:v>
                </c:pt>
                <c:pt idx="1">
                  <c:v>76979351962.249146</c:v>
                </c:pt>
                <c:pt idx="2">
                  <c:v>2568250531.5776</c:v>
                </c:pt>
                <c:pt idx="3">
                  <c:v>5330553243.5200005</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0"/>
  </c:chart>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48682</xdr:colOff>
      <xdr:row>0</xdr:row>
      <xdr:rowOff>160362</xdr:rowOff>
    </xdr:from>
    <xdr:to>
      <xdr:col>1</xdr:col>
      <xdr:colOff>944218</xdr:colOff>
      <xdr:row>0</xdr:row>
      <xdr:rowOff>1033356</xdr:rowOff>
    </xdr:to>
    <xdr:pic>
      <xdr:nvPicPr>
        <xdr:cNvPr id="3" name="Imagen 44" descr="Escudo_grande_nuevo_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443" y="160362"/>
          <a:ext cx="895536" cy="872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48681</xdr:colOff>
      <xdr:row>0</xdr:row>
      <xdr:rowOff>99249</xdr:rowOff>
    </xdr:from>
    <xdr:to>
      <xdr:col>1</xdr:col>
      <xdr:colOff>1086421</xdr:colOff>
      <xdr:row>0</xdr:row>
      <xdr:rowOff>1073727</xdr:rowOff>
    </xdr:to>
    <xdr:pic>
      <xdr:nvPicPr>
        <xdr:cNvPr id="3" name="Imagen 44" descr="Escudo_grande_nuevo_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817" y="99249"/>
          <a:ext cx="1037740" cy="974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0</xdr:row>
      <xdr:rowOff>98219</xdr:rowOff>
    </xdr:from>
    <xdr:to>
      <xdr:col>2</xdr:col>
      <xdr:colOff>28574</xdr:colOff>
      <xdr:row>0</xdr:row>
      <xdr:rowOff>1073727</xdr:rowOff>
    </xdr:to>
    <xdr:pic>
      <xdr:nvPicPr>
        <xdr:cNvPr id="2" name="Imagen 44" descr="Escudo_grande_nuevo_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98219"/>
          <a:ext cx="1000124" cy="975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103111</xdr:colOff>
      <xdr:row>0</xdr:row>
      <xdr:rowOff>130502</xdr:rowOff>
    </xdr:from>
    <xdr:to>
      <xdr:col>1</xdr:col>
      <xdr:colOff>771525</xdr:colOff>
      <xdr:row>0</xdr:row>
      <xdr:rowOff>1060119</xdr:rowOff>
    </xdr:to>
    <xdr:pic>
      <xdr:nvPicPr>
        <xdr:cNvPr id="2" name="Imagen 44" descr="Escudo_grande_nuevo_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11" y="130502"/>
          <a:ext cx="963689" cy="929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48681</xdr:colOff>
      <xdr:row>0</xdr:row>
      <xdr:rowOff>134471</xdr:rowOff>
    </xdr:from>
    <xdr:to>
      <xdr:col>1</xdr:col>
      <xdr:colOff>1008530</xdr:colOff>
      <xdr:row>0</xdr:row>
      <xdr:rowOff>1073727</xdr:rowOff>
    </xdr:to>
    <xdr:pic>
      <xdr:nvPicPr>
        <xdr:cNvPr id="3" name="Imagen 44" descr="Escudo_grande_nuevo_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563" y="134471"/>
          <a:ext cx="959849" cy="939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48681</xdr:colOff>
      <xdr:row>0</xdr:row>
      <xdr:rowOff>122463</xdr:rowOff>
    </xdr:from>
    <xdr:to>
      <xdr:col>1</xdr:col>
      <xdr:colOff>1034143</xdr:colOff>
      <xdr:row>0</xdr:row>
      <xdr:rowOff>1073726</xdr:rowOff>
    </xdr:to>
    <xdr:pic>
      <xdr:nvPicPr>
        <xdr:cNvPr id="2" name="Imagen 44" descr="Escudo_grande_nuevo_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038" y="122463"/>
          <a:ext cx="985462" cy="951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163044</xdr:colOff>
      <xdr:row>5</xdr:row>
      <xdr:rowOff>134470</xdr:rowOff>
    </xdr:from>
    <xdr:to>
      <xdr:col>6</xdr:col>
      <xdr:colOff>963705</xdr:colOff>
      <xdr:row>23</xdr:row>
      <xdr:rowOff>52108</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171451</xdr:colOff>
      <xdr:row>0</xdr:row>
      <xdr:rowOff>57150</xdr:rowOff>
    </xdr:from>
    <xdr:to>
      <xdr:col>1</xdr:col>
      <xdr:colOff>695325</xdr:colOff>
      <xdr:row>0</xdr:row>
      <xdr:rowOff>540083</xdr:rowOff>
    </xdr:to>
    <xdr:pic>
      <xdr:nvPicPr>
        <xdr:cNvPr id="8" name="Imagen 44" descr="Escudo_grande_nuevo_we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1" y="57150"/>
          <a:ext cx="523874" cy="482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171451</xdr:colOff>
      <xdr:row>1</xdr:row>
      <xdr:rowOff>57150</xdr:rowOff>
    </xdr:from>
    <xdr:to>
      <xdr:col>1</xdr:col>
      <xdr:colOff>695325</xdr:colOff>
      <xdr:row>1</xdr:row>
      <xdr:rowOff>540083</xdr:rowOff>
    </xdr:to>
    <xdr:pic>
      <xdr:nvPicPr>
        <xdr:cNvPr id="3" name="Imagen 44" descr="Escudo_grande_nuevo_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1" y="57150"/>
          <a:ext cx="523874" cy="482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447675</xdr:colOff>
      <xdr:row>0</xdr:row>
      <xdr:rowOff>66854</xdr:rowOff>
    </xdr:from>
    <xdr:to>
      <xdr:col>0</xdr:col>
      <xdr:colOff>1068938</xdr:colOff>
      <xdr:row>0</xdr:row>
      <xdr:rowOff>685800</xdr:rowOff>
    </xdr:to>
    <xdr:pic>
      <xdr:nvPicPr>
        <xdr:cNvPr id="5" name="Imagen 44" descr="Escudo_grande_nuevo_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66854"/>
          <a:ext cx="621263" cy="618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1047750</xdr:colOff>
      <xdr:row>5</xdr:row>
      <xdr:rowOff>138113</xdr:rowOff>
    </xdr:from>
    <xdr:to>
      <xdr:col>3</xdr:col>
      <xdr:colOff>323850</xdr:colOff>
      <xdr:row>18</xdr:row>
      <xdr:rowOff>38101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Compuesto">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T100"/>
  <sheetViews>
    <sheetView zoomScale="30" zoomScaleNormal="30" zoomScaleSheetLayoutView="115" workbookViewId="0">
      <selection activeCell="BM9" sqref="BM9"/>
    </sheetView>
  </sheetViews>
  <sheetFormatPr baseColWidth="10" defaultColWidth="11.42578125" defaultRowHeight="15" x14ac:dyDescent="0.25"/>
  <cols>
    <col min="1" max="1" width="3.85546875" style="205" customWidth="1"/>
    <col min="2" max="2" width="15.7109375" style="269" customWidth="1"/>
    <col min="3" max="3" width="3" style="207" bestFit="1" customWidth="1"/>
    <col min="4" max="4" width="4" style="270" customWidth="1"/>
    <col min="5" max="5" width="3" style="207" bestFit="1" customWidth="1"/>
    <col min="6" max="6" width="17" style="271" customWidth="1"/>
    <col min="7" max="7" width="4.85546875" style="272" customWidth="1"/>
    <col min="8" max="8" width="13.7109375" style="289" customWidth="1"/>
    <col min="9" max="9" width="1.42578125" style="207" customWidth="1"/>
    <col min="10" max="10" width="14" style="207" customWidth="1"/>
    <col min="11" max="11" width="5.7109375" style="270" customWidth="1"/>
    <col min="12" max="12" width="25.7109375" style="270" customWidth="1"/>
    <col min="13" max="13" width="3" style="207" bestFit="1" customWidth="1"/>
    <col min="14" max="14" width="22.7109375" style="270" customWidth="1"/>
    <col min="15" max="15" width="13.28515625" style="207" customWidth="1"/>
    <col min="16" max="16" width="5.42578125" style="270" customWidth="1"/>
    <col min="17" max="17" width="10.42578125" style="270" customWidth="1"/>
    <col min="18" max="18" width="9" style="207" customWidth="1"/>
    <col min="19" max="23" width="12.85546875" style="207" customWidth="1"/>
    <col min="24" max="24" width="21" style="207" customWidth="1"/>
    <col min="25" max="25" width="15.28515625" style="207" customWidth="1"/>
    <col min="26" max="26" width="0" style="270" hidden="1" customWidth="1"/>
    <col min="27" max="27" width="9.7109375" style="207" hidden="1" customWidth="1"/>
    <col min="28" max="32" width="12.85546875" style="207" hidden="1" customWidth="1"/>
    <col min="33" max="33" width="20" style="207" hidden="1" customWidth="1"/>
    <col min="34" max="35" width="0" style="207" hidden="1" customWidth="1"/>
    <col min="36" max="40" width="12.7109375" style="207" hidden="1" customWidth="1"/>
    <col min="41" max="41" width="18.28515625" style="207" hidden="1" customWidth="1"/>
    <col min="42" max="42" width="8" style="207" customWidth="1"/>
    <col min="43" max="43" width="11.42578125" style="207"/>
    <col min="44" max="48" width="12.85546875" style="207" customWidth="1"/>
    <col min="49" max="49" width="18" style="207" customWidth="1"/>
    <col min="50" max="51" width="0" style="207" hidden="1" customWidth="1"/>
    <col min="52" max="56" width="12.85546875" style="207" hidden="1" customWidth="1"/>
    <col min="57" max="57" width="18.42578125" style="207" hidden="1" customWidth="1"/>
    <col min="58" max="16384" width="11.42578125" style="207"/>
  </cols>
  <sheetData>
    <row r="1" spans="1:72" ht="90.75" customHeight="1" thickBot="1" x14ac:dyDescent="0.3">
      <c r="A1" s="605" t="s">
        <v>2032</v>
      </c>
      <c r="B1" s="606"/>
      <c r="C1" s="606"/>
      <c r="D1" s="606"/>
      <c r="E1" s="606"/>
      <c r="F1" s="606"/>
      <c r="G1" s="606"/>
      <c r="H1" s="606"/>
      <c r="I1" s="606"/>
      <c r="J1" s="606"/>
      <c r="K1" s="607"/>
      <c r="L1" s="608" t="s">
        <v>2514</v>
      </c>
      <c r="M1" s="609"/>
      <c r="N1" s="609"/>
      <c r="O1" s="609"/>
      <c r="P1" s="609"/>
      <c r="Q1" s="609"/>
      <c r="R1" s="609"/>
      <c r="S1" s="609"/>
      <c r="T1" s="609"/>
      <c r="U1" s="609"/>
      <c r="V1" s="609"/>
      <c r="W1" s="609"/>
      <c r="X1" s="609"/>
      <c r="Y1" s="610"/>
      <c r="Z1" s="204"/>
      <c r="AA1" s="204"/>
      <c r="AB1" s="204"/>
      <c r="AC1" s="205"/>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row>
    <row r="2" spans="1:72" ht="64.5" customHeight="1" thickBot="1" x14ac:dyDescent="0.3">
      <c r="A2" s="611" t="s">
        <v>1965</v>
      </c>
      <c r="B2" s="612"/>
      <c r="C2" s="612"/>
      <c r="D2" s="612"/>
      <c r="E2" s="612"/>
      <c r="F2" s="612"/>
      <c r="G2" s="612"/>
      <c r="H2" s="612"/>
      <c r="I2" s="612"/>
      <c r="J2" s="612"/>
      <c r="K2" s="612"/>
      <c r="L2" s="612"/>
      <c r="M2" s="612"/>
      <c r="N2" s="612"/>
      <c r="O2" s="612"/>
      <c r="P2" s="612"/>
      <c r="Q2" s="612"/>
      <c r="R2" s="612"/>
      <c r="S2" s="612"/>
      <c r="T2" s="612"/>
      <c r="U2" s="612"/>
      <c r="V2" s="612"/>
      <c r="W2" s="612"/>
      <c r="X2" s="612"/>
      <c r="Y2" s="613"/>
      <c r="Z2" s="650" t="s">
        <v>1960</v>
      </c>
      <c r="AA2" s="651"/>
      <c r="AB2" s="651"/>
      <c r="AC2" s="651"/>
      <c r="AD2" s="651"/>
      <c r="AE2" s="651"/>
      <c r="AF2" s="651"/>
      <c r="AG2" s="652"/>
      <c r="AH2" s="637" t="s">
        <v>1961</v>
      </c>
      <c r="AI2" s="638"/>
      <c r="AJ2" s="638"/>
      <c r="AK2" s="638"/>
      <c r="AL2" s="638"/>
      <c r="AM2" s="638"/>
      <c r="AN2" s="638"/>
      <c r="AO2" s="639"/>
      <c r="AP2" s="653" t="s">
        <v>1962</v>
      </c>
      <c r="AQ2" s="651"/>
      <c r="AR2" s="651"/>
      <c r="AS2" s="651"/>
      <c r="AT2" s="651"/>
      <c r="AU2" s="651"/>
      <c r="AV2" s="651"/>
      <c r="AW2" s="652"/>
      <c r="AX2" s="637" t="s">
        <v>1963</v>
      </c>
      <c r="AY2" s="638"/>
      <c r="AZ2" s="638"/>
      <c r="BA2" s="638"/>
      <c r="BB2" s="638"/>
      <c r="BC2" s="638"/>
      <c r="BD2" s="638"/>
      <c r="BE2" s="639"/>
    </row>
    <row r="3" spans="1:72" s="211" customFormat="1" ht="26.25" customHeight="1" x14ac:dyDescent="0.25">
      <c r="A3" s="614" t="s">
        <v>1178</v>
      </c>
      <c r="B3" s="629" t="s">
        <v>1597</v>
      </c>
      <c r="C3" s="640" t="s">
        <v>15</v>
      </c>
      <c r="D3" s="643" t="s">
        <v>1</v>
      </c>
      <c r="E3" s="640" t="s">
        <v>15</v>
      </c>
      <c r="F3" s="629" t="s">
        <v>0</v>
      </c>
      <c r="G3" s="646" t="s">
        <v>13</v>
      </c>
      <c r="H3" s="629" t="s">
        <v>2</v>
      </c>
      <c r="I3" s="649" t="s">
        <v>15</v>
      </c>
      <c r="J3" s="629" t="s">
        <v>3</v>
      </c>
      <c r="K3" s="646" t="s">
        <v>14</v>
      </c>
      <c r="L3" s="629" t="s">
        <v>1635</v>
      </c>
      <c r="M3" s="649" t="s">
        <v>15</v>
      </c>
      <c r="N3" s="629" t="s">
        <v>4</v>
      </c>
      <c r="O3" s="634" t="s">
        <v>5</v>
      </c>
      <c r="P3" s="635"/>
      <c r="Q3" s="635"/>
      <c r="R3" s="636"/>
      <c r="S3" s="627" t="s">
        <v>1958</v>
      </c>
      <c r="T3" s="628"/>
      <c r="U3" s="628"/>
      <c r="V3" s="628"/>
      <c r="W3" s="628"/>
      <c r="X3" s="629" t="s">
        <v>6</v>
      </c>
      <c r="Y3" s="631" t="s">
        <v>7</v>
      </c>
      <c r="Z3" s="675" t="s">
        <v>72</v>
      </c>
      <c r="AA3" s="208"/>
      <c r="AB3" s="676" t="s">
        <v>18</v>
      </c>
      <c r="AC3" s="677"/>
      <c r="AD3" s="677"/>
      <c r="AE3" s="677"/>
      <c r="AF3" s="677"/>
      <c r="AG3" s="674" t="s">
        <v>73</v>
      </c>
      <c r="AH3" s="668" t="s">
        <v>74</v>
      </c>
      <c r="AI3" s="209"/>
      <c r="AJ3" s="654" t="s">
        <v>18</v>
      </c>
      <c r="AK3" s="655"/>
      <c r="AL3" s="655"/>
      <c r="AM3" s="655"/>
      <c r="AN3" s="655"/>
      <c r="AO3" s="656" t="s">
        <v>75</v>
      </c>
      <c r="AP3" s="659" t="s">
        <v>76</v>
      </c>
      <c r="AQ3" s="210"/>
      <c r="AR3" s="662" t="s">
        <v>18</v>
      </c>
      <c r="AS3" s="663"/>
      <c r="AT3" s="663"/>
      <c r="AU3" s="663"/>
      <c r="AV3" s="663"/>
      <c r="AW3" s="671" t="s">
        <v>77</v>
      </c>
      <c r="AX3" s="668" t="s">
        <v>1176</v>
      </c>
      <c r="AY3" s="209"/>
      <c r="AZ3" s="654" t="s">
        <v>18</v>
      </c>
      <c r="BA3" s="655"/>
      <c r="BB3" s="655"/>
      <c r="BC3" s="655"/>
      <c r="BD3" s="655"/>
      <c r="BE3" s="656" t="s">
        <v>1177</v>
      </c>
    </row>
    <row r="4" spans="1:72" s="211" customFormat="1" ht="30.75" customHeight="1" x14ac:dyDescent="0.25">
      <c r="A4" s="615"/>
      <c r="B4" s="630"/>
      <c r="C4" s="641"/>
      <c r="D4" s="644"/>
      <c r="E4" s="641"/>
      <c r="F4" s="630"/>
      <c r="G4" s="647"/>
      <c r="H4" s="630"/>
      <c r="I4" s="647"/>
      <c r="J4" s="630"/>
      <c r="K4" s="647"/>
      <c r="L4" s="630"/>
      <c r="M4" s="647"/>
      <c r="N4" s="630"/>
      <c r="O4" s="630" t="s">
        <v>1617</v>
      </c>
      <c r="P4" s="630" t="s">
        <v>8</v>
      </c>
      <c r="Q4" s="625" t="s">
        <v>49</v>
      </c>
      <c r="R4" s="625" t="s">
        <v>20</v>
      </c>
      <c r="S4" s="630" t="s">
        <v>9</v>
      </c>
      <c r="T4" s="630" t="s">
        <v>10</v>
      </c>
      <c r="U4" s="630" t="s">
        <v>1964</v>
      </c>
      <c r="V4" s="630" t="s">
        <v>16</v>
      </c>
      <c r="W4" s="625" t="s">
        <v>17</v>
      </c>
      <c r="X4" s="630"/>
      <c r="Y4" s="632"/>
      <c r="Z4" s="660"/>
      <c r="AA4" s="667" t="s">
        <v>22</v>
      </c>
      <c r="AB4" s="623" t="s">
        <v>9</v>
      </c>
      <c r="AC4" s="623" t="s">
        <v>10</v>
      </c>
      <c r="AD4" s="623" t="s">
        <v>1652</v>
      </c>
      <c r="AE4" s="623" t="s">
        <v>16</v>
      </c>
      <c r="AF4" s="667" t="s">
        <v>17</v>
      </c>
      <c r="AG4" s="672"/>
      <c r="AH4" s="669"/>
      <c r="AI4" s="664" t="s">
        <v>19</v>
      </c>
      <c r="AJ4" s="666" t="s">
        <v>9</v>
      </c>
      <c r="AK4" s="666" t="s">
        <v>10</v>
      </c>
      <c r="AL4" s="666" t="s">
        <v>1653</v>
      </c>
      <c r="AM4" s="664" t="s">
        <v>21</v>
      </c>
      <c r="AN4" s="664" t="s">
        <v>17</v>
      </c>
      <c r="AO4" s="657"/>
      <c r="AP4" s="660"/>
      <c r="AQ4" s="667" t="s">
        <v>19</v>
      </c>
      <c r="AR4" s="623" t="s">
        <v>9</v>
      </c>
      <c r="AS4" s="623" t="s">
        <v>10</v>
      </c>
      <c r="AT4" s="623" t="s">
        <v>1653</v>
      </c>
      <c r="AU4" s="667" t="s">
        <v>21</v>
      </c>
      <c r="AV4" s="667" t="s">
        <v>17</v>
      </c>
      <c r="AW4" s="672"/>
      <c r="AX4" s="669"/>
      <c r="AY4" s="664" t="s">
        <v>19</v>
      </c>
      <c r="AZ4" s="666" t="s">
        <v>9</v>
      </c>
      <c r="BA4" s="666" t="s">
        <v>10</v>
      </c>
      <c r="BB4" s="666" t="s">
        <v>1654</v>
      </c>
      <c r="BC4" s="664" t="s">
        <v>21</v>
      </c>
      <c r="BD4" s="664" t="s">
        <v>17</v>
      </c>
      <c r="BE4" s="657"/>
    </row>
    <row r="5" spans="1:72" s="211" customFormat="1" ht="30.75" customHeight="1" thickBot="1" x14ac:dyDescent="0.3">
      <c r="A5" s="616"/>
      <c r="B5" s="626"/>
      <c r="C5" s="642"/>
      <c r="D5" s="645"/>
      <c r="E5" s="642"/>
      <c r="F5" s="626"/>
      <c r="G5" s="648"/>
      <c r="H5" s="626"/>
      <c r="I5" s="648"/>
      <c r="J5" s="626"/>
      <c r="K5" s="648"/>
      <c r="L5" s="626"/>
      <c r="M5" s="648"/>
      <c r="N5" s="626"/>
      <c r="O5" s="626"/>
      <c r="P5" s="626"/>
      <c r="Q5" s="626"/>
      <c r="R5" s="626"/>
      <c r="S5" s="626"/>
      <c r="T5" s="626"/>
      <c r="U5" s="626"/>
      <c r="V5" s="626"/>
      <c r="W5" s="626"/>
      <c r="X5" s="626"/>
      <c r="Y5" s="633"/>
      <c r="Z5" s="661"/>
      <c r="AA5" s="624"/>
      <c r="AB5" s="624"/>
      <c r="AC5" s="624"/>
      <c r="AD5" s="624"/>
      <c r="AE5" s="624"/>
      <c r="AF5" s="624"/>
      <c r="AG5" s="673"/>
      <c r="AH5" s="670"/>
      <c r="AI5" s="665"/>
      <c r="AJ5" s="665"/>
      <c r="AK5" s="665"/>
      <c r="AL5" s="665"/>
      <c r="AM5" s="665"/>
      <c r="AN5" s="665"/>
      <c r="AO5" s="658"/>
      <c r="AP5" s="661"/>
      <c r="AQ5" s="624"/>
      <c r="AR5" s="624"/>
      <c r="AS5" s="624"/>
      <c r="AT5" s="624"/>
      <c r="AU5" s="624"/>
      <c r="AV5" s="624"/>
      <c r="AW5" s="673"/>
      <c r="AX5" s="670"/>
      <c r="AY5" s="665"/>
      <c r="AZ5" s="665"/>
      <c r="BA5" s="665"/>
      <c r="BB5" s="665"/>
      <c r="BC5" s="665"/>
      <c r="BD5" s="665"/>
      <c r="BE5" s="658"/>
    </row>
    <row r="6" spans="1:72" x14ac:dyDescent="0.25">
      <c r="A6" s="212">
        <v>1</v>
      </c>
      <c r="B6" s="213">
        <v>2</v>
      </c>
      <c r="C6" s="214">
        <v>3</v>
      </c>
      <c r="D6" s="214">
        <v>4</v>
      </c>
      <c r="E6" s="215">
        <v>5</v>
      </c>
      <c r="F6" s="216">
        <v>6</v>
      </c>
      <c r="G6" s="217">
        <v>7</v>
      </c>
      <c r="H6" s="218">
        <v>8</v>
      </c>
      <c r="I6" s="215">
        <v>9</v>
      </c>
      <c r="J6" s="214">
        <v>10</v>
      </c>
      <c r="K6" s="217">
        <v>11</v>
      </c>
      <c r="L6" s="214">
        <v>12</v>
      </c>
      <c r="M6" s="217">
        <v>13</v>
      </c>
      <c r="N6" s="214">
        <v>14</v>
      </c>
      <c r="O6" s="217">
        <v>15</v>
      </c>
      <c r="P6" s="214">
        <v>16</v>
      </c>
      <c r="Q6" s="217">
        <v>17</v>
      </c>
      <c r="R6" s="214">
        <v>18</v>
      </c>
      <c r="S6" s="217">
        <v>19</v>
      </c>
      <c r="T6" s="214">
        <v>20</v>
      </c>
      <c r="U6" s="217">
        <v>21</v>
      </c>
      <c r="V6" s="214">
        <v>22</v>
      </c>
      <c r="W6" s="217">
        <v>23</v>
      </c>
      <c r="X6" s="214">
        <v>24</v>
      </c>
      <c r="Y6" s="219">
        <v>25</v>
      </c>
      <c r="Z6" s="220">
        <v>26</v>
      </c>
      <c r="AA6" s="221">
        <v>27</v>
      </c>
      <c r="AB6" s="222">
        <v>28</v>
      </c>
      <c r="AC6" s="221">
        <v>29</v>
      </c>
      <c r="AD6" s="222">
        <v>30</v>
      </c>
      <c r="AE6" s="221">
        <v>31</v>
      </c>
      <c r="AF6" s="222">
        <v>32</v>
      </c>
      <c r="AG6" s="223">
        <v>33</v>
      </c>
      <c r="AH6" s="224">
        <v>34</v>
      </c>
      <c r="AI6" s="225">
        <v>35</v>
      </c>
      <c r="AJ6" s="226">
        <v>36</v>
      </c>
      <c r="AK6" s="225">
        <v>37</v>
      </c>
      <c r="AL6" s="226">
        <v>38</v>
      </c>
      <c r="AM6" s="225">
        <v>39</v>
      </c>
      <c r="AN6" s="226">
        <v>40</v>
      </c>
      <c r="AO6" s="227">
        <v>41</v>
      </c>
      <c r="AP6" s="228">
        <v>42</v>
      </c>
      <c r="AQ6" s="221">
        <v>43</v>
      </c>
      <c r="AR6" s="222">
        <v>44</v>
      </c>
      <c r="AS6" s="221">
        <v>45</v>
      </c>
      <c r="AT6" s="222">
        <v>46</v>
      </c>
      <c r="AU6" s="221">
        <v>47</v>
      </c>
      <c r="AV6" s="222">
        <v>48</v>
      </c>
      <c r="AW6" s="223">
        <v>49</v>
      </c>
      <c r="AX6" s="224">
        <v>50</v>
      </c>
      <c r="AY6" s="225">
        <v>51</v>
      </c>
      <c r="AZ6" s="226">
        <v>52</v>
      </c>
      <c r="BA6" s="225">
        <v>53</v>
      </c>
      <c r="BB6" s="226">
        <v>54</v>
      </c>
      <c r="BC6" s="225">
        <v>55</v>
      </c>
      <c r="BD6" s="226">
        <v>56</v>
      </c>
      <c r="BE6" s="229">
        <v>57</v>
      </c>
    </row>
    <row r="7" spans="1:72" ht="30.75" customHeight="1" x14ac:dyDescent="0.25">
      <c r="A7" s="230">
        <v>1</v>
      </c>
      <c r="B7" s="601" t="s">
        <v>1600</v>
      </c>
      <c r="C7" s="601"/>
      <c r="D7" s="601">
        <v>1</v>
      </c>
      <c r="E7" s="601"/>
      <c r="F7" s="601" t="s">
        <v>1636</v>
      </c>
      <c r="G7" s="601">
        <v>1.1000000000000001</v>
      </c>
      <c r="H7" s="620" t="s">
        <v>1628</v>
      </c>
      <c r="I7" s="617"/>
      <c r="J7" s="681" t="s">
        <v>2745</v>
      </c>
      <c r="K7" s="95" t="s">
        <v>42</v>
      </c>
      <c r="L7" s="91" t="s">
        <v>2746</v>
      </c>
      <c r="M7" s="231"/>
      <c r="N7" s="95" t="s">
        <v>1704</v>
      </c>
      <c r="O7" s="94" t="s">
        <v>1702</v>
      </c>
      <c r="P7" s="95">
        <v>73</v>
      </c>
      <c r="Q7" s="232">
        <f>P7+6</f>
        <v>79</v>
      </c>
      <c r="R7" s="233" t="e">
        <f>+(Z7+AH7+AP7+AX7)/N7*100</f>
        <v>#VALUE!</v>
      </c>
      <c r="S7" s="234">
        <f t="shared" ref="S7" si="0">AB7+AJ7+AR7+AZ7</f>
        <v>127500000</v>
      </c>
      <c r="T7" s="234">
        <f t="shared" ref="T7" si="1">AC7+AK7+AS7+BA7</f>
        <v>290000000</v>
      </c>
      <c r="U7" s="234">
        <f t="shared" ref="U7" si="2">AD7+AL7+AT7+BB7</f>
        <v>0</v>
      </c>
      <c r="V7" s="234">
        <f t="shared" ref="V7" si="3">AE7+AM7+AU7+BC7</f>
        <v>0</v>
      </c>
      <c r="W7" s="234">
        <f t="shared" ref="W7" si="4">AF7+AN7+AV7+BD7</f>
        <v>0</v>
      </c>
      <c r="X7" s="234">
        <f t="shared" ref="X7" si="5">+SUM(S7:W7)</f>
        <v>417500000</v>
      </c>
      <c r="Y7" s="235" t="s">
        <v>2030</v>
      </c>
      <c r="Z7" s="236">
        <v>1</v>
      </c>
      <c r="AA7" s="237" t="e">
        <f>+Z7/$N7*100</f>
        <v>#VALUE!</v>
      </c>
      <c r="AB7" s="238">
        <v>27500000</v>
      </c>
      <c r="AC7" s="238">
        <v>40000000</v>
      </c>
      <c r="AD7" s="238"/>
      <c r="AE7" s="238"/>
      <c r="AF7" s="238"/>
      <c r="AG7" s="239">
        <f>+SUM(AB7:AF7)</f>
        <v>67500000</v>
      </c>
      <c r="AH7" s="240">
        <v>2</v>
      </c>
      <c r="AI7" s="241" t="e">
        <f>+AH7/$N7*100</f>
        <v>#VALUE!</v>
      </c>
      <c r="AJ7" s="242">
        <v>40000000</v>
      </c>
      <c r="AK7" s="242">
        <v>100000000</v>
      </c>
      <c r="AL7" s="242"/>
      <c r="AM7" s="242"/>
      <c r="AN7" s="242"/>
      <c r="AO7" s="243">
        <f>+SUM(AJ7:AN7)</f>
        <v>140000000</v>
      </c>
      <c r="AP7" s="244">
        <v>3</v>
      </c>
      <c r="AQ7" s="237" t="e">
        <f>+AP7/$N7*100</f>
        <v>#VALUE!</v>
      </c>
      <c r="AR7" s="238">
        <v>60000000</v>
      </c>
      <c r="AS7" s="238">
        <v>150000000</v>
      </c>
      <c r="AT7" s="238"/>
      <c r="AU7" s="238"/>
      <c r="AV7" s="238"/>
      <c r="AW7" s="239">
        <f>+SUM(AR7:AV7)</f>
        <v>210000000</v>
      </c>
      <c r="AX7" s="240"/>
      <c r="AY7" s="241" t="e">
        <f>+AX7/$N7*100</f>
        <v>#VALUE!</v>
      </c>
      <c r="AZ7" s="242"/>
      <c r="BA7" s="242"/>
      <c r="BB7" s="242"/>
      <c r="BC7" s="242"/>
      <c r="BD7" s="242"/>
      <c r="BE7" s="243">
        <f>+SUM(AZ7:BD7)</f>
        <v>0</v>
      </c>
    </row>
    <row r="8" spans="1:72" ht="27" x14ac:dyDescent="0.25">
      <c r="A8" s="230">
        <v>2</v>
      </c>
      <c r="B8" s="602"/>
      <c r="C8" s="602"/>
      <c r="D8" s="602"/>
      <c r="E8" s="602"/>
      <c r="F8" s="602"/>
      <c r="G8" s="602"/>
      <c r="H8" s="621"/>
      <c r="I8" s="618"/>
      <c r="J8" s="682"/>
      <c r="K8" s="95" t="s">
        <v>43</v>
      </c>
      <c r="L8" s="91" t="s">
        <v>2747</v>
      </c>
      <c r="M8" s="231"/>
      <c r="N8" s="95" t="s">
        <v>2800</v>
      </c>
      <c r="O8" s="94" t="s">
        <v>2117</v>
      </c>
      <c r="P8" s="95">
        <v>6</v>
      </c>
      <c r="Q8" s="232">
        <f>5+P8</f>
        <v>11</v>
      </c>
      <c r="R8" s="233"/>
      <c r="S8" s="234">
        <f t="shared" ref="S8:S9" si="6">AB8+AJ8+AR8+AZ8</f>
        <v>420000000</v>
      </c>
      <c r="T8" s="234">
        <f t="shared" ref="T8:T9" si="7">AC8+AK8+AS8+BA8</f>
        <v>767230509</v>
      </c>
      <c r="U8" s="234">
        <f t="shared" ref="U8:U9" si="8">AD8+AL8+AT8+BB8</f>
        <v>0</v>
      </c>
      <c r="V8" s="234">
        <f t="shared" ref="V8:V9" si="9">AE8+AM8+AU8+BC8</f>
        <v>0</v>
      </c>
      <c r="W8" s="234">
        <f t="shared" ref="W8:W9" si="10">AF8+AN8+AV8+BD8</f>
        <v>0</v>
      </c>
      <c r="X8" s="234">
        <f t="shared" ref="X8:X9" si="11">+SUM(S8:W8)</f>
        <v>1187230509</v>
      </c>
      <c r="Y8" s="235" t="s">
        <v>2030</v>
      </c>
      <c r="Z8" s="236">
        <v>1</v>
      </c>
      <c r="AA8" s="237"/>
      <c r="AB8" s="238">
        <v>120000000</v>
      </c>
      <c r="AC8" s="238">
        <v>147230509</v>
      </c>
      <c r="AD8" s="238"/>
      <c r="AE8" s="238"/>
      <c r="AF8" s="238"/>
      <c r="AG8" s="239">
        <f t="shared" ref="AG8:AG70" si="12">+SUM(AB8:AF8)</f>
        <v>267230509</v>
      </c>
      <c r="AH8" s="240">
        <v>2</v>
      </c>
      <c r="AI8" s="241"/>
      <c r="AJ8" s="242">
        <v>80000000</v>
      </c>
      <c r="AK8" s="242">
        <v>200000000</v>
      </c>
      <c r="AL8" s="242"/>
      <c r="AM8" s="242"/>
      <c r="AN8" s="242"/>
      <c r="AO8" s="243">
        <f t="shared" ref="AO8:AO70" si="13">+SUM(AJ8:AN8)</f>
        <v>280000000</v>
      </c>
      <c r="AP8" s="244">
        <v>2</v>
      </c>
      <c r="AQ8" s="237"/>
      <c r="AR8" s="238">
        <v>100000000</v>
      </c>
      <c r="AS8" s="238">
        <v>200000000</v>
      </c>
      <c r="AT8" s="238"/>
      <c r="AU8" s="238"/>
      <c r="AV8" s="238"/>
      <c r="AW8" s="239">
        <f t="shared" ref="AW8:AW70" si="14">+SUM(AR8:AV8)</f>
        <v>300000000</v>
      </c>
      <c r="AX8" s="240"/>
      <c r="AY8" s="241"/>
      <c r="AZ8" s="242">
        <v>120000000</v>
      </c>
      <c r="BA8" s="242">
        <v>220000000</v>
      </c>
      <c r="BB8" s="242"/>
      <c r="BC8" s="242"/>
      <c r="BD8" s="242"/>
      <c r="BE8" s="243">
        <f t="shared" ref="BE8:BE70" si="15">+SUM(AZ8:BD8)</f>
        <v>340000000</v>
      </c>
    </row>
    <row r="9" spans="1:72" ht="23.25" customHeight="1" x14ac:dyDescent="0.25">
      <c r="A9" s="230">
        <v>3</v>
      </c>
      <c r="B9" s="602"/>
      <c r="C9" s="602"/>
      <c r="D9" s="602"/>
      <c r="E9" s="602"/>
      <c r="F9" s="602"/>
      <c r="G9" s="602"/>
      <c r="H9" s="621"/>
      <c r="I9" s="618"/>
      <c r="J9" s="682"/>
      <c r="K9" s="95" t="s">
        <v>41</v>
      </c>
      <c r="L9" s="95" t="s">
        <v>2765</v>
      </c>
      <c r="M9" s="231"/>
      <c r="N9" s="94" t="s">
        <v>2441</v>
      </c>
      <c r="O9" s="95" t="s">
        <v>1703</v>
      </c>
      <c r="P9" s="95">
        <v>4</v>
      </c>
      <c r="Q9" s="232">
        <f>16+P9</f>
        <v>20</v>
      </c>
      <c r="R9" s="233"/>
      <c r="S9" s="234">
        <f t="shared" si="6"/>
        <v>550000000</v>
      </c>
      <c r="T9" s="234">
        <f t="shared" si="7"/>
        <v>0</v>
      </c>
      <c r="U9" s="234">
        <f t="shared" si="8"/>
        <v>0</v>
      </c>
      <c r="V9" s="234">
        <f t="shared" si="9"/>
        <v>0</v>
      </c>
      <c r="W9" s="234">
        <f t="shared" si="10"/>
        <v>0</v>
      </c>
      <c r="X9" s="234">
        <f t="shared" si="11"/>
        <v>550000000</v>
      </c>
      <c r="Y9" s="235" t="s">
        <v>37</v>
      </c>
      <c r="Z9" s="236">
        <v>4</v>
      </c>
      <c r="AA9" s="237" t="e">
        <f>+Z9/$N9*100</f>
        <v>#VALUE!</v>
      </c>
      <c r="AB9" s="238">
        <v>130000000</v>
      </c>
      <c r="AC9" s="238"/>
      <c r="AD9" s="238"/>
      <c r="AE9" s="238"/>
      <c r="AF9" s="238"/>
      <c r="AG9" s="239">
        <f t="shared" si="12"/>
        <v>130000000</v>
      </c>
      <c r="AH9" s="240">
        <v>3</v>
      </c>
      <c r="AI9" s="241" t="e">
        <f>+AH9/$N9*100</f>
        <v>#VALUE!</v>
      </c>
      <c r="AJ9" s="242">
        <v>135000000</v>
      </c>
      <c r="AK9" s="242"/>
      <c r="AL9" s="242"/>
      <c r="AM9" s="242"/>
      <c r="AN9" s="242"/>
      <c r="AO9" s="243">
        <f t="shared" si="13"/>
        <v>135000000</v>
      </c>
      <c r="AP9" s="244">
        <v>3</v>
      </c>
      <c r="AQ9" s="237" t="e">
        <f>+AP9/$N9*100</f>
        <v>#VALUE!</v>
      </c>
      <c r="AR9" s="238">
        <v>140000000</v>
      </c>
      <c r="AS9" s="238"/>
      <c r="AT9" s="238"/>
      <c r="AU9" s="238"/>
      <c r="AV9" s="238"/>
      <c r="AW9" s="239">
        <f t="shared" si="14"/>
        <v>140000000</v>
      </c>
      <c r="AX9" s="240">
        <v>3</v>
      </c>
      <c r="AY9" s="241" t="e">
        <f>+AX9/$N9*100</f>
        <v>#VALUE!</v>
      </c>
      <c r="AZ9" s="242">
        <v>145000000</v>
      </c>
      <c r="BA9" s="242"/>
      <c r="BB9" s="242"/>
      <c r="BC9" s="242"/>
      <c r="BD9" s="242"/>
      <c r="BE9" s="243">
        <f t="shared" si="15"/>
        <v>145000000</v>
      </c>
    </row>
    <row r="10" spans="1:72" ht="30" customHeight="1" x14ac:dyDescent="0.25">
      <c r="A10" s="230">
        <v>4</v>
      </c>
      <c r="B10" s="602"/>
      <c r="C10" s="602"/>
      <c r="D10" s="602"/>
      <c r="E10" s="602"/>
      <c r="F10" s="602"/>
      <c r="G10" s="602"/>
      <c r="H10" s="621"/>
      <c r="I10" s="618"/>
      <c r="J10" s="682"/>
      <c r="K10" s="95" t="s">
        <v>1912</v>
      </c>
      <c r="L10" s="94" t="s">
        <v>2748</v>
      </c>
      <c r="M10" s="231"/>
      <c r="N10" s="94" t="s">
        <v>2141</v>
      </c>
      <c r="O10" s="95" t="s">
        <v>1908</v>
      </c>
      <c r="P10" s="95">
        <v>5</v>
      </c>
      <c r="Q10" s="232">
        <f>P10+8</f>
        <v>13</v>
      </c>
      <c r="R10" s="233"/>
      <c r="S10" s="234">
        <f t="shared" ref="S10:S14" si="16">AB10+AJ10+AR10+AZ10</f>
        <v>98000000</v>
      </c>
      <c r="T10" s="234">
        <f t="shared" ref="T10:T14" si="17">AC10+AK10+AS10+BA10</f>
        <v>19000000</v>
      </c>
      <c r="U10" s="234">
        <f t="shared" ref="U10:U14" si="18">AD10+AL10+AT10+BB10</f>
        <v>0</v>
      </c>
      <c r="V10" s="234">
        <f t="shared" ref="V10:V14" si="19">AE10+AM10+AU10+BC10</f>
        <v>0</v>
      </c>
      <c r="W10" s="234">
        <f t="shared" ref="W10:W14" si="20">AF10+AN10+AV10+BD10</f>
        <v>0</v>
      </c>
      <c r="X10" s="234">
        <f t="shared" ref="X10:X14" si="21">+SUM(S10:W10)</f>
        <v>117000000</v>
      </c>
      <c r="Y10" s="235" t="s">
        <v>37</v>
      </c>
      <c r="Z10" s="236">
        <v>2</v>
      </c>
      <c r="AA10" s="237"/>
      <c r="AB10" s="238">
        <v>20000000</v>
      </c>
      <c r="AC10" s="238">
        <v>5000000</v>
      </c>
      <c r="AD10" s="238"/>
      <c r="AE10" s="238"/>
      <c r="AF10" s="238"/>
      <c r="AG10" s="239">
        <f t="shared" si="12"/>
        <v>25000000</v>
      </c>
      <c r="AH10" s="240">
        <v>2</v>
      </c>
      <c r="AI10" s="241"/>
      <c r="AJ10" s="242">
        <v>24000000</v>
      </c>
      <c r="AK10" s="242">
        <v>6000000</v>
      </c>
      <c r="AL10" s="242"/>
      <c r="AM10" s="242"/>
      <c r="AN10" s="242"/>
      <c r="AO10" s="243">
        <f t="shared" si="13"/>
        <v>30000000</v>
      </c>
      <c r="AP10" s="244">
        <v>2</v>
      </c>
      <c r="AQ10" s="237"/>
      <c r="AR10" s="238">
        <v>26000000</v>
      </c>
      <c r="AS10" s="238">
        <v>6000000</v>
      </c>
      <c r="AT10" s="238"/>
      <c r="AU10" s="238"/>
      <c r="AV10" s="238"/>
      <c r="AW10" s="239">
        <f t="shared" si="14"/>
        <v>32000000</v>
      </c>
      <c r="AX10" s="240">
        <v>2</v>
      </c>
      <c r="AY10" s="241"/>
      <c r="AZ10" s="242">
        <v>28000000</v>
      </c>
      <c r="BA10" s="242">
        <v>2000000</v>
      </c>
      <c r="BB10" s="242"/>
      <c r="BC10" s="242"/>
      <c r="BD10" s="242"/>
      <c r="BE10" s="243">
        <f t="shared" si="15"/>
        <v>30000000</v>
      </c>
    </row>
    <row r="11" spans="1:72" ht="45" customHeight="1" x14ac:dyDescent="0.25">
      <c r="A11" s="230">
        <v>5</v>
      </c>
      <c r="B11" s="602"/>
      <c r="C11" s="602"/>
      <c r="D11" s="602"/>
      <c r="E11" s="602"/>
      <c r="F11" s="602"/>
      <c r="G11" s="602"/>
      <c r="H11" s="621"/>
      <c r="I11" s="618"/>
      <c r="J11" s="682"/>
      <c r="K11" s="95" t="s">
        <v>1913</v>
      </c>
      <c r="L11" s="94" t="s">
        <v>2749</v>
      </c>
      <c r="M11" s="231"/>
      <c r="N11" s="94" t="s">
        <v>2766</v>
      </c>
      <c r="O11" s="95" t="s">
        <v>1865</v>
      </c>
      <c r="P11" s="95">
        <v>41</v>
      </c>
      <c r="Q11" s="232">
        <f>P11+40</f>
        <v>81</v>
      </c>
      <c r="R11" s="233"/>
      <c r="S11" s="234">
        <f t="shared" si="16"/>
        <v>924772307</v>
      </c>
      <c r="T11" s="234">
        <f t="shared" si="17"/>
        <v>660000000</v>
      </c>
      <c r="U11" s="234">
        <f t="shared" si="18"/>
        <v>0</v>
      </c>
      <c r="V11" s="234">
        <f t="shared" si="19"/>
        <v>0</v>
      </c>
      <c r="W11" s="234">
        <f t="shared" si="20"/>
        <v>0</v>
      </c>
      <c r="X11" s="234">
        <f t="shared" si="21"/>
        <v>1584772307</v>
      </c>
      <c r="Y11" s="235" t="s">
        <v>2030</v>
      </c>
      <c r="Z11" s="236">
        <v>9</v>
      </c>
      <c r="AA11" s="237"/>
      <c r="AB11" s="238">
        <f>230000000+12717878-127945571</f>
        <v>114772307</v>
      </c>
      <c r="AC11" s="238">
        <v>290000000</v>
      </c>
      <c r="AD11" s="238"/>
      <c r="AE11" s="238"/>
      <c r="AF11" s="238"/>
      <c r="AG11" s="239">
        <f t="shared" si="12"/>
        <v>404772307</v>
      </c>
      <c r="AH11" s="240">
        <v>11</v>
      </c>
      <c r="AI11" s="241"/>
      <c r="AJ11" s="242">
        <v>260000000</v>
      </c>
      <c r="AK11" s="242">
        <v>100000000</v>
      </c>
      <c r="AL11" s="242"/>
      <c r="AM11" s="242"/>
      <c r="AN11" s="242"/>
      <c r="AO11" s="243">
        <f t="shared" si="13"/>
        <v>360000000</v>
      </c>
      <c r="AP11" s="244">
        <v>10</v>
      </c>
      <c r="AQ11" s="237"/>
      <c r="AR11" s="238">
        <v>270000000</v>
      </c>
      <c r="AS11" s="238">
        <v>120000000</v>
      </c>
      <c r="AT11" s="238"/>
      <c r="AU11" s="238"/>
      <c r="AV11" s="238"/>
      <c r="AW11" s="239">
        <f t="shared" si="14"/>
        <v>390000000</v>
      </c>
      <c r="AX11" s="240">
        <v>10</v>
      </c>
      <c r="AY11" s="241"/>
      <c r="AZ11" s="242">
        <v>280000000</v>
      </c>
      <c r="BA11" s="242">
        <v>150000000</v>
      </c>
      <c r="BB11" s="242"/>
      <c r="BC11" s="242"/>
      <c r="BD11" s="242"/>
      <c r="BE11" s="243">
        <f t="shared" si="15"/>
        <v>430000000</v>
      </c>
    </row>
    <row r="12" spans="1:72" ht="29.25" customHeight="1" x14ac:dyDescent="0.25">
      <c r="A12" s="230">
        <v>6</v>
      </c>
      <c r="B12" s="602"/>
      <c r="C12" s="602"/>
      <c r="D12" s="602"/>
      <c r="E12" s="602"/>
      <c r="F12" s="602"/>
      <c r="G12" s="602"/>
      <c r="H12" s="621"/>
      <c r="I12" s="618"/>
      <c r="J12" s="682"/>
      <c r="K12" s="95" t="s">
        <v>44</v>
      </c>
      <c r="L12" s="94" t="s">
        <v>2750</v>
      </c>
      <c r="M12" s="231"/>
      <c r="N12" s="94" t="s">
        <v>1866</v>
      </c>
      <c r="O12" s="95" t="s">
        <v>1864</v>
      </c>
      <c r="P12" s="245">
        <v>8771</v>
      </c>
      <c r="Q12" s="245">
        <f>8771</f>
        <v>8771</v>
      </c>
      <c r="R12" s="233"/>
      <c r="S12" s="234">
        <f t="shared" si="16"/>
        <v>1253488509.6426241</v>
      </c>
      <c r="T12" s="234">
        <f t="shared" si="17"/>
        <v>0</v>
      </c>
      <c r="U12" s="234">
        <f t="shared" si="18"/>
        <v>0</v>
      </c>
      <c r="V12" s="234">
        <f t="shared" si="19"/>
        <v>0</v>
      </c>
      <c r="W12" s="234">
        <f t="shared" si="20"/>
        <v>0</v>
      </c>
      <c r="X12" s="234">
        <f t="shared" si="21"/>
        <v>1253488509.6426241</v>
      </c>
      <c r="Y12" s="235" t="s">
        <v>2140</v>
      </c>
      <c r="Z12" s="236">
        <v>8771</v>
      </c>
      <c r="AA12" s="237"/>
      <c r="AB12" s="238">
        <f>243138495+60000000-7954429</f>
        <v>295184066</v>
      </c>
      <c r="AC12" s="238"/>
      <c r="AD12" s="238"/>
      <c r="AE12" s="238"/>
      <c r="AF12" s="238"/>
      <c r="AG12" s="239">
        <f t="shared" si="12"/>
        <v>295184066</v>
      </c>
      <c r="AH12" s="240">
        <v>8771</v>
      </c>
      <c r="AI12" s="241"/>
      <c r="AJ12" s="242">
        <f>AB12*4%+AB12</f>
        <v>306991428.63999999</v>
      </c>
      <c r="AK12" s="242"/>
      <c r="AL12" s="242"/>
      <c r="AM12" s="242"/>
      <c r="AN12" s="242"/>
      <c r="AO12" s="243">
        <f t="shared" si="13"/>
        <v>306991428.63999999</v>
      </c>
      <c r="AP12" s="244">
        <v>8771</v>
      </c>
      <c r="AQ12" s="237"/>
      <c r="AR12" s="238">
        <f>AJ12*4%+AJ12</f>
        <v>319271085.78560001</v>
      </c>
      <c r="AS12" s="238"/>
      <c r="AT12" s="238"/>
      <c r="AU12" s="238"/>
      <c r="AV12" s="238"/>
      <c r="AW12" s="239">
        <f t="shared" si="14"/>
        <v>319271085.78560001</v>
      </c>
      <c r="AX12" s="240">
        <v>8771</v>
      </c>
      <c r="AY12" s="241"/>
      <c r="AZ12" s="242">
        <f>AR12*4%+AR12</f>
        <v>332041929.21702403</v>
      </c>
      <c r="BA12" s="242"/>
      <c r="BB12" s="242"/>
      <c r="BC12" s="242"/>
      <c r="BD12" s="242"/>
      <c r="BE12" s="243">
        <f t="shared" si="15"/>
        <v>332041929.21702403</v>
      </c>
    </row>
    <row r="13" spans="1:72" ht="48" customHeight="1" x14ac:dyDescent="0.25">
      <c r="A13" s="230">
        <v>7</v>
      </c>
      <c r="B13" s="602"/>
      <c r="C13" s="602"/>
      <c r="D13" s="602"/>
      <c r="E13" s="602"/>
      <c r="F13" s="602"/>
      <c r="G13" s="602"/>
      <c r="H13" s="621"/>
      <c r="I13" s="618"/>
      <c r="J13" s="682"/>
      <c r="K13" s="95" t="s">
        <v>1601</v>
      </c>
      <c r="L13" s="94" t="s">
        <v>2767</v>
      </c>
      <c r="M13" s="231"/>
      <c r="N13" s="94" t="s">
        <v>2442</v>
      </c>
      <c r="O13" s="95" t="s">
        <v>1867</v>
      </c>
      <c r="P13" s="245">
        <v>940</v>
      </c>
      <c r="Q13" s="232">
        <f>600+940</f>
        <v>1540</v>
      </c>
      <c r="R13" s="233"/>
      <c r="S13" s="234">
        <f t="shared" si="16"/>
        <v>0</v>
      </c>
      <c r="T13" s="234">
        <f t="shared" si="17"/>
        <v>29000000</v>
      </c>
      <c r="U13" s="234">
        <f t="shared" si="18"/>
        <v>0</v>
      </c>
      <c r="V13" s="234">
        <f t="shared" si="19"/>
        <v>0</v>
      </c>
      <c r="W13" s="234">
        <f t="shared" si="20"/>
        <v>0</v>
      </c>
      <c r="X13" s="234">
        <f t="shared" si="21"/>
        <v>29000000</v>
      </c>
      <c r="Y13" s="235" t="s">
        <v>37</v>
      </c>
      <c r="Z13" s="236">
        <v>940</v>
      </c>
      <c r="AA13" s="237"/>
      <c r="AB13" s="238"/>
      <c r="AC13" s="238">
        <v>5000000</v>
      </c>
      <c r="AD13" s="238"/>
      <c r="AE13" s="238"/>
      <c r="AF13" s="238"/>
      <c r="AG13" s="239">
        <f t="shared" si="12"/>
        <v>5000000</v>
      </c>
      <c r="AH13" s="240">
        <v>200</v>
      </c>
      <c r="AI13" s="241"/>
      <c r="AJ13" s="242"/>
      <c r="AK13" s="242">
        <v>6000000</v>
      </c>
      <c r="AL13" s="242"/>
      <c r="AM13" s="242"/>
      <c r="AN13" s="242"/>
      <c r="AO13" s="243">
        <f t="shared" si="13"/>
        <v>6000000</v>
      </c>
      <c r="AP13" s="244">
        <v>200</v>
      </c>
      <c r="AQ13" s="237"/>
      <c r="AR13" s="238"/>
      <c r="AS13" s="238">
        <v>8000000</v>
      </c>
      <c r="AT13" s="238"/>
      <c r="AU13" s="238"/>
      <c r="AV13" s="238"/>
      <c r="AW13" s="239">
        <f t="shared" si="14"/>
        <v>8000000</v>
      </c>
      <c r="AX13" s="240">
        <v>200</v>
      </c>
      <c r="AY13" s="241"/>
      <c r="AZ13" s="242"/>
      <c r="BA13" s="242">
        <v>10000000</v>
      </c>
      <c r="BB13" s="242"/>
      <c r="BC13" s="242"/>
      <c r="BD13" s="242"/>
      <c r="BE13" s="243">
        <f t="shared" si="15"/>
        <v>10000000</v>
      </c>
    </row>
    <row r="14" spans="1:72" ht="32.25" customHeight="1" x14ac:dyDescent="0.25">
      <c r="A14" s="230">
        <v>8</v>
      </c>
      <c r="B14" s="602"/>
      <c r="C14" s="602"/>
      <c r="D14" s="602"/>
      <c r="E14" s="602"/>
      <c r="F14" s="602"/>
      <c r="G14" s="602"/>
      <c r="H14" s="621"/>
      <c r="I14" s="618"/>
      <c r="J14" s="682"/>
      <c r="K14" s="95" t="s">
        <v>1914</v>
      </c>
      <c r="L14" s="94" t="s">
        <v>2074</v>
      </c>
      <c r="M14" s="231"/>
      <c r="N14" s="94" t="s">
        <v>2076</v>
      </c>
      <c r="O14" s="95" t="s">
        <v>1703</v>
      </c>
      <c r="P14" s="95">
        <v>1</v>
      </c>
      <c r="Q14" s="232">
        <f>P14+4</f>
        <v>5</v>
      </c>
      <c r="R14" s="233"/>
      <c r="S14" s="234">
        <f t="shared" si="16"/>
        <v>263087252.38905597</v>
      </c>
      <c r="T14" s="234">
        <f t="shared" si="17"/>
        <v>0</v>
      </c>
      <c r="U14" s="234">
        <f t="shared" si="18"/>
        <v>0</v>
      </c>
      <c r="V14" s="234">
        <f t="shared" si="19"/>
        <v>0</v>
      </c>
      <c r="W14" s="234">
        <f t="shared" si="20"/>
        <v>0</v>
      </c>
      <c r="X14" s="234">
        <f t="shared" si="21"/>
        <v>263087252.38905597</v>
      </c>
      <c r="Y14" s="235" t="s">
        <v>37</v>
      </c>
      <c r="Z14" s="236">
        <v>1</v>
      </c>
      <c r="AA14" s="237"/>
      <c r="AB14" s="238">
        <f>54000000+7954429</f>
        <v>61954429</v>
      </c>
      <c r="AC14" s="238"/>
      <c r="AD14" s="238"/>
      <c r="AE14" s="238"/>
      <c r="AF14" s="238"/>
      <c r="AG14" s="239">
        <f t="shared" si="12"/>
        <v>61954429</v>
      </c>
      <c r="AH14" s="240">
        <v>1</v>
      </c>
      <c r="AI14" s="241"/>
      <c r="AJ14" s="242">
        <f t="shared" ref="AJ14:AJ19" si="22">AB14*4%+AB14</f>
        <v>64432606.159999996</v>
      </c>
      <c r="AK14" s="242"/>
      <c r="AL14" s="242"/>
      <c r="AM14" s="242"/>
      <c r="AN14" s="242"/>
      <c r="AO14" s="243">
        <f t="shared" si="13"/>
        <v>64432606.159999996</v>
      </c>
      <c r="AP14" s="244">
        <v>1</v>
      </c>
      <c r="AQ14" s="237"/>
      <c r="AR14" s="238">
        <f>AJ14*4%+AJ14</f>
        <v>67009910.406399995</v>
      </c>
      <c r="AS14" s="238"/>
      <c r="AT14" s="238"/>
      <c r="AU14" s="238"/>
      <c r="AV14" s="238"/>
      <c r="AW14" s="239">
        <f t="shared" si="14"/>
        <v>67009910.406399995</v>
      </c>
      <c r="AX14" s="240">
        <v>1</v>
      </c>
      <c r="AY14" s="241"/>
      <c r="AZ14" s="242">
        <f t="shared" ref="AZ14:AZ19" si="23">AR14*4%+AR14</f>
        <v>69690306.822655991</v>
      </c>
      <c r="BA14" s="242"/>
      <c r="BB14" s="242"/>
      <c r="BC14" s="242"/>
      <c r="BD14" s="242"/>
      <c r="BE14" s="243">
        <f t="shared" si="15"/>
        <v>69690306.822655991</v>
      </c>
    </row>
    <row r="15" spans="1:72" ht="27.75" customHeight="1" x14ac:dyDescent="0.25">
      <c r="A15" s="230">
        <v>9</v>
      </c>
      <c r="B15" s="602"/>
      <c r="C15" s="602"/>
      <c r="D15" s="602"/>
      <c r="E15" s="602"/>
      <c r="F15" s="602"/>
      <c r="G15" s="602"/>
      <c r="H15" s="621"/>
      <c r="I15" s="618"/>
      <c r="J15" s="682"/>
      <c r="K15" s="95" t="s">
        <v>1602</v>
      </c>
      <c r="L15" s="94" t="s">
        <v>2751</v>
      </c>
      <c r="M15" s="231"/>
      <c r="N15" s="94" t="s">
        <v>2077</v>
      </c>
      <c r="O15" s="95" t="s">
        <v>2075</v>
      </c>
      <c r="P15" s="95">
        <v>4</v>
      </c>
      <c r="Q15" s="232">
        <f>P15+4</f>
        <v>8</v>
      </c>
      <c r="R15" s="233"/>
      <c r="S15" s="234">
        <f t="shared" ref="S15:S26" si="24">AB15+AJ15+AR15+AZ15</f>
        <v>450125184</v>
      </c>
      <c r="T15" s="234">
        <f t="shared" ref="T15:T26" si="25">AC15+AK15+AS15+BA15</f>
        <v>0</v>
      </c>
      <c r="U15" s="234">
        <f t="shared" ref="U15:U26" si="26">AD15+AL15+AT15+BB15</f>
        <v>0</v>
      </c>
      <c r="V15" s="234">
        <f t="shared" ref="V15:V26" si="27">AE15+AM15+AU15+BC15</f>
        <v>0</v>
      </c>
      <c r="W15" s="234">
        <f t="shared" ref="W15:W26" si="28">AF15+AN15+AV15+BD15</f>
        <v>0</v>
      </c>
      <c r="X15" s="234">
        <f t="shared" ref="X15:X26" si="29">+SUM(S15:W15)</f>
        <v>450125184</v>
      </c>
      <c r="Y15" s="235" t="s">
        <v>37</v>
      </c>
      <c r="Z15" s="236">
        <v>1</v>
      </c>
      <c r="AA15" s="237"/>
      <c r="AB15" s="238">
        <v>106000000</v>
      </c>
      <c r="AC15" s="238"/>
      <c r="AD15" s="238"/>
      <c r="AE15" s="238"/>
      <c r="AF15" s="238"/>
      <c r="AG15" s="239">
        <f t="shared" si="12"/>
        <v>106000000</v>
      </c>
      <c r="AH15" s="240">
        <v>1</v>
      </c>
      <c r="AI15" s="241"/>
      <c r="AJ15" s="242">
        <f t="shared" si="22"/>
        <v>110240000</v>
      </c>
      <c r="AK15" s="242"/>
      <c r="AL15" s="242"/>
      <c r="AM15" s="242"/>
      <c r="AN15" s="242"/>
      <c r="AO15" s="243">
        <f t="shared" si="13"/>
        <v>110240000</v>
      </c>
      <c r="AP15" s="244">
        <v>1</v>
      </c>
      <c r="AQ15" s="237"/>
      <c r="AR15" s="238">
        <f>AJ15*4%+AJ15</f>
        <v>114649600</v>
      </c>
      <c r="AS15" s="238"/>
      <c r="AT15" s="238"/>
      <c r="AU15" s="238"/>
      <c r="AV15" s="238"/>
      <c r="AW15" s="239">
        <f t="shared" si="14"/>
        <v>114649600</v>
      </c>
      <c r="AX15" s="240">
        <v>1</v>
      </c>
      <c r="AY15" s="241"/>
      <c r="AZ15" s="242">
        <f t="shared" si="23"/>
        <v>119235584</v>
      </c>
      <c r="BA15" s="242"/>
      <c r="BB15" s="242"/>
      <c r="BC15" s="242"/>
      <c r="BD15" s="242"/>
      <c r="BE15" s="243">
        <f t="shared" si="15"/>
        <v>119235584</v>
      </c>
    </row>
    <row r="16" spans="1:72" ht="51" customHeight="1" x14ac:dyDescent="0.25">
      <c r="A16" s="230">
        <v>10</v>
      </c>
      <c r="B16" s="602"/>
      <c r="C16" s="602"/>
      <c r="D16" s="602"/>
      <c r="E16" s="602"/>
      <c r="F16" s="602"/>
      <c r="G16" s="602"/>
      <c r="H16" s="621"/>
      <c r="I16" s="618"/>
      <c r="J16" s="682"/>
      <c r="K16" s="95" t="s">
        <v>1915</v>
      </c>
      <c r="L16" s="94" t="s">
        <v>1604</v>
      </c>
      <c r="M16" s="231"/>
      <c r="N16" s="94" t="s">
        <v>2144</v>
      </c>
      <c r="O16" s="95" t="s">
        <v>1868</v>
      </c>
      <c r="P16" s="95">
        <v>7</v>
      </c>
      <c r="Q16" s="246">
        <v>1</v>
      </c>
      <c r="R16" s="233"/>
      <c r="S16" s="234">
        <f t="shared" si="24"/>
        <v>148626240</v>
      </c>
      <c r="T16" s="234">
        <f t="shared" si="25"/>
        <v>0</v>
      </c>
      <c r="U16" s="234">
        <f t="shared" si="26"/>
        <v>0</v>
      </c>
      <c r="V16" s="234">
        <f t="shared" si="27"/>
        <v>0</v>
      </c>
      <c r="W16" s="234">
        <f t="shared" si="28"/>
        <v>0</v>
      </c>
      <c r="X16" s="234">
        <f t="shared" si="29"/>
        <v>148626240</v>
      </c>
      <c r="Y16" s="235" t="s">
        <v>37</v>
      </c>
      <c r="Z16" s="247">
        <v>1</v>
      </c>
      <c r="AA16" s="237"/>
      <c r="AB16" s="238">
        <v>35000000</v>
      </c>
      <c r="AC16" s="238"/>
      <c r="AD16" s="238"/>
      <c r="AE16" s="238"/>
      <c r="AF16" s="238"/>
      <c r="AG16" s="239">
        <f t="shared" si="12"/>
        <v>35000000</v>
      </c>
      <c r="AH16" s="248">
        <v>1</v>
      </c>
      <c r="AI16" s="241"/>
      <c r="AJ16" s="242">
        <f t="shared" si="22"/>
        <v>36400000</v>
      </c>
      <c r="AK16" s="242"/>
      <c r="AL16" s="242"/>
      <c r="AM16" s="242"/>
      <c r="AN16" s="242"/>
      <c r="AO16" s="243">
        <f t="shared" si="13"/>
        <v>36400000</v>
      </c>
      <c r="AP16" s="249">
        <v>1</v>
      </c>
      <c r="AQ16" s="237"/>
      <c r="AR16" s="238">
        <f>AJ16*4%+AJ16</f>
        <v>37856000</v>
      </c>
      <c r="AS16" s="238"/>
      <c r="AT16" s="238"/>
      <c r="AU16" s="238"/>
      <c r="AV16" s="238"/>
      <c r="AW16" s="239">
        <f t="shared" si="14"/>
        <v>37856000</v>
      </c>
      <c r="AX16" s="240"/>
      <c r="AY16" s="241"/>
      <c r="AZ16" s="242">
        <f t="shared" si="23"/>
        <v>39370240</v>
      </c>
      <c r="BA16" s="242"/>
      <c r="BB16" s="242"/>
      <c r="BC16" s="242"/>
      <c r="BD16" s="242"/>
      <c r="BE16" s="243">
        <f t="shared" si="15"/>
        <v>39370240</v>
      </c>
    </row>
    <row r="17" spans="1:57" ht="50.25" customHeight="1" x14ac:dyDescent="0.25">
      <c r="A17" s="230">
        <v>11</v>
      </c>
      <c r="B17" s="602"/>
      <c r="C17" s="602"/>
      <c r="D17" s="602"/>
      <c r="E17" s="602"/>
      <c r="F17" s="602"/>
      <c r="G17" s="602"/>
      <c r="H17" s="621"/>
      <c r="I17" s="618"/>
      <c r="J17" s="682"/>
      <c r="K17" s="95" t="s">
        <v>2109</v>
      </c>
      <c r="L17" s="94" t="s">
        <v>2752</v>
      </c>
      <c r="M17" s="231"/>
      <c r="N17" s="94" t="s">
        <v>2142</v>
      </c>
      <c r="O17" s="95" t="s">
        <v>1868</v>
      </c>
      <c r="P17" s="95">
        <v>83</v>
      </c>
      <c r="Q17" s="246">
        <v>1</v>
      </c>
      <c r="R17" s="233"/>
      <c r="S17" s="234">
        <f t="shared" si="24"/>
        <v>67943424</v>
      </c>
      <c r="T17" s="234">
        <f t="shared" si="25"/>
        <v>0</v>
      </c>
      <c r="U17" s="234">
        <f t="shared" si="26"/>
        <v>0</v>
      </c>
      <c r="V17" s="234">
        <f t="shared" si="27"/>
        <v>0</v>
      </c>
      <c r="W17" s="234">
        <f t="shared" si="28"/>
        <v>0</v>
      </c>
      <c r="X17" s="234">
        <f t="shared" si="29"/>
        <v>67943424</v>
      </c>
      <c r="Y17" s="235" t="s">
        <v>37</v>
      </c>
      <c r="Z17" s="236">
        <v>83</v>
      </c>
      <c r="AA17" s="237"/>
      <c r="AB17" s="238">
        <v>16000000</v>
      </c>
      <c r="AC17" s="238"/>
      <c r="AD17" s="238"/>
      <c r="AE17" s="238"/>
      <c r="AF17" s="238"/>
      <c r="AG17" s="239">
        <f t="shared" si="12"/>
        <v>16000000</v>
      </c>
      <c r="AH17" s="248">
        <v>1</v>
      </c>
      <c r="AI17" s="241"/>
      <c r="AJ17" s="242">
        <f t="shared" si="22"/>
        <v>16640000</v>
      </c>
      <c r="AK17" s="242"/>
      <c r="AL17" s="242"/>
      <c r="AM17" s="242"/>
      <c r="AN17" s="242"/>
      <c r="AO17" s="243">
        <f t="shared" si="13"/>
        <v>16640000</v>
      </c>
      <c r="AP17" s="249">
        <v>1</v>
      </c>
      <c r="AQ17" s="237"/>
      <c r="AR17" s="238">
        <f>AJ17*4%+AJ17</f>
        <v>17305600</v>
      </c>
      <c r="AS17" s="238"/>
      <c r="AT17" s="238"/>
      <c r="AU17" s="238"/>
      <c r="AV17" s="238"/>
      <c r="AW17" s="239">
        <f t="shared" si="14"/>
        <v>17305600</v>
      </c>
      <c r="AX17" s="248">
        <v>1</v>
      </c>
      <c r="AY17" s="241"/>
      <c r="AZ17" s="242">
        <f t="shared" si="23"/>
        <v>17997824</v>
      </c>
      <c r="BA17" s="242"/>
      <c r="BB17" s="242"/>
      <c r="BC17" s="242"/>
      <c r="BD17" s="242"/>
      <c r="BE17" s="243">
        <f t="shared" si="15"/>
        <v>17997824</v>
      </c>
    </row>
    <row r="18" spans="1:57" ht="18" x14ac:dyDescent="0.25">
      <c r="A18" s="230">
        <v>12</v>
      </c>
      <c r="B18" s="602"/>
      <c r="C18" s="602"/>
      <c r="D18" s="602"/>
      <c r="E18" s="602"/>
      <c r="F18" s="602"/>
      <c r="G18" s="602"/>
      <c r="H18" s="621"/>
      <c r="I18" s="618"/>
      <c r="J18" s="682"/>
      <c r="K18" s="95" t="s">
        <v>2143</v>
      </c>
      <c r="L18" s="94" t="s">
        <v>1870</v>
      </c>
      <c r="M18" s="231"/>
      <c r="N18" s="94" t="s">
        <v>1872</v>
      </c>
      <c r="O18" s="95" t="s">
        <v>1869</v>
      </c>
      <c r="P18" s="95">
        <v>0</v>
      </c>
      <c r="Q18" s="232">
        <v>8000</v>
      </c>
      <c r="R18" s="233"/>
      <c r="S18" s="234">
        <f t="shared" si="24"/>
        <v>0</v>
      </c>
      <c r="T18" s="234">
        <f t="shared" si="25"/>
        <v>108000000</v>
      </c>
      <c r="U18" s="234">
        <f t="shared" si="26"/>
        <v>0</v>
      </c>
      <c r="V18" s="234">
        <f t="shared" si="27"/>
        <v>0</v>
      </c>
      <c r="W18" s="234">
        <f t="shared" si="28"/>
        <v>0</v>
      </c>
      <c r="X18" s="234">
        <f t="shared" si="29"/>
        <v>108000000</v>
      </c>
      <c r="Y18" s="235" t="s">
        <v>37</v>
      </c>
      <c r="Z18" s="236">
        <v>2000</v>
      </c>
      <c r="AA18" s="237"/>
      <c r="AB18" s="238"/>
      <c r="AC18" s="238">
        <v>24000000</v>
      </c>
      <c r="AD18" s="238"/>
      <c r="AE18" s="238"/>
      <c r="AF18" s="238"/>
      <c r="AG18" s="239">
        <f t="shared" si="12"/>
        <v>24000000</v>
      </c>
      <c r="AH18" s="240">
        <v>2000</v>
      </c>
      <c r="AI18" s="241"/>
      <c r="AJ18" s="242">
        <f t="shared" si="22"/>
        <v>0</v>
      </c>
      <c r="AK18" s="242">
        <v>26000000</v>
      </c>
      <c r="AL18" s="242"/>
      <c r="AM18" s="242"/>
      <c r="AN18" s="242"/>
      <c r="AO18" s="243">
        <f t="shared" si="13"/>
        <v>26000000</v>
      </c>
      <c r="AP18" s="244">
        <v>2000</v>
      </c>
      <c r="AQ18" s="237"/>
      <c r="AR18" s="238">
        <f t="shared" ref="AR18:AR90" si="30">AJ18*4%+AJ18</f>
        <v>0</v>
      </c>
      <c r="AS18" s="238">
        <v>28000000</v>
      </c>
      <c r="AT18" s="238"/>
      <c r="AU18" s="238"/>
      <c r="AV18" s="238"/>
      <c r="AW18" s="239">
        <f t="shared" si="14"/>
        <v>28000000</v>
      </c>
      <c r="AX18" s="240">
        <v>2000</v>
      </c>
      <c r="AY18" s="241"/>
      <c r="AZ18" s="242">
        <f t="shared" si="23"/>
        <v>0</v>
      </c>
      <c r="BA18" s="242">
        <v>30000000</v>
      </c>
      <c r="BB18" s="242"/>
      <c r="BC18" s="242"/>
      <c r="BD18" s="242"/>
      <c r="BE18" s="243">
        <f t="shared" si="15"/>
        <v>30000000</v>
      </c>
    </row>
    <row r="19" spans="1:57" ht="45" x14ac:dyDescent="0.25">
      <c r="A19" s="230">
        <v>13</v>
      </c>
      <c r="B19" s="602"/>
      <c r="C19" s="602"/>
      <c r="D19" s="602"/>
      <c r="E19" s="602"/>
      <c r="F19" s="602"/>
      <c r="G19" s="602"/>
      <c r="H19" s="621"/>
      <c r="I19" s="618"/>
      <c r="J19" s="682"/>
      <c r="K19" s="95" t="s">
        <v>2327</v>
      </c>
      <c r="L19" s="94" t="s">
        <v>2108</v>
      </c>
      <c r="M19" s="231"/>
      <c r="N19" s="94" t="s">
        <v>1744</v>
      </c>
      <c r="O19" s="95" t="s">
        <v>1738</v>
      </c>
      <c r="P19" s="95">
        <v>859</v>
      </c>
      <c r="Q19" s="246">
        <v>1</v>
      </c>
      <c r="R19" s="233"/>
      <c r="S19" s="234">
        <f t="shared" si="24"/>
        <v>42464640</v>
      </c>
      <c r="T19" s="234">
        <f t="shared" si="25"/>
        <v>0</v>
      </c>
      <c r="U19" s="234">
        <f t="shared" si="26"/>
        <v>0</v>
      </c>
      <c r="V19" s="234">
        <f t="shared" si="27"/>
        <v>0</v>
      </c>
      <c r="W19" s="234">
        <f t="shared" si="28"/>
        <v>0</v>
      </c>
      <c r="X19" s="234">
        <f t="shared" si="29"/>
        <v>42464640</v>
      </c>
      <c r="Y19" s="235" t="s">
        <v>37</v>
      </c>
      <c r="Z19" s="247">
        <v>1</v>
      </c>
      <c r="AA19" s="237"/>
      <c r="AB19" s="238">
        <v>10000000</v>
      </c>
      <c r="AC19" s="238"/>
      <c r="AD19" s="238"/>
      <c r="AE19" s="238"/>
      <c r="AF19" s="238"/>
      <c r="AG19" s="239">
        <f t="shared" si="12"/>
        <v>10000000</v>
      </c>
      <c r="AH19" s="248">
        <v>1</v>
      </c>
      <c r="AI19" s="241"/>
      <c r="AJ19" s="242">
        <f t="shared" si="22"/>
        <v>10400000</v>
      </c>
      <c r="AK19" s="242"/>
      <c r="AL19" s="242"/>
      <c r="AM19" s="242"/>
      <c r="AN19" s="242"/>
      <c r="AO19" s="243">
        <f t="shared" si="13"/>
        <v>10400000</v>
      </c>
      <c r="AP19" s="249">
        <v>1</v>
      </c>
      <c r="AQ19" s="237"/>
      <c r="AR19" s="238">
        <f t="shared" si="30"/>
        <v>10816000</v>
      </c>
      <c r="AS19" s="238"/>
      <c r="AT19" s="238"/>
      <c r="AU19" s="238"/>
      <c r="AV19" s="238"/>
      <c r="AW19" s="239">
        <f t="shared" si="14"/>
        <v>10816000</v>
      </c>
      <c r="AX19" s="248">
        <v>1</v>
      </c>
      <c r="AY19" s="241"/>
      <c r="AZ19" s="242">
        <f t="shared" si="23"/>
        <v>11248640</v>
      </c>
      <c r="BA19" s="242"/>
      <c r="BB19" s="242"/>
      <c r="BC19" s="242"/>
      <c r="BD19" s="242"/>
      <c r="BE19" s="243">
        <f t="shared" si="15"/>
        <v>11248640</v>
      </c>
    </row>
    <row r="20" spans="1:57" ht="42" customHeight="1" x14ac:dyDescent="0.25">
      <c r="A20" s="230">
        <v>14</v>
      </c>
      <c r="B20" s="603"/>
      <c r="C20" s="603"/>
      <c r="D20" s="603"/>
      <c r="E20" s="603"/>
      <c r="F20" s="603"/>
      <c r="G20" s="603"/>
      <c r="H20" s="622"/>
      <c r="I20" s="619"/>
      <c r="J20" s="683"/>
      <c r="K20" s="95" t="s">
        <v>2328</v>
      </c>
      <c r="L20" s="94" t="s">
        <v>2443</v>
      </c>
      <c r="M20" s="231"/>
      <c r="N20" s="94" t="s">
        <v>2445</v>
      </c>
      <c r="O20" s="95" t="s">
        <v>2444</v>
      </c>
      <c r="P20" s="95">
        <v>6</v>
      </c>
      <c r="Q20" s="232">
        <f>P20+2</f>
        <v>8</v>
      </c>
      <c r="R20" s="233"/>
      <c r="S20" s="234">
        <f t="shared" si="24"/>
        <v>40000000</v>
      </c>
      <c r="T20" s="234">
        <f t="shared" si="25"/>
        <v>60000000</v>
      </c>
      <c r="U20" s="234">
        <f t="shared" si="26"/>
        <v>0</v>
      </c>
      <c r="V20" s="234">
        <f t="shared" si="27"/>
        <v>0</v>
      </c>
      <c r="W20" s="234">
        <f t="shared" si="28"/>
        <v>0</v>
      </c>
      <c r="X20" s="234">
        <f t="shared" si="29"/>
        <v>100000000</v>
      </c>
      <c r="Y20" s="235" t="s">
        <v>2127</v>
      </c>
      <c r="Z20" s="236">
        <v>1</v>
      </c>
      <c r="AA20" s="237"/>
      <c r="AB20" s="238">
        <v>20000000</v>
      </c>
      <c r="AC20" s="238">
        <v>30000000</v>
      </c>
      <c r="AD20" s="238"/>
      <c r="AE20" s="238"/>
      <c r="AF20" s="238"/>
      <c r="AG20" s="239">
        <f t="shared" si="12"/>
        <v>50000000</v>
      </c>
      <c r="AH20" s="240">
        <v>1</v>
      </c>
      <c r="AI20" s="241"/>
      <c r="AJ20" s="242">
        <v>20000000</v>
      </c>
      <c r="AK20" s="242">
        <v>30000000</v>
      </c>
      <c r="AL20" s="242"/>
      <c r="AM20" s="242"/>
      <c r="AN20" s="242"/>
      <c r="AO20" s="243">
        <f t="shared" si="13"/>
        <v>50000000</v>
      </c>
      <c r="AP20" s="244"/>
      <c r="AQ20" s="237"/>
      <c r="AR20" s="238"/>
      <c r="AS20" s="238"/>
      <c r="AT20" s="238"/>
      <c r="AU20" s="238"/>
      <c r="AV20" s="238"/>
      <c r="AW20" s="239">
        <f t="shared" si="14"/>
        <v>0</v>
      </c>
      <c r="AX20" s="240"/>
      <c r="AY20" s="241"/>
      <c r="AZ20" s="242"/>
      <c r="BA20" s="242"/>
      <c r="BB20" s="242"/>
      <c r="BC20" s="242"/>
      <c r="BD20" s="242"/>
      <c r="BE20" s="243">
        <f t="shared" si="15"/>
        <v>0</v>
      </c>
    </row>
    <row r="21" spans="1:57" ht="22.5" customHeight="1" x14ac:dyDescent="0.25">
      <c r="A21" s="230">
        <v>15</v>
      </c>
      <c r="B21" s="601" t="s">
        <v>1598</v>
      </c>
      <c r="C21" s="601"/>
      <c r="D21" s="601">
        <v>1</v>
      </c>
      <c r="E21" s="601"/>
      <c r="F21" s="601" t="s">
        <v>1636</v>
      </c>
      <c r="G21" s="601">
        <v>1.2</v>
      </c>
      <c r="H21" s="601" t="s">
        <v>1629</v>
      </c>
      <c r="I21" s="617"/>
      <c r="J21" s="681" t="s">
        <v>2753</v>
      </c>
      <c r="K21" s="681" t="s">
        <v>45</v>
      </c>
      <c r="L21" s="617" t="s">
        <v>2754</v>
      </c>
      <c r="M21" s="496"/>
      <c r="N21" s="497" t="s">
        <v>2489</v>
      </c>
      <c r="O21" s="442" t="s">
        <v>2487</v>
      </c>
      <c r="P21" s="95">
        <v>6</v>
      </c>
      <c r="Q21" s="232">
        <f>P21+8</f>
        <v>14</v>
      </c>
      <c r="R21" s="233"/>
      <c r="S21" s="234">
        <f t="shared" si="24"/>
        <v>156193920</v>
      </c>
      <c r="T21" s="234">
        <f t="shared" si="25"/>
        <v>0</v>
      </c>
      <c r="U21" s="234">
        <f t="shared" si="26"/>
        <v>0</v>
      </c>
      <c r="V21" s="234">
        <f t="shared" si="27"/>
        <v>0</v>
      </c>
      <c r="W21" s="234">
        <f t="shared" si="28"/>
        <v>0</v>
      </c>
      <c r="X21" s="234">
        <f t="shared" si="29"/>
        <v>156193920</v>
      </c>
      <c r="Y21" s="235" t="s">
        <v>37</v>
      </c>
      <c r="Z21" s="236">
        <v>7</v>
      </c>
      <c r="AA21" s="237"/>
      <c r="AB21" s="238">
        <v>30000000</v>
      </c>
      <c r="AC21" s="238"/>
      <c r="AD21" s="238"/>
      <c r="AE21" s="238"/>
      <c r="AF21" s="238"/>
      <c r="AG21" s="239">
        <f t="shared" si="12"/>
        <v>30000000</v>
      </c>
      <c r="AH21" s="240">
        <v>7</v>
      </c>
      <c r="AI21" s="241"/>
      <c r="AJ21" s="242">
        <v>60000000</v>
      </c>
      <c r="AK21" s="242"/>
      <c r="AL21" s="242"/>
      <c r="AM21" s="242"/>
      <c r="AN21" s="242"/>
      <c r="AO21" s="243">
        <f t="shared" si="13"/>
        <v>60000000</v>
      </c>
      <c r="AP21" s="244">
        <v>7</v>
      </c>
      <c r="AQ21" s="237"/>
      <c r="AR21" s="238">
        <v>32448000</v>
      </c>
      <c r="AS21" s="238"/>
      <c r="AT21" s="238"/>
      <c r="AU21" s="238"/>
      <c r="AV21" s="238"/>
      <c r="AW21" s="239">
        <f t="shared" si="14"/>
        <v>32448000</v>
      </c>
      <c r="AX21" s="240">
        <v>7</v>
      </c>
      <c r="AY21" s="241"/>
      <c r="AZ21" s="242">
        <f t="shared" ref="AZ21:AZ92" si="31">AR21*4%+AR21</f>
        <v>33745920</v>
      </c>
      <c r="BA21" s="242"/>
      <c r="BB21" s="242"/>
      <c r="BC21" s="242"/>
      <c r="BD21" s="242"/>
      <c r="BE21" s="243">
        <f t="shared" si="15"/>
        <v>33745920</v>
      </c>
    </row>
    <row r="22" spans="1:57" ht="25.5" customHeight="1" x14ac:dyDescent="0.25">
      <c r="A22" s="230"/>
      <c r="B22" s="602"/>
      <c r="C22" s="602"/>
      <c r="D22" s="602"/>
      <c r="E22" s="602"/>
      <c r="F22" s="602"/>
      <c r="G22" s="602"/>
      <c r="H22" s="602"/>
      <c r="I22" s="618"/>
      <c r="J22" s="682"/>
      <c r="K22" s="683"/>
      <c r="L22" s="619"/>
      <c r="M22" s="496"/>
      <c r="N22" s="497" t="s">
        <v>2486</v>
      </c>
      <c r="O22" s="442" t="s">
        <v>2488</v>
      </c>
      <c r="P22" s="95">
        <v>6</v>
      </c>
      <c r="Q22" s="232">
        <f>P22+8</f>
        <v>14</v>
      </c>
      <c r="R22" s="233"/>
      <c r="S22" s="234">
        <f t="shared" si="24"/>
        <v>14000000</v>
      </c>
      <c r="T22" s="234">
        <f t="shared" si="25"/>
        <v>0</v>
      </c>
      <c r="U22" s="234">
        <f t="shared" si="26"/>
        <v>0</v>
      </c>
      <c r="V22" s="234">
        <f t="shared" si="27"/>
        <v>0</v>
      </c>
      <c r="W22" s="234">
        <f t="shared" si="28"/>
        <v>0</v>
      </c>
      <c r="X22" s="234">
        <f t="shared" si="29"/>
        <v>14000000</v>
      </c>
      <c r="Y22" s="235"/>
      <c r="Z22" s="236">
        <v>8</v>
      </c>
      <c r="AA22" s="237"/>
      <c r="AB22" s="238">
        <v>14000000</v>
      </c>
      <c r="AC22" s="238"/>
      <c r="AD22" s="238"/>
      <c r="AE22" s="238"/>
      <c r="AF22" s="238"/>
      <c r="AG22" s="239">
        <f t="shared" si="12"/>
        <v>14000000</v>
      </c>
      <c r="AH22" s="240"/>
      <c r="AI22" s="241"/>
      <c r="AJ22" s="242"/>
      <c r="AK22" s="242"/>
      <c r="AL22" s="242"/>
      <c r="AM22" s="242"/>
      <c r="AN22" s="242"/>
      <c r="AO22" s="243">
        <f t="shared" si="13"/>
        <v>0</v>
      </c>
      <c r="AP22" s="244"/>
      <c r="AQ22" s="237"/>
      <c r="AR22" s="238"/>
      <c r="AS22" s="238"/>
      <c r="AT22" s="238"/>
      <c r="AU22" s="238"/>
      <c r="AV22" s="238"/>
      <c r="AW22" s="239">
        <f t="shared" si="14"/>
        <v>0</v>
      </c>
      <c r="AX22" s="240"/>
      <c r="AY22" s="241"/>
      <c r="AZ22" s="242"/>
      <c r="BA22" s="242"/>
      <c r="BB22" s="242"/>
      <c r="BC22" s="242"/>
      <c r="BD22" s="242"/>
      <c r="BE22" s="243">
        <f t="shared" si="15"/>
        <v>0</v>
      </c>
    </row>
    <row r="23" spans="1:57" ht="35.25" customHeight="1" x14ac:dyDescent="0.25">
      <c r="A23" s="230">
        <v>16</v>
      </c>
      <c r="B23" s="602"/>
      <c r="C23" s="602"/>
      <c r="D23" s="602"/>
      <c r="E23" s="602"/>
      <c r="F23" s="602"/>
      <c r="G23" s="602"/>
      <c r="H23" s="602"/>
      <c r="I23" s="618"/>
      <c r="J23" s="682"/>
      <c r="K23" s="442" t="s">
        <v>1661</v>
      </c>
      <c r="L23" s="442" t="s">
        <v>2755</v>
      </c>
      <c r="M23" s="496"/>
      <c r="N23" s="497" t="s">
        <v>1871</v>
      </c>
      <c r="O23" s="442" t="s">
        <v>1835</v>
      </c>
      <c r="P23" s="95">
        <v>2</v>
      </c>
      <c r="Q23" s="232">
        <f>P23+4</f>
        <v>6</v>
      </c>
      <c r="R23" s="233"/>
      <c r="S23" s="234">
        <f t="shared" si="24"/>
        <v>237801984</v>
      </c>
      <c r="T23" s="234">
        <f t="shared" si="25"/>
        <v>0</v>
      </c>
      <c r="U23" s="234">
        <f t="shared" si="26"/>
        <v>0</v>
      </c>
      <c r="V23" s="234">
        <f t="shared" si="27"/>
        <v>0</v>
      </c>
      <c r="W23" s="234">
        <f t="shared" si="28"/>
        <v>0</v>
      </c>
      <c r="X23" s="234">
        <f t="shared" si="29"/>
        <v>237801984</v>
      </c>
      <c r="Y23" s="235" t="s">
        <v>37</v>
      </c>
      <c r="Z23" s="236">
        <v>1</v>
      </c>
      <c r="AA23" s="237"/>
      <c r="AB23" s="238">
        <v>56000000</v>
      </c>
      <c r="AC23" s="238"/>
      <c r="AD23" s="238"/>
      <c r="AE23" s="238"/>
      <c r="AF23" s="238"/>
      <c r="AG23" s="239">
        <f t="shared" si="12"/>
        <v>56000000</v>
      </c>
      <c r="AH23" s="240">
        <v>1</v>
      </c>
      <c r="AI23" s="241"/>
      <c r="AJ23" s="242">
        <f t="shared" ref="AJ23:AJ92" si="32">AB23*4%+AB23</f>
        <v>58240000</v>
      </c>
      <c r="AK23" s="242"/>
      <c r="AL23" s="242"/>
      <c r="AM23" s="242"/>
      <c r="AN23" s="242"/>
      <c r="AO23" s="243">
        <f t="shared" si="13"/>
        <v>58240000</v>
      </c>
      <c r="AP23" s="244">
        <v>1</v>
      </c>
      <c r="AQ23" s="237"/>
      <c r="AR23" s="238">
        <f>AJ23*4%+AJ23</f>
        <v>60569600</v>
      </c>
      <c r="AS23" s="238"/>
      <c r="AT23" s="238"/>
      <c r="AU23" s="238"/>
      <c r="AV23" s="238"/>
      <c r="AW23" s="239">
        <f t="shared" si="14"/>
        <v>60569600</v>
      </c>
      <c r="AX23" s="240">
        <v>1</v>
      </c>
      <c r="AY23" s="241"/>
      <c r="AZ23" s="242">
        <f t="shared" si="31"/>
        <v>62992384</v>
      </c>
      <c r="BA23" s="242"/>
      <c r="BB23" s="242"/>
      <c r="BC23" s="242"/>
      <c r="BD23" s="242"/>
      <c r="BE23" s="243">
        <f t="shared" si="15"/>
        <v>62992384</v>
      </c>
    </row>
    <row r="24" spans="1:57" ht="18" x14ac:dyDescent="0.25">
      <c r="A24" s="230">
        <v>17</v>
      </c>
      <c r="B24" s="602"/>
      <c r="C24" s="602"/>
      <c r="D24" s="602"/>
      <c r="E24" s="602"/>
      <c r="F24" s="602"/>
      <c r="G24" s="602"/>
      <c r="H24" s="602"/>
      <c r="I24" s="618"/>
      <c r="J24" s="682"/>
      <c r="K24" s="442" t="s">
        <v>1662</v>
      </c>
      <c r="L24" s="497" t="s">
        <v>2756</v>
      </c>
      <c r="M24" s="496"/>
      <c r="N24" s="497" t="s">
        <v>1837</v>
      </c>
      <c r="O24" s="442" t="s">
        <v>1836</v>
      </c>
      <c r="P24" s="95">
        <v>9</v>
      </c>
      <c r="Q24" s="232">
        <f>P24+4</f>
        <v>13</v>
      </c>
      <c r="R24" s="233"/>
      <c r="S24" s="234">
        <f t="shared" si="24"/>
        <v>84929280</v>
      </c>
      <c r="T24" s="234">
        <f t="shared" si="25"/>
        <v>0</v>
      </c>
      <c r="U24" s="234">
        <f t="shared" si="26"/>
        <v>0</v>
      </c>
      <c r="V24" s="234">
        <f t="shared" si="27"/>
        <v>0</v>
      </c>
      <c r="W24" s="234">
        <f t="shared" si="28"/>
        <v>0</v>
      </c>
      <c r="X24" s="234">
        <f t="shared" si="29"/>
        <v>84929280</v>
      </c>
      <c r="Y24" s="235" t="s">
        <v>37</v>
      </c>
      <c r="Z24" s="236">
        <v>1</v>
      </c>
      <c r="AA24" s="237"/>
      <c r="AB24" s="238">
        <v>20000000</v>
      </c>
      <c r="AC24" s="238"/>
      <c r="AD24" s="238"/>
      <c r="AE24" s="238"/>
      <c r="AF24" s="238"/>
      <c r="AG24" s="239">
        <f t="shared" si="12"/>
        <v>20000000</v>
      </c>
      <c r="AH24" s="240">
        <v>1</v>
      </c>
      <c r="AI24" s="241"/>
      <c r="AJ24" s="242">
        <f t="shared" si="32"/>
        <v>20800000</v>
      </c>
      <c r="AK24" s="242"/>
      <c r="AL24" s="242"/>
      <c r="AM24" s="242"/>
      <c r="AN24" s="242"/>
      <c r="AO24" s="243">
        <f t="shared" si="13"/>
        <v>20800000</v>
      </c>
      <c r="AP24" s="244">
        <v>1</v>
      </c>
      <c r="AQ24" s="237"/>
      <c r="AR24" s="238">
        <f t="shared" si="30"/>
        <v>21632000</v>
      </c>
      <c r="AS24" s="238"/>
      <c r="AT24" s="238"/>
      <c r="AU24" s="238"/>
      <c r="AV24" s="238"/>
      <c r="AW24" s="239">
        <f t="shared" si="14"/>
        <v>21632000</v>
      </c>
      <c r="AX24" s="240">
        <v>1</v>
      </c>
      <c r="AY24" s="241"/>
      <c r="AZ24" s="242">
        <f t="shared" si="31"/>
        <v>22497280</v>
      </c>
      <c r="BA24" s="242"/>
      <c r="BB24" s="242"/>
      <c r="BC24" s="242"/>
      <c r="BD24" s="242"/>
      <c r="BE24" s="243">
        <f t="shared" si="15"/>
        <v>22497280</v>
      </c>
    </row>
    <row r="25" spans="1:57" ht="24.75" customHeight="1" x14ac:dyDescent="0.25">
      <c r="A25" s="230">
        <v>18</v>
      </c>
      <c r="B25" s="602"/>
      <c r="C25" s="602"/>
      <c r="D25" s="602"/>
      <c r="E25" s="602"/>
      <c r="F25" s="602"/>
      <c r="G25" s="602"/>
      <c r="H25" s="602"/>
      <c r="I25" s="618"/>
      <c r="J25" s="682"/>
      <c r="K25" s="681" t="s">
        <v>1663</v>
      </c>
      <c r="L25" s="617" t="s">
        <v>2111</v>
      </c>
      <c r="M25" s="496"/>
      <c r="N25" s="497" t="s">
        <v>2112</v>
      </c>
      <c r="O25" s="442" t="s">
        <v>1698</v>
      </c>
      <c r="P25" s="95">
        <v>20</v>
      </c>
      <c r="Q25" s="232">
        <f>P25+20</f>
        <v>40</v>
      </c>
      <c r="R25" s="233"/>
      <c r="S25" s="234">
        <f t="shared" si="24"/>
        <v>84929280</v>
      </c>
      <c r="T25" s="234">
        <f t="shared" si="25"/>
        <v>0</v>
      </c>
      <c r="U25" s="234">
        <f t="shared" si="26"/>
        <v>0</v>
      </c>
      <c r="V25" s="234">
        <f t="shared" si="27"/>
        <v>0</v>
      </c>
      <c r="W25" s="234">
        <f t="shared" si="28"/>
        <v>0</v>
      </c>
      <c r="X25" s="234">
        <f t="shared" si="29"/>
        <v>84929280</v>
      </c>
      <c r="Y25" s="235" t="s">
        <v>37</v>
      </c>
      <c r="Z25" s="236">
        <v>5</v>
      </c>
      <c r="AA25" s="237"/>
      <c r="AB25" s="238">
        <v>20000000</v>
      </c>
      <c r="AC25" s="238"/>
      <c r="AD25" s="238"/>
      <c r="AE25" s="238"/>
      <c r="AF25" s="238"/>
      <c r="AG25" s="239">
        <f t="shared" si="12"/>
        <v>20000000</v>
      </c>
      <c r="AH25" s="240">
        <v>5</v>
      </c>
      <c r="AI25" s="241"/>
      <c r="AJ25" s="242">
        <f t="shared" si="32"/>
        <v>20800000</v>
      </c>
      <c r="AK25" s="242"/>
      <c r="AL25" s="242"/>
      <c r="AM25" s="242"/>
      <c r="AN25" s="242"/>
      <c r="AO25" s="243">
        <f t="shared" si="13"/>
        <v>20800000</v>
      </c>
      <c r="AP25" s="244">
        <v>5</v>
      </c>
      <c r="AQ25" s="237"/>
      <c r="AR25" s="238">
        <f t="shared" si="30"/>
        <v>21632000</v>
      </c>
      <c r="AS25" s="238"/>
      <c r="AT25" s="238"/>
      <c r="AU25" s="238"/>
      <c r="AV25" s="238"/>
      <c r="AW25" s="239">
        <f t="shared" si="14"/>
        <v>21632000</v>
      </c>
      <c r="AX25" s="240">
        <v>5</v>
      </c>
      <c r="AY25" s="241"/>
      <c r="AZ25" s="242">
        <f t="shared" si="31"/>
        <v>22497280</v>
      </c>
      <c r="BA25" s="242"/>
      <c r="BB25" s="242"/>
      <c r="BC25" s="242"/>
      <c r="BD25" s="242"/>
      <c r="BE25" s="243">
        <f t="shared" si="15"/>
        <v>22497280</v>
      </c>
    </row>
    <row r="26" spans="1:57" ht="27.75" customHeight="1" x14ac:dyDescent="0.25">
      <c r="A26" s="230">
        <v>19</v>
      </c>
      <c r="B26" s="602"/>
      <c r="C26" s="602"/>
      <c r="D26" s="602"/>
      <c r="E26" s="602"/>
      <c r="F26" s="602"/>
      <c r="G26" s="602"/>
      <c r="H26" s="602"/>
      <c r="I26" s="618"/>
      <c r="J26" s="682"/>
      <c r="K26" s="683"/>
      <c r="L26" s="619"/>
      <c r="M26" s="496"/>
      <c r="N26" s="497" t="s">
        <v>2113</v>
      </c>
      <c r="O26" s="442" t="s">
        <v>1751</v>
      </c>
      <c r="P26" s="95">
        <v>20</v>
      </c>
      <c r="Q26" s="232">
        <f>P26+20</f>
        <v>40</v>
      </c>
      <c r="R26" s="233"/>
      <c r="S26" s="234">
        <f t="shared" si="24"/>
        <v>84929280</v>
      </c>
      <c r="T26" s="234">
        <f t="shared" si="25"/>
        <v>0</v>
      </c>
      <c r="U26" s="234">
        <f t="shared" si="26"/>
        <v>0</v>
      </c>
      <c r="V26" s="234">
        <f t="shared" si="27"/>
        <v>0</v>
      </c>
      <c r="W26" s="234">
        <f t="shared" si="28"/>
        <v>0</v>
      </c>
      <c r="X26" s="234">
        <f t="shared" si="29"/>
        <v>84929280</v>
      </c>
      <c r="Y26" s="235"/>
      <c r="Z26" s="236">
        <v>5</v>
      </c>
      <c r="AA26" s="237"/>
      <c r="AB26" s="238">
        <v>20000000</v>
      </c>
      <c r="AC26" s="238"/>
      <c r="AD26" s="238"/>
      <c r="AE26" s="238"/>
      <c r="AF26" s="238"/>
      <c r="AG26" s="239">
        <f t="shared" si="12"/>
        <v>20000000</v>
      </c>
      <c r="AH26" s="240">
        <v>5</v>
      </c>
      <c r="AI26" s="241"/>
      <c r="AJ26" s="242">
        <f t="shared" si="32"/>
        <v>20800000</v>
      </c>
      <c r="AK26" s="242"/>
      <c r="AL26" s="242"/>
      <c r="AM26" s="242"/>
      <c r="AN26" s="242"/>
      <c r="AO26" s="243">
        <f t="shared" si="13"/>
        <v>20800000</v>
      </c>
      <c r="AP26" s="244">
        <v>5</v>
      </c>
      <c r="AQ26" s="237"/>
      <c r="AR26" s="238">
        <f t="shared" si="30"/>
        <v>21632000</v>
      </c>
      <c r="AS26" s="238"/>
      <c r="AT26" s="238"/>
      <c r="AU26" s="238"/>
      <c r="AV26" s="238"/>
      <c r="AW26" s="239">
        <f t="shared" si="14"/>
        <v>21632000</v>
      </c>
      <c r="AX26" s="240">
        <v>5</v>
      </c>
      <c r="AY26" s="241"/>
      <c r="AZ26" s="242">
        <f t="shared" si="31"/>
        <v>22497280</v>
      </c>
      <c r="BA26" s="242"/>
      <c r="BB26" s="242"/>
      <c r="BC26" s="242"/>
      <c r="BD26" s="242"/>
      <c r="BE26" s="243">
        <f t="shared" si="15"/>
        <v>22497280</v>
      </c>
    </row>
    <row r="27" spans="1:57" ht="49.5" customHeight="1" x14ac:dyDescent="0.25">
      <c r="A27" s="230">
        <v>20</v>
      </c>
      <c r="B27" s="602"/>
      <c r="C27" s="602"/>
      <c r="D27" s="602"/>
      <c r="E27" s="602"/>
      <c r="F27" s="602"/>
      <c r="G27" s="602"/>
      <c r="H27" s="602"/>
      <c r="I27" s="618"/>
      <c r="J27" s="682"/>
      <c r="K27" s="442" t="s">
        <v>1664</v>
      </c>
      <c r="L27" s="497" t="s">
        <v>1834</v>
      </c>
      <c r="M27" s="496"/>
      <c r="N27" s="497" t="s">
        <v>1873</v>
      </c>
      <c r="O27" s="442" t="s">
        <v>1718</v>
      </c>
      <c r="P27" s="95">
        <v>0</v>
      </c>
      <c r="Q27" s="232">
        <v>4</v>
      </c>
      <c r="R27" s="233"/>
      <c r="S27" s="234">
        <f t="shared" ref="S27:S90" si="33">AB27+AJ27+AR27+AZ27</f>
        <v>288759552</v>
      </c>
      <c r="T27" s="234">
        <f t="shared" ref="T27:T90" si="34">AC27+AK27+AS27+BA27</f>
        <v>0</v>
      </c>
      <c r="U27" s="234">
        <f t="shared" ref="U27:U90" si="35">AD27+AL27+AT27+BB27</f>
        <v>0</v>
      </c>
      <c r="V27" s="234">
        <f t="shared" ref="V27:V90" si="36">AE27+AM27+AU27+BC27</f>
        <v>0</v>
      </c>
      <c r="W27" s="234">
        <f t="shared" ref="W27:W90" si="37">AF27+AN27+AV27+BD27</f>
        <v>0</v>
      </c>
      <c r="X27" s="234">
        <f t="shared" ref="X27:X90" si="38">+SUM(S27:W27)</f>
        <v>288759552</v>
      </c>
      <c r="Y27" s="235" t="s">
        <v>37</v>
      </c>
      <c r="Z27" s="236">
        <v>1</v>
      </c>
      <c r="AA27" s="237"/>
      <c r="AB27" s="238">
        <v>68000000</v>
      </c>
      <c r="AC27" s="238"/>
      <c r="AD27" s="238"/>
      <c r="AE27" s="238"/>
      <c r="AF27" s="238"/>
      <c r="AG27" s="239">
        <f t="shared" si="12"/>
        <v>68000000</v>
      </c>
      <c r="AH27" s="240">
        <v>1</v>
      </c>
      <c r="AI27" s="241"/>
      <c r="AJ27" s="242">
        <f t="shared" si="32"/>
        <v>70720000</v>
      </c>
      <c r="AK27" s="242"/>
      <c r="AL27" s="242"/>
      <c r="AM27" s="242"/>
      <c r="AN27" s="242"/>
      <c r="AO27" s="243">
        <f t="shared" si="13"/>
        <v>70720000</v>
      </c>
      <c r="AP27" s="244">
        <v>1</v>
      </c>
      <c r="AQ27" s="237"/>
      <c r="AR27" s="238">
        <f t="shared" si="30"/>
        <v>73548800</v>
      </c>
      <c r="AS27" s="238"/>
      <c r="AT27" s="238"/>
      <c r="AU27" s="238"/>
      <c r="AV27" s="238"/>
      <c r="AW27" s="239">
        <f t="shared" si="14"/>
        <v>73548800</v>
      </c>
      <c r="AX27" s="240">
        <v>1</v>
      </c>
      <c r="AY27" s="241"/>
      <c r="AZ27" s="242">
        <f t="shared" si="31"/>
        <v>76490752</v>
      </c>
      <c r="BA27" s="242"/>
      <c r="BB27" s="242"/>
      <c r="BC27" s="242"/>
      <c r="BD27" s="242"/>
      <c r="BE27" s="243">
        <f t="shared" si="15"/>
        <v>76490752</v>
      </c>
    </row>
    <row r="28" spans="1:57" ht="41.25" customHeight="1" x14ac:dyDescent="0.25">
      <c r="A28" s="230">
        <v>21</v>
      </c>
      <c r="B28" s="602"/>
      <c r="C28" s="602"/>
      <c r="D28" s="602"/>
      <c r="E28" s="602"/>
      <c r="F28" s="602"/>
      <c r="G28" s="602"/>
      <c r="H28" s="602"/>
      <c r="I28" s="618"/>
      <c r="J28" s="682"/>
      <c r="K28" s="442" t="s">
        <v>1916</v>
      </c>
      <c r="L28" s="497" t="s">
        <v>2757</v>
      </c>
      <c r="M28" s="496"/>
      <c r="N28" s="497" t="s">
        <v>1877</v>
      </c>
      <c r="O28" s="442" t="s">
        <v>1698</v>
      </c>
      <c r="P28" s="95">
        <v>1</v>
      </c>
      <c r="Q28" s="232">
        <f>P28+4</f>
        <v>5</v>
      </c>
      <c r="R28" s="233"/>
      <c r="S28" s="234">
        <f t="shared" si="33"/>
        <v>42464640</v>
      </c>
      <c r="T28" s="234">
        <f t="shared" si="34"/>
        <v>0</v>
      </c>
      <c r="U28" s="234">
        <f t="shared" si="35"/>
        <v>0</v>
      </c>
      <c r="V28" s="234">
        <f t="shared" si="36"/>
        <v>0</v>
      </c>
      <c r="W28" s="234">
        <f t="shared" si="37"/>
        <v>0</v>
      </c>
      <c r="X28" s="234">
        <f t="shared" si="38"/>
        <v>42464640</v>
      </c>
      <c r="Y28" s="235" t="s">
        <v>37</v>
      </c>
      <c r="Z28" s="236">
        <v>1</v>
      </c>
      <c r="AA28" s="237"/>
      <c r="AB28" s="238">
        <v>10000000</v>
      </c>
      <c r="AC28" s="238"/>
      <c r="AD28" s="238"/>
      <c r="AE28" s="238"/>
      <c r="AF28" s="238"/>
      <c r="AG28" s="239">
        <f t="shared" si="12"/>
        <v>10000000</v>
      </c>
      <c r="AH28" s="240">
        <v>1</v>
      </c>
      <c r="AI28" s="241"/>
      <c r="AJ28" s="242">
        <f t="shared" si="32"/>
        <v>10400000</v>
      </c>
      <c r="AK28" s="242"/>
      <c r="AL28" s="242"/>
      <c r="AM28" s="242"/>
      <c r="AN28" s="242"/>
      <c r="AO28" s="243">
        <f t="shared" si="13"/>
        <v>10400000</v>
      </c>
      <c r="AP28" s="244">
        <v>1</v>
      </c>
      <c r="AQ28" s="237"/>
      <c r="AR28" s="238">
        <f t="shared" si="30"/>
        <v>10816000</v>
      </c>
      <c r="AS28" s="238"/>
      <c r="AT28" s="238"/>
      <c r="AU28" s="238"/>
      <c r="AV28" s="238"/>
      <c r="AW28" s="239">
        <f t="shared" si="14"/>
        <v>10816000</v>
      </c>
      <c r="AX28" s="240">
        <v>1</v>
      </c>
      <c r="AY28" s="241"/>
      <c r="AZ28" s="242">
        <f t="shared" si="31"/>
        <v>11248640</v>
      </c>
      <c r="BA28" s="242"/>
      <c r="BB28" s="242"/>
      <c r="BC28" s="242"/>
      <c r="BD28" s="242"/>
      <c r="BE28" s="243">
        <f t="shared" si="15"/>
        <v>11248640</v>
      </c>
    </row>
    <row r="29" spans="1:57" ht="30.75" customHeight="1" x14ac:dyDescent="0.25">
      <c r="A29" s="230">
        <v>22</v>
      </c>
      <c r="B29" s="602"/>
      <c r="C29" s="602"/>
      <c r="D29" s="602"/>
      <c r="E29" s="602"/>
      <c r="F29" s="602"/>
      <c r="G29" s="602"/>
      <c r="H29" s="602"/>
      <c r="I29" s="618"/>
      <c r="J29" s="682"/>
      <c r="K29" s="442" t="s">
        <v>1917</v>
      </c>
      <c r="L29" s="497" t="s">
        <v>1874</v>
      </c>
      <c r="M29" s="496"/>
      <c r="N29" s="497" t="s">
        <v>1875</v>
      </c>
      <c r="O29" s="442" t="s">
        <v>1876</v>
      </c>
      <c r="P29" s="95">
        <v>0</v>
      </c>
      <c r="Q29" s="232">
        <v>4</v>
      </c>
      <c r="R29" s="233"/>
      <c r="S29" s="234">
        <f t="shared" si="33"/>
        <v>80682816</v>
      </c>
      <c r="T29" s="234">
        <f t="shared" si="34"/>
        <v>0</v>
      </c>
      <c r="U29" s="234">
        <f t="shared" si="35"/>
        <v>0</v>
      </c>
      <c r="V29" s="234">
        <f t="shared" si="36"/>
        <v>0</v>
      </c>
      <c r="W29" s="234">
        <f t="shared" si="37"/>
        <v>0</v>
      </c>
      <c r="X29" s="234">
        <f t="shared" si="38"/>
        <v>80682816</v>
      </c>
      <c r="Y29" s="235" t="s">
        <v>37</v>
      </c>
      <c r="Z29" s="236">
        <v>1</v>
      </c>
      <c r="AA29" s="237"/>
      <c r="AB29" s="238">
        <v>19000000</v>
      </c>
      <c r="AC29" s="238"/>
      <c r="AD29" s="238"/>
      <c r="AE29" s="238"/>
      <c r="AF29" s="238"/>
      <c r="AG29" s="239">
        <f t="shared" si="12"/>
        <v>19000000</v>
      </c>
      <c r="AH29" s="240">
        <v>1</v>
      </c>
      <c r="AI29" s="241"/>
      <c r="AJ29" s="242">
        <f t="shared" si="32"/>
        <v>19760000</v>
      </c>
      <c r="AK29" s="242"/>
      <c r="AL29" s="242"/>
      <c r="AM29" s="242"/>
      <c r="AN29" s="242"/>
      <c r="AO29" s="243">
        <f t="shared" si="13"/>
        <v>19760000</v>
      </c>
      <c r="AP29" s="244">
        <v>1</v>
      </c>
      <c r="AQ29" s="237"/>
      <c r="AR29" s="238">
        <f t="shared" si="30"/>
        <v>20550400</v>
      </c>
      <c r="AS29" s="238"/>
      <c r="AT29" s="238"/>
      <c r="AU29" s="238"/>
      <c r="AV29" s="238"/>
      <c r="AW29" s="239">
        <f t="shared" si="14"/>
        <v>20550400</v>
      </c>
      <c r="AX29" s="240">
        <v>1</v>
      </c>
      <c r="AY29" s="241"/>
      <c r="AZ29" s="242">
        <f t="shared" si="31"/>
        <v>21372416</v>
      </c>
      <c r="BA29" s="242"/>
      <c r="BB29" s="242"/>
      <c r="BC29" s="242"/>
      <c r="BD29" s="242"/>
      <c r="BE29" s="243">
        <f t="shared" si="15"/>
        <v>21372416</v>
      </c>
    </row>
    <row r="30" spans="1:57" ht="24" customHeight="1" x14ac:dyDescent="0.25">
      <c r="A30" s="230">
        <v>23</v>
      </c>
      <c r="B30" s="603"/>
      <c r="C30" s="603"/>
      <c r="D30" s="603"/>
      <c r="E30" s="603"/>
      <c r="F30" s="603"/>
      <c r="G30" s="603"/>
      <c r="H30" s="603"/>
      <c r="I30" s="619"/>
      <c r="J30" s="683"/>
      <c r="K30" s="442" t="s">
        <v>2260</v>
      </c>
      <c r="L30" s="497" t="s">
        <v>2758</v>
      </c>
      <c r="M30" s="496"/>
      <c r="N30" s="497" t="s">
        <v>2759</v>
      </c>
      <c r="O30" s="442" t="s">
        <v>2110</v>
      </c>
      <c r="P30" s="95">
        <v>1</v>
      </c>
      <c r="Q30" s="232">
        <f>P30+1</f>
        <v>2</v>
      </c>
      <c r="R30" s="233"/>
      <c r="S30" s="234">
        <f t="shared" si="33"/>
        <v>45608000</v>
      </c>
      <c r="T30" s="234">
        <f t="shared" si="34"/>
        <v>0</v>
      </c>
      <c r="U30" s="234">
        <f t="shared" si="35"/>
        <v>0</v>
      </c>
      <c r="V30" s="234">
        <f t="shared" si="36"/>
        <v>0</v>
      </c>
      <c r="W30" s="234">
        <f t="shared" si="37"/>
        <v>0</v>
      </c>
      <c r="X30" s="234">
        <f t="shared" si="38"/>
        <v>45608000</v>
      </c>
      <c r="Y30" s="235"/>
      <c r="Z30" s="236">
        <v>1</v>
      </c>
      <c r="AA30" s="237"/>
      <c r="AB30" s="238">
        <v>30000000</v>
      </c>
      <c r="AC30" s="238"/>
      <c r="AD30" s="238"/>
      <c r="AE30" s="238"/>
      <c r="AF30" s="238"/>
      <c r="AG30" s="239">
        <f t="shared" si="12"/>
        <v>30000000</v>
      </c>
      <c r="AH30" s="240">
        <v>1</v>
      </c>
      <c r="AI30" s="241"/>
      <c r="AJ30" s="242">
        <v>5000000</v>
      </c>
      <c r="AK30" s="242"/>
      <c r="AL30" s="242"/>
      <c r="AM30" s="242"/>
      <c r="AN30" s="242"/>
      <c r="AO30" s="243">
        <f t="shared" si="13"/>
        <v>5000000</v>
      </c>
      <c r="AP30" s="244">
        <v>1</v>
      </c>
      <c r="AQ30" s="237"/>
      <c r="AR30" s="238">
        <f t="shared" si="30"/>
        <v>5200000</v>
      </c>
      <c r="AS30" s="238"/>
      <c r="AT30" s="238"/>
      <c r="AU30" s="238"/>
      <c r="AV30" s="238"/>
      <c r="AW30" s="239">
        <f t="shared" si="14"/>
        <v>5200000</v>
      </c>
      <c r="AX30" s="240">
        <v>1</v>
      </c>
      <c r="AY30" s="241"/>
      <c r="AZ30" s="242">
        <f t="shared" si="31"/>
        <v>5408000</v>
      </c>
      <c r="BA30" s="242"/>
      <c r="BB30" s="242"/>
      <c r="BC30" s="242"/>
      <c r="BD30" s="242"/>
      <c r="BE30" s="243">
        <f t="shared" si="15"/>
        <v>5408000</v>
      </c>
    </row>
    <row r="31" spans="1:57" ht="51" customHeight="1" x14ac:dyDescent="0.25">
      <c r="A31" s="230">
        <v>24</v>
      </c>
      <c r="B31" s="601" t="s">
        <v>1598</v>
      </c>
      <c r="C31" s="601"/>
      <c r="D31" s="601">
        <v>1</v>
      </c>
      <c r="E31" s="601"/>
      <c r="F31" s="601" t="s">
        <v>1636</v>
      </c>
      <c r="G31" s="687">
        <v>1.3</v>
      </c>
      <c r="H31" s="601" t="s">
        <v>2760</v>
      </c>
      <c r="I31" s="617"/>
      <c r="J31" s="681" t="s">
        <v>1639</v>
      </c>
      <c r="K31" s="442" t="s">
        <v>40</v>
      </c>
      <c r="L31" s="497" t="s">
        <v>2145</v>
      </c>
      <c r="M31" s="496"/>
      <c r="N31" s="497" t="s">
        <v>2146</v>
      </c>
      <c r="O31" s="442" t="s">
        <v>1878</v>
      </c>
      <c r="P31" s="95">
        <v>2</v>
      </c>
      <c r="Q31" s="232">
        <f>P31+2</f>
        <v>4</v>
      </c>
      <c r="R31" s="233"/>
      <c r="S31" s="234">
        <f t="shared" si="33"/>
        <v>108648000</v>
      </c>
      <c r="T31" s="234">
        <f t="shared" si="34"/>
        <v>42464640</v>
      </c>
      <c r="U31" s="234">
        <f t="shared" si="35"/>
        <v>0</v>
      </c>
      <c r="V31" s="234">
        <f t="shared" si="36"/>
        <v>0</v>
      </c>
      <c r="W31" s="234">
        <f t="shared" si="37"/>
        <v>0</v>
      </c>
      <c r="X31" s="234">
        <f t="shared" si="38"/>
        <v>151112640</v>
      </c>
      <c r="Y31" s="235" t="s">
        <v>37</v>
      </c>
      <c r="Z31" s="236">
        <v>2</v>
      </c>
      <c r="AA31" s="237"/>
      <c r="AB31" s="238">
        <v>15000000</v>
      </c>
      <c r="AC31" s="238">
        <v>10000000</v>
      </c>
      <c r="AD31" s="238"/>
      <c r="AE31" s="238"/>
      <c r="AF31" s="238"/>
      <c r="AG31" s="239">
        <f t="shared" si="12"/>
        <v>25000000</v>
      </c>
      <c r="AH31" s="240">
        <v>2</v>
      </c>
      <c r="AI31" s="241"/>
      <c r="AJ31" s="242">
        <v>30000000</v>
      </c>
      <c r="AK31" s="242">
        <f>AC31*4%+AC31</f>
        <v>10400000</v>
      </c>
      <c r="AL31" s="242"/>
      <c r="AM31" s="242"/>
      <c r="AN31" s="242"/>
      <c r="AO31" s="243">
        <f t="shared" si="13"/>
        <v>40400000</v>
      </c>
      <c r="AP31" s="244">
        <v>2</v>
      </c>
      <c r="AQ31" s="237"/>
      <c r="AR31" s="238">
        <f t="shared" si="30"/>
        <v>31200000</v>
      </c>
      <c r="AS31" s="238">
        <f>AK31*4%+AK31</f>
        <v>10816000</v>
      </c>
      <c r="AT31" s="238"/>
      <c r="AU31" s="238"/>
      <c r="AV31" s="238"/>
      <c r="AW31" s="239">
        <f t="shared" si="14"/>
        <v>42016000</v>
      </c>
      <c r="AX31" s="240">
        <v>2</v>
      </c>
      <c r="AY31" s="241"/>
      <c r="AZ31" s="242">
        <f t="shared" si="31"/>
        <v>32448000</v>
      </c>
      <c r="BA31" s="242">
        <f>AS31*4%+AS31</f>
        <v>11248640</v>
      </c>
      <c r="BB31" s="242"/>
      <c r="BC31" s="242"/>
      <c r="BD31" s="242"/>
      <c r="BE31" s="243">
        <f t="shared" si="15"/>
        <v>43696640</v>
      </c>
    </row>
    <row r="32" spans="1:57" ht="33.75" customHeight="1" x14ac:dyDescent="0.25">
      <c r="A32" s="230">
        <v>25</v>
      </c>
      <c r="B32" s="602"/>
      <c r="C32" s="602"/>
      <c r="D32" s="602"/>
      <c r="E32" s="602"/>
      <c r="F32" s="602"/>
      <c r="G32" s="688"/>
      <c r="H32" s="602"/>
      <c r="I32" s="618"/>
      <c r="J32" s="682"/>
      <c r="K32" s="442" t="s">
        <v>1665</v>
      </c>
      <c r="L32" s="497" t="s">
        <v>2447</v>
      </c>
      <c r="M32" s="496"/>
      <c r="N32" s="497" t="s">
        <v>2761</v>
      </c>
      <c r="O32" s="442" t="s">
        <v>2446</v>
      </c>
      <c r="P32" s="95">
        <v>16</v>
      </c>
      <c r="Q32" s="232">
        <f>P32+24</f>
        <v>40</v>
      </c>
      <c r="R32" s="233"/>
      <c r="S32" s="234">
        <f t="shared" si="33"/>
        <v>195337344</v>
      </c>
      <c r="T32" s="234">
        <f t="shared" si="34"/>
        <v>0</v>
      </c>
      <c r="U32" s="234">
        <f t="shared" si="35"/>
        <v>0</v>
      </c>
      <c r="V32" s="234">
        <f t="shared" si="36"/>
        <v>0</v>
      </c>
      <c r="W32" s="234">
        <f t="shared" si="37"/>
        <v>0</v>
      </c>
      <c r="X32" s="234">
        <f t="shared" si="38"/>
        <v>195337344</v>
      </c>
      <c r="Y32" s="235" t="s">
        <v>37</v>
      </c>
      <c r="Z32" s="236">
        <v>6</v>
      </c>
      <c r="AA32" s="237"/>
      <c r="AB32" s="238">
        <v>46000000</v>
      </c>
      <c r="AC32" s="238"/>
      <c r="AD32" s="238"/>
      <c r="AE32" s="238"/>
      <c r="AF32" s="238"/>
      <c r="AG32" s="239">
        <f t="shared" si="12"/>
        <v>46000000</v>
      </c>
      <c r="AH32" s="240">
        <v>6</v>
      </c>
      <c r="AI32" s="241"/>
      <c r="AJ32" s="242">
        <f t="shared" si="32"/>
        <v>47840000</v>
      </c>
      <c r="AK32" s="242"/>
      <c r="AL32" s="242"/>
      <c r="AM32" s="242"/>
      <c r="AN32" s="242"/>
      <c r="AO32" s="243">
        <f t="shared" si="13"/>
        <v>47840000</v>
      </c>
      <c r="AP32" s="244">
        <v>6</v>
      </c>
      <c r="AQ32" s="237"/>
      <c r="AR32" s="238">
        <f t="shared" si="30"/>
        <v>49753600</v>
      </c>
      <c r="AS32" s="238"/>
      <c r="AT32" s="238"/>
      <c r="AU32" s="238"/>
      <c r="AV32" s="238"/>
      <c r="AW32" s="239">
        <f t="shared" si="14"/>
        <v>49753600</v>
      </c>
      <c r="AX32" s="240">
        <v>6</v>
      </c>
      <c r="AY32" s="241"/>
      <c r="AZ32" s="242">
        <f t="shared" si="31"/>
        <v>51743744</v>
      </c>
      <c r="BA32" s="242"/>
      <c r="BB32" s="242"/>
      <c r="BC32" s="242"/>
      <c r="BD32" s="242"/>
      <c r="BE32" s="243">
        <f t="shared" si="15"/>
        <v>51743744</v>
      </c>
    </row>
    <row r="33" spans="1:57" ht="39.75" customHeight="1" x14ac:dyDescent="0.25">
      <c r="A33" s="230">
        <v>26</v>
      </c>
      <c r="B33" s="602"/>
      <c r="C33" s="602"/>
      <c r="D33" s="602"/>
      <c r="E33" s="602"/>
      <c r="F33" s="602"/>
      <c r="G33" s="688"/>
      <c r="H33" s="602"/>
      <c r="I33" s="618"/>
      <c r="J33" s="682"/>
      <c r="K33" s="442" t="s">
        <v>1666</v>
      </c>
      <c r="L33" s="497" t="s">
        <v>1879</v>
      </c>
      <c r="M33" s="496"/>
      <c r="N33" s="497" t="s">
        <v>2405</v>
      </c>
      <c r="O33" s="442" t="s">
        <v>1882</v>
      </c>
      <c r="P33" s="95">
        <v>0</v>
      </c>
      <c r="Q33" s="232">
        <v>16</v>
      </c>
      <c r="R33" s="233"/>
      <c r="S33" s="234">
        <f t="shared" si="33"/>
        <v>0</v>
      </c>
      <c r="T33" s="234">
        <f t="shared" si="34"/>
        <v>42464640</v>
      </c>
      <c r="U33" s="234">
        <f t="shared" si="35"/>
        <v>0</v>
      </c>
      <c r="V33" s="234">
        <f t="shared" si="36"/>
        <v>0</v>
      </c>
      <c r="W33" s="234">
        <f t="shared" si="37"/>
        <v>0</v>
      </c>
      <c r="X33" s="234">
        <f t="shared" si="38"/>
        <v>42464640</v>
      </c>
      <c r="Y33" s="235" t="s">
        <v>37</v>
      </c>
      <c r="Z33" s="236">
        <v>4</v>
      </c>
      <c r="AA33" s="237"/>
      <c r="AB33" s="238"/>
      <c r="AC33" s="238">
        <v>10000000</v>
      </c>
      <c r="AD33" s="238"/>
      <c r="AE33" s="238"/>
      <c r="AF33" s="238"/>
      <c r="AG33" s="239">
        <f t="shared" si="12"/>
        <v>10000000</v>
      </c>
      <c r="AH33" s="240">
        <v>4</v>
      </c>
      <c r="AI33" s="241"/>
      <c r="AJ33" s="242">
        <f t="shared" si="32"/>
        <v>0</v>
      </c>
      <c r="AK33" s="242">
        <f>AC33*4%+AC33</f>
        <v>10400000</v>
      </c>
      <c r="AL33" s="242"/>
      <c r="AM33" s="242"/>
      <c r="AN33" s="242"/>
      <c r="AO33" s="243">
        <f t="shared" si="13"/>
        <v>10400000</v>
      </c>
      <c r="AP33" s="244">
        <v>4</v>
      </c>
      <c r="AQ33" s="237"/>
      <c r="AR33" s="238">
        <f t="shared" si="30"/>
        <v>0</v>
      </c>
      <c r="AS33" s="238">
        <f>AK33*4%+AK33</f>
        <v>10816000</v>
      </c>
      <c r="AT33" s="238"/>
      <c r="AU33" s="238"/>
      <c r="AV33" s="238"/>
      <c r="AW33" s="239">
        <f t="shared" si="14"/>
        <v>10816000</v>
      </c>
      <c r="AX33" s="240">
        <v>4</v>
      </c>
      <c r="AY33" s="241"/>
      <c r="AZ33" s="242">
        <f t="shared" si="31"/>
        <v>0</v>
      </c>
      <c r="BA33" s="242">
        <f>AS33*4%+AS33</f>
        <v>11248640</v>
      </c>
      <c r="BB33" s="242"/>
      <c r="BC33" s="242"/>
      <c r="BD33" s="242"/>
      <c r="BE33" s="243">
        <f t="shared" si="15"/>
        <v>11248640</v>
      </c>
    </row>
    <row r="34" spans="1:57" ht="45.75" customHeight="1" x14ac:dyDescent="0.25">
      <c r="A34" s="230">
        <v>27</v>
      </c>
      <c r="B34" s="602"/>
      <c r="C34" s="602"/>
      <c r="D34" s="602"/>
      <c r="E34" s="602"/>
      <c r="F34" s="602"/>
      <c r="G34" s="688"/>
      <c r="H34" s="602"/>
      <c r="I34" s="618"/>
      <c r="J34" s="682"/>
      <c r="K34" s="681" t="s">
        <v>1918</v>
      </c>
      <c r="L34" s="617" t="s">
        <v>1603</v>
      </c>
      <c r="M34" s="496"/>
      <c r="N34" s="497" t="s">
        <v>2448</v>
      </c>
      <c r="O34" s="442" t="s">
        <v>1751</v>
      </c>
      <c r="P34" s="95">
        <v>1</v>
      </c>
      <c r="Q34" s="232">
        <f>P34+4</f>
        <v>5</v>
      </c>
      <c r="R34" s="233"/>
      <c r="S34" s="234">
        <f t="shared" si="33"/>
        <v>127393920</v>
      </c>
      <c r="T34" s="234">
        <f t="shared" si="34"/>
        <v>0</v>
      </c>
      <c r="U34" s="234">
        <f t="shared" si="35"/>
        <v>0</v>
      </c>
      <c r="V34" s="234">
        <f t="shared" si="36"/>
        <v>0</v>
      </c>
      <c r="W34" s="234">
        <f t="shared" si="37"/>
        <v>0</v>
      </c>
      <c r="X34" s="234">
        <f t="shared" si="38"/>
        <v>127393920</v>
      </c>
      <c r="Y34" s="235" t="s">
        <v>37</v>
      </c>
      <c r="Z34" s="236">
        <v>1</v>
      </c>
      <c r="AA34" s="237"/>
      <c r="AB34" s="238">
        <v>30000000</v>
      </c>
      <c r="AC34" s="238"/>
      <c r="AD34" s="238"/>
      <c r="AE34" s="238"/>
      <c r="AF34" s="238"/>
      <c r="AG34" s="239">
        <f t="shared" si="12"/>
        <v>30000000</v>
      </c>
      <c r="AH34" s="240">
        <v>1</v>
      </c>
      <c r="AI34" s="241"/>
      <c r="AJ34" s="242">
        <f t="shared" si="32"/>
        <v>31200000</v>
      </c>
      <c r="AK34" s="242"/>
      <c r="AL34" s="242"/>
      <c r="AM34" s="242"/>
      <c r="AN34" s="242"/>
      <c r="AO34" s="243">
        <f t="shared" si="13"/>
        <v>31200000</v>
      </c>
      <c r="AP34" s="244">
        <v>1</v>
      </c>
      <c r="AQ34" s="237"/>
      <c r="AR34" s="238">
        <f t="shared" si="30"/>
        <v>32448000</v>
      </c>
      <c r="AS34" s="238"/>
      <c r="AT34" s="238"/>
      <c r="AU34" s="238"/>
      <c r="AV34" s="238"/>
      <c r="AW34" s="239">
        <f t="shared" si="14"/>
        <v>32448000</v>
      </c>
      <c r="AX34" s="240">
        <v>1</v>
      </c>
      <c r="AY34" s="241"/>
      <c r="AZ34" s="242">
        <f t="shared" si="31"/>
        <v>33745920</v>
      </c>
      <c r="BA34" s="242"/>
      <c r="BB34" s="242"/>
      <c r="BC34" s="242"/>
      <c r="BD34" s="242"/>
      <c r="BE34" s="243">
        <f t="shared" si="15"/>
        <v>33745920</v>
      </c>
    </row>
    <row r="35" spans="1:57" ht="21.75" customHeight="1" x14ac:dyDescent="0.25">
      <c r="A35" s="230">
        <v>28</v>
      </c>
      <c r="B35" s="602"/>
      <c r="C35" s="602"/>
      <c r="D35" s="602"/>
      <c r="E35" s="602"/>
      <c r="F35" s="602"/>
      <c r="G35" s="688"/>
      <c r="H35" s="602"/>
      <c r="I35" s="618"/>
      <c r="J35" s="682"/>
      <c r="K35" s="682"/>
      <c r="L35" s="618"/>
      <c r="M35" s="496"/>
      <c r="N35" s="497" t="s">
        <v>1880</v>
      </c>
      <c r="O35" s="442" t="s">
        <v>1700</v>
      </c>
      <c r="P35" s="95">
        <v>0</v>
      </c>
      <c r="Q35" s="232">
        <v>7</v>
      </c>
      <c r="R35" s="233"/>
      <c r="S35" s="234">
        <f t="shared" si="33"/>
        <v>0</v>
      </c>
      <c r="T35" s="234">
        <f t="shared" si="34"/>
        <v>140000000</v>
      </c>
      <c r="U35" s="234">
        <f t="shared" si="35"/>
        <v>0</v>
      </c>
      <c r="V35" s="234">
        <f t="shared" si="36"/>
        <v>0</v>
      </c>
      <c r="W35" s="234">
        <f t="shared" si="37"/>
        <v>0</v>
      </c>
      <c r="X35" s="234">
        <f t="shared" si="38"/>
        <v>140000000</v>
      </c>
      <c r="Y35" s="235" t="s">
        <v>37</v>
      </c>
      <c r="Z35" s="236">
        <v>0</v>
      </c>
      <c r="AA35" s="237"/>
      <c r="AB35" s="238"/>
      <c r="AC35" s="238"/>
      <c r="AD35" s="238"/>
      <c r="AE35" s="238"/>
      <c r="AF35" s="238"/>
      <c r="AG35" s="239">
        <f t="shared" si="12"/>
        <v>0</v>
      </c>
      <c r="AH35" s="240">
        <v>3</v>
      </c>
      <c r="AI35" s="241"/>
      <c r="AJ35" s="242">
        <f t="shared" si="32"/>
        <v>0</v>
      </c>
      <c r="AK35" s="242">
        <v>60000000</v>
      </c>
      <c r="AL35" s="242"/>
      <c r="AM35" s="242"/>
      <c r="AN35" s="242"/>
      <c r="AO35" s="243">
        <f t="shared" si="13"/>
        <v>60000000</v>
      </c>
      <c r="AP35" s="244">
        <v>4</v>
      </c>
      <c r="AQ35" s="237"/>
      <c r="AR35" s="238"/>
      <c r="AS35" s="238">
        <v>80000000</v>
      </c>
      <c r="AT35" s="238"/>
      <c r="AU35" s="238"/>
      <c r="AV35" s="238"/>
      <c r="AW35" s="239">
        <f t="shared" si="14"/>
        <v>80000000</v>
      </c>
      <c r="AX35" s="240"/>
      <c r="AY35" s="241"/>
      <c r="AZ35" s="242">
        <f t="shared" si="31"/>
        <v>0</v>
      </c>
      <c r="BA35" s="242"/>
      <c r="BB35" s="242"/>
      <c r="BC35" s="242"/>
      <c r="BD35" s="242"/>
      <c r="BE35" s="243">
        <f t="shared" si="15"/>
        <v>0</v>
      </c>
    </row>
    <row r="36" spans="1:57" ht="21" customHeight="1" x14ac:dyDescent="0.25">
      <c r="A36" s="230">
        <v>29</v>
      </c>
      <c r="B36" s="602"/>
      <c r="C36" s="602"/>
      <c r="D36" s="602"/>
      <c r="E36" s="602"/>
      <c r="F36" s="602"/>
      <c r="G36" s="688"/>
      <c r="H36" s="602"/>
      <c r="I36" s="618"/>
      <c r="J36" s="682"/>
      <c r="K36" s="683"/>
      <c r="L36" s="619"/>
      <c r="M36" s="496"/>
      <c r="N36" s="497" t="s">
        <v>1881</v>
      </c>
      <c r="O36" s="442" t="s">
        <v>1703</v>
      </c>
      <c r="P36" s="95">
        <v>0</v>
      </c>
      <c r="Q36" s="232">
        <v>7</v>
      </c>
      <c r="R36" s="233"/>
      <c r="S36" s="234">
        <f t="shared" si="33"/>
        <v>0</v>
      </c>
      <c r="T36" s="234">
        <f t="shared" si="34"/>
        <v>70000000</v>
      </c>
      <c r="U36" s="234">
        <f t="shared" si="35"/>
        <v>0</v>
      </c>
      <c r="V36" s="234">
        <f t="shared" si="36"/>
        <v>0</v>
      </c>
      <c r="W36" s="234">
        <f t="shared" si="37"/>
        <v>0</v>
      </c>
      <c r="X36" s="234">
        <f t="shared" si="38"/>
        <v>70000000</v>
      </c>
      <c r="Y36" s="235" t="s">
        <v>37</v>
      </c>
      <c r="Z36" s="236">
        <v>0</v>
      </c>
      <c r="AA36" s="237"/>
      <c r="AB36" s="238"/>
      <c r="AC36" s="238"/>
      <c r="AD36" s="238"/>
      <c r="AE36" s="238"/>
      <c r="AF36" s="238"/>
      <c r="AG36" s="239">
        <f t="shared" si="12"/>
        <v>0</v>
      </c>
      <c r="AH36" s="240">
        <v>3</v>
      </c>
      <c r="AI36" s="241"/>
      <c r="AJ36" s="242">
        <f t="shared" si="32"/>
        <v>0</v>
      </c>
      <c r="AK36" s="242">
        <v>30000000</v>
      </c>
      <c r="AL36" s="242"/>
      <c r="AM36" s="242"/>
      <c r="AN36" s="242"/>
      <c r="AO36" s="243">
        <f t="shared" si="13"/>
        <v>30000000</v>
      </c>
      <c r="AP36" s="244">
        <v>4</v>
      </c>
      <c r="AQ36" s="237"/>
      <c r="AR36" s="238"/>
      <c r="AS36" s="238">
        <v>40000000</v>
      </c>
      <c r="AT36" s="238"/>
      <c r="AU36" s="238"/>
      <c r="AV36" s="238"/>
      <c r="AW36" s="239">
        <f t="shared" si="14"/>
        <v>40000000</v>
      </c>
      <c r="AX36" s="240"/>
      <c r="AY36" s="241"/>
      <c r="AZ36" s="242">
        <f t="shared" si="31"/>
        <v>0</v>
      </c>
      <c r="BA36" s="242"/>
      <c r="BB36" s="242"/>
      <c r="BC36" s="242"/>
      <c r="BD36" s="242"/>
      <c r="BE36" s="243">
        <f t="shared" si="15"/>
        <v>0</v>
      </c>
    </row>
    <row r="37" spans="1:57" ht="37.5" customHeight="1" x14ac:dyDescent="0.25">
      <c r="A37" s="230">
        <v>30</v>
      </c>
      <c r="B37" s="602"/>
      <c r="C37" s="602"/>
      <c r="D37" s="602"/>
      <c r="E37" s="602"/>
      <c r="F37" s="602"/>
      <c r="G37" s="688"/>
      <c r="H37" s="602"/>
      <c r="I37" s="618"/>
      <c r="J37" s="682"/>
      <c r="K37" s="681" t="s">
        <v>2331</v>
      </c>
      <c r="L37" s="617" t="s">
        <v>1883</v>
      </c>
      <c r="M37" s="681"/>
      <c r="N37" s="497" t="s">
        <v>2762</v>
      </c>
      <c r="O37" s="442" t="s">
        <v>2118</v>
      </c>
      <c r="P37" s="95">
        <v>0</v>
      </c>
      <c r="Q37" s="232">
        <v>2</v>
      </c>
      <c r="R37" s="233"/>
      <c r="S37" s="234">
        <f t="shared" si="33"/>
        <v>0</v>
      </c>
      <c r="T37" s="234">
        <f t="shared" si="34"/>
        <v>35000000</v>
      </c>
      <c r="U37" s="234">
        <f t="shared" si="35"/>
        <v>0</v>
      </c>
      <c r="V37" s="234">
        <f t="shared" si="36"/>
        <v>0</v>
      </c>
      <c r="W37" s="234">
        <f t="shared" si="37"/>
        <v>0</v>
      </c>
      <c r="X37" s="234">
        <f t="shared" si="38"/>
        <v>35000000</v>
      </c>
      <c r="Y37" s="235" t="s">
        <v>37</v>
      </c>
      <c r="Z37" s="236"/>
      <c r="AA37" s="237"/>
      <c r="AB37" s="238"/>
      <c r="AC37" s="238">
        <v>5000000</v>
      </c>
      <c r="AD37" s="238"/>
      <c r="AE37" s="238"/>
      <c r="AF37" s="238"/>
      <c r="AG37" s="239">
        <f t="shared" si="12"/>
        <v>5000000</v>
      </c>
      <c r="AH37" s="240"/>
      <c r="AI37" s="241"/>
      <c r="AJ37" s="242">
        <f t="shared" si="32"/>
        <v>0</v>
      </c>
      <c r="AK37" s="242">
        <v>10000000</v>
      </c>
      <c r="AL37" s="242"/>
      <c r="AM37" s="242"/>
      <c r="AN37" s="242"/>
      <c r="AO37" s="243">
        <f t="shared" si="13"/>
        <v>10000000</v>
      </c>
      <c r="AP37" s="244">
        <v>2</v>
      </c>
      <c r="AQ37" s="237"/>
      <c r="AR37" s="238"/>
      <c r="AS37" s="238">
        <v>10000000</v>
      </c>
      <c r="AT37" s="238"/>
      <c r="AU37" s="238"/>
      <c r="AV37" s="238"/>
      <c r="AW37" s="239">
        <f t="shared" si="14"/>
        <v>10000000</v>
      </c>
      <c r="AX37" s="240"/>
      <c r="AY37" s="241"/>
      <c r="AZ37" s="242">
        <f t="shared" si="31"/>
        <v>0</v>
      </c>
      <c r="BA37" s="242">
        <v>10000000</v>
      </c>
      <c r="BB37" s="242"/>
      <c r="BC37" s="242"/>
      <c r="BD37" s="242"/>
      <c r="BE37" s="243">
        <f t="shared" si="15"/>
        <v>10000000</v>
      </c>
    </row>
    <row r="38" spans="1:57" ht="74.25" customHeight="1" x14ac:dyDescent="0.25">
      <c r="A38" s="230">
        <v>31</v>
      </c>
      <c r="B38" s="602"/>
      <c r="C38" s="602"/>
      <c r="D38" s="602"/>
      <c r="E38" s="602"/>
      <c r="F38" s="602"/>
      <c r="G38" s="688"/>
      <c r="H38" s="602"/>
      <c r="I38" s="618"/>
      <c r="J38" s="682"/>
      <c r="K38" s="683"/>
      <c r="L38" s="619"/>
      <c r="M38" s="683"/>
      <c r="N38" s="498" t="s">
        <v>2449</v>
      </c>
      <c r="O38" s="442" t="s">
        <v>2450</v>
      </c>
      <c r="P38" s="95">
        <v>0</v>
      </c>
      <c r="Q38" s="250">
        <v>16</v>
      </c>
      <c r="R38" s="233"/>
      <c r="S38" s="234">
        <f t="shared" si="33"/>
        <v>0</v>
      </c>
      <c r="T38" s="234">
        <f t="shared" si="34"/>
        <v>48000000</v>
      </c>
      <c r="U38" s="234">
        <f t="shared" si="35"/>
        <v>0</v>
      </c>
      <c r="V38" s="234">
        <f t="shared" si="36"/>
        <v>0</v>
      </c>
      <c r="W38" s="234">
        <f t="shared" si="37"/>
        <v>0</v>
      </c>
      <c r="X38" s="234">
        <f t="shared" si="38"/>
        <v>48000000</v>
      </c>
      <c r="Y38" s="235" t="s">
        <v>37</v>
      </c>
      <c r="Z38" s="236">
        <v>4</v>
      </c>
      <c r="AA38" s="237"/>
      <c r="AB38" s="238"/>
      <c r="AC38" s="238">
        <v>4000000</v>
      </c>
      <c r="AD38" s="238"/>
      <c r="AE38" s="238"/>
      <c r="AF38" s="238"/>
      <c r="AG38" s="239">
        <f t="shared" si="12"/>
        <v>4000000</v>
      </c>
      <c r="AH38" s="240">
        <v>4</v>
      </c>
      <c r="AI38" s="241"/>
      <c r="AJ38" s="242"/>
      <c r="AK38" s="242">
        <f>2*2*2000000</f>
        <v>8000000</v>
      </c>
      <c r="AL38" s="242"/>
      <c r="AM38" s="242"/>
      <c r="AN38" s="242"/>
      <c r="AO38" s="243">
        <f t="shared" si="13"/>
        <v>8000000</v>
      </c>
      <c r="AP38" s="244">
        <v>4</v>
      </c>
      <c r="AQ38" s="237"/>
      <c r="AR38" s="238"/>
      <c r="AS38" s="238">
        <f>1000000*12</f>
        <v>12000000</v>
      </c>
      <c r="AT38" s="238"/>
      <c r="AU38" s="238"/>
      <c r="AV38" s="238"/>
      <c r="AW38" s="239">
        <f t="shared" si="14"/>
        <v>12000000</v>
      </c>
      <c r="AX38" s="240">
        <v>4</v>
      </c>
      <c r="AY38" s="241"/>
      <c r="AZ38" s="242"/>
      <c r="BA38" s="242">
        <f>6*2*2000000</f>
        <v>24000000</v>
      </c>
      <c r="BB38" s="242"/>
      <c r="BC38" s="242"/>
      <c r="BD38" s="242"/>
      <c r="BE38" s="243">
        <f t="shared" si="15"/>
        <v>24000000</v>
      </c>
    </row>
    <row r="39" spans="1:57" ht="35.25" customHeight="1" x14ac:dyDescent="0.25">
      <c r="A39" s="230"/>
      <c r="B39" s="602"/>
      <c r="C39" s="602"/>
      <c r="D39" s="602"/>
      <c r="E39" s="602"/>
      <c r="F39" s="602"/>
      <c r="G39" s="688"/>
      <c r="H39" s="602"/>
      <c r="I39" s="618"/>
      <c r="J39" s="682"/>
      <c r="K39" s="495" t="s">
        <v>2434</v>
      </c>
      <c r="L39" s="498" t="s">
        <v>2436</v>
      </c>
      <c r="M39" s="495"/>
      <c r="N39" s="498" t="s">
        <v>2438</v>
      </c>
      <c r="O39" s="442" t="s">
        <v>2440</v>
      </c>
      <c r="P39" s="95">
        <v>0</v>
      </c>
      <c r="Q39" s="232">
        <v>4</v>
      </c>
      <c r="R39" s="233"/>
      <c r="S39" s="234">
        <f t="shared" si="33"/>
        <v>0</v>
      </c>
      <c r="T39" s="234">
        <f t="shared" si="34"/>
        <v>79000000</v>
      </c>
      <c r="U39" s="234">
        <f t="shared" si="35"/>
        <v>0</v>
      </c>
      <c r="V39" s="234">
        <f t="shared" si="36"/>
        <v>0</v>
      </c>
      <c r="W39" s="234">
        <f t="shared" si="37"/>
        <v>0</v>
      </c>
      <c r="X39" s="234">
        <f t="shared" si="38"/>
        <v>79000000</v>
      </c>
      <c r="Y39" s="235" t="s">
        <v>37</v>
      </c>
      <c r="Z39" s="236">
        <v>1</v>
      </c>
      <c r="AA39" s="237"/>
      <c r="AB39" s="238"/>
      <c r="AC39" s="238">
        <v>31000000</v>
      </c>
      <c r="AD39" s="238"/>
      <c r="AE39" s="238"/>
      <c r="AF39" s="238"/>
      <c r="AG39" s="239">
        <f t="shared" si="12"/>
        <v>31000000</v>
      </c>
      <c r="AH39" s="240">
        <v>1</v>
      </c>
      <c r="AI39" s="241"/>
      <c r="AJ39" s="242"/>
      <c r="AK39" s="242">
        <v>16000000</v>
      </c>
      <c r="AL39" s="242"/>
      <c r="AM39" s="242"/>
      <c r="AN39" s="242"/>
      <c r="AO39" s="243">
        <f t="shared" si="13"/>
        <v>16000000</v>
      </c>
      <c r="AP39" s="244">
        <v>1</v>
      </c>
      <c r="AQ39" s="237"/>
      <c r="AR39" s="238"/>
      <c r="AS39" s="238">
        <v>16000000</v>
      </c>
      <c r="AT39" s="238"/>
      <c r="AU39" s="238"/>
      <c r="AV39" s="238"/>
      <c r="AW39" s="239">
        <f t="shared" si="14"/>
        <v>16000000</v>
      </c>
      <c r="AX39" s="240">
        <v>1</v>
      </c>
      <c r="AY39" s="241"/>
      <c r="AZ39" s="242"/>
      <c r="BA39" s="242">
        <v>16000000</v>
      </c>
      <c r="BB39" s="242"/>
      <c r="BC39" s="242"/>
      <c r="BD39" s="242"/>
      <c r="BE39" s="243">
        <f t="shared" si="15"/>
        <v>16000000</v>
      </c>
    </row>
    <row r="40" spans="1:57" ht="35.25" customHeight="1" x14ac:dyDescent="0.25">
      <c r="A40" s="230"/>
      <c r="B40" s="603"/>
      <c r="C40" s="603"/>
      <c r="D40" s="603"/>
      <c r="E40" s="603"/>
      <c r="F40" s="603"/>
      <c r="G40" s="689"/>
      <c r="H40" s="603"/>
      <c r="I40" s="619"/>
      <c r="J40" s="683"/>
      <c r="K40" s="495" t="s">
        <v>2435</v>
      </c>
      <c r="L40" s="498" t="s">
        <v>2437</v>
      </c>
      <c r="M40" s="495"/>
      <c r="N40" s="498" t="s">
        <v>2439</v>
      </c>
      <c r="O40" s="442" t="s">
        <v>2440</v>
      </c>
      <c r="P40" s="95">
        <v>0</v>
      </c>
      <c r="Q40" s="232">
        <v>4</v>
      </c>
      <c r="R40" s="233"/>
      <c r="S40" s="234">
        <f t="shared" si="33"/>
        <v>0</v>
      </c>
      <c r="T40" s="234">
        <f t="shared" si="34"/>
        <v>79000000</v>
      </c>
      <c r="U40" s="234">
        <f t="shared" si="35"/>
        <v>0</v>
      </c>
      <c r="V40" s="234">
        <f t="shared" si="36"/>
        <v>0</v>
      </c>
      <c r="W40" s="234">
        <f t="shared" si="37"/>
        <v>0</v>
      </c>
      <c r="X40" s="234">
        <f t="shared" si="38"/>
        <v>79000000</v>
      </c>
      <c r="Y40" s="235" t="s">
        <v>37</v>
      </c>
      <c r="Z40" s="236">
        <v>1</v>
      </c>
      <c r="AA40" s="237"/>
      <c r="AB40" s="238"/>
      <c r="AC40" s="238">
        <v>31000000</v>
      </c>
      <c r="AD40" s="238"/>
      <c r="AE40" s="238"/>
      <c r="AF40" s="238"/>
      <c r="AG40" s="239">
        <f t="shared" si="12"/>
        <v>31000000</v>
      </c>
      <c r="AH40" s="240">
        <v>1</v>
      </c>
      <c r="AI40" s="241"/>
      <c r="AJ40" s="242"/>
      <c r="AK40" s="242">
        <v>16000000</v>
      </c>
      <c r="AL40" s="242"/>
      <c r="AM40" s="242"/>
      <c r="AN40" s="242"/>
      <c r="AO40" s="243">
        <f t="shared" si="13"/>
        <v>16000000</v>
      </c>
      <c r="AP40" s="244">
        <v>1</v>
      </c>
      <c r="AQ40" s="237"/>
      <c r="AR40" s="238"/>
      <c r="AS40" s="238">
        <v>16000000</v>
      </c>
      <c r="AT40" s="238"/>
      <c r="AU40" s="238"/>
      <c r="AV40" s="238"/>
      <c r="AW40" s="239">
        <f t="shared" si="14"/>
        <v>16000000</v>
      </c>
      <c r="AX40" s="240">
        <v>1</v>
      </c>
      <c r="AY40" s="241"/>
      <c r="AZ40" s="242"/>
      <c r="BA40" s="242">
        <v>16000000</v>
      </c>
      <c r="BB40" s="242"/>
      <c r="BC40" s="242"/>
      <c r="BD40" s="242"/>
      <c r="BE40" s="243">
        <f t="shared" si="15"/>
        <v>16000000</v>
      </c>
    </row>
    <row r="41" spans="1:57" ht="31.5" customHeight="1" x14ac:dyDescent="0.25">
      <c r="A41" s="230">
        <v>32</v>
      </c>
      <c r="B41" s="601" t="s">
        <v>1598</v>
      </c>
      <c r="C41" s="601"/>
      <c r="D41" s="601">
        <v>1</v>
      </c>
      <c r="E41" s="601"/>
      <c r="F41" s="601" t="s">
        <v>1192</v>
      </c>
      <c r="G41" s="687">
        <v>1.4</v>
      </c>
      <c r="H41" s="601" t="s">
        <v>1630</v>
      </c>
      <c r="I41" s="617"/>
      <c r="J41" s="681" t="s">
        <v>2763</v>
      </c>
      <c r="K41" s="95" t="s">
        <v>1667</v>
      </c>
      <c r="L41" s="95" t="s">
        <v>1859</v>
      </c>
      <c r="M41" s="231"/>
      <c r="N41" s="94" t="s">
        <v>2764</v>
      </c>
      <c r="O41" s="95" t="s">
        <v>1860</v>
      </c>
      <c r="P41" s="95">
        <v>9</v>
      </c>
      <c r="Q41" s="232">
        <f>P41+4</f>
        <v>13</v>
      </c>
      <c r="R41" s="233"/>
      <c r="S41" s="234">
        <f t="shared" si="33"/>
        <v>0</v>
      </c>
      <c r="T41" s="234">
        <f t="shared" si="34"/>
        <v>59450496</v>
      </c>
      <c r="U41" s="234">
        <f t="shared" si="35"/>
        <v>0</v>
      </c>
      <c r="V41" s="234">
        <f t="shared" si="36"/>
        <v>0</v>
      </c>
      <c r="W41" s="234">
        <f t="shared" si="37"/>
        <v>0</v>
      </c>
      <c r="X41" s="234">
        <f t="shared" si="38"/>
        <v>59450496</v>
      </c>
      <c r="Y41" s="235" t="s">
        <v>37</v>
      </c>
      <c r="Z41" s="236">
        <v>1</v>
      </c>
      <c r="AA41" s="237"/>
      <c r="AB41" s="238"/>
      <c r="AC41" s="238">
        <v>14000000</v>
      </c>
      <c r="AD41" s="238"/>
      <c r="AE41" s="238"/>
      <c r="AF41" s="238"/>
      <c r="AG41" s="239">
        <f t="shared" si="12"/>
        <v>14000000</v>
      </c>
      <c r="AH41" s="240">
        <v>1</v>
      </c>
      <c r="AI41" s="241"/>
      <c r="AJ41" s="242">
        <f t="shared" si="32"/>
        <v>0</v>
      </c>
      <c r="AK41" s="242">
        <f>AC41*4%+AC41</f>
        <v>14560000</v>
      </c>
      <c r="AL41" s="242"/>
      <c r="AM41" s="242"/>
      <c r="AN41" s="242"/>
      <c r="AO41" s="243">
        <f t="shared" si="13"/>
        <v>14560000</v>
      </c>
      <c r="AP41" s="244">
        <v>1</v>
      </c>
      <c r="AQ41" s="237"/>
      <c r="AR41" s="238">
        <f t="shared" si="30"/>
        <v>0</v>
      </c>
      <c r="AS41" s="238">
        <f>AK41*4%+AK41</f>
        <v>15142400</v>
      </c>
      <c r="AT41" s="238"/>
      <c r="AU41" s="238"/>
      <c r="AV41" s="238"/>
      <c r="AW41" s="239">
        <f t="shared" si="14"/>
        <v>15142400</v>
      </c>
      <c r="AX41" s="240">
        <v>1</v>
      </c>
      <c r="AY41" s="241"/>
      <c r="AZ41" s="242">
        <f t="shared" si="31"/>
        <v>0</v>
      </c>
      <c r="BA41" s="242">
        <f>AS41*4%+AS41</f>
        <v>15748096</v>
      </c>
      <c r="BB41" s="242"/>
      <c r="BC41" s="242"/>
      <c r="BD41" s="242"/>
      <c r="BE41" s="243">
        <f t="shared" si="15"/>
        <v>15748096</v>
      </c>
    </row>
    <row r="42" spans="1:57" ht="27" customHeight="1" x14ac:dyDescent="0.25">
      <c r="A42" s="230">
        <v>33</v>
      </c>
      <c r="B42" s="602"/>
      <c r="C42" s="602"/>
      <c r="D42" s="602"/>
      <c r="E42" s="602"/>
      <c r="F42" s="602"/>
      <c r="G42" s="688"/>
      <c r="H42" s="602"/>
      <c r="I42" s="618"/>
      <c r="J42" s="682"/>
      <c r="K42" s="95" t="s">
        <v>1668</v>
      </c>
      <c r="L42" s="94" t="s">
        <v>1861</v>
      </c>
      <c r="M42" s="231"/>
      <c r="N42" s="94" t="s">
        <v>2147</v>
      </c>
      <c r="O42" s="95" t="s">
        <v>1673</v>
      </c>
      <c r="P42" s="95">
        <v>28</v>
      </c>
      <c r="Q42" s="246">
        <v>1</v>
      </c>
      <c r="R42" s="233"/>
      <c r="S42" s="234">
        <f t="shared" si="33"/>
        <v>594504960</v>
      </c>
      <c r="T42" s="234">
        <f t="shared" si="34"/>
        <v>0</v>
      </c>
      <c r="U42" s="234">
        <f t="shared" si="35"/>
        <v>0</v>
      </c>
      <c r="V42" s="234">
        <f t="shared" si="36"/>
        <v>0</v>
      </c>
      <c r="W42" s="234">
        <f t="shared" si="37"/>
        <v>0</v>
      </c>
      <c r="X42" s="234">
        <f t="shared" si="38"/>
        <v>594504960</v>
      </c>
      <c r="Y42" s="235" t="s">
        <v>37</v>
      </c>
      <c r="Z42" s="247">
        <v>1</v>
      </c>
      <c r="AA42" s="237"/>
      <c r="AB42" s="238">
        <v>140000000</v>
      </c>
      <c r="AC42" s="238"/>
      <c r="AD42" s="238"/>
      <c r="AE42" s="238"/>
      <c r="AF42" s="238"/>
      <c r="AG42" s="239">
        <f t="shared" si="12"/>
        <v>140000000</v>
      </c>
      <c r="AH42" s="248">
        <v>1</v>
      </c>
      <c r="AI42" s="241"/>
      <c r="AJ42" s="242">
        <f t="shared" si="32"/>
        <v>145600000</v>
      </c>
      <c r="AK42" s="242"/>
      <c r="AL42" s="242"/>
      <c r="AM42" s="242"/>
      <c r="AN42" s="242"/>
      <c r="AO42" s="243">
        <f t="shared" si="13"/>
        <v>145600000</v>
      </c>
      <c r="AP42" s="249">
        <v>1</v>
      </c>
      <c r="AQ42" s="237"/>
      <c r="AR42" s="238">
        <f t="shared" si="30"/>
        <v>151424000</v>
      </c>
      <c r="AS42" s="238"/>
      <c r="AT42" s="238"/>
      <c r="AU42" s="238"/>
      <c r="AV42" s="238"/>
      <c r="AW42" s="239">
        <f t="shared" si="14"/>
        <v>151424000</v>
      </c>
      <c r="AX42" s="248">
        <v>1</v>
      </c>
      <c r="AY42" s="241"/>
      <c r="AZ42" s="242">
        <f t="shared" si="31"/>
        <v>157480960</v>
      </c>
      <c r="BA42" s="242"/>
      <c r="BB42" s="242"/>
      <c r="BC42" s="242"/>
      <c r="BD42" s="242"/>
      <c r="BE42" s="243">
        <f t="shared" si="15"/>
        <v>157480960</v>
      </c>
    </row>
    <row r="43" spans="1:57" ht="32.25" customHeight="1" x14ac:dyDescent="0.25">
      <c r="A43" s="230">
        <v>34</v>
      </c>
      <c r="B43" s="603"/>
      <c r="C43" s="603"/>
      <c r="D43" s="603"/>
      <c r="E43" s="603"/>
      <c r="F43" s="603"/>
      <c r="G43" s="689"/>
      <c r="H43" s="603"/>
      <c r="I43" s="619"/>
      <c r="J43" s="683"/>
      <c r="K43" s="95" t="s">
        <v>1919</v>
      </c>
      <c r="L43" s="129" t="s">
        <v>2078</v>
      </c>
      <c r="M43" s="231"/>
      <c r="N43" s="94" t="s">
        <v>2081</v>
      </c>
      <c r="O43" s="130" t="s">
        <v>2119</v>
      </c>
      <c r="P43" s="95">
        <v>1</v>
      </c>
      <c r="Q43" s="232">
        <f>P43+5</f>
        <v>6</v>
      </c>
      <c r="R43" s="233"/>
      <c r="S43" s="234">
        <f t="shared" si="33"/>
        <v>148626240</v>
      </c>
      <c r="T43" s="234">
        <f t="shared" si="34"/>
        <v>0</v>
      </c>
      <c r="U43" s="234">
        <f t="shared" si="35"/>
        <v>0</v>
      </c>
      <c r="V43" s="234">
        <f t="shared" si="36"/>
        <v>0</v>
      </c>
      <c r="W43" s="234">
        <f t="shared" si="37"/>
        <v>0</v>
      </c>
      <c r="X43" s="234">
        <f t="shared" si="38"/>
        <v>148626240</v>
      </c>
      <c r="Y43" s="235" t="s">
        <v>37</v>
      </c>
      <c r="Z43" s="236">
        <v>1</v>
      </c>
      <c r="AA43" s="237"/>
      <c r="AB43" s="238">
        <v>35000000</v>
      </c>
      <c r="AC43" s="238"/>
      <c r="AD43" s="238"/>
      <c r="AE43" s="238"/>
      <c r="AF43" s="238"/>
      <c r="AG43" s="239">
        <f t="shared" si="12"/>
        <v>35000000</v>
      </c>
      <c r="AH43" s="240">
        <v>1</v>
      </c>
      <c r="AI43" s="241"/>
      <c r="AJ43" s="242">
        <f t="shared" si="32"/>
        <v>36400000</v>
      </c>
      <c r="AK43" s="242"/>
      <c r="AL43" s="242"/>
      <c r="AM43" s="242"/>
      <c r="AN43" s="242"/>
      <c r="AO43" s="243">
        <f t="shared" si="13"/>
        <v>36400000</v>
      </c>
      <c r="AP43" s="244">
        <v>1</v>
      </c>
      <c r="AQ43" s="237"/>
      <c r="AR43" s="238">
        <f t="shared" si="30"/>
        <v>37856000</v>
      </c>
      <c r="AS43" s="238"/>
      <c r="AT43" s="238"/>
      <c r="AU43" s="238"/>
      <c r="AV43" s="238"/>
      <c r="AW43" s="239">
        <f t="shared" si="14"/>
        <v>37856000</v>
      </c>
      <c r="AX43" s="240">
        <v>1</v>
      </c>
      <c r="AY43" s="241"/>
      <c r="AZ43" s="242">
        <f t="shared" si="31"/>
        <v>39370240</v>
      </c>
      <c r="BA43" s="242"/>
      <c r="BB43" s="242"/>
      <c r="BC43" s="242"/>
      <c r="BD43" s="242"/>
      <c r="BE43" s="243">
        <f t="shared" si="15"/>
        <v>39370240</v>
      </c>
    </row>
    <row r="44" spans="1:57" ht="27" x14ac:dyDescent="0.25">
      <c r="A44" s="230">
        <v>35</v>
      </c>
      <c r="B44" s="601" t="s">
        <v>2320</v>
      </c>
      <c r="C44" s="601"/>
      <c r="D44" s="601">
        <v>1</v>
      </c>
      <c r="E44" s="601"/>
      <c r="F44" s="601" t="s">
        <v>1393</v>
      </c>
      <c r="G44" s="601">
        <v>1.5</v>
      </c>
      <c r="H44" s="601" t="s">
        <v>1793</v>
      </c>
      <c r="I44" s="601"/>
      <c r="J44" s="681" t="s">
        <v>1814</v>
      </c>
      <c r="K44" s="681" t="s">
        <v>2645</v>
      </c>
      <c r="L44" s="681" t="s">
        <v>1180</v>
      </c>
      <c r="M44" s="499"/>
      <c r="N44" s="442" t="s">
        <v>2801</v>
      </c>
      <c r="O44" s="442" t="s">
        <v>2079</v>
      </c>
      <c r="P44" s="95">
        <v>0</v>
      </c>
      <c r="Q44" s="232">
        <v>10</v>
      </c>
      <c r="R44" s="233"/>
      <c r="S44" s="234">
        <f t="shared" si="33"/>
        <v>288759552</v>
      </c>
      <c r="T44" s="234">
        <f t="shared" si="34"/>
        <v>440450000</v>
      </c>
      <c r="U44" s="234">
        <f t="shared" si="35"/>
        <v>0</v>
      </c>
      <c r="V44" s="234">
        <f t="shared" si="36"/>
        <v>0</v>
      </c>
      <c r="W44" s="234">
        <f t="shared" si="37"/>
        <v>0</v>
      </c>
      <c r="X44" s="234">
        <f t="shared" si="38"/>
        <v>729209552</v>
      </c>
      <c r="Y44" s="235" t="s">
        <v>37</v>
      </c>
      <c r="Z44" s="236">
        <v>10</v>
      </c>
      <c r="AA44" s="237"/>
      <c r="AB44" s="238">
        <v>68000000</v>
      </c>
      <c r="AC44" s="238">
        <v>98450000</v>
      </c>
      <c r="AD44" s="238"/>
      <c r="AE44" s="238"/>
      <c r="AF44" s="238"/>
      <c r="AG44" s="239">
        <f t="shared" si="12"/>
        <v>166450000</v>
      </c>
      <c r="AH44" s="240">
        <v>10</v>
      </c>
      <c r="AI44" s="241"/>
      <c r="AJ44" s="242">
        <f t="shared" si="32"/>
        <v>70720000</v>
      </c>
      <c r="AK44" s="242">
        <v>100000000</v>
      </c>
      <c r="AL44" s="242"/>
      <c r="AM44" s="242"/>
      <c r="AN44" s="242"/>
      <c r="AO44" s="243">
        <f t="shared" si="13"/>
        <v>170720000</v>
      </c>
      <c r="AP44" s="244">
        <v>10</v>
      </c>
      <c r="AQ44" s="237"/>
      <c r="AR44" s="238">
        <f t="shared" si="30"/>
        <v>73548800</v>
      </c>
      <c r="AS44" s="238">
        <v>120000000</v>
      </c>
      <c r="AT44" s="238"/>
      <c r="AU44" s="238"/>
      <c r="AV44" s="238"/>
      <c r="AW44" s="239">
        <f t="shared" si="14"/>
        <v>193548800</v>
      </c>
      <c r="AX44" s="240">
        <v>10</v>
      </c>
      <c r="AY44" s="241"/>
      <c r="AZ44" s="242">
        <f t="shared" si="31"/>
        <v>76490752</v>
      </c>
      <c r="BA44" s="242">
        <v>122000000</v>
      </c>
      <c r="BB44" s="242"/>
      <c r="BC44" s="242"/>
      <c r="BD44" s="242"/>
      <c r="BE44" s="243">
        <f t="shared" si="15"/>
        <v>198490752</v>
      </c>
    </row>
    <row r="45" spans="1:57" ht="24" customHeight="1" x14ac:dyDescent="0.25">
      <c r="A45" s="230">
        <v>36</v>
      </c>
      <c r="B45" s="602"/>
      <c r="C45" s="602"/>
      <c r="D45" s="602"/>
      <c r="E45" s="602"/>
      <c r="F45" s="602"/>
      <c r="G45" s="602"/>
      <c r="H45" s="602"/>
      <c r="I45" s="602"/>
      <c r="J45" s="682"/>
      <c r="K45" s="682"/>
      <c r="L45" s="682"/>
      <c r="M45" s="499"/>
      <c r="N45" s="442" t="s">
        <v>1783</v>
      </c>
      <c r="O45" s="442" t="s">
        <v>1780</v>
      </c>
      <c r="P45" s="95">
        <v>4</v>
      </c>
      <c r="Q45" s="232">
        <f>P45+4</f>
        <v>8</v>
      </c>
      <c r="R45" s="233"/>
      <c r="S45" s="234">
        <f t="shared" si="33"/>
        <v>12739392</v>
      </c>
      <c r="T45" s="234">
        <f t="shared" si="34"/>
        <v>40000000</v>
      </c>
      <c r="U45" s="234">
        <f t="shared" si="35"/>
        <v>0</v>
      </c>
      <c r="V45" s="234">
        <f t="shared" si="36"/>
        <v>0</v>
      </c>
      <c r="W45" s="234">
        <f t="shared" si="37"/>
        <v>0</v>
      </c>
      <c r="X45" s="234">
        <f t="shared" si="38"/>
        <v>52739392</v>
      </c>
      <c r="Y45" s="235" t="s">
        <v>37</v>
      </c>
      <c r="Z45" s="236">
        <v>1</v>
      </c>
      <c r="AA45" s="237"/>
      <c r="AB45" s="238">
        <v>3000000</v>
      </c>
      <c r="AC45" s="238">
        <v>15000000</v>
      </c>
      <c r="AD45" s="238"/>
      <c r="AE45" s="238"/>
      <c r="AF45" s="238"/>
      <c r="AG45" s="239">
        <f t="shared" si="12"/>
        <v>18000000</v>
      </c>
      <c r="AH45" s="240">
        <v>1</v>
      </c>
      <c r="AI45" s="241"/>
      <c r="AJ45" s="242">
        <f t="shared" si="32"/>
        <v>3120000</v>
      </c>
      <c r="AK45" s="242">
        <v>25000000</v>
      </c>
      <c r="AL45" s="242"/>
      <c r="AM45" s="242"/>
      <c r="AN45" s="242"/>
      <c r="AO45" s="243">
        <f t="shared" si="13"/>
        <v>28120000</v>
      </c>
      <c r="AP45" s="244">
        <v>1</v>
      </c>
      <c r="AQ45" s="237"/>
      <c r="AR45" s="238">
        <f t="shared" si="30"/>
        <v>3244800</v>
      </c>
      <c r="AS45" s="238"/>
      <c r="AT45" s="238"/>
      <c r="AU45" s="238"/>
      <c r="AV45" s="238"/>
      <c r="AW45" s="239">
        <f t="shared" si="14"/>
        <v>3244800</v>
      </c>
      <c r="AX45" s="240">
        <v>1</v>
      </c>
      <c r="AY45" s="241"/>
      <c r="AZ45" s="242">
        <f t="shared" si="31"/>
        <v>3374592</v>
      </c>
      <c r="BA45" s="242"/>
      <c r="BB45" s="242"/>
      <c r="BC45" s="242"/>
      <c r="BD45" s="242"/>
      <c r="BE45" s="243">
        <f t="shared" si="15"/>
        <v>3374592</v>
      </c>
    </row>
    <row r="46" spans="1:57" ht="22.5" customHeight="1" x14ac:dyDescent="0.25">
      <c r="A46" s="230">
        <v>37</v>
      </c>
      <c r="B46" s="602"/>
      <c r="C46" s="602"/>
      <c r="D46" s="602"/>
      <c r="E46" s="602"/>
      <c r="F46" s="602"/>
      <c r="G46" s="602"/>
      <c r="H46" s="602"/>
      <c r="I46" s="602"/>
      <c r="J46" s="682"/>
      <c r="K46" s="682"/>
      <c r="L46" s="682"/>
      <c r="M46" s="499"/>
      <c r="N46" s="442" t="s">
        <v>1781</v>
      </c>
      <c r="O46" s="442" t="s">
        <v>1780</v>
      </c>
      <c r="P46" s="95">
        <v>4</v>
      </c>
      <c r="Q46" s="232">
        <f t="shared" ref="Q46:Q51" si="39">P46+4</f>
        <v>8</v>
      </c>
      <c r="R46" s="233"/>
      <c r="S46" s="234">
        <f t="shared" si="33"/>
        <v>0</v>
      </c>
      <c r="T46" s="234">
        <f t="shared" si="34"/>
        <v>46000000</v>
      </c>
      <c r="U46" s="234">
        <f t="shared" si="35"/>
        <v>0</v>
      </c>
      <c r="V46" s="234">
        <f t="shared" si="36"/>
        <v>0</v>
      </c>
      <c r="W46" s="234">
        <f t="shared" si="37"/>
        <v>0</v>
      </c>
      <c r="X46" s="234">
        <f t="shared" si="38"/>
        <v>46000000</v>
      </c>
      <c r="Y46" s="235" t="s">
        <v>37</v>
      </c>
      <c r="Z46" s="236">
        <v>1</v>
      </c>
      <c r="AA46" s="237"/>
      <c r="AB46" s="238"/>
      <c r="AC46" s="238">
        <v>10000000</v>
      </c>
      <c r="AD46" s="238"/>
      <c r="AE46" s="238"/>
      <c r="AF46" s="238"/>
      <c r="AG46" s="239">
        <f t="shared" si="12"/>
        <v>10000000</v>
      </c>
      <c r="AH46" s="240">
        <v>1</v>
      </c>
      <c r="AI46" s="241"/>
      <c r="AJ46" s="242">
        <f t="shared" si="32"/>
        <v>0</v>
      </c>
      <c r="AK46" s="242">
        <v>12000000</v>
      </c>
      <c r="AL46" s="242"/>
      <c r="AM46" s="242"/>
      <c r="AN46" s="242"/>
      <c r="AO46" s="243">
        <f t="shared" si="13"/>
        <v>12000000</v>
      </c>
      <c r="AP46" s="244">
        <v>1</v>
      </c>
      <c r="AQ46" s="237"/>
      <c r="AR46" s="238">
        <f t="shared" si="30"/>
        <v>0</v>
      </c>
      <c r="AS46" s="238">
        <v>12000000</v>
      </c>
      <c r="AT46" s="238"/>
      <c r="AU46" s="238"/>
      <c r="AV46" s="238"/>
      <c r="AW46" s="239">
        <f t="shared" si="14"/>
        <v>12000000</v>
      </c>
      <c r="AX46" s="240">
        <v>1</v>
      </c>
      <c r="AY46" s="241"/>
      <c r="AZ46" s="242">
        <f t="shared" si="31"/>
        <v>0</v>
      </c>
      <c r="BA46" s="242">
        <v>12000000</v>
      </c>
      <c r="BB46" s="242"/>
      <c r="BC46" s="242"/>
      <c r="BD46" s="242"/>
      <c r="BE46" s="243">
        <f t="shared" si="15"/>
        <v>12000000</v>
      </c>
    </row>
    <row r="47" spans="1:57" ht="24" customHeight="1" x14ac:dyDescent="0.25">
      <c r="A47" s="230">
        <v>38</v>
      </c>
      <c r="B47" s="602"/>
      <c r="C47" s="602"/>
      <c r="D47" s="602"/>
      <c r="E47" s="602"/>
      <c r="F47" s="602"/>
      <c r="G47" s="602"/>
      <c r="H47" s="602"/>
      <c r="I47" s="602"/>
      <c r="J47" s="682"/>
      <c r="K47" s="682"/>
      <c r="L47" s="682"/>
      <c r="M47" s="499"/>
      <c r="N47" s="442" t="s">
        <v>1782</v>
      </c>
      <c r="O47" s="442" t="s">
        <v>1780</v>
      </c>
      <c r="P47" s="95">
        <v>4</v>
      </c>
      <c r="Q47" s="232">
        <f t="shared" si="39"/>
        <v>8</v>
      </c>
      <c r="R47" s="233"/>
      <c r="S47" s="234">
        <f t="shared" si="33"/>
        <v>0</v>
      </c>
      <c r="T47" s="234">
        <f t="shared" si="34"/>
        <v>32000000</v>
      </c>
      <c r="U47" s="234">
        <f t="shared" si="35"/>
        <v>0</v>
      </c>
      <c r="V47" s="234">
        <f t="shared" si="36"/>
        <v>0</v>
      </c>
      <c r="W47" s="234">
        <f t="shared" si="37"/>
        <v>0</v>
      </c>
      <c r="X47" s="234">
        <f t="shared" si="38"/>
        <v>32000000</v>
      </c>
      <c r="Y47" s="235" t="s">
        <v>37</v>
      </c>
      <c r="Z47" s="236">
        <v>1</v>
      </c>
      <c r="AA47" s="237"/>
      <c r="AB47" s="238"/>
      <c r="AC47" s="238">
        <v>5000000</v>
      </c>
      <c r="AD47" s="238"/>
      <c r="AE47" s="238"/>
      <c r="AF47" s="238"/>
      <c r="AG47" s="239">
        <f t="shared" si="12"/>
        <v>5000000</v>
      </c>
      <c r="AH47" s="240">
        <v>1</v>
      </c>
      <c r="AI47" s="241"/>
      <c r="AJ47" s="242">
        <f t="shared" si="32"/>
        <v>0</v>
      </c>
      <c r="AK47" s="242">
        <v>8000000</v>
      </c>
      <c r="AL47" s="242"/>
      <c r="AM47" s="242"/>
      <c r="AN47" s="242"/>
      <c r="AO47" s="243">
        <f t="shared" si="13"/>
        <v>8000000</v>
      </c>
      <c r="AP47" s="244">
        <v>1</v>
      </c>
      <c r="AQ47" s="237"/>
      <c r="AR47" s="238">
        <f t="shared" si="30"/>
        <v>0</v>
      </c>
      <c r="AS47" s="238">
        <v>9000000</v>
      </c>
      <c r="AT47" s="238"/>
      <c r="AU47" s="238"/>
      <c r="AV47" s="238"/>
      <c r="AW47" s="239">
        <f t="shared" si="14"/>
        <v>9000000</v>
      </c>
      <c r="AX47" s="240">
        <v>1</v>
      </c>
      <c r="AY47" s="241"/>
      <c r="AZ47" s="242">
        <f t="shared" si="31"/>
        <v>0</v>
      </c>
      <c r="BA47" s="242">
        <v>10000000</v>
      </c>
      <c r="BB47" s="242"/>
      <c r="BC47" s="242"/>
      <c r="BD47" s="242"/>
      <c r="BE47" s="243">
        <f t="shared" si="15"/>
        <v>10000000</v>
      </c>
    </row>
    <row r="48" spans="1:57" ht="23.25" customHeight="1" x14ac:dyDescent="0.25">
      <c r="A48" s="230">
        <v>39</v>
      </c>
      <c r="B48" s="602"/>
      <c r="C48" s="602"/>
      <c r="D48" s="602"/>
      <c r="E48" s="602"/>
      <c r="F48" s="602"/>
      <c r="G48" s="602"/>
      <c r="H48" s="602"/>
      <c r="I48" s="602"/>
      <c r="J48" s="682"/>
      <c r="K48" s="682"/>
      <c r="L48" s="682"/>
      <c r="M48" s="499"/>
      <c r="N48" s="442" t="s">
        <v>1784</v>
      </c>
      <c r="O48" s="442" t="s">
        <v>1785</v>
      </c>
      <c r="P48" s="95">
        <v>4</v>
      </c>
      <c r="Q48" s="232">
        <f t="shared" si="39"/>
        <v>8</v>
      </c>
      <c r="R48" s="233"/>
      <c r="S48" s="234">
        <f t="shared" si="33"/>
        <v>8492928</v>
      </c>
      <c r="T48" s="234">
        <f t="shared" si="34"/>
        <v>34000000</v>
      </c>
      <c r="U48" s="234">
        <f t="shared" si="35"/>
        <v>0</v>
      </c>
      <c r="V48" s="234">
        <f t="shared" si="36"/>
        <v>0</v>
      </c>
      <c r="W48" s="234">
        <f t="shared" si="37"/>
        <v>0</v>
      </c>
      <c r="X48" s="234">
        <f t="shared" si="38"/>
        <v>42492928</v>
      </c>
      <c r="Y48" s="235" t="s">
        <v>37</v>
      </c>
      <c r="Z48" s="236">
        <v>1</v>
      </c>
      <c r="AA48" s="237"/>
      <c r="AB48" s="238">
        <v>2000000</v>
      </c>
      <c r="AC48" s="238">
        <v>16000000</v>
      </c>
      <c r="AD48" s="238"/>
      <c r="AE48" s="238"/>
      <c r="AF48" s="238"/>
      <c r="AG48" s="239">
        <f t="shared" si="12"/>
        <v>18000000</v>
      </c>
      <c r="AH48" s="240">
        <v>1</v>
      </c>
      <c r="AI48" s="241"/>
      <c r="AJ48" s="242">
        <f t="shared" si="32"/>
        <v>2080000</v>
      </c>
      <c r="AK48" s="242">
        <v>18000000</v>
      </c>
      <c r="AL48" s="242"/>
      <c r="AM48" s="242"/>
      <c r="AN48" s="242"/>
      <c r="AO48" s="243">
        <f t="shared" si="13"/>
        <v>20080000</v>
      </c>
      <c r="AP48" s="244">
        <v>1</v>
      </c>
      <c r="AQ48" s="237"/>
      <c r="AR48" s="238">
        <f t="shared" si="30"/>
        <v>2163200</v>
      </c>
      <c r="AS48" s="238"/>
      <c r="AT48" s="238"/>
      <c r="AU48" s="238"/>
      <c r="AV48" s="238"/>
      <c r="AW48" s="239">
        <f t="shared" si="14"/>
        <v>2163200</v>
      </c>
      <c r="AX48" s="240">
        <v>1</v>
      </c>
      <c r="AY48" s="241"/>
      <c r="AZ48" s="242">
        <f t="shared" si="31"/>
        <v>2249728</v>
      </c>
      <c r="BA48" s="242"/>
      <c r="BB48" s="242"/>
      <c r="BC48" s="242"/>
      <c r="BD48" s="242"/>
      <c r="BE48" s="243">
        <f t="shared" si="15"/>
        <v>2249728</v>
      </c>
    </row>
    <row r="49" spans="1:57" ht="33.75" customHeight="1" x14ac:dyDescent="0.25">
      <c r="A49" s="230">
        <v>40</v>
      </c>
      <c r="B49" s="602"/>
      <c r="C49" s="602"/>
      <c r="D49" s="602"/>
      <c r="E49" s="602"/>
      <c r="F49" s="602"/>
      <c r="G49" s="602"/>
      <c r="H49" s="602"/>
      <c r="I49" s="602"/>
      <c r="J49" s="682"/>
      <c r="K49" s="682"/>
      <c r="L49" s="682"/>
      <c r="M49" s="499"/>
      <c r="N49" s="442" t="s">
        <v>1786</v>
      </c>
      <c r="O49" s="442" t="s">
        <v>1787</v>
      </c>
      <c r="P49" s="95">
        <v>4</v>
      </c>
      <c r="Q49" s="232">
        <f t="shared" si="39"/>
        <v>8</v>
      </c>
      <c r="R49" s="233"/>
      <c r="S49" s="234">
        <f t="shared" si="33"/>
        <v>29725248</v>
      </c>
      <c r="T49" s="234">
        <f t="shared" si="34"/>
        <v>19000000</v>
      </c>
      <c r="U49" s="234">
        <f t="shared" si="35"/>
        <v>0</v>
      </c>
      <c r="V49" s="234">
        <f t="shared" si="36"/>
        <v>0</v>
      </c>
      <c r="W49" s="234">
        <f t="shared" si="37"/>
        <v>0</v>
      </c>
      <c r="X49" s="234">
        <f t="shared" si="38"/>
        <v>48725248</v>
      </c>
      <c r="Y49" s="235" t="s">
        <v>37</v>
      </c>
      <c r="Z49" s="236">
        <v>1</v>
      </c>
      <c r="AA49" s="237"/>
      <c r="AB49" s="238">
        <v>7000000</v>
      </c>
      <c r="AC49" s="238">
        <v>13000000</v>
      </c>
      <c r="AD49" s="238"/>
      <c r="AE49" s="238"/>
      <c r="AF49" s="238"/>
      <c r="AG49" s="239">
        <f t="shared" si="12"/>
        <v>20000000</v>
      </c>
      <c r="AH49" s="240">
        <v>1</v>
      </c>
      <c r="AI49" s="241"/>
      <c r="AJ49" s="242">
        <f t="shared" si="32"/>
        <v>7280000</v>
      </c>
      <c r="AK49" s="242">
        <v>6000000</v>
      </c>
      <c r="AL49" s="242"/>
      <c r="AM49" s="242"/>
      <c r="AN49" s="242"/>
      <c r="AO49" s="243">
        <f t="shared" si="13"/>
        <v>13280000</v>
      </c>
      <c r="AP49" s="244">
        <v>1</v>
      </c>
      <c r="AQ49" s="237"/>
      <c r="AR49" s="238">
        <f t="shared" si="30"/>
        <v>7571200</v>
      </c>
      <c r="AS49" s="238"/>
      <c r="AT49" s="238"/>
      <c r="AU49" s="238"/>
      <c r="AV49" s="238"/>
      <c r="AW49" s="239">
        <f t="shared" si="14"/>
        <v>7571200</v>
      </c>
      <c r="AX49" s="240">
        <v>1</v>
      </c>
      <c r="AY49" s="241"/>
      <c r="AZ49" s="242">
        <f t="shared" si="31"/>
        <v>7874048</v>
      </c>
      <c r="BA49" s="242"/>
      <c r="BB49" s="242"/>
      <c r="BC49" s="242"/>
      <c r="BD49" s="242"/>
      <c r="BE49" s="243">
        <f t="shared" si="15"/>
        <v>7874048</v>
      </c>
    </row>
    <row r="50" spans="1:57" ht="36" x14ac:dyDescent="0.25">
      <c r="A50" s="230">
        <v>41</v>
      </c>
      <c r="B50" s="602"/>
      <c r="C50" s="602"/>
      <c r="D50" s="602"/>
      <c r="E50" s="602"/>
      <c r="F50" s="602"/>
      <c r="G50" s="602"/>
      <c r="H50" s="602"/>
      <c r="I50" s="602"/>
      <c r="J50" s="682"/>
      <c r="K50" s="682"/>
      <c r="L50" s="682"/>
      <c r="M50" s="499"/>
      <c r="N50" s="442" t="s">
        <v>1951</v>
      </c>
      <c r="O50" s="442" t="s">
        <v>2080</v>
      </c>
      <c r="P50" s="95">
        <v>24</v>
      </c>
      <c r="Q50" s="232">
        <f>P50+24</f>
        <v>48</v>
      </c>
      <c r="R50" s="233"/>
      <c r="S50" s="234">
        <f t="shared" si="33"/>
        <v>8492928</v>
      </c>
      <c r="T50" s="234">
        <f t="shared" si="34"/>
        <v>14000000</v>
      </c>
      <c r="U50" s="234">
        <f t="shared" si="35"/>
        <v>0</v>
      </c>
      <c r="V50" s="234">
        <f t="shared" si="36"/>
        <v>0</v>
      </c>
      <c r="W50" s="234">
        <f t="shared" si="37"/>
        <v>0</v>
      </c>
      <c r="X50" s="234">
        <f t="shared" si="38"/>
        <v>22492928</v>
      </c>
      <c r="Y50" s="235" t="s">
        <v>37</v>
      </c>
      <c r="Z50" s="236">
        <v>6</v>
      </c>
      <c r="AA50" s="237"/>
      <c r="AB50" s="238">
        <v>2000000</v>
      </c>
      <c r="AC50" s="238">
        <v>6000000</v>
      </c>
      <c r="AD50" s="238"/>
      <c r="AE50" s="238"/>
      <c r="AF50" s="238"/>
      <c r="AG50" s="239">
        <f t="shared" si="12"/>
        <v>8000000</v>
      </c>
      <c r="AH50" s="240">
        <v>6</v>
      </c>
      <c r="AI50" s="241"/>
      <c r="AJ50" s="242">
        <f t="shared" si="32"/>
        <v>2080000</v>
      </c>
      <c r="AK50" s="242">
        <v>8000000</v>
      </c>
      <c r="AL50" s="242"/>
      <c r="AM50" s="242"/>
      <c r="AN50" s="242"/>
      <c r="AO50" s="243">
        <f t="shared" si="13"/>
        <v>10080000</v>
      </c>
      <c r="AP50" s="244">
        <v>6</v>
      </c>
      <c r="AQ50" s="237"/>
      <c r="AR50" s="238">
        <f t="shared" si="30"/>
        <v>2163200</v>
      </c>
      <c r="AS50" s="238"/>
      <c r="AT50" s="238"/>
      <c r="AU50" s="238"/>
      <c r="AV50" s="238"/>
      <c r="AW50" s="239">
        <f t="shared" si="14"/>
        <v>2163200</v>
      </c>
      <c r="AX50" s="240">
        <v>6</v>
      </c>
      <c r="AY50" s="241"/>
      <c r="AZ50" s="242">
        <f t="shared" si="31"/>
        <v>2249728</v>
      </c>
      <c r="BA50" s="242"/>
      <c r="BB50" s="242"/>
      <c r="BC50" s="242"/>
      <c r="BD50" s="242"/>
      <c r="BE50" s="243">
        <f t="shared" si="15"/>
        <v>2249728</v>
      </c>
    </row>
    <row r="51" spans="1:57" ht="23.25" customHeight="1" x14ac:dyDescent="0.25">
      <c r="A51" s="230">
        <v>42</v>
      </c>
      <c r="B51" s="602"/>
      <c r="C51" s="602"/>
      <c r="D51" s="602"/>
      <c r="E51" s="602"/>
      <c r="F51" s="602"/>
      <c r="G51" s="602"/>
      <c r="H51" s="602"/>
      <c r="I51" s="602"/>
      <c r="J51" s="682"/>
      <c r="K51" s="682"/>
      <c r="L51" s="682"/>
      <c r="M51" s="499"/>
      <c r="N51" s="442" t="s">
        <v>1788</v>
      </c>
      <c r="O51" s="442" t="s">
        <v>1790</v>
      </c>
      <c r="P51" s="95">
        <v>8</v>
      </c>
      <c r="Q51" s="232">
        <f t="shared" si="39"/>
        <v>12</v>
      </c>
      <c r="R51" s="233"/>
      <c r="S51" s="234">
        <f t="shared" si="33"/>
        <v>8492928</v>
      </c>
      <c r="T51" s="234">
        <f t="shared" si="34"/>
        <v>8000000</v>
      </c>
      <c r="U51" s="234">
        <f t="shared" si="35"/>
        <v>0</v>
      </c>
      <c r="V51" s="234">
        <f t="shared" si="36"/>
        <v>0</v>
      </c>
      <c r="W51" s="234">
        <f t="shared" si="37"/>
        <v>0</v>
      </c>
      <c r="X51" s="234">
        <f t="shared" si="38"/>
        <v>16492928</v>
      </c>
      <c r="Y51" s="235" t="s">
        <v>37</v>
      </c>
      <c r="Z51" s="236">
        <v>2</v>
      </c>
      <c r="AA51" s="237"/>
      <c r="AB51" s="238">
        <v>2000000</v>
      </c>
      <c r="AC51" s="238">
        <v>8000000</v>
      </c>
      <c r="AD51" s="238"/>
      <c r="AE51" s="238"/>
      <c r="AF51" s="238"/>
      <c r="AG51" s="239">
        <f t="shared" si="12"/>
        <v>10000000</v>
      </c>
      <c r="AH51" s="240">
        <v>2</v>
      </c>
      <c r="AI51" s="241"/>
      <c r="AJ51" s="242">
        <f t="shared" si="32"/>
        <v>2080000</v>
      </c>
      <c r="AK51" s="242"/>
      <c r="AL51" s="242"/>
      <c r="AM51" s="242"/>
      <c r="AN51" s="242"/>
      <c r="AO51" s="243">
        <f t="shared" si="13"/>
        <v>2080000</v>
      </c>
      <c r="AP51" s="244">
        <v>2</v>
      </c>
      <c r="AQ51" s="237"/>
      <c r="AR51" s="238">
        <f t="shared" si="30"/>
        <v>2163200</v>
      </c>
      <c r="AS51" s="238"/>
      <c r="AT51" s="238"/>
      <c r="AU51" s="238"/>
      <c r="AV51" s="238"/>
      <c r="AW51" s="239">
        <f t="shared" si="14"/>
        <v>2163200</v>
      </c>
      <c r="AX51" s="240">
        <v>2</v>
      </c>
      <c r="AY51" s="241"/>
      <c r="AZ51" s="242">
        <f t="shared" si="31"/>
        <v>2249728</v>
      </c>
      <c r="BA51" s="242"/>
      <c r="BB51" s="242"/>
      <c r="BC51" s="242"/>
      <c r="BD51" s="242"/>
      <c r="BE51" s="243">
        <f t="shared" si="15"/>
        <v>2249728</v>
      </c>
    </row>
    <row r="52" spans="1:57" ht="33" customHeight="1" x14ac:dyDescent="0.25">
      <c r="A52" s="230">
        <v>43</v>
      </c>
      <c r="B52" s="602"/>
      <c r="C52" s="602"/>
      <c r="D52" s="602"/>
      <c r="E52" s="602"/>
      <c r="F52" s="602"/>
      <c r="G52" s="602"/>
      <c r="H52" s="602"/>
      <c r="I52" s="602"/>
      <c r="J52" s="682"/>
      <c r="K52" s="682"/>
      <c r="L52" s="682"/>
      <c r="M52" s="499"/>
      <c r="N52" s="442" t="s">
        <v>1792</v>
      </c>
      <c r="O52" s="442" t="s">
        <v>1787</v>
      </c>
      <c r="P52" s="95">
        <v>24</v>
      </c>
      <c r="Q52" s="232">
        <v>24</v>
      </c>
      <c r="R52" s="233"/>
      <c r="S52" s="234">
        <f t="shared" si="33"/>
        <v>17912383.487232</v>
      </c>
      <c r="T52" s="234">
        <f t="shared" si="34"/>
        <v>8000000</v>
      </c>
      <c r="U52" s="234">
        <f t="shared" si="35"/>
        <v>0</v>
      </c>
      <c r="V52" s="234">
        <f t="shared" si="36"/>
        <v>0</v>
      </c>
      <c r="W52" s="234">
        <f t="shared" si="37"/>
        <v>0</v>
      </c>
      <c r="X52" s="234">
        <f t="shared" si="38"/>
        <v>25912383.487232</v>
      </c>
      <c r="Y52" s="235" t="s">
        <v>37</v>
      </c>
      <c r="Z52" s="236">
        <v>6</v>
      </c>
      <c r="AA52" s="237"/>
      <c r="AB52" s="238">
        <v>4218188</v>
      </c>
      <c r="AC52" s="238">
        <v>8000000</v>
      </c>
      <c r="AD52" s="238"/>
      <c r="AE52" s="238"/>
      <c r="AF52" s="238"/>
      <c r="AG52" s="239">
        <f t="shared" si="12"/>
        <v>12218188</v>
      </c>
      <c r="AH52" s="240">
        <v>6</v>
      </c>
      <c r="AI52" s="241"/>
      <c r="AJ52" s="242">
        <f t="shared" si="32"/>
        <v>4386915.5199999996</v>
      </c>
      <c r="AK52" s="242"/>
      <c r="AL52" s="242"/>
      <c r="AM52" s="242"/>
      <c r="AN52" s="242"/>
      <c r="AO52" s="243">
        <f t="shared" si="13"/>
        <v>4386915.5199999996</v>
      </c>
      <c r="AP52" s="244">
        <v>6</v>
      </c>
      <c r="AQ52" s="237"/>
      <c r="AR52" s="238">
        <f t="shared" si="30"/>
        <v>4562392.1407999992</v>
      </c>
      <c r="AS52" s="238"/>
      <c r="AT52" s="238"/>
      <c r="AU52" s="238"/>
      <c r="AV52" s="238"/>
      <c r="AW52" s="239">
        <f t="shared" si="14"/>
        <v>4562392.1407999992</v>
      </c>
      <c r="AX52" s="240">
        <v>6</v>
      </c>
      <c r="AY52" s="241"/>
      <c r="AZ52" s="242">
        <f t="shared" si="31"/>
        <v>4744887.826431999</v>
      </c>
      <c r="BA52" s="242"/>
      <c r="BB52" s="242"/>
      <c r="BC52" s="242"/>
      <c r="BD52" s="242"/>
      <c r="BE52" s="243">
        <f t="shared" si="15"/>
        <v>4744887.826431999</v>
      </c>
    </row>
    <row r="53" spans="1:57" ht="27.75" customHeight="1" x14ac:dyDescent="0.25">
      <c r="A53" s="230">
        <v>44</v>
      </c>
      <c r="B53" s="602"/>
      <c r="C53" s="602"/>
      <c r="D53" s="602"/>
      <c r="E53" s="602"/>
      <c r="F53" s="602"/>
      <c r="G53" s="602"/>
      <c r="H53" s="602"/>
      <c r="I53" s="602"/>
      <c r="J53" s="682"/>
      <c r="K53" s="682"/>
      <c r="L53" s="682"/>
      <c r="M53" s="499"/>
      <c r="N53" s="442" t="s">
        <v>2121</v>
      </c>
      <c r="O53" s="442" t="s">
        <v>1789</v>
      </c>
      <c r="P53" s="95">
        <v>4</v>
      </c>
      <c r="Q53" s="232">
        <v>4</v>
      </c>
      <c r="R53" s="233"/>
      <c r="S53" s="234">
        <f t="shared" si="33"/>
        <v>0</v>
      </c>
      <c r="T53" s="234">
        <f t="shared" si="34"/>
        <v>16000000</v>
      </c>
      <c r="U53" s="234">
        <f t="shared" si="35"/>
        <v>0</v>
      </c>
      <c r="V53" s="234">
        <f t="shared" si="36"/>
        <v>0</v>
      </c>
      <c r="W53" s="234">
        <f t="shared" si="37"/>
        <v>0</v>
      </c>
      <c r="X53" s="234">
        <f t="shared" si="38"/>
        <v>16000000</v>
      </c>
      <c r="Y53" s="235" t="s">
        <v>37</v>
      </c>
      <c r="Z53" s="236">
        <v>1</v>
      </c>
      <c r="AA53" s="237"/>
      <c r="AB53" s="238"/>
      <c r="AC53" s="238">
        <v>4000000</v>
      </c>
      <c r="AD53" s="238"/>
      <c r="AE53" s="238"/>
      <c r="AF53" s="238"/>
      <c r="AG53" s="239">
        <f t="shared" si="12"/>
        <v>4000000</v>
      </c>
      <c r="AH53" s="240">
        <v>1</v>
      </c>
      <c r="AI53" s="241"/>
      <c r="AJ53" s="242"/>
      <c r="AK53" s="242">
        <v>4000000</v>
      </c>
      <c r="AL53" s="242"/>
      <c r="AM53" s="242"/>
      <c r="AN53" s="242"/>
      <c r="AO53" s="243">
        <f t="shared" si="13"/>
        <v>4000000</v>
      </c>
      <c r="AP53" s="244">
        <v>1</v>
      </c>
      <c r="AQ53" s="237"/>
      <c r="AR53" s="238">
        <f t="shared" si="30"/>
        <v>0</v>
      </c>
      <c r="AS53" s="238">
        <v>4000000</v>
      </c>
      <c r="AT53" s="238"/>
      <c r="AU53" s="238"/>
      <c r="AV53" s="238"/>
      <c r="AW53" s="239">
        <f t="shared" si="14"/>
        <v>4000000</v>
      </c>
      <c r="AX53" s="240">
        <v>1</v>
      </c>
      <c r="AY53" s="241"/>
      <c r="AZ53" s="242">
        <f t="shared" si="31"/>
        <v>0</v>
      </c>
      <c r="BA53" s="242">
        <v>4000000</v>
      </c>
      <c r="BB53" s="242"/>
      <c r="BC53" s="242"/>
      <c r="BD53" s="242"/>
      <c r="BE53" s="243">
        <f t="shared" si="15"/>
        <v>4000000</v>
      </c>
    </row>
    <row r="54" spans="1:57" ht="24.75" customHeight="1" x14ac:dyDescent="0.25">
      <c r="A54" s="230">
        <v>45</v>
      </c>
      <c r="B54" s="602"/>
      <c r="C54" s="602"/>
      <c r="D54" s="602"/>
      <c r="E54" s="602"/>
      <c r="F54" s="602"/>
      <c r="G54" s="602"/>
      <c r="H54" s="602"/>
      <c r="I54" s="602"/>
      <c r="J54" s="682"/>
      <c r="K54" s="682"/>
      <c r="L54" s="682"/>
      <c r="M54" s="499"/>
      <c r="N54" s="442" t="s">
        <v>2115</v>
      </c>
      <c r="O54" s="442" t="s">
        <v>2116</v>
      </c>
      <c r="P54" s="95">
        <v>4</v>
      </c>
      <c r="Q54" s="232">
        <v>4</v>
      </c>
      <c r="R54" s="233"/>
      <c r="S54" s="234">
        <f t="shared" si="33"/>
        <v>0</v>
      </c>
      <c r="T54" s="234">
        <f t="shared" si="34"/>
        <v>24000000</v>
      </c>
      <c r="U54" s="234">
        <f t="shared" si="35"/>
        <v>0</v>
      </c>
      <c r="V54" s="234">
        <f t="shared" si="36"/>
        <v>0</v>
      </c>
      <c r="W54" s="234">
        <f t="shared" si="37"/>
        <v>0</v>
      </c>
      <c r="X54" s="234">
        <f t="shared" si="38"/>
        <v>24000000</v>
      </c>
      <c r="Y54" s="235" t="s">
        <v>37</v>
      </c>
      <c r="Z54" s="236">
        <v>1</v>
      </c>
      <c r="AA54" s="237"/>
      <c r="AB54" s="238"/>
      <c r="AC54" s="238">
        <v>6000000</v>
      </c>
      <c r="AD54" s="238"/>
      <c r="AE54" s="238"/>
      <c r="AF54" s="238"/>
      <c r="AG54" s="239">
        <f t="shared" si="12"/>
        <v>6000000</v>
      </c>
      <c r="AH54" s="240">
        <v>1</v>
      </c>
      <c r="AI54" s="241"/>
      <c r="AJ54" s="242"/>
      <c r="AK54" s="242">
        <v>6000000</v>
      </c>
      <c r="AL54" s="242"/>
      <c r="AM54" s="242"/>
      <c r="AN54" s="242"/>
      <c r="AO54" s="243">
        <f t="shared" si="13"/>
        <v>6000000</v>
      </c>
      <c r="AP54" s="244">
        <v>1</v>
      </c>
      <c r="AQ54" s="237"/>
      <c r="AR54" s="238">
        <f t="shared" si="30"/>
        <v>0</v>
      </c>
      <c r="AS54" s="238">
        <v>6000000</v>
      </c>
      <c r="AT54" s="238"/>
      <c r="AU54" s="238"/>
      <c r="AV54" s="238"/>
      <c r="AW54" s="239">
        <f t="shared" si="14"/>
        <v>6000000</v>
      </c>
      <c r="AX54" s="240">
        <v>1</v>
      </c>
      <c r="AY54" s="241"/>
      <c r="AZ54" s="242">
        <f t="shared" si="31"/>
        <v>0</v>
      </c>
      <c r="BA54" s="242">
        <v>6000000</v>
      </c>
      <c r="BB54" s="242"/>
      <c r="BC54" s="242"/>
      <c r="BD54" s="242"/>
      <c r="BE54" s="243">
        <f t="shared" si="15"/>
        <v>6000000</v>
      </c>
    </row>
    <row r="55" spans="1:57" ht="24.75" customHeight="1" x14ac:dyDescent="0.25">
      <c r="A55" s="230">
        <v>46</v>
      </c>
      <c r="B55" s="602"/>
      <c r="C55" s="602"/>
      <c r="D55" s="602"/>
      <c r="E55" s="602"/>
      <c r="F55" s="602"/>
      <c r="G55" s="602"/>
      <c r="H55" s="602"/>
      <c r="I55" s="602"/>
      <c r="J55" s="682"/>
      <c r="K55" s="682"/>
      <c r="L55" s="682"/>
      <c r="M55" s="500"/>
      <c r="N55" s="442" t="s">
        <v>2262</v>
      </c>
      <c r="O55" s="442" t="s">
        <v>2332</v>
      </c>
      <c r="P55" s="95">
        <v>4</v>
      </c>
      <c r="Q55" s="232">
        <f>P55+4</f>
        <v>8</v>
      </c>
      <c r="R55" s="233"/>
      <c r="S55" s="234">
        <f t="shared" si="33"/>
        <v>0</v>
      </c>
      <c r="T55" s="234">
        <f t="shared" si="34"/>
        <v>0</v>
      </c>
      <c r="U55" s="234">
        <f t="shared" si="35"/>
        <v>0</v>
      </c>
      <c r="V55" s="234">
        <f t="shared" si="36"/>
        <v>0</v>
      </c>
      <c r="W55" s="234">
        <f t="shared" si="37"/>
        <v>0</v>
      </c>
      <c r="X55" s="234">
        <f t="shared" si="38"/>
        <v>0</v>
      </c>
      <c r="Y55" s="235" t="s">
        <v>37</v>
      </c>
      <c r="Z55" s="236">
        <v>1</v>
      </c>
      <c r="AA55" s="237"/>
      <c r="AB55" s="238"/>
      <c r="AC55" s="238"/>
      <c r="AD55" s="238"/>
      <c r="AE55" s="238"/>
      <c r="AF55" s="238"/>
      <c r="AG55" s="239">
        <f t="shared" si="12"/>
        <v>0</v>
      </c>
      <c r="AH55" s="240">
        <v>1</v>
      </c>
      <c r="AI55" s="241"/>
      <c r="AJ55" s="242"/>
      <c r="AK55" s="242"/>
      <c r="AL55" s="242"/>
      <c r="AM55" s="242"/>
      <c r="AN55" s="242"/>
      <c r="AO55" s="243">
        <f t="shared" si="13"/>
        <v>0</v>
      </c>
      <c r="AP55" s="244"/>
      <c r="AQ55" s="237"/>
      <c r="AR55" s="238"/>
      <c r="AS55" s="238"/>
      <c r="AT55" s="238"/>
      <c r="AU55" s="238"/>
      <c r="AV55" s="238"/>
      <c r="AW55" s="239">
        <f t="shared" si="14"/>
        <v>0</v>
      </c>
      <c r="AX55" s="240"/>
      <c r="AY55" s="241"/>
      <c r="AZ55" s="242"/>
      <c r="BA55" s="242"/>
      <c r="BB55" s="242"/>
      <c r="BC55" s="242"/>
      <c r="BD55" s="242"/>
      <c r="BE55" s="243">
        <f t="shared" si="15"/>
        <v>0</v>
      </c>
    </row>
    <row r="56" spans="1:57" ht="37.5" customHeight="1" x14ac:dyDescent="0.25">
      <c r="A56" s="230">
        <v>47</v>
      </c>
      <c r="B56" s="602"/>
      <c r="C56" s="602"/>
      <c r="D56" s="602"/>
      <c r="E56" s="602"/>
      <c r="F56" s="602"/>
      <c r="G56" s="602"/>
      <c r="H56" s="602"/>
      <c r="I56" s="602"/>
      <c r="J56" s="682"/>
      <c r="K56" s="682"/>
      <c r="L56" s="682"/>
      <c r="M56" s="500"/>
      <c r="N56" s="442" t="s">
        <v>2451</v>
      </c>
      <c r="O56" s="442" t="s">
        <v>2333</v>
      </c>
      <c r="P56" s="95">
        <v>4</v>
      </c>
      <c r="Q56" s="232">
        <f>P56+4</f>
        <v>8</v>
      </c>
      <c r="R56" s="233"/>
      <c r="S56" s="234">
        <f t="shared" si="33"/>
        <v>0</v>
      </c>
      <c r="T56" s="234">
        <f t="shared" si="34"/>
        <v>0</v>
      </c>
      <c r="U56" s="234">
        <f t="shared" si="35"/>
        <v>0</v>
      </c>
      <c r="V56" s="234">
        <f t="shared" si="36"/>
        <v>0</v>
      </c>
      <c r="W56" s="234">
        <f t="shared" si="37"/>
        <v>0</v>
      </c>
      <c r="X56" s="234">
        <f t="shared" si="38"/>
        <v>0</v>
      </c>
      <c r="Y56" s="235" t="s">
        <v>37</v>
      </c>
      <c r="Z56" s="236">
        <v>1</v>
      </c>
      <c r="AA56" s="237"/>
      <c r="AB56" s="238"/>
      <c r="AC56" s="238"/>
      <c r="AD56" s="238"/>
      <c r="AE56" s="238"/>
      <c r="AF56" s="238"/>
      <c r="AG56" s="239">
        <f t="shared" si="12"/>
        <v>0</v>
      </c>
      <c r="AH56" s="240">
        <v>1</v>
      </c>
      <c r="AI56" s="241"/>
      <c r="AJ56" s="242"/>
      <c r="AK56" s="242"/>
      <c r="AL56" s="242"/>
      <c r="AM56" s="242"/>
      <c r="AN56" s="242"/>
      <c r="AO56" s="243">
        <f t="shared" si="13"/>
        <v>0</v>
      </c>
      <c r="AP56" s="244"/>
      <c r="AQ56" s="237"/>
      <c r="AR56" s="238"/>
      <c r="AS56" s="238"/>
      <c r="AT56" s="238"/>
      <c r="AU56" s="238"/>
      <c r="AV56" s="238"/>
      <c r="AW56" s="239">
        <f t="shared" si="14"/>
        <v>0</v>
      </c>
      <c r="AX56" s="240"/>
      <c r="AY56" s="241"/>
      <c r="AZ56" s="242"/>
      <c r="BA56" s="242"/>
      <c r="BB56" s="242"/>
      <c r="BC56" s="242"/>
      <c r="BD56" s="242"/>
      <c r="BE56" s="243">
        <f t="shared" si="15"/>
        <v>0</v>
      </c>
    </row>
    <row r="57" spans="1:57" ht="32.25" customHeight="1" x14ac:dyDescent="0.25">
      <c r="A57" s="230">
        <v>48</v>
      </c>
      <c r="B57" s="602"/>
      <c r="C57" s="602"/>
      <c r="D57" s="602"/>
      <c r="E57" s="602"/>
      <c r="F57" s="602"/>
      <c r="G57" s="602"/>
      <c r="H57" s="602"/>
      <c r="I57" s="602"/>
      <c r="J57" s="682"/>
      <c r="K57" s="682"/>
      <c r="L57" s="682"/>
      <c r="M57" s="500"/>
      <c r="N57" s="442" t="s">
        <v>1968</v>
      </c>
      <c r="O57" s="442" t="s">
        <v>2114</v>
      </c>
      <c r="P57" s="95">
        <v>0</v>
      </c>
      <c r="Q57" s="232">
        <v>7</v>
      </c>
      <c r="R57" s="233"/>
      <c r="S57" s="234">
        <f t="shared" si="33"/>
        <v>0</v>
      </c>
      <c r="T57" s="234">
        <f t="shared" si="34"/>
        <v>32000000</v>
      </c>
      <c r="U57" s="234">
        <f t="shared" si="35"/>
        <v>0</v>
      </c>
      <c r="V57" s="234">
        <f t="shared" si="36"/>
        <v>0</v>
      </c>
      <c r="W57" s="234">
        <f t="shared" si="37"/>
        <v>0</v>
      </c>
      <c r="X57" s="234">
        <f t="shared" si="38"/>
        <v>32000000</v>
      </c>
      <c r="Y57" s="235" t="s">
        <v>37</v>
      </c>
      <c r="Z57" s="236">
        <v>7</v>
      </c>
      <c r="AA57" s="237"/>
      <c r="AB57" s="238"/>
      <c r="AC57" s="238">
        <v>8000000</v>
      </c>
      <c r="AD57" s="238"/>
      <c r="AE57" s="238"/>
      <c r="AF57" s="238"/>
      <c r="AG57" s="239">
        <f t="shared" si="12"/>
        <v>8000000</v>
      </c>
      <c r="AH57" s="240">
        <v>7</v>
      </c>
      <c r="AI57" s="241"/>
      <c r="AJ57" s="242">
        <f t="shared" si="32"/>
        <v>0</v>
      </c>
      <c r="AK57" s="242">
        <v>8000000</v>
      </c>
      <c r="AL57" s="242"/>
      <c r="AM57" s="242"/>
      <c r="AN57" s="242"/>
      <c r="AO57" s="243">
        <f t="shared" si="13"/>
        <v>8000000</v>
      </c>
      <c r="AP57" s="244">
        <v>7</v>
      </c>
      <c r="AQ57" s="237"/>
      <c r="AR57" s="238">
        <f t="shared" si="30"/>
        <v>0</v>
      </c>
      <c r="AS57" s="238">
        <v>8000000</v>
      </c>
      <c r="AT57" s="238"/>
      <c r="AU57" s="238"/>
      <c r="AV57" s="238"/>
      <c r="AW57" s="239">
        <f t="shared" si="14"/>
        <v>8000000</v>
      </c>
      <c r="AX57" s="240">
        <v>7</v>
      </c>
      <c r="AY57" s="241"/>
      <c r="AZ57" s="242">
        <f t="shared" si="31"/>
        <v>0</v>
      </c>
      <c r="BA57" s="242">
        <v>8000000</v>
      </c>
      <c r="BB57" s="242"/>
      <c r="BC57" s="242"/>
      <c r="BD57" s="242"/>
      <c r="BE57" s="243">
        <f t="shared" si="15"/>
        <v>8000000</v>
      </c>
    </row>
    <row r="58" spans="1:57" ht="34.5" customHeight="1" x14ac:dyDescent="0.25">
      <c r="A58" s="230"/>
      <c r="B58" s="603"/>
      <c r="C58" s="603"/>
      <c r="D58" s="603"/>
      <c r="E58" s="603"/>
      <c r="F58" s="603"/>
      <c r="G58" s="603"/>
      <c r="H58" s="603"/>
      <c r="I58" s="603"/>
      <c r="J58" s="683"/>
      <c r="K58" s="683"/>
      <c r="L58" s="683"/>
      <c r="M58" s="500"/>
      <c r="N58" s="442" t="s">
        <v>2261</v>
      </c>
      <c r="O58" s="442" t="s">
        <v>2589</v>
      </c>
      <c r="P58" s="95">
        <v>0</v>
      </c>
      <c r="Q58" s="232">
        <v>1</v>
      </c>
      <c r="R58" s="233"/>
      <c r="S58" s="234">
        <f t="shared" si="33"/>
        <v>0</v>
      </c>
      <c r="T58" s="234">
        <f t="shared" si="34"/>
        <v>2000000</v>
      </c>
      <c r="U58" s="234">
        <f t="shared" si="35"/>
        <v>0</v>
      </c>
      <c r="V58" s="234">
        <f t="shared" si="36"/>
        <v>0</v>
      </c>
      <c r="W58" s="234">
        <f t="shared" si="37"/>
        <v>0</v>
      </c>
      <c r="X58" s="234">
        <f t="shared" si="38"/>
        <v>2000000</v>
      </c>
      <c r="Y58" s="235" t="s">
        <v>37</v>
      </c>
      <c r="Z58" s="236"/>
      <c r="AA58" s="237"/>
      <c r="AB58" s="238"/>
      <c r="AC58" s="238"/>
      <c r="AD58" s="238"/>
      <c r="AE58" s="238"/>
      <c r="AF58" s="238"/>
      <c r="AG58" s="239">
        <f t="shared" si="12"/>
        <v>0</v>
      </c>
      <c r="AH58" s="240">
        <v>1</v>
      </c>
      <c r="AI58" s="241"/>
      <c r="AJ58" s="242"/>
      <c r="AK58" s="242">
        <v>2000000</v>
      </c>
      <c r="AL58" s="242"/>
      <c r="AM58" s="242"/>
      <c r="AN58" s="242"/>
      <c r="AO58" s="243">
        <f t="shared" si="13"/>
        <v>2000000</v>
      </c>
      <c r="AP58" s="244"/>
      <c r="AQ58" s="237"/>
      <c r="AR58" s="238"/>
      <c r="AS58" s="238"/>
      <c r="AT58" s="238"/>
      <c r="AU58" s="238"/>
      <c r="AV58" s="238"/>
      <c r="AW58" s="239">
        <f t="shared" si="14"/>
        <v>0</v>
      </c>
      <c r="AX58" s="240"/>
      <c r="AY58" s="241"/>
      <c r="AZ58" s="242"/>
      <c r="BA58" s="242"/>
      <c r="BB58" s="242"/>
      <c r="BC58" s="242"/>
      <c r="BD58" s="242"/>
      <c r="BE58" s="243">
        <f t="shared" si="15"/>
        <v>0</v>
      </c>
    </row>
    <row r="59" spans="1:57" ht="40.5" customHeight="1" x14ac:dyDescent="0.25">
      <c r="A59" s="230">
        <v>50</v>
      </c>
      <c r="B59" s="601"/>
      <c r="C59" s="601"/>
      <c r="D59" s="601">
        <v>1</v>
      </c>
      <c r="E59" s="601"/>
      <c r="F59" s="601" t="s">
        <v>1393</v>
      </c>
      <c r="G59" s="601">
        <v>1.6</v>
      </c>
      <c r="H59" s="601" t="s">
        <v>1798</v>
      </c>
      <c r="I59" s="684"/>
      <c r="J59" s="681" t="s">
        <v>2057</v>
      </c>
      <c r="K59" s="681" t="s">
        <v>2646</v>
      </c>
      <c r="L59" s="681" t="s">
        <v>1181</v>
      </c>
      <c r="M59" s="499"/>
      <c r="N59" s="442" t="s">
        <v>2123</v>
      </c>
      <c r="O59" s="442" t="s">
        <v>1703</v>
      </c>
      <c r="P59" s="95">
        <v>4</v>
      </c>
      <c r="Q59" s="232">
        <v>4</v>
      </c>
      <c r="R59" s="233"/>
      <c r="S59" s="234">
        <f t="shared" si="33"/>
        <v>0</v>
      </c>
      <c r="T59" s="234">
        <f t="shared" si="34"/>
        <v>8000000</v>
      </c>
      <c r="U59" s="234">
        <f t="shared" si="35"/>
        <v>0</v>
      </c>
      <c r="V59" s="234">
        <f t="shared" si="36"/>
        <v>0</v>
      </c>
      <c r="W59" s="234">
        <f t="shared" si="37"/>
        <v>0</v>
      </c>
      <c r="X59" s="234">
        <f t="shared" si="38"/>
        <v>8000000</v>
      </c>
      <c r="Y59" s="235" t="s">
        <v>37</v>
      </c>
      <c r="Z59" s="236">
        <v>1</v>
      </c>
      <c r="AA59" s="237"/>
      <c r="AB59" s="238"/>
      <c r="AC59" s="238">
        <v>8000000</v>
      </c>
      <c r="AD59" s="238"/>
      <c r="AE59" s="238"/>
      <c r="AF59" s="238"/>
      <c r="AG59" s="239">
        <f t="shared" si="12"/>
        <v>8000000</v>
      </c>
      <c r="AH59" s="240">
        <v>1</v>
      </c>
      <c r="AI59" s="241"/>
      <c r="AJ59" s="242">
        <f t="shared" si="32"/>
        <v>0</v>
      </c>
      <c r="AK59" s="242"/>
      <c r="AL59" s="242"/>
      <c r="AM59" s="242"/>
      <c r="AN59" s="242"/>
      <c r="AO59" s="243">
        <f t="shared" si="13"/>
        <v>0</v>
      </c>
      <c r="AP59" s="244"/>
      <c r="AQ59" s="237"/>
      <c r="AR59" s="238">
        <f t="shared" si="30"/>
        <v>0</v>
      </c>
      <c r="AS59" s="238"/>
      <c r="AT59" s="238"/>
      <c r="AU59" s="238"/>
      <c r="AV59" s="238"/>
      <c r="AW59" s="239">
        <f t="shared" si="14"/>
        <v>0</v>
      </c>
      <c r="AX59" s="240"/>
      <c r="AY59" s="241"/>
      <c r="AZ59" s="242">
        <f t="shared" si="31"/>
        <v>0</v>
      </c>
      <c r="BA59" s="242"/>
      <c r="BB59" s="242"/>
      <c r="BC59" s="242"/>
      <c r="BD59" s="242"/>
      <c r="BE59" s="243">
        <f t="shared" si="15"/>
        <v>0</v>
      </c>
    </row>
    <row r="60" spans="1:57" ht="30" customHeight="1" x14ac:dyDescent="0.25">
      <c r="A60" s="230">
        <v>51</v>
      </c>
      <c r="B60" s="602"/>
      <c r="C60" s="602"/>
      <c r="D60" s="602"/>
      <c r="E60" s="602"/>
      <c r="F60" s="602"/>
      <c r="G60" s="602"/>
      <c r="H60" s="602"/>
      <c r="I60" s="684"/>
      <c r="J60" s="682"/>
      <c r="K60" s="683"/>
      <c r="L60" s="683"/>
      <c r="M60" s="499"/>
      <c r="N60" s="442" t="s">
        <v>2263</v>
      </c>
      <c r="O60" s="442" t="s">
        <v>1703</v>
      </c>
      <c r="P60" s="95">
        <v>2</v>
      </c>
      <c r="Q60" s="232">
        <f>P60+4</f>
        <v>6</v>
      </c>
      <c r="R60" s="233"/>
      <c r="S60" s="234">
        <f t="shared" si="33"/>
        <v>106161600</v>
      </c>
      <c r="T60" s="234">
        <f t="shared" si="34"/>
        <v>0</v>
      </c>
      <c r="U60" s="234">
        <f t="shared" si="35"/>
        <v>0</v>
      </c>
      <c r="V60" s="234">
        <f t="shared" si="36"/>
        <v>0</v>
      </c>
      <c r="W60" s="234">
        <f t="shared" si="37"/>
        <v>0</v>
      </c>
      <c r="X60" s="234">
        <f t="shared" si="38"/>
        <v>106161600</v>
      </c>
      <c r="Y60" s="235" t="s">
        <v>37</v>
      </c>
      <c r="Z60" s="236"/>
      <c r="AA60" s="237"/>
      <c r="AB60" s="238">
        <v>25000000</v>
      </c>
      <c r="AC60" s="238"/>
      <c r="AD60" s="238"/>
      <c r="AE60" s="238"/>
      <c r="AF60" s="238"/>
      <c r="AG60" s="239">
        <f t="shared" si="12"/>
        <v>25000000</v>
      </c>
      <c r="AH60" s="240">
        <v>1</v>
      </c>
      <c r="AI60" s="241"/>
      <c r="AJ60" s="242">
        <f t="shared" si="32"/>
        <v>26000000</v>
      </c>
      <c r="AK60" s="242"/>
      <c r="AL60" s="242"/>
      <c r="AM60" s="242"/>
      <c r="AN60" s="242"/>
      <c r="AO60" s="243">
        <f t="shared" si="13"/>
        <v>26000000</v>
      </c>
      <c r="AP60" s="244">
        <v>1</v>
      </c>
      <c r="AQ60" s="237"/>
      <c r="AR60" s="238">
        <f t="shared" si="30"/>
        <v>27040000</v>
      </c>
      <c r="AS60" s="238"/>
      <c r="AT60" s="238"/>
      <c r="AU60" s="238"/>
      <c r="AV60" s="238"/>
      <c r="AW60" s="239">
        <f t="shared" si="14"/>
        <v>27040000</v>
      </c>
      <c r="AX60" s="240"/>
      <c r="AY60" s="241"/>
      <c r="AZ60" s="242">
        <f t="shared" si="31"/>
        <v>28121600</v>
      </c>
      <c r="BA60" s="242"/>
      <c r="BB60" s="242"/>
      <c r="BC60" s="242"/>
      <c r="BD60" s="242"/>
      <c r="BE60" s="243">
        <f t="shared" si="15"/>
        <v>28121600</v>
      </c>
    </row>
    <row r="61" spans="1:57" ht="39.75" customHeight="1" x14ac:dyDescent="0.25">
      <c r="A61" s="230">
        <v>52</v>
      </c>
      <c r="B61" s="602"/>
      <c r="C61" s="602"/>
      <c r="D61" s="602"/>
      <c r="E61" s="602"/>
      <c r="F61" s="602"/>
      <c r="G61" s="602"/>
      <c r="H61" s="602"/>
      <c r="I61" s="684"/>
      <c r="J61" s="682"/>
      <c r="K61" s="442" t="s">
        <v>2647</v>
      </c>
      <c r="L61" s="442" t="s">
        <v>1791</v>
      </c>
      <c r="M61" s="499"/>
      <c r="N61" s="442" t="s">
        <v>1839</v>
      </c>
      <c r="O61" s="442" t="s">
        <v>1673</v>
      </c>
      <c r="P61" s="95">
        <v>3</v>
      </c>
      <c r="Q61" s="232">
        <f>P61+8</f>
        <v>11</v>
      </c>
      <c r="R61" s="233"/>
      <c r="S61" s="234">
        <f t="shared" si="33"/>
        <v>25038943.751807999</v>
      </c>
      <c r="T61" s="234">
        <f t="shared" si="34"/>
        <v>25000000</v>
      </c>
      <c r="U61" s="234">
        <f t="shared" si="35"/>
        <v>0</v>
      </c>
      <c r="V61" s="234">
        <f t="shared" si="36"/>
        <v>0</v>
      </c>
      <c r="W61" s="234">
        <f t="shared" si="37"/>
        <v>0</v>
      </c>
      <c r="X61" s="234">
        <f t="shared" si="38"/>
        <v>50038943.751808003</v>
      </c>
      <c r="Y61" s="235" t="s">
        <v>2030</v>
      </c>
      <c r="Z61" s="236"/>
      <c r="AA61" s="237"/>
      <c r="AB61" s="238">
        <v>5896422</v>
      </c>
      <c r="AC61" s="238">
        <v>25000000</v>
      </c>
      <c r="AD61" s="238"/>
      <c r="AE61" s="238"/>
      <c r="AF61" s="238"/>
      <c r="AG61" s="239">
        <f t="shared" si="12"/>
        <v>30896422</v>
      </c>
      <c r="AH61" s="240">
        <v>2</v>
      </c>
      <c r="AI61" s="241"/>
      <c r="AJ61" s="242">
        <f t="shared" si="32"/>
        <v>6132278.8799999999</v>
      </c>
      <c r="AK61" s="242"/>
      <c r="AL61" s="242"/>
      <c r="AM61" s="242"/>
      <c r="AN61" s="242"/>
      <c r="AO61" s="243">
        <f t="shared" si="13"/>
        <v>6132278.8799999999</v>
      </c>
      <c r="AP61" s="244">
        <v>2</v>
      </c>
      <c r="AQ61" s="237"/>
      <c r="AR61" s="238">
        <f t="shared" si="30"/>
        <v>6377570.0351999998</v>
      </c>
      <c r="AS61" s="238"/>
      <c r="AT61" s="238"/>
      <c r="AU61" s="238"/>
      <c r="AV61" s="238"/>
      <c r="AW61" s="239">
        <f t="shared" si="14"/>
        <v>6377570.0351999998</v>
      </c>
      <c r="AX61" s="240"/>
      <c r="AY61" s="241"/>
      <c r="AZ61" s="242">
        <f t="shared" si="31"/>
        <v>6632672.8366080001</v>
      </c>
      <c r="BA61" s="242"/>
      <c r="BB61" s="242"/>
      <c r="BC61" s="242"/>
      <c r="BD61" s="242"/>
      <c r="BE61" s="243">
        <f t="shared" si="15"/>
        <v>6632672.8366080001</v>
      </c>
    </row>
    <row r="62" spans="1:57" ht="44.25" customHeight="1" x14ac:dyDescent="0.25">
      <c r="A62" s="230">
        <v>53</v>
      </c>
      <c r="B62" s="602"/>
      <c r="C62" s="602"/>
      <c r="D62" s="602"/>
      <c r="E62" s="602"/>
      <c r="F62" s="602"/>
      <c r="G62" s="602"/>
      <c r="H62" s="602"/>
      <c r="I62" s="684"/>
      <c r="J62" s="682"/>
      <c r="K62" s="442" t="s">
        <v>2648</v>
      </c>
      <c r="L62" s="442" t="s">
        <v>1794</v>
      </c>
      <c r="M62" s="499"/>
      <c r="N62" s="442" t="s">
        <v>1795</v>
      </c>
      <c r="O62" s="442" t="s">
        <v>1796</v>
      </c>
      <c r="P62" s="95">
        <v>31</v>
      </c>
      <c r="Q62" s="232">
        <f>P62+4</f>
        <v>35</v>
      </c>
      <c r="R62" s="233" t="e">
        <f>+(Z62+AH62+AP62+AX62)/#REF!*100</f>
        <v>#REF!</v>
      </c>
      <c r="S62" s="234">
        <f t="shared" si="33"/>
        <v>0</v>
      </c>
      <c r="T62" s="234">
        <f t="shared" si="34"/>
        <v>50000000</v>
      </c>
      <c r="U62" s="234">
        <f t="shared" si="35"/>
        <v>0</v>
      </c>
      <c r="V62" s="234">
        <f t="shared" si="36"/>
        <v>0</v>
      </c>
      <c r="W62" s="234">
        <f t="shared" si="37"/>
        <v>0</v>
      </c>
      <c r="X62" s="234">
        <f t="shared" si="38"/>
        <v>50000000</v>
      </c>
      <c r="Y62" s="235" t="s">
        <v>2030</v>
      </c>
      <c r="Z62" s="236"/>
      <c r="AA62" s="237" t="e">
        <f>+Z62/#REF!*100</f>
        <v>#REF!</v>
      </c>
      <c r="AB62" s="238"/>
      <c r="AC62" s="238">
        <v>50000000</v>
      </c>
      <c r="AD62" s="238"/>
      <c r="AE62" s="238"/>
      <c r="AF62" s="238"/>
      <c r="AG62" s="239">
        <f t="shared" si="12"/>
        <v>50000000</v>
      </c>
      <c r="AH62" s="240"/>
      <c r="AI62" s="241" t="e">
        <f>+AH62/#REF!*100</f>
        <v>#REF!</v>
      </c>
      <c r="AJ62" s="242">
        <f t="shared" si="32"/>
        <v>0</v>
      </c>
      <c r="AK62" s="242"/>
      <c r="AL62" s="242"/>
      <c r="AM62" s="242"/>
      <c r="AN62" s="242"/>
      <c r="AO62" s="243">
        <f t="shared" si="13"/>
        <v>0</v>
      </c>
      <c r="AP62" s="244"/>
      <c r="AQ62" s="237" t="e">
        <f>+AP62/#REF!*100</f>
        <v>#REF!</v>
      </c>
      <c r="AR62" s="238">
        <f t="shared" si="30"/>
        <v>0</v>
      </c>
      <c r="AS62" s="238"/>
      <c r="AT62" s="238"/>
      <c r="AU62" s="238"/>
      <c r="AV62" s="238"/>
      <c r="AW62" s="239">
        <f t="shared" si="14"/>
        <v>0</v>
      </c>
      <c r="AX62" s="240"/>
      <c r="AY62" s="241" t="e">
        <f>+AX62/#REF!*100</f>
        <v>#REF!</v>
      </c>
      <c r="AZ62" s="242">
        <f t="shared" si="31"/>
        <v>0</v>
      </c>
      <c r="BA62" s="242"/>
      <c r="BB62" s="242"/>
      <c r="BC62" s="242"/>
      <c r="BD62" s="242"/>
      <c r="BE62" s="243">
        <f t="shared" si="15"/>
        <v>0</v>
      </c>
    </row>
    <row r="63" spans="1:57" ht="26.25" customHeight="1" x14ac:dyDescent="0.25">
      <c r="A63" s="230">
        <v>54</v>
      </c>
      <c r="B63" s="602"/>
      <c r="C63" s="602"/>
      <c r="D63" s="602"/>
      <c r="E63" s="602"/>
      <c r="F63" s="602"/>
      <c r="G63" s="602"/>
      <c r="H63" s="602"/>
      <c r="I63" s="684"/>
      <c r="J63" s="682"/>
      <c r="K63" s="442" t="s">
        <v>2649</v>
      </c>
      <c r="L63" s="442" t="s">
        <v>2590</v>
      </c>
      <c r="M63" s="500"/>
      <c r="N63" s="442" t="s">
        <v>1840</v>
      </c>
      <c r="O63" s="442" t="s">
        <v>1838</v>
      </c>
      <c r="P63" s="95">
        <v>3</v>
      </c>
      <c r="Q63" s="232">
        <f>P63+3</f>
        <v>6</v>
      </c>
      <c r="R63" s="233"/>
      <c r="S63" s="234">
        <f t="shared" si="33"/>
        <v>0</v>
      </c>
      <c r="T63" s="234">
        <f t="shared" si="34"/>
        <v>0</v>
      </c>
      <c r="U63" s="234">
        <f t="shared" si="35"/>
        <v>0</v>
      </c>
      <c r="V63" s="234">
        <f t="shared" si="36"/>
        <v>0</v>
      </c>
      <c r="W63" s="234">
        <f t="shared" si="37"/>
        <v>0</v>
      </c>
      <c r="X63" s="234">
        <f t="shared" si="38"/>
        <v>0</v>
      </c>
      <c r="Y63" s="235" t="s">
        <v>37</v>
      </c>
      <c r="Z63" s="236"/>
      <c r="AA63" s="237"/>
      <c r="AB63" s="238"/>
      <c r="AC63" s="238"/>
      <c r="AD63" s="238"/>
      <c r="AE63" s="238"/>
      <c r="AF63" s="238"/>
      <c r="AG63" s="239">
        <f t="shared" si="12"/>
        <v>0</v>
      </c>
      <c r="AH63" s="240"/>
      <c r="AI63" s="241"/>
      <c r="AJ63" s="242">
        <f t="shared" si="32"/>
        <v>0</v>
      </c>
      <c r="AK63" s="242"/>
      <c r="AL63" s="242"/>
      <c r="AM63" s="242"/>
      <c r="AN63" s="242"/>
      <c r="AO63" s="243">
        <f t="shared" si="13"/>
        <v>0</v>
      </c>
      <c r="AP63" s="244"/>
      <c r="AQ63" s="237"/>
      <c r="AR63" s="238">
        <f t="shared" si="30"/>
        <v>0</v>
      </c>
      <c r="AS63" s="238"/>
      <c r="AT63" s="238"/>
      <c r="AU63" s="238"/>
      <c r="AV63" s="238"/>
      <c r="AW63" s="239">
        <f t="shared" si="14"/>
        <v>0</v>
      </c>
      <c r="AX63" s="240"/>
      <c r="AY63" s="241"/>
      <c r="AZ63" s="242">
        <f t="shared" si="31"/>
        <v>0</v>
      </c>
      <c r="BA63" s="242"/>
      <c r="BB63" s="242"/>
      <c r="BC63" s="242"/>
      <c r="BD63" s="242"/>
      <c r="BE63" s="243">
        <f t="shared" si="15"/>
        <v>0</v>
      </c>
    </row>
    <row r="64" spans="1:57" ht="45.75" customHeight="1" x14ac:dyDescent="0.25">
      <c r="A64" s="230">
        <v>55</v>
      </c>
      <c r="B64" s="601" t="s">
        <v>2320</v>
      </c>
      <c r="C64" s="604"/>
      <c r="D64" s="601">
        <v>1</v>
      </c>
      <c r="E64" s="601"/>
      <c r="F64" s="601" t="s">
        <v>1393</v>
      </c>
      <c r="G64" s="601">
        <v>1.7</v>
      </c>
      <c r="H64" s="601" t="s">
        <v>1799</v>
      </c>
      <c r="I64" s="681"/>
      <c r="J64" s="681" t="s">
        <v>1829</v>
      </c>
      <c r="K64" s="203" t="s">
        <v>2650</v>
      </c>
      <c r="L64" s="95" t="s">
        <v>1800</v>
      </c>
      <c r="M64" s="252"/>
      <c r="N64" s="95" t="s">
        <v>1902</v>
      </c>
      <c r="O64" s="95" t="s">
        <v>1751</v>
      </c>
      <c r="P64" s="95">
        <v>0</v>
      </c>
      <c r="Q64" s="232">
        <v>24</v>
      </c>
      <c r="R64" s="233"/>
      <c r="S64" s="234">
        <f t="shared" si="33"/>
        <v>0</v>
      </c>
      <c r="T64" s="234">
        <f t="shared" si="34"/>
        <v>6000000</v>
      </c>
      <c r="U64" s="234">
        <f t="shared" si="35"/>
        <v>0</v>
      </c>
      <c r="V64" s="234">
        <f t="shared" si="36"/>
        <v>0</v>
      </c>
      <c r="W64" s="234">
        <f t="shared" si="37"/>
        <v>0</v>
      </c>
      <c r="X64" s="234">
        <f t="shared" si="38"/>
        <v>6000000</v>
      </c>
      <c r="Y64" s="235" t="s">
        <v>37</v>
      </c>
      <c r="Z64" s="236"/>
      <c r="AA64" s="237"/>
      <c r="AB64" s="238"/>
      <c r="AC64" s="238">
        <v>6000000</v>
      </c>
      <c r="AD64" s="238"/>
      <c r="AE64" s="238"/>
      <c r="AF64" s="238"/>
      <c r="AG64" s="239">
        <f t="shared" si="12"/>
        <v>6000000</v>
      </c>
      <c r="AH64" s="240"/>
      <c r="AI64" s="241"/>
      <c r="AJ64" s="242">
        <f t="shared" si="32"/>
        <v>0</v>
      </c>
      <c r="AK64" s="242"/>
      <c r="AL64" s="242"/>
      <c r="AM64" s="242"/>
      <c r="AN64" s="242"/>
      <c r="AO64" s="243">
        <f t="shared" si="13"/>
        <v>0</v>
      </c>
      <c r="AP64" s="244"/>
      <c r="AQ64" s="237"/>
      <c r="AR64" s="238">
        <f t="shared" si="30"/>
        <v>0</v>
      </c>
      <c r="AS64" s="238"/>
      <c r="AT64" s="238"/>
      <c r="AU64" s="238"/>
      <c r="AV64" s="238"/>
      <c r="AW64" s="239">
        <f t="shared" si="14"/>
        <v>0</v>
      </c>
      <c r="AX64" s="240"/>
      <c r="AY64" s="241"/>
      <c r="AZ64" s="242">
        <f t="shared" si="31"/>
        <v>0</v>
      </c>
      <c r="BA64" s="242"/>
      <c r="BB64" s="242"/>
      <c r="BC64" s="242"/>
      <c r="BD64" s="242"/>
      <c r="BE64" s="243">
        <f t="shared" si="15"/>
        <v>0</v>
      </c>
    </row>
    <row r="65" spans="1:57" ht="45" customHeight="1" x14ac:dyDescent="0.25">
      <c r="A65" s="230">
        <v>56</v>
      </c>
      <c r="B65" s="602"/>
      <c r="C65" s="604"/>
      <c r="D65" s="602"/>
      <c r="E65" s="602"/>
      <c r="F65" s="602"/>
      <c r="G65" s="602"/>
      <c r="H65" s="602"/>
      <c r="I65" s="682"/>
      <c r="J65" s="682"/>
      <c r="K65" s="203" t="s">
        <v>2651</v>
      </c>
      <c r="L65" s="95" t="s">
        <v>1801</v>
      </c>
      <c r="M65" s="252"/>
      <c r="N65" s="95" t="s">
        <v>1952</v>
      </c>
      <c r="O65" s="95" t="s">
        <v>1802</v>
      </c>
      <c r="P65" s="95">
        <v>0</v>
      </c>
      <c r="Q65" s="232">
        <v>8</v>
      </c>
      <c r="R65" s="233"/>
      <c r="S65" s="234">
        <f t="shared" si="33"/>
        <v>0</v>
      </c>
      <c r="T65" s="234">
        <f t="shared" si="34"/>
        <v>2000000</v>
      </c>
      <c r="U65" s="234">
        <f t="shared" si="35"/>
        <v>0</v>
      </c>
      <c r="V65" s="234">
        <f t="shared" si="36"/>
        <v>0</v>
      </c>
      <c r="W65" s="234">
        <f t="shared" si="37"/>
        <v>0</v>
      </c>
      <c r="X65" s="234">
        <f t="shared" si="38"/>
        <v>2000000</v>
      </c>
      <c r="Y65" s="235" t="s">
        <v>37</v>
      </c>
      <c r="Z65" s="236"/>
      <c r="AA65" s="237"/>
      <c r="AB65" s="238"/>
      <c r="AC65" s="238">
        <v>2000000</v>
      </c>
      <c r="AD65" s="238"/>
      <c r="AE65" s="238"/>
      <c r="AF65" s="238"/>
      <c r="AG65" s="239">
        <f t="shared" si="12"/>
        <v>2000000</v>
      </c>
      <c r="AH65" s="240"/>
      <c r="AI65" s="241"/>
      <c r="AJ65" s="242">
        <f t="shared" si="32"/>
        <v>0</v>
      </c>
      <c r="AK65" s="242"/>
      <c r="AL65" s="242"/>
      <c r="AM65" s="242"/>
      <c r="AN65" s="242"/>
      <c r="AO65" s="243">
        <f t="shared" si="13"/>
        <v>0</v>
      </c>
      <c r="AP65" s="244"/>
      <c r="AQ65" s="237"/>
      <c r="AR65" s="238">
        <f t="shared" si="30"/>
        <v>0</v>
      </c>
      <c r="AS65" s="238"/>
      <c r="AT65" s="238"/>
      <c r="AU65" s="238"/>
      <c r="AV65" s="238"/>
      <c r="AW65" s="239">
        <f t="shared" si="14"/>
        <v>0</v>
      </c>
      <c r="AX65" s="240"/>
      <c r="AY65" s="241"/>
      <c r="AZ65" s="242">
        <f t="shared" si="31"/>
        <v>0</v>
      </c>
      <c r="BA65" s="242"/>
      <c r="BB65" s="242"/>
      <c r="BC65" s="242"/>
      <c r="BD65" s="242"/>
      <c r="BE65" s="243">
        <f t="shared" si="15"/>
        <v>0</v>
      </c>
    </row>
    <row r="66" spans="1:57" ht="61.5" customHeight="1" x14ac:dyDescent="0.25">
      <c r="A66" s="230">
        <v>57</v>
      </c>
      <c r="B66" s="603"/>
      <c r="C66" s="604"/>
      <c r="D66" s="603"/>
      <c r="E66" s="603"/>
      <c r="F66" s="603"/>
      <c r="G66" s="603"/>
      <c r="H66" s="603"/>
      <c r="I66" s="683"/>
      <c r="J66" s="683"/>
      <c r="K66" s="203" t="s">
        <v>2652</v>
      </c>
      <c r="L66" s="95" t="s">
        <v>1803</v>
      </c>
      <c r="M66" s="252"/>
      <c r="N66" s="95" t="s">
        <v>1967</v>
      </c>
      <c r="O66" s="95" t="s">
        <v>1804</v>
      </c>
      <c r="P66" s="95">
        <v>0</v>
      </c>
      <c r="Q66" s="232">
        <v>1</v>
      </c>
      <c r="R66" s="233"/>
      <c r="S66" s="234">
        <f t="shared" si="33"/>
        <v>0</v>
      </c>
      <c r="T66" s="234">
        <f t="shared" si="34"/>
        <v>2550000</v>
      </c>
      <c r="U66" s="234">
        <f t="shared" si="35"/>
        <v>0</v>
      </c>
      <c r="V66" s="234">
        <f t="shared" si="36"/>
        <v>0</v>
      </c>
      <c r="W66" s="234">
        <f t="shared" si="37"/>
        <v>0</v>
      </c>
      <c r="X66" s="234">
        <f t="shared" si="38"/>
        <v>2550000</v>
      </c>
      <c r="Y66" s="235" t="s">
        <v>37</v>
      </c>
      <c r="Z66" s="236"/>
      <c r="AA66" s="237"/>
      <c r="AB66" s="238"/>
      <c r="AC66" s="238">
        <v>2550000</v>
      </c>
      <c r="AD66" s="238"/>
      <c r="AE66" s="238"/>
      <c r="AF66" s="238"/>
      <c r="AG66" s="239">
        <f t="shared" si="12"/>
        <v>2550000</v>
      </c>
      <c r="AH66" s="240"/>
      <c r="AI66" s="241"/>
      <c r="AJ66" s="242">
        <f t="shared" si="32"/>
        <v>0</v>
      </c>
      <c r="AK66" s="242"/>
      <c r="AL66" s="242"/>
      <c r="AM66" s="242"/>
      <c r="AN66" s="242"/>
      <c r="AO66" s="243">
        <f t="shared" si="13"/>
        <v>0</v>
      </c>
      <c r="AP66" s="244"/>
      <c r="AQ66" s="237"/>
      <c r="AR66" s="238">
        <f t="shared" si="30"/>
        <v>0</v>
      </c>
      <c r="AS66" s="238"/>
      <c r="AT66" s="238"/>
      <c r="AU66" s="238"/>
      <c r="AV66" s="238"/>
      <c r="AW66" s="239">
        <f t="shared" si="14"/>
        <v>0</v>
      </c>
      <c r="AX66" s="240"/>
      <c r="AY66" s="241"/>
      <c r="AZ66" s="242">
        <f t="shared" si="31"/>
        <v>0</v>
      </c>
      <c r="BA66" s="242"/>
      <c r="BB66" s="242"/>
      <c r="BC66" s="242"/>
      <c r="BD66" s="242"/>
      <c r="BE66" s="243">
        <f t="shared" si="15"/>
        <v>0</v>
      </c>
    </row>
    <row r="67" spans="1:57" ht="48" customHeight="1" x14ac:dyDescent="0.25">
      <c r="A67" s="230">
        <v>58</v>
      </c>
      <c r="B67" s="604" t="s">
        <v>2320</v>
      </c>
      <c r="C67" s="604"/>
      <c r="D67" s="604">
        <v>1</v>
      </c>
      <c r="E67" s="604"/>
      <c r="F67" s="604" t="s">
        <v>24</v>
      </c>
      <c r="G67" s="604">
        <v>1.8</v>
      </c>
      <c r="H67" s="604" t="s">
        <v>1752</v>
      </c>
      <c r="I67" s="681"/>
      <c r="J67" s="681" t="s">
        <v>1811</v>
      </c>
      <c r="K67" s="684" t="s">
        <v>2653</v>
      </c>
      <c r="L67" s="684" t="s">
        <v>1750</v>
      </c>
      <c r="M67" s="684"/>
      <c r="N67" s="442" t="s">
        <v>2804</v>
      </c>
      <c r="O67" s="442" t="s">
        <v>1779</v>
      </c>
      <c r="P67" s="95">
        <v>9</v>
      </c>
      <c r="Q67" s="232">
        <v>13</v>
      </c>
      <c r="R67" s="233"/>
      <c r="S67" s="234">
        <f t="shared" si="33"/>
        <v>38218176</v>
      </c>
      <c r="T67" s="234">
        <f t="shared" si="34"/>
        <v>0</v>
      </c>
      <c r="U67" s="234">
        <f t="shared" si="35"/>
        <v>0</v>
      </c>
      <c r="V67" s="234">
        <f t="shared" si="36"/>
        <v>124900000</v>
      </c>
      <c r="W67" s="234">
        <f t="shared" si="37"/>
        <v>0</v>
      </c>
      <c r="X67" s="234">
        <f t="shared" si="38"/>
        <v>163118176</v>
      </c>
      <c r="Y67" s="235" t="s">
        <v>37</v>
      </c>
      <c r="Z67" s="236">
        <v>13</v>
      </c>
      <c r="AA67" s="237"/>
      <c r="AB67" s="238">
        <v>9000000</v>
      </c>
      <c r="AC67" s="238"/>
      <c r="AD67" s="238"/>
      <c r="AE67" s="238">
        <v>124900000</v>
      </c>
      <c r="AF67" s="238"/>
      <c r="AG67" s="239">
        <f t="shared" si="12"/>
        <v>133900000</v>
      </c>
      <c r="AH67" s="240">
        <v>13</v>
      </c>
      <c r="AI67" s="241"/>
      <c r="AJ67" s="242">
        <f t="shared" si="32"/>
        <v>9360000</v>
      </c>
      <c r="AK67" s="242"/>
      <c r="AL67" s="242"/>
      <c r="AM67" s="242"/>
      <c r="AN67" s="242"/>
      <c r="AO67" s="243">
        <f t="shared" si="13"/>
        <v>9360000</v>
      </c>
      <c r="AP67" s="244">
        <v>13</v>
      </c>
      <c r="AQ67" s="237"/>
      <c r="AR67" s="238">
        <f t="shared" si="30"/>
        <v>9734400</v>
      </c>
      <c r="AS67" s="238"/>
      <c r="AT67" s="238"/>
      <c r="AU67" s="238"/>
      <c r="AV67" s="238"/>
      <c r="AW67" s="239">
        <f t="shared" si="14"/>
        <v>9734400</v>
      </c>
      <c r="AX67" s="240">
        <v>13</v>
      </c>
      <c r="AY67" s="241"/>
      <c r="AZ67" s="242">
        <f t="shared" si="31"/>
        <v>10123776</v>
      </c>
      <c r="BA67" s="242"/>
      <c r="BB67" s="242"/>
      <c r="BC67" s="242"/>
      <c r="BD67" s="242"/>
      <c r="BE67" s="243">
        <f t="shared" si="15"/>
        <v>10123776</v>
      </c>
    </row>
    <row r="68" spans="1:57" ht="28.5" customHeight="1" x14ac:dyDescent="0.25">
      <c r="A68" s="230">
        <v>59</v>
      </c>
      <c r="B68" s="604"/>
      <c r="C68" s="604"/>
      <c r="D68" s="604"/>
      <c r="E68" s="604"/>
      <c r="F68" s="604"/>
      <c r="G68" s="604"/>
      <c r="H68" s="604"/>
      <c r="I68" s="682"/>
      <c r="J68" s="682"/>
      <c r="K68" s="684"/>
      <c r="L68" s="684"/>
      <c r="M68" s="684"/>
      <c r="N68" s="442" t="s">
        <v>1841</v>
      </c>
      <c r="O68" s="442" t="s">
        <v>1751</v>
      </c>
      <c r="P68" s="95">
        <v>0</v>
      </c>
      <c r="Q68" s="232">
        <v>8</v>
      </c>
      <c r="R68" s="233"/>
      <c r="S68" s="234">
        <f t="shared" si="33"/>
        <v>33971712</v>
      </c>
      <c r="T68" s="234">
        <f t="shared" si="34"/>
        <v>0</v>
      </c>
      <c r="U68" s="234">
        <f t="shared" si="35"/>
        <v>0</v>
      </c>
      <c r="V68" s="234">
        <f t="shared" si="36"/>
        <v>0</v>
      </c>
      <c r="W68" s="234">
        <f t="shared" si="37"/>
        <v>0</v>
      </c>
      <c r="X68" s="234">
        <f t="shared" si="38"/>
        <v>33971712</v>
      </c>
      <c r="Y68" s="235" t="s">
        <v>37</v>
      </c>
      <c r="Z68" s="236">
        <v>2</v>
      </c>
      <c r="AA68" s="237"/>
      <c r="AB68" s="238">
        <v>8000000</v>
      </c>
      <c r="AC68" s="238"/>
      <c r="AD68" s="238"/>
      <c r="AE68" s="238"/>
      <c r="AF68" s="238"/>
      <c r="AG68" s="239">
        <f t="shared" si="12"/>
        <v>8000000</v>
      </c>
      <c r="AH68" s="240">
        <v>2</v>
      </c>
      <c r="AI68" s="241"/>
      <c r="AJ68" s="242">
        <f t="shared" si="32"/>
        <v>8320000</v>
      </c>
      <c r="AK68" s="242"/>
      <c r="AL68" s="242"/>
      <c r="AM68" s="242"/>
      <c r="AN68" s="242"/>
      <c r="AO68" s="243">
        <f t="shared" si="13"/>
        <v>8320000</v>
      </c>
      <c r="AP68" s="244">
        <v>2</v>
      </c>
      <c r="AQ68" s="237"/>
      <c r="AR68" s="238">
        <f t="shared" si="30"/>
        <v>8652800</v>
      </c>
      <c r="AS68" s="238"/>
      <c r="AT68" s="238"/>
      <c r="AU68" s="238"/>
      <c r="AV68" s="238"/>
      <c r="AW68" s="239">
        <f t="shared" si="14"/>
        <v>8652800</v>
      </c>
      <c r="AX68" s="240">
        <v>2</v>
      </c>
      <c r="AY68" s="241"/>
      <c r="AZ68" s="242">
        <f t="shared" si="31"/>
        <v>8998912</v>
      </c>
      <c r="BA68" s="242"/>
      <c r="BB68" s="242"/>
      <c r="BC68" s="242"/>
      <c r="BD68" s="242"/>
      <c r="BE68" s="243">
        <f t="shared" si="15"/>
        <v>8998912</v>
      </c>
    </row>
    <row r="69" spans="1:57" ht="36.75" customHeight="1" x14ac:dyDescent="0.25">
      <c r="A69" s="230">
        <v>60</v>
      </c>
      <c r="B69" s="604"/>
      <c r="C69" s="604"/>
      <c r="D69" s="604"/>
      <c r="E69" s="604"/>
      <c r="F69" s="604"/>
      <c r="G69" s="604"/>
      <c r="H69" s="604"/>
      <c r="I69" s="682"/>
      <c r="J69" s="682"/>
      <c r="K69" s="442" t="s">
        <v>2654</v>
      </c>
      <c r="L69" s="496" t="s">
        <v>1754</v>
      </c>
      <c r="M69" s="442"/>
      <c r="N69" s="442" t="s">
        <v>2803</v>
      </c>
      <c r="O69" s="442" t="s">
        <v>1753</v>
      </c>
      <c r="P69" s="95">
        <v>24</v>
      </c>
      <c r="Q69" s="232">
        <f>P69+24</f>
        <v>48</v>
      </c>
      <c r="R69" s="233"/>
      <c r="S69" s="234">
        <f t="shared" si="33"/>
        <v>84929280</v>
      </c>
      <c r="T69" s="234">
        <f t="shared" si="34"/>
        <v>0</v>
      </c>
      <c r="U69" s="234">
        <f t="shared" si="35"/>
        <v>0</v>
      </c>
      <c r="V69" s="234">
        <f t="shared" si="36"/>
        <v>0</v>
      </c>
      <c r="W69" s="234">
        <f t="shared" si="37"/>
        <v>0</v>
      </c>
      <c r="X69" s="234">
        <f t="shared" si="38"/>
        <v>84929280</v>
      </c>
      <c r="Y69" s="235" t="s">
        <v>37</v>
      </c>
      <c r="Z69" s="236">
        <v>6</v>
      </c>
      <c r="AA69" s="237"/>
      <c r="AB69" s="238">
        <v>20000000</v>
      </c>
      <c r="AC69" s="238"/>
      <c r="AD69" s="238"/>
      <c r="AE69" s="238"/>
      <c r="AF69" s="238"/>
      <c r="AG69" s="239">
        <f t="shared" si="12"/>
        <v>20000000</v>
      </c>
      <c r="AH69" s="240">
        <v>6</v>
      </c>
      <c r="AI69" s="241"/>
      <c r="AJ69" s="242">
        <f t="shared" si="32"/>
        <v>20800000</v>
      </c>
      <c r="AK69" s="242"/>
      <c r="AL69" s="242"/>
      <c r="AM69" s="242"/>
      <c r="AN69" s="242"/>
      <c r="AO69" s="243">
        <f t="shared" si="13"/>
        <v>20800000</v>
      </c>
      <c r="AP69" s="244"/>
      <c r="AQ69" s="237"/>
      <c r="AR69" s="238">
        <f t="shared" si="30"/>
        <v>21632000</v>
      </c>
      <c r="AS69" s="238"/>
      <c r="AT69" s="238"/>
      <c r="AU69" s="238"/>
      <c r="AV69" s="238"/>
      <c r="AW69" s="239">
        <f t="shared" si="14"/>
        <v>21632000</v>
      </c>
      <c r="AX69" s="240"/>
      <c r="AY69" s="241"/>
      <c r="AZ69" s="242">
        <f t="shared" si="31"/>
        <v>22497280</v>
      </c>
      <c r="BA69" s="242"/>
      <c r="BB69" s="242"/>
      <c r="BC69" s="242"/>
      <c r="BD69" s="242"/>
      <c r="BE69" s="243">
        <f t="shared" si="15"/>
        <v>22497280</v>
      </c>
    </row>
    <row r="70" spans="1:57" ht="26.25" customHeight="1" x14ac:dyDescent="0.25">
      <c r="A70" s="230">
        <v>61</v>
      </c>
      <c r="B70" s="604"/>
      <c r="C70" s="604"/>
      <c r="D70" s="604"/>
      <c r="E70" s="604"/>
      <c r="F70" s="604"/>
      <c r="G70" s="604"/>
      <c r="H70" s="604"/>
      <c r="I70" s="682"/>
      <c r="J70" s="682"/>
      <c r="K70" s="684" t="s">
        <v>2655</v>
      </c>
      <c r="L70" s="684" t="s">
        <v>1842</v>
      </c>
      <c r="M70" s="442"/>
      <c r="N70" s="442" t="s">
        <v>1762</v>
      </c>
      <c r="O70" s="442" t="s">
        <v>1698</v>
      </c>
      <c r="P70" s="95">
        <v>0</v>
      </c>
      <c r="Q70" s="232">
        <v>4</v>
      </c>
      <c r="R70" s="233"/>
      <c r="S70" s="234">
        <f t="shared" si="33"/>
        <v>0</v>
      </c>
      <c r="T70" s="234">
        <f t="shared" si="34"/>
        <v>0</v>
      </c>
      <c r="U70" s="234">
        <f t="shared" si="35"/>
        <v>0</v>
      </c>
      <c r="V70" s="234">
        <f t="shared" si="36"/>
        <v>26000000</v>
      </c>
      <c r="W70" s="234">
        <f t="shared" si="37"/>
        <v>0</v>
      </c>
      <c r="X70" s="234">
        <f t="shared" si="38"/>
        <v>26000000</v>
      </c>
      <c r="Y70" s="235" t="s">
        <v>37</v>
      </c>
      <c r="Z70" s="236">
        <v>1</v>
      </c>
      <c r="AA70" s="237"/>
      <c r="AB70" s="238"/>
      <c r="AC70" s="238"/>
      <c r="AD70" s="238"/>
      <c r="AE70" s="238">
        <v>5000000</v>
      </c>
      <c r="AF70" s="238"/>
      <c r="AG70" s="239">
        <f t="shared" si="12"/>
        <v>5000000</v>
      </c>
      <c r="AH70" s="240">
        <v>1</v>
      </c>
      <c r="AI70" s="241"/>
      <c r="AJ70" s="242"/>
      <c r="AK70" s="242"/>
      <c r="AL70" s="242"/>
      <c r="AM70" s="242">
        <v>6000000</v>
      </c>
      <c r="AN70" s="242"/>
      <c r="AO70" s="243">
        <f t="shared" si="13"/>
        <v>6000000</v>
      </c>
      <c r="AP70" s="244"/>
      <c r="AQ70" s="237"/>
      <c r="AR70" s="238">
        <f t="shared" si="30"/>
        <v>0</v>
      </c>
      <c r="AS70" s="238"/>
      <c r="AT70" s="238"/>
      <c r="AU70" s="238">
        <v>7000000</v>
      </c>
      <c r="AV70" s="238"/>
      <c r="AW70" s="239">
        <f t="shared" si="14"/>
        <v>7000000</v>
      </c>
      <c r="AX70" s="240"/>
      <c r="AY70" s="241"/>
      <c r="AZ70" s="242">
        <f t="shared" si="31"/>
        <v>0</v>
      </c>
      <c r="BA70" s="242"/>
      <c r="BB70" s="242"/>
      <c r="BC70" s="242">
        <v>8000000</v>
      </c>
      <c r="BD70" s="242"/>
      <c r="BE70" s="243">
        <f t="shared" si="15"/>
        <v>8000000</v>
      </c>
    </row>
    <row r="71" spans="1:57" ht="42" customHeight="1" x14ac:dyDescent="0.25">
      <c r="A71" s="230">
        <v>62</v>
      </c>
      <c r="B71" s="604"/>
      <c r="C71" s="604"/>
      <c r="D71" s="604"/>
      <c r="E71" s="604"/>
      <c r="F71" s="604"/>
      <c r="G71" s="604"/>
      <c r="H71" s="604"/>
      <c r="I71" s="682"/>
      <c r="J71" s="682"/>
      <c r="K71" s="684"/>
      <c r="L71" s="684"/>
      <c r="M71" s="442"/>
      <c r="N71" s="442" t="s">
        <v>2802</v>
      </c>
      <c r="O71" s="442" t="s">
        <v>1813</v>
      </c>
      <c r="P71" s="95">
        <v>0</v>
      </c>
      <c r="Q71" s="232">
        <v>4</v>
      </c>
      <c r="R71" s="233"/>
      <c r="S71" s="234">
        <f t="shared" si="33"/>
        <v>0</v>
      </c>
      <c r="T71" s="234">
        <f t="shared" si="34"/>
        <v>48000000</v>
      </c>
      <c r="U71" s="234">
        <f t="shared" si="35"/>
        <v>0</v>
      </c>
      <c r="V71" s="234">
        <f t="shared" si="36"/>
        <v>0</v>
      </c>
      <c r="W71" s="234">
        <f t="shared" si="37"/>
        <v>0</v>
      </c>
      <c r="X71" s="234">
        <f t="shared" si="38"/>
        <v>48000000</v>
      </c>
      <c r="Y71" s="235" t="s">
        <v>37</v>
      </c>
      <c r="Z71" s="236">
        <v>1</v>
      </c>
      <c r="AA71" s="237"/>
      <c r="AB71" s="238"/>
      <c r="AC71" s="238">
        <v>12000000</v>
      </c>
      <c r="AD71" s="238"/>
      <c r="AE71" s="238"/>
      <c r="AF71" s="238"/>
      <c r="AG71" s="239">
        <f t="shared" ref="AG71:AG92" si="40">+SUM(AB71:AF71)</f>
        <v>12000000</v>
      </c>
      <c r="AH71" s="240">
        <v>1</v>
      </c>
      <c r="AI71" s="241"/>
      <c r="AJ71" s="242"/>
      <c r="AK71" s="242">
        <v>12000000</v>
      </c>
      <c r="AL71" s="242"/>
      <c r="AM71" s="242"/>
      <c r="AN71" s="242"/>
      <c r="AO71" s="243">
        <f t="shared" ref="AO71:AO92" si="41">+SUM(AJ71:AN71)</f>
        <v>12000000</v>
      </c>
      <c r="AP71" s="244"/>
      <c r="AQ71" s="237"/>
      <c r="AR71" s="238">
        <f t="shared" si="30"/>
        <v>0</v>
      </c>
      <c r="AS71" s="238">
        <v>12000000</v>
      </c>
      <c r="AT71" s="238"/>
      <c r="AU71" s="238"/>
      <c r="AV71" s="238"/>
      <c r="AW71" s="239">
        <f t="shared" ref="AW71:AW92" si="42">+SUM(AR71:AV71)</f>
        <v>12000000</v>
      </c>
      <c r="AX71" s="240"/>
      <c r="AY71" s="241"/>
      <c r="AZ71" s="242">
        <f t="shared" si="31"/>
        <v>0</v>
      </c>
      <c r="BA71" s="242">
        <v>12000000</v>
      </c>
      <c r="BB71" s="242"/>
      <c r="BC71" s="242"/>
      <c r="BD71" s="242"/>
      <c r="BE71" s="243">
        <f t="shared" ref="BE71:BE92" si="43">+SUM(AZ71:BD71)</f>
        <v>12000000</v>
      </c>
    </row>
    <row r="72" spans="1:57" ht="24.75" customHeight="1" x14ac:dyDescent="0.25">
      <c r="A72" s="230">
        <v>63</v>
      </c>
      <c r="B72" s="604"/>
      <c r="C72" s="604"/>
      <c r="D72" s="604"/>
      <c r="E72" s="604"/>
      <c r="F72" s="604"/>
      <c r="G72" s="604"/>
      <c r="H72" s="604"/>
      <c r="I72" s="682"/>
      <c r="J72" s="682"/>
      <c r="K72" s="681" t="s">
        <v>2656</v>
      </c>
      <c r="L72" s="681" t="s">
        <v>1755</v>
      </c>
      <c r="M72" s="442"/>
      <c r="N72" s="442" t="s">
        <v>1757</v>
      </c>
      <c r="O72" s="442" t="s">
        <v>1698</v>
      </c>
      <c r="P72" s="95">
        <v>20</v>
      </c>
      <c r="Q72" s="232">
        <f>P72+23</f>
        <v>43</v>
      </c>
      <c r="R72" s="233"/>
      <c r="S72" s="234">
        <f t="shared" si="33"/>
        <v>0</v>
      </c>
      <c r="T72" s="234">
        <f t="shared" si="34"/>
        <v>0</v>
      </c>
      <c r="U72" s="234">
        <f t="shared" si="35"/>
        <v>0</v>
      </c>
      <c r="V72" s="234">
        <f t="shared" si="36"/>
        <v>23000000</v>
      </c>
      <c r="W72" s="234">
        <f t="shared" si="37"/>
        <v>0</v>
      </c>
      <c r="X72" s="234">
        <f t="shared" si="38"/>
        <v>23000000</v>
      </c>
      <c r="Y72" s="235" t="s">
        <v>37</v>
      </c>
      <c r="Z72" s="236">
        <v>5</v>
      </c>
      <c r="AA72" s="237"/>
      <c r="AB72" s="238"/>
      <c r="AC72" s="238"/>
      <c r="AD72" s="238"/>
      <c r="AE72" s="238">
        <v>5000000</v>
      </c>
      <c r="AF72" s="238"/>
      <c r="AG72" s="239">
        <f t="shared" si="40"/>
        <v>5000000</v>
      </c>
      <c r="AH72" s="240">
        <v>6</v>
      </c>
      <c r="AI72" s="241"/>
      <c r="AJ72" s="242"/>
      <c r="AK72" s="242"/>
      <c r="AL72" s="242"/>
      <c r="AM72" s="242">
        <v>6000000</v>
      </c>
      <c r="AN72" s="242"/>
      <c r="AO72" s="243">
        <f t="shared" si="41"/>
        <v>6000000</v>
      </c>
      <c r="AP72" s="244">
        <v>6</v>
      </c>
      <c r="AQ72" s="237"/>
      <c r="AR72" s="238">
        <f t="shared" si="30"/>
        <v>0</v>
      </c>
      <c r="AS72" s="238"/>
      <c r="AT72" s="238"/>
      <c r="AU72" s="238">
        <v>6000000</v>
      </c>
      <c r="AV72" s="238"/>
      <c r="AW72" s="239">
        <f t="shared" si="42"/>
        <v>6000000</v>
      </c>
      <c r="AX72" s="240">
        <v>6</v>
      </c>
      <c r="AY72" s="241"/>
      <c r="AZ72" s="242">
        <f t="shared" si="31"/>
        <v>0</v>
      </c>
      <c r="BA72" s="242"/>
      <c r="BB72" s="242"/>
      <c r="BC72" s="242">
        <v>6000000</v>
      </c>
      <c r="BD72" s="242"/>
      <c r="BE72" s="243">
        <f t="shared" si="43"/>
        <v>6000000</v>
      </c>
    </row>
    <row r="73" spans="1:57" ht="24.75" customHeight="1" x14ac:dyDescent="0.25">
      <c r="A73" s="230">
        <v>64</v>
      </c>
      <c r="B73" s="604"/>
      <c r="C73" s="604"/>
      <c r="D73" s="604"/>
      <c r="E73" s="604"/>
      <c r="F73" s="604"/>
      <c r="G73" s="604"/>
      <c r="H73" s="604"/>
      <c r="I73" s="682"/>
      <c r="J73" s="682"/>
      <c r="K73" s="682"/>
      <c r="L73" s="682"/>
      <c r="M73" s="442"/>
      <c r="N73" s="442" t="s">
        <v>1843</v>
      </c>
      <c r="O73" s="442" t="s">
        <v>1758</v>
      </c>
      <c r="P73" s="95">
        <v>0</v>
      </c>
      <c r="Q73" s="232">
        <v>24</v>
      </c>
      <c r="R73" s="233"/>
      <c r="S73" s="234">
        <f t="shared" si="33"/>
        <v>0</v>
      </c>
      <c r="T73" s="234">
        <f t="shared" si="34"/>
        <v>0</v>
      </c>
      <c r="U73" s="234">
        <f t="shared" si="35"/>
        <v>0</v>
      </c>
      <c r="V73" s="234">
        <f t="shared" si="36"/>
        <v>8000000</v>
      </c>
      <c r="W73" s="234">
        <f t="shared" si="37"/>
        <v>0</v>
      </c>
      <c r="X73" s="234">
        <f t="shared" si="38"/>
        <v>8000000</v>
      </c>
      <c r="Y73" s="235" t="s">
        <v>37</v>
      </c>
      <c r="Z73" s="236">
        <v>4</v>
      </c>
      <c r="AA73" s="237"/>
      <c r="AB73" s="238"/>
      <c r="AC73" s="238"/>
      <c r="AD73" s="238"/>
      <c r="AE73" s="238">
        <v>2000000</v>
      </c>
      <c r="AF73" s="238"/>
      <c r="AG73" s="239">
        <f t="shared" si="40"/>
        <v>2000000</v>
      </c>
      <c r="AH73" s="240">
        <v>7</v>
      </c>
      <c r="AI73" s="241"/>
      <c r="AJ73" s="242"/>
      <c r="AK73" s="242"/>
      <c r="AL73" s="242"/>
      <c r="AM73" s="242">
        <v>2000000</v>
      </c>
      <c r="AN73" s="242"/>
      <c r="AO73" s="243">
        <f t="shared" si="41"/>
        <v>2000000</v>
      </c>
      <c r="AP73" s="244">
        <v>7</v>
      </c>
      <c r="AQ73" s="237"/>
      <c r="AR73" s="238">
        <f t="shared" si="30"/>
        <v>0</v>
      </c>
      <c r="AS73" s="238"/>
      <c r="AT73" s="238"/>
      <c r="AU73" s="238">
        <v>2000000</v>
      </c>
      <c r="AV73" s="238"/>
      <c r="AW73" s="239">
        <f t="shared" si="42"/>
        <v>2000000</v>
      </c>
      <c r="AX73" s="240">
        <v>6</v>
      </c>
      <c r="AY73" s="241"/>
      <c r="AZ73" s="242">
        <f t="shared" si="31"/>
        <v>0</v>
      </c>
      <c r="BA73" s="242"/>
      <c r="BB73" s="242"/>
      <c r="BC73" s="242">
        <v>2000000</v>
      </c>
      <c r="BD73" s="242"/>
      <c r="BE73" s="243">
        <f t="shared" si="43"/>
        <v>2000000</v>
      </c>
    </row>
    <row r="74" spans="1:57" ht="34.5" customHeight="1" x14ac:dyDescent="0.25">
      <c r="A74" s="230">
        <v>65</v>
      </c>
      <c r="B74" s="604"/>
      <c r="C74" s="604"/>
      <c r="D74" s="604"/>
      <c r="E74" s="604"/>
      <c r="F74" s="604"/>
      <c r="G74" s="604"/>
      <c r="H74" s="604"/>
      <c r="I74" s="682"/>
      <c r="J74" s="682"/>
      <c r="K74" s="682"/>
      <c r="L74" s="682"/>
      <c r="M74" s="442"/>
      <c r="N74" s="442" t="s">
        <v>1759</v>
      </c>
      <c r="O74" s="442" t="s">
        <v>1698</v>
      </c>
      <c r="P74" s="95">
        <v>12</v>
      </c>
      <c r="Q74" s="232">
        <f>P74+4</f>
        <v>16</v>
      </c>
      <c r="R74" s="233"/>
      <c r="S74" s="234">
        <f t="shared" si="33"/>
        <v>0</v>
      </c>
      <c r="T74" s="234">
        <f t="shared" si="34"/>
        <v>0</v>
      </c>
      <c r="U74" s="234">
        <f t="shared" si="35"/>
        <v>0</v>
      </c>
      <c r="V74" s="234">
        <f t="shared" si="36"/>
        <v>120000000</v>
      </c>
      <c r="W74" s="234">
        <f t="shared" si="37"/>
        <v>0</v>
      </c>
      <c r="X74" s="234">
        <f t="shared" si="38"/>
        <v>120000000</v>
      </c>
      <c r="Y74" s="235" t="s">
        <v>37</v>
      </c>
      <c r="Z74" s="236">
        <v>1</v>
      </c>
      <c r="AA74" s="237"/>
      <c r="AB74" s="238"/>
      <c r="AC74" s="238"/>
      <c r="AD74" s="238"/>
      <c r="AE74" s="238">
        <v>29000000</v>
      </c>
      <c r="AF74" s="238"/>
      <c r="AG74" s="239">
        <f t="shared" si="40"/>
        <v>29000000</v>
      </c>
      <c r="AH74" s="240">
        <v>1</v>
      </c>
      <c r="AI74" s="241"/>
      <c r="AJ74" s="242"/>
      <c r="AK74" s="242"/>
      <c r="AL74" s="242"/>
      <c r="AM74" s="242">
        <v>30000000</v>
      </c>
      <c r="AN74" s="242"/>
      <c r="AO74" s="243">
        <f t="shared" si="41"/>
        <v>30000000</v>
      </c>
      <c r="AP74" s="244">
        <v>1</v>
      </c>
      <c r="AQ74" s="237"/>
      <c r="AR74" s="238">
        <f t="shared" si="30"/>
        <v>0</v>
      </c>
      <c r="AS74" s="238"/>
      <c r="AT74" s="238"/>
      <c r="AU74" s="238">
        <v>30000000</v>
      </c>
      <c r="AV74" s="238"/>
      <c r="AW74" s="239">
        <f t="shared" si="42"/>
        <v>30000000</v>
      </c>
      <c r="AX74" s="240">
        <v>1</v>
      </c>
      <c r="AY74" s="241"/>
      <c r="AZ74" s="242">
        <f t="shared" si="31"/>
        <v>0</v>
      </c>
      <c r="BA74" s="242"/>
      <c r="BB74" s="242"/>
      <c r="BC74" s="242">
        <v>31000000</v>
      </c>
      <c r="BD74" s="242"/>
      <c r="BE74" s="243">
        <f t="shared" si="43"/>
        <v>31000000</v>
      </c>
    </row>
    <row r="75" spans="1:57" ht="21.75" customHeight="1" x14ac:dyDescent="0.25">
      <c r="A75" s="230">
        <v>66</v>
      </c>
      <c r="B75" s="604"/>
      <c r="C75" s="604"/>
      <c r="D75" s="604"/>
      <c r="E75" s="604"/>
      <c r="F75" s="604"/>
      <c r="G75" s="604"/>
      <c r="H75" s="604"/>
      <c r="I75" s="682"/>
      <c r="J75" s="682"/>
      <c r="K75" s="682"/>
      <c r="L75" s="682"/>
      <c r="M75" s="442"/>
      <c r="N75" s="442" t="s">
        <v>1760</v>
      </c>
      <c r="O75" s="442" t="s">
        <v>1698</v>
      </c>
      <c r="P75" s="95">
        <v>12</v>
      </c>
      <c r="Q75" s="232">
        <f>P75+4</f>
        <v>16</v>
      </c>
      <c r="R75" s="233"/>
      <c r="S75" s="234">
        <f t="shared" si="33"/>
        <v>0</v>
      </c>
      <c r="T75" s="234">
        <f t="shared" si="34"/>
        <v>0</v>
      </c>
      <c r="U75" s="234">
        <f t="shared" si="35"/>
        <v>0</v>
      </c>
      <c r="V75" s="234">
        <f t="shared" si="36"/>
        <v>15000000</v>
      </c>
      <c r="W75" s="234">
        <f t="shared" si="37"/>
        <v>0</v>
      </c>
      <c r="X75" s="234">
        <f t="shared" si="38"/>
        <v>15000000</v>
      </c>
      <c r="Y75" s="235" t="s">
        <v>37</v>
      </c>
      <c r="Z75" s="236">
        <v>1</v>
      </c>
      <c r="AA75" s="237"/>
      <c r="AB75" s="238"/>
      <c r="AC75" s="238"/>
      <c r="AD75" s="238"/>
      <c r="AE75" s="238">
        <v>3000000</v>
      </c>
      <c r="AF75" s="238"/>
      <c r="AG75" s="239">
        <f t="shared" si="40"/>
        <v>3000000</v>
      </c>
      <c r="AH75" s="240">
        <v>1</v>
      </c>
      <c r="AI75" s="241"/>
      <c r="AJ75" s="242"/>
      <c r="AK75" s="242"/>
      <c r="AL75" s="242"/>
      <c r="AM75" s="242">
        <v>3500000</v>
      </c>
      <c r="AN75" s="242"/>
      <c r="AO75" s="243">
        <f t="shared" si="41"/>
        <v>3500000</v>
      </c>
      <c r="AP75" s="244">
        <v>1</v>
      </c>
      <c r="AQ75" s="237"/>
      <c r="AR75" s="238">
        <f t="shared" si="30"/>
        <v>0</v>
      </c>
      <c r="AS75" s="238"/>
      <c r="AT75" s="238"/>
      <c r="AU75" s="238">
        <v>4000000</v>
      </c>
      <c r="AV75" s="238"/>
      <c r="AW75" s="239">
        <f t="shared" si="42"/>
        <v>4000000</v>
      </c>
      <c r="AX75" s="240">
        <v>1</v>
      </c>
      <c r="AY75" s="241"/>
      <c r="AZ75" s="242">
        <f t="shared" si="31"/>
        <v>0</v>
      </c>
      <c r="BA75" s="242"/>
      <c r="BB75" s="242"/>
      <c r="BC75" s="242">
        <v>4500000</v>
      </c>
      <c r="BD75" s="242"/>
      <c r="BE75" s="243">
        <f t="shared" si="43"/>
        <v>4500000</v>
      </c>
    </row>
    <row r="76" spans="1:57" ht="23.25" customHeight="1" x14ac:dyDescent="0.25">
      <c r="A76" s="230">
        <v>67</v>
      </c>
      <c r="B76" s="604"/>
      <c r="C76" s="604"/>
      <c r="D76" s="604"/>
      <c r="E76" s="604"/>
      <c r="F76" s="604"/>
      <c r="G76" s="604"/>
      <c r="H76" s="604"/>
      <c r="I76" s="682"/>
      <c r="J76" s="682"/>
      <c r="K76" s="682"/>
      <c r="L76" s="682"/>
      <c r="M76" s="442"/>
      <c r="N76" s="442" t="s">
        <v>1844</v>
      </c>
      <c r="O76" s="442" t="s">
        <v>1698</v>
      </c>
      <c r="P76" s="95">
        <v>7</v>
      </c>
      <c r="Q76" s="232">
        <f>P76+24</f>
        <v>31</v>
      </c>
      <c r="R76" s="233"/>
      <c r="S76" s="234">
        <f t="shared" si="33"/>
        <v>0</v>
      </c>
      <c r="T76" s="234">
        <f t="shared" si="34"/>
        <v>0</v>
      </c>
      <c r="U76" s="234">
        <f t="shared" si="35"/>
        <v>0</v>
      </c>
      <c r="V76" s="234">
        <f t="shared" si="36"/>
        <v>15000000</v>
      </c>
      <c r="W76" s="234">
        <f t="shared" si="37"/>
        <v>0</v>
      </c>
      <c r="X76" s="234">
        <f t="shared" si="38"/>
        <v>15000000</v>
      </c>
      <c r="Y76" s="235" t="s">
        <v>37</v>
      </c>
      <c r="Z76" s="236">
        <v>6</v>
      </c>
      <c r="AA76" s="237"/>
      <c r="AB76" s="238"/>
      <c r="AC76" s="238"/>
      <c r="AD76" s="238"/>
      <c r="AE76" s="238">
        <v>3000000</v>
      </c>
      <c r="AF76" s="238"/>
      <c r="AG76" s="239">
        <f t="shared" si="40"/>
        <v>3000000</v>
      </c>
      <c r="AH76" s="240">
        <v>6</v>
      </c>
      <c r="AI76" s="241"/>
      <c r="AJ76" s="242"/>
      <c r="AK76" s="242"/>
      <c r="AL76" s="242"/>
      <c r="AM76" s="242">
        <v>3500000</v>
      </c>
      <c r="AN76" s="242"/>
      <c r="AO76" s="243">
        <f t="shared" si="41"/>
        <v>3500000</v>
      </c>
      <c r="AP76" s="244">
        <v>6</v>
      </c>
      <c r="AQ76" s="237"/>
      <c r="AR76" s="238">
        <f t="shared" si="30"/>
        <v>0</v>
      </c>
      <c r="AS76" s="238"/>
      <c r="AT76" s="238"/>
      <c r="AU76" s="238">
        <v>4000000</v>
      </c>
      <c r="AV76" s="238"/>
      <c r="AW76" s="239">
        <f t="shared" si="42"/>
        <v>4000000</v>
      </c>
      <c r="AX76" s="240">
        <v>6</v>
      </c>
      <c r="AY76" s="241"/>
      <c r="AZ76" s="242">
        <f t="shared" si="31"/>
        <v>0</v>
      </c>
      <c r="BA76" s="242"/>
      <c r="BB76" s="242"/>
      <c r="BC76" s="242">
        <v>4500000</v>
      </c>
      <c r="BD76" s="242"/>
      <c r="BE76" s="243">
        <f t="shared" si="43"/>
        <v>4500000</v>
      </c>
    </row>
    <row r="77" spans="1:57" ht="24.75" customHeight="1" x14ac:dyDescent="0.25">
      <c r="A77" s="230">
        <v>68</v>
      </c>
      <c r="B77" s="604"/>
      <c r="C77" s="604"/>
      <c r="D77" s="604"/>
      <c r="E77" s="604"/>
      <c r="F77" s="604"/>
      <c r="G77" s="604"/>
      <c r="H77" s="604"/>
      <c r="I77" s="682"/>
      <c r="J77" s="682"/>
      <c r="K77" s="682"/>
      <c r="L77" s="682"/>
      <c r="M77" s="442"/>
      <c r="N77" s="442" t="s">
        <v>1761</v>
      </c>
      <c r="O77" s="442" t="s">
        <v>1698</v>
      </c>
      <c r="P77" s="95">
        <v>4</v>
      </c>
      <c r="Q77" s="232">
        <f>P77+4</f>
        <v>8</v>
      </c>
      <c r="R77" s="233"/>
      <c r="S77" s="234">
        <f t="shared" si="33"/>
        <v>0</v>
      </c>
      <c r="T77" s="234">
        <f t="shared" si="34"/>
        <v>0</v>
      </c>
      <c r="U77" s="234">
        <f t="shared" si="35"/>
        <v>0</v>
      </c>
      <c r="V77" s="234">
        <f t="shared" si="36"/>
        <v>11000000</v>
      </c>
      <c r="W77" s="234">
        <f t="shared" si="37"/>
        <v>0</v>
      </c>
      <c r="X77" s="234">
        <f t="shared" si="38"/>
        <v>11000000</v>
      </c>
      <c r="Y77" s="235" t="s">
        <v>37</v>
      </c>
      <c r="Z77" s="236">
        <v>1</v>
      </c>
      <c r="AA77" s="237"/>
      <c r="AB77" s="238"/>
      <c r="AC77" s="238"/>
      <c r="AD77" s="238"/>
      <c r="AE77" s="238">
        <v>2000000</v>
      </c>
      <c r="AF77" s="238"/>
      <c r="AG77" s="239">
        <f t="shared" si="40"/>
        <v>2000000</v>
      </c>
      <c r="AH77" s="240">
        <v>1</v>
      </c>
      <c r="AI77" s="241"/>
      <c r="AJ77" s="242"/>
      <c r="AK77" s="242"/>
      <c r="AL77" s="242"/>
      <c r="AM77" s="242">
        <v>2500000</v>
      </c>
      <c r="AN77" s="242"/>
      <c r="AO77" s="243">
        <f t="shared" si="41"/>
        <v>2500000</v>
      </c>
      <c r="AP77" s="244">
        <v>1</v>
      </c>
      <c r="AQ77" s="237"/>
      <c r="AR77" s="238">
        <f t="shared" si="30"/>
        <v>0</v>
      </c>
      <c r="AS77" s="238"/>
      <c r="AT77" s="238"/>
      <c r="AU77" s="238">
        <v>3000000</v>
      </c>
      <c r="AV77" s="238"/>
      <c r="AW77" s="239">
        <f t="shared" si="42"/>
        <v>3000000</v>
      </c>
      <c r="AX77" s="240">
        <v>1</v>
      </c>
      <c r="AY77" s="241"/>
      <c r="AZ77" s="242">
        <f t="shared" si="31"/>
        <v>0</v>
      </c>
      <c r="BA77" s="242"/>
      <c r="BB77" s="242"/>
      <c r="BC77" s="242">
        <v>3500000</v>
      </c>
      <c r="BD77" s="242"/>
      <c r="BE77" s="243">
        <f t="shared" si="43"/>
        <v>3500000</v>
      </c>
    </row>
    <row r="78" spans="1:57" ht="24" customHeight="1" x14ac:dyDescent="0.25">
      <c r="A78" s="230">
        <v>69</v>
      </c>
      <c r="B78" s="604"/>
      <c r="C78" s="604"/>
      <c r="D78" s="604"/>
      <c r="E78" s="604"/>
      <c r="F78" s="604"/>
      <c r="G78" s="604"/>
      <c r="H78" s="604"/>
      <c r="I78" s="682"/>
      <c r="J78" s="682"/>
      <c r="K78" s="682"/>
      <c r="L78" s="682"/>
      <c r="M78" s="442"/>
      <c r="N78" s="442" t="s">
        <v>1764</v>
      </c>
      <c r="O78" s="442" t="s">
        <v>1698</v>
      </c>
      <c r="P78" s="95">
        <v>4</v>
      </c>
      <c r="Q78" s="232">
        <f>P78+4</f>
        <v>8</v>
      </c>
      <c r="R78" s="233"/>
      <c r="S78" s="234">
        <f t="shared" si="33"/>
        <v>0</v>
      </c>
      <c r="T78" s="234">
        <f t="shared" si="34"/>
        <v>0</v>
      </c>
      <c r="U78" s="234">
        <f t="shared" si="35"/>
        <v>0</v>
      </c>
      <c r="V78" s="234">
        <f t="shared" si="36"/>
        <v>4400000</v>
      </c>
      <c r="W78" s="234">
        <f t="shared" si="37"/>
        <v>0</v>
      </c>
      <c r="X78" s="234">
        <f t="shared" si="38"/>
        <v>4400000</v>
      </c>
      <c r="Y78" s="235" t="s">
        <v>37</v>
      </c>
      <c r="Z78" s="236">
        <v>1</v>
      </c>
      <c r="AA78" s="237"/>
      <c r="AB78" s="238"/>
      <c r="AC78" s="238"/>
      <c r="AD78" s="238"/>
      <c r="AE78" s="238">
        <v>700000</v>
      </c>
      <c r="AF78" s="238"/>
      <c r="AG78" s="239">
        <f t="shared" si="40"/>
        <v>700000</v>
      </c>
      <c r="AH78" s="240">
        <v>1</v>
      </c>
      <c r="AI78" s="241"/>
      <c r="AJ78" s="242"/>
      <c r="AK78" s="242"/>
      <c r="AL78" s="242"/>
      <c r="AM78" s="242">
        <v>1000000</v>
      </c>
      <c r="AN78" s="242"/>
      <c r="AO78" s="243">
        <f t="shared" si="41"/>
        <v>1000000</v>
      </c>
      <c r="AP78" s="244">
        <v>1</v>
      </c>
      <c r="AQ78" s="237"/>
      <c r="AR78" s="238">
        <f t="shared" si="30"/>
        <v>0</v>
      </c>
      <c r="AS78" s="238"/>
      <c r="AT78" s="238"/>
      <c r="AU78" s="238">
        <v>1200000</v>
      </c>
      <c r="AV78" s="238"/>
      <c r="AW78" s="239">
        <f t="shared" si="42"/>
        <v>1200000</v>
      </c>
      <c r="AX78" s="240">
        <v>1</v>
      </c>
      <c r="AY78" s="241"/>
      <c r="AZ78" s="242">
        <f t="shared" si="31"/>
        <v>0</v>
      </c>
      <c r="BA78" s="242"/>
      <c r="BB78" s="242"/>
      <c r="BC78" s="242">
        <v>1500000</v>
      </c>
      <c r="BD78" s="242"/>
      <c r="BE78" s="243">
        <f t="shared" si="43"/>
        <v>1500000</v>
      </c>
    </row>
    <row r="79" spans="1:57" ht="33.75" customHeight="1" x14ac:dyDescent="0.25">
      <c r="A79" s="230">
        <v>70</v>
      </c>
      <c r="B79" s="604"/>
      <c r="C79" s="604"/>
      <c r="D79" s="604"/>
      <c r="E79" s="604"/>
      <c r="F79" s="604"/>
      <c r="G79" s="604"/>
      <c r="H79" s="604"/>
      <c r="I79" s="682"/>
      <c r="J79" s="682"/>
      <c r="K79" s="682"/>
      <c r="L79" s="682"/>
      <c r="M79" s="442"/>
      <c r="N79" s="442" t="s">
        <v>1763</v>
      </c>
      <c r="O79" s="442" t="s">
        <v>1698</v>
      </c>
      <c r="P79" s="95">
        <v>0</v>
      </c>
      <c r="Q79" s="232">
        <v>4</v>
      </c>
      <c r="R79" s="233"/>
      <c r="S79" s="234">
        <f t="shared" si="33"/>
        <v>0</v>
      </c>
      <c r="T79" s="234">
        <f t="shared" si="34"/>
        <v>0</v>
      </c>
      <c r="U79" s="234">
        <f t="shared" si="35"/>
        <v>0</v>
      </c>
      <c r="V79" s="234">
        <f t="shared" si="36"/>
        <v>69000000</v>
      </c>
      <c r="W79" s="234">
        <f t="shared" si="37"/>
        <v>0</v>
      </c>
      <c r="X79" s="234">
        <f t="shared" si="38"/>
        <v>69000000</v>
      </c>
      <c r="Y79" s="235" t="s">
        <v>37</v>
      </c>
      <c r="Z79" s="236">
        <v>1</v>
      </c>
      <c r="AA79" s="237"/>
      <c r="AB79" s="238"/>
      <c r="AC79" s="238"/>
      <c r="AD79" s="238"/>
      <c r="AE79" s="238">
        <v>15000000</v>
      </c>
      <c r="AF79" s="238"/>
      <c r="AG79" s="239">
        <f t="shared" si="40"/>
        <v>15000000</v>
      </c>
      <c r="AH79" s="240">
        <v>1</v>
      </c>
      <c r="AI79" s="241"/>
      <c r="AJ79" s="242"/>
      <c r="AK79" s="242"/>
      <c r="AL79" s="242"/>
      <c r="AM79" s="242">
        <v>16000000</v>
      </c>
      <c r="AN79" s="242"/>
      <c r="AO79" s="243">
        <f t="shared" si="41"/>
        <v>16000000</v>
      </c>
      <c r="AP79" s="244">
        <v>1</v>
      </c>
      <c r="AQ79" s="237"/>
      <c r="AR79" s="238">
        <f t="shared" si="30"/>
        <v>0</v>
      </c>
      <c r="AS79" s="238"/>
      <c r="AT79" s="238"/>
      <c r="AU79" s="238">
        <v>18000000</v>
      </c>
      <c r="AV79" s="238"/>
      <c r="AW79" s="239">
        <f t="shared" si="42"/>
        <v>18000000</v>
      </c>
      <c r="AX79" s="240">
        <v>1</v>
      </c>
      <c r="AY79" s="241"/>
      <c r="AZ79" s="242">
        <f t="shared" si="31"/>
        <v>0</v>
      </c>
      <c r="BA79" s="242"/>
      <c r="BB79" s="242"/>
      <c r="BC79" s="242">
        <v>20000000</v>
      </c>
      <c r="BD79" s="242"/>
      <c r="BE79" s="243">
        <f t="shared" si="43"/>
        <v>20000000</v>
      </c>
    </row>
    <row r="80" spans="1:57" ht="27.75" customHeight="1" x14ac:dyDescent="0.25">
      <c r="A80" s="230">
        <v>71</v>
      </c>
      <c r="B80" s="604"/>
      <c r="C80" s="604"/>
      <c r="D80" s="604"/>
      <c r="E80" s="604"/>
      <c r="F80" s="604"/>
      <c r="G80" s="604"/>
      <c r="H80" s="604"/>
      <c r="I80" s="682"/>
      <c r="J80" s="682"/>
      <c r="K80" s="682"/>
      <c r="L80" s="682"/>
      <c r="M80" s="442"/>
      <c r="N80" s="442" t="s">
        <v>1765</v>
      </c>
      <c r="O80" s="442" t="s">
        <v>1766</v>
      </c>
      <c r="P80" s="95">
        <v>12</v>
      </c>
      <c r="Q80" s="232">
        <f>P80+16</f>
        <v>28</v>
      </c>
      <c r="R80" s="233"/>
      <c r="S80" s="234">
        <f t="shared" si="33"/>
        <v>0</v>
      </c>
      <c r="T80" s="234">
        <f t="shared" si="34"/>
        <v>0</v>
      </c>
      <c r="U80" s="234">
        <f t="shared" si="35"/>
        <v>0</v>
      </c>
      <c r="V80" s="234">
        <f t="shared" si="36"/>
        <v>44000000</v>
      </c>
      <c r="W80" s="234">
        <f t="shared" si="37"/>
        <v>0</v>
      </c>
      <c r="X80" s="234">
        <f t="shared" si="38"/>
        <v>44000000</v>
      </c>
      <c r="Y80" s="235" t="s">
        <v>37</v>
      </c>
      <c r="Z80" s="236">
        <v>4</v>
      </c>
      <c r="AA80" s="237"/>
      <c r="AB80" s="238"/>
      <c r="AC80" s="238"/>
      <c r="AD80" s="238"/>
      <c r="AE80" s="238">
        <v>8000000</v>
      </c>
      <c r="AF80" s="238"/>
      <c r="AG80" s="239">
        <f t="shared" si="40"/>
        <v>8000000</v>
      </c>
      <c r="AH80" s="240">
        <v>4</v>
      </c>
      <c r="AI80" s="241"/>
      <c r="AJ80" s="242"/>
      <c r="AK80" s="242"/>
      <c r="AL80" s="242"/>
      <c r="AM80" s="242">
        <v>10000000</v>
      </c>
      <c r="AN80" s="242"/>
      <c r="AO80" s="243">
        <f t="shared" si="41"/>
        <v>10000000</v>
      </c>
      <c r="AP80" s="244">
        <v>4</v>
      </c>
      <c r="AQ80" s="237"/>
      <c r="AR80" s="238">
        <f t="shared" si="30"/>
        <v>0</v>
      </c>
      <c r="AS80" s="238"/>
      <c r="AT80" s="238"/>
      <c r="AU80" s="238">
        <v>12000000</v>
      </c>
      <c r="AV80" s="238"/>
      <c r="AW80" s="239">
        <f t="shared" si="42"/>
        <v>12000000</v>
      </c>
      <c r="AX80" s="240">
        <v>4</v>
      </c>
      <c r="AY80" s="241"/>
      <c r="AZ80" s="242">
        <f t="shared" si="31"/>
        <v>0</v>
      </c>
      <c r="BA80" s="242"/>
      <c r="BB80" s="242"/>
      <c r="BC80" s="242">
        <v>14000000</v>
      </c>
      <c r="BD80" s="242"/>
      <c r="BE80" s="243">
        <f t="shared" si="43"/>
        <v>14000000</v>
      </c>
    </row>
    <row r="81" spans="1:57" ht="27" customHeight="1" x14ac:dyDescent="0.25">
      <c r="A81" s="230">
        <v>72</v>
      </c>
      <c r="B81" s="604"/>
      <c r="C81" s="604"/>
      <c r="D81" s="604"/>
      <c r="E81" s="604"/>
      <c r="F81" s="604"/>
      <c r="G81" s="604"/>
      <c r="H81" s="604"/>
      <c r="I81" s="682"/>
      <c r="J81" s="682"/>
      <c r="K81" s="682"/>
      <c r="L81" s="682"/>
      <c r="M81" s="442"/>
      <c r="N81" s="442" t="s">
        <v>2264</v>
      </c>
      <c r="O81" s="442" t="s">
        <v>1766</v>
      </c>
      <c r="P81" s="95">
        <v>0</v>
      </c>
      <c r="Q81" s="232">
        <v>4</v>
      </c>
      <c r="R81" s="233"/>
      <c r="S81" s="234">
        <f t="shared" si="33"/>
        <v>0</v>
      </c>
      <c r="T81" s="234">
        <f t="shared" si="34"/>
        <v>18000000</v>
      </c>
      <c r="U81" s="234">
        <f t="shared" si="35"/>
        <v>0</v>
      </c>
      <c r="V81" s="234">
        <f t="shared" si="36"/>
        <v>0</v>
      </c>
      <c r="W81" s="234">
        <f t="shared" si="37"/>
        <v>0</v>
      </c>
      <c r="X81" s="234">
        <f t="shared" si="38"/>
        <v>18000000</v>
      </c>
      <c r="Y81" s="235" t="s">
        <v>37</v>
      </c>
      <c r="Z81" s="236">
        <v>1</v>
      </c>
      <c r="AA81" s="237"/>
      <c r="AB81" s="238"/>
      <c r="AC81" s="238">
        <v>4300000</v>
      </c>
      <c r="AD81" s="238"/>
      <c r="AE81" s="238"/>
      <c r="AF81" s="238"/>
      <c r="AG81" s="239">
        <f t="shared" si="40"/>
        <v>4300000</v>
      </c>
      <c r="AH81" s="240">
        <v>1</v>
      </c>
      <c r="AI81" s="241"/>
      <c r="AJ81" s="242"/>
      <c r="AK81" s="242">
        <v>4400000</v>
      </c>
      <c r="AL81" s="242"/>
      <c r="AM81" s="242"/>
      <c r="AN81" s="242"/>
      <c r="AO81" s="243">
        <f t="shared" si="41"/>
        <v>4400000</v>
      </c>
      <c r="AP81" s="244">
        <v>1</v>
      </c>
      <c r="AQ81" s="237"/>
      <c r="AR81" s="238"/>
      <c r="AS81" s="238">
        <v>4600000</v>
      </c>
      <c r="AT81" s="238"/>
      <c r="AU81" s="238"/>
      <c r="AV81" s="238"/>
      <c r="AW81" s="239">
        <f t="shared" si="42"/>
        <v>4600000</v>
      </c>
      <c r="AX81" s="240"/>
      <c r="AY81" s="241"/>
      <c r="AZ81" s="242"/>
      <c r="BA81" s="242">
        <v>4700000</v>
      </c>
      <c r="BB81" s="242"/>
      <c r="BC81" s="242"/>
      <c r="BD81" s="242"/>
      <c r="BE81" s="243">
        <f t="shared" si="43"/>
        <v>4700000</v>
      </c>
    </row>
    <row r="82" spans="1:57" ht="27.75" customHeight="1" x14ac:dyDescent="0.25">
      <c r="A82" s="230">
        <v>73</v>
      </c>
      <c r="B82" s="604"/>
      <c r="C82" s="604"/>
      <c r="D82" s="604"/>
      <c r="E82" s="604"/>
      <c r="F82" s="604"/>
      <c r="G82" s="604"/>
      <c r="H82" s="604"/>
      <c r="I82" s="682"/>
      <c r="J82" s="682"/>
      <c r="K82" s="683"/>
      <c r="L82" s="683"/>
      <c r="M82" s="442"/>
      <c r="N82" s="442" t="s">
        <v>2265</v>
      </c>
      <c r="O82" s="442" t="s">
        <v>1766</v>
      </c>
      <c r="P82" s="95">
        <v>0</v>
      </c>
      <c r="Q82" s="232">
        <v>4</v>
      </c>
      <c r="R82" s="233"/>
      <c r="S82" s="234">
        <f t="shared" si="33"/>
        <v>0</v>
      </c>
      <c r="T82" s="234">
        <f t="shared" si="34"/>
        <v>18000000</v>
      </c>
      <c r="U82" s="234">
        <f t="shared" si="35"/>
        <v>0</v>
      </c>
      <c r="V82" s="234">
        <f t="shared" si="36"/>
        <v>0</v>
      </c>
      <c r="W82" s="234">
        <f t="shared" si="37"/>
        <v>0</v>
      </c>
      <c r="X82" s="234">
        <f t="shared" si="38"/>
        <v>18000000</v>
      </c>
      <c r="Y82" s="235" t="s">
        <v>37</v>
      </c>
      <c r="Z82" s="236">
        <v>1</v>
      </c>
      <c r="AA82" s="237"/>
      <c r="AB82" s="238"/>
      <c r="AC82" s="238">
        <v>4300000</v>
      </c>
      <c r="AD82" s="238"/>
      <c r="AE82" s="238"/>
      <c r="AF82" s="238"/>
      <c r="AG82" s="239">
        <f t="shared" si="40"/>
        <v>4300000</v>
      </c>
      <c r="AH82" s="240">
        <v>1</v>
      </c>
      <c r="AI82" s="241"/>
      <c r="AJ82" s="242"/>
      <c r="AK82" s="242">
        <v>4400000</v>
      </c>
      <c r="AL82" s="242"/>
      <c r="AM82" s="242"/>
      <c r="AN82" s="242"/>
      <c r="AO82" s="243">
        <f t="shared" si="41"/>
        <v>4400000</v>
      </c>
      <c r="AP82" s="244">
        <v>1</v>
      </c>
      <c r="AQ82" s="237"/>
      <c r="AR82" s="238"/>
      <c r="AS82" s="238">
        <v>4600000</v>
      </c>
      <c r="AT82" s="238"/>
      <c r="AU82" s="238"/>
      <c r="AV82" s="238"/>
      <c r="AW82" s="239">
        <f t="shared" si="42"/>
        <v>4600000</v>
      </c>
      <c r="AX82" s="240"/>
      <c r="AY82" s="241"/>
      <c r="AZ82" s="242"/>
      <c r="BA82" s="242">
        <v>4700000</v>
      </c>
      <c r="BB82" s="242"/>
      <c r="BC82" s="242"/>
      <c r="BD82" s="242"/>
      <c r="BE82" s="243">
        <f t="shared" si="43"/>
        <v>4700000</v>
      </c>
    </row>
    <row r="83" spans="1:57" ht="38.25" customHeight="1" x14ac:dyDescent="0.25">
      <c r="A83" s="230">
        <v>74</v>
      </c>
      <c r="B83" s="604"/>
      <c r="C83" s="604"/>
      <c r="D83" s="604"/>
      <c r="E83" s="604"/>
      <c r="F83" s="604"/>
      <c r="G83" s="604"/>
      <c r="H83" s="604"/>
      <c r="I83" s="682"/>
      <c r="J83" s="683"/>
      <c r="K83" s="502" t="s">
        <v>2657</v>
      </c>
      <c r="L83" s="442" t="s">
        <v>1756</v>
      </c>
      <c r="M83" s="442"/>
      <c r="N83" s="442" t="s">
        <v>1767</v>
      </c>
      <c r="O83" s="442" t="s">
        <v>1698</v>
      </c>
      <c r="P83" s="95">
        <v>12</v>
      </c>
      <c r="Q83" s="232">
        <f>P83+4</f>
        <v>16</v>
      </c>
      <c r="R83" s="233"/>
      <c r="S83" s="234">
        <f t="shared" si="33"/>
        <v>0</v>
      </c>
      <c r="T83" s="234">
        <f t="shared" si="34"/>
        <v>200000000</v>
      </c>
      <c r="U83" s="234">
        <f t="shared" si="35"/>
        <v>0</v>
      </c>
      <c r="V83" s="234">
        <f t="shared" si="36"/>
        <v>0</v>
      </c>
      <c r="W83" s="234">
        <f t="shared" si="37"/>
        <v>0</v>
      </c>
      <c r="X83" s="234">
        <f t="shared" si="38"/>
        <v>200000000</v>
      </c>
      <c r="Y83" s="235" t="s">
        <v>37</v>
      </c>
      <c r="Z83" s="236">
        <v>1</v>
      </c>
      <c r="AA83" s="237"/>
      <c r="AB83" s="238"/>
      <c r="AC83" s="238">
        <v>48000000</v>
      </c>
      <c r="AD83" s="238"/>
      <c r="AE83" s="238"/>
      <c r="AF83" s="238"/>
      <c r="AG83" s="239">
        <f t="shared" si="40"/>
        <v>48000000</v>
      </c>
      <c r="AH83" s="240">
        <v>1</v>
      </c>
      <c r="AI83" s="241"/>
      <c r="AJ83" s="242">
        <f t="shared" si="32"/>
        <v>0</v>
      </c>
      <c r="AK83" s="242">
        <v>50000000</v>
      </c>
      <c r="AL83" s="242"/>
      <c r="AM83" s="242"/>
      <c r="AN83" s="242"/>
      <c r="AO83" s="243">
        <f t="shared" si="41"/>
        <v>50000000</v>
      </c>
      <c r="AP83" s="244">
        <v>1</v>
      </c>
      <c r="AQ83" s="237"/>
      <c r="AR83" s="238">
        <f t="shared" si="30"/>
        <v>0</v>
      </c>
      <c r="AS83" s="238">
        <v>50000000</v>
      </c>
      <c r="AT83" s="238"/>
      <c r="AU83" s="238"/>
      <c r="AV83" s="238"/>
      <c r="AW83" s="239">
        <f t="shared" si="42"/>
        <v>50000000</v>
      </c>
      <c r="AX83" s="240">
        <v>1</v>
      </c>
      <c r="AY83" s="241"/>
      <c r="AZ83" s="242">
        <f t="shared" si="31"/>
        <v>0</v>
      </c>
      <c r="BA83" s="242">
        <v>52000000</v>
      </c>
      <c r="BB83" s="242"/>
      <c r="BC83" s="242"/>
      <c r="BD83" s="242"/>
      <c r="BE83" s="243">
        <f t="shared" si="43"/>
        <v>52000000</v>
      </c>
    </row>
    <row r="84" spans="1:57" ht="26.25" customHeight="1" x14ac:dyDescent="0.25">
      <c r="A84" s="230">
        <v>75</v>
      </c>
      <c r="B84" s="604"/>
      <c r="C84" s="604"/>
      <c r="D84" s="604"/>
      <c r="E84" s="604"/>
      <c r="F84" s="604"/>
      <c r="G84" s="604"/>
      <c r="H84" s="604"/>
      <c r="I84" s="682"/>
      <c r="J84" s="684" t="s">
        <v>1810</v>
      </c>
      <c r="K84" s="686" t="s">
        <v>2658</v>
      </c>
      <c r="L84" s="686" t="s">
        <v>1768</v>
      </c>
      <c r="M84" s="95"/>
      <c r="N84" s="95" t="s">
        <v>1769</v>
      </c>
      <c r="O84" s="95" t="s">
        <v>2137</v>
      </c>
      <c r="P84" s="95">
        <v>0</v>
      </c>
      <c r="Q84" s="232">
        <v>36</v>
      </c>
      <c r="R84" s="233"/>
      <c r="S84" s="234">
        <f t="shared" si="33"/>
        <v>12739392</v>
      </c>
      <c r="T84" s="234">
        <f t="shared" si="34"/>
        <v>0</v>
      </c>
      <c r="U84" s="234">
        <f t="shared" si="35"/>
        <v>0</v>
      </c>
      <c r="V84" s="234">
        <f t="shared" si="36"/>
        <v>0</v>
      </c>
      <c r="W84" s="234">
        <f t="shared" si="37"/>
        <v>0</v>
      </c>
      <c r="X84" s="234">
        <f t="shared" si="38"/>
        <v>12739392</v>
      </c>
      <c r="Y84" s="235" t="s">
        <v>37</v>
      </c>
      <c r="Z84" s="236">
        <v>9</v>
      </c>
      <c r="AA84" s="237"/>
      <c r="AB84" s="238">
        <v>3000000</v>
      </c>
      <c r="AC84" s="238"/>
      <c r="AD84" s="238"/>
      <c r="AE84" s="238"/>
      <c r="AF84" s="238"/>
      <c r="AG84" s="239">
        <f t="shared" si="40"/>
        <v>3000000</v>
      </c>
      <c r="AH84" s="240">
        <v>9</v>
      </c>
      <c r="AI84" s="241"/>
      <c r="AJ84" s="242">
        <f t="shared" si="32"/>
        <v>3120000</v>
      </c>
      <c r="AK84" s="242"/>
      <c r="AL84" s="242"/>
      <c r="AM84" s="242"/>
      <c r="AN84" s="242"/>
      <c r="AO84" s="243">
        <f t="shared" si="41"/>
        <v>3120000</v>
      </c>
      <c r="AP84" s="244">
        <v>9</v>
      </c>
      <c r="AQ84" s="237"/>
      <c r="AR84" s="238">
        <f t="shared" si="30"/>
        <v>3244800</v>
      </c>
      <c r="AS84" s="238"/>
      <c r="AT84" s="238"/>
      <c r="AU84" s="238"/>
      <c r="AV84" s="238"/>
      <c r="AW84" s="239">
        <f t="shared" si="42"/>
        <v>3244800</v>
      </c>
      <c r="AX84" s="240">
        <v>9</v>
      </c>
      <c r="AY84" s="241"/>
      <c r="AZ84" s="242">
        <f t="shared" si="31"/>
        <v>3374592</v>
      </c>
      <c r="BA84" s="242"/>
      <c r="BB84" s="242"/>
      <c r="BC84" s="242"/>
      <c r="BD84" s="242"/>
      <c r="BE84" s="243">
        <f t="shared" si="43"/>
        <v>3374592</v>
      </c>
    </row>
    <row r="85" spans="1:57" ht="27" customHeight="1" x14ac:dyDescent="0.25">
      <c r="A85" s="230">
        <v>76</v>
      </c>
      <c r="B85" s="604"/>
      <c r="C85" s="604"/>
      <c r="D85" s="604"/>
      <c r="E85" s="604"/>
      <c r="F85" s="604"/>
      <c r="G85" s="604"/>
      <c r="H85" s="604"/>
      <c r="I85" s="682"/>
      <c r="J85" s="684"/>
      <c r="K85" s="686"/>
      <c r="L85" s="686"/>
      <c r="M85" s="95"/>
      <c r="N85" s="95" t="s">
        <v>1771</v>
      </c>
      <c r="O85" s="95" t="s">
        <v>2136</v>
      </c>
      <c r="P85" s="95">
        <v>1</v>
      </c>
      <c r="Q85" s="232">
        <f>P85+4</f>
        <v>5</v>
      </c>
      <c r="R85" s="233"/>
      <c r="S85" s="234">
        <f t="shared" si="33"/>
        <v>12739392</v>
      </c>
      <c r="T85" s="234">
        <f t="shared" si="34"/>
        <v>0</v>
      </c>
      <c r="U85" s="234">
        <f t="shared" si="35"/>
        <v>0</v>
      </c>
      <c r="V85" s="234">
        <f t="shared" si="36"/>
        <v>0</v>
      </c>
      <c r="W85" s="234">
        <f t="shared" si="37"/>
        <v>0</v>
      </c>
      <c r="X85" s="234">
        <f t="shared" si="38"/>
        <v>12739392</v>
      </c>
      <c r="Y85" s="235" t="s">
        <v>37</v>
      </c>
      <c r="Z85" s="236">
        <v>1</v>
      </c>
      <c r="AA85" s="237"/>
      <c r="AB85" s="238">
        <v>3000000</v>
      </c>
      <c r="AC85" s="238"/>
      <c r="AD85" s="238"/>
      <c r="AE85" s="238"/>
      <c r="AF85" s="238"/>
      <c r="AG85" s="239">
        <f t="shared" si="40"/>
        <v>3000000</v>
      </c>
      <c r="AH85" s="240">
        <v>1</v>
      </c>
      <c r="AI85" s="241"/>
      <c r="AJ85" s="242">
        <f t="shared" si="32"/>
        <v>3120000</v>
      </c>
      <c r="AK85" s="242"/>
      <c r="AL85" s="242"/>
      <c r="AM85" s="242"/>
      <c r="AN85" s="242"/>
      <c r="AO85" s="243">
        <f t="shared" si="41"/>
        <v>3120000</v>
      </c>
      <c r="AP85" s="244">
        <v>1</v>
      </c>
      <c r="AQ85" s="237"/>
      <c r="AR85" s="238">
        <f t="shared" si="30"/>
        <v>3244800</v>
      </c>
      <c r="AS85" s="238"/>
      <c r="AT85" s="238"/>
      <c r="AU85" s="238"/>
      <c r="AV85" s="238"/>
      <c r="AW85" s="239">
        <f t="shared" si="42"/>
        <v>3244800</v>
      </c>
      <c r="AX85" s="240">
        <v>1</v>
      </c>
      <c r="AY85" s="241"/>
      <c r="AZ85" s="242">
        <f t="shared" si="31"/>
        <v>3374592</v>
      </c>
      <c r="BA85" s="242"/>
      <c r="BB85" s="242"/>
      <c r="BC85" s="242"/>
      <c r="BD85" s="242"/>
      <c r="BE85" s="243">
        <f t="shared" si="43"/>
        <v>3374592</v>
      </c>
    </row>
    <row r="86" spans="1:57" ht="41.25" customHeight="1" x14ac:dyDescent="0.25">
      <c r="A86" s="230">
        <v>77</v>
      </c>
      <c r="B86" s="604"/>
      <c r="C86" s="604"/>
      <c r="D86" s="604"/>
      <c r="E86" s="604"/>
      <c r="F86" s="604"/>
      <c r="G86" s="604"/>
      <c r="H86" s="604"/>
      <c r="I86" s="683"/>
      <c r="J86" s="496" t="s">
        <v>1812</v>
      </c>
      <c r="K86" s="203" t="s">
        <v>2659</v>
      </c>
      <c r="L86" s="95" t="s">
        <v>1772</v>
      </c>
      <c r="M86" s="95"/>
      <c r="N86" s="95" t="s">
        <v>1773</v>
      </c>
      <c r="O86" s="95" t="s">
        <v>1776</v>
      </c>
      <c r="P86" s="95">
        <v>0</v>
      </c>
      <c r="Q86" s="232">
        <v>1</v>
      </c>
      <c r="R86" s="233"/>
      <c r="S86" s="234">
        <f t="shared" si="33"/>
        <v>0</v>
      </c>
      <c r="T86" s="234">
        <f t="shared" si="34"/>
        <v>0</v>
      </c>
      <c r="U86" s="234">
        <f t="shared" si="35"/>
        <v>0</v>
      </c>
      <c r="V86" s="234">
        <f t="shared" si="36"/>
        <v>7000000</v>
      </c>
      <c r="W86" s="234">
        <f t="shared" si="37"/>
        <v>0</v>
      </c>
      <c r="X86" s="234">
        <f t="shared" si="38"/>
        <v>7000000</v>
      </c>
      <c r="Y86" s="235" t="s">
        <v>37</v>
      </c>
      <c r="Z86" s="236"/>
      <c r="AA86" s="237"/>
      <c r="AB86" s="238"/>
      <c r="AC86" s="238"/>
      <c r="AD86" s="238"/>
      <c r="AE86" s="238"/>
      <c r="AF86" s="238"/>
      <c r="AG86" s="239">
        <f t="shared" si="40"/>
        <v>0</v>
      </c>
      <c r="AH86" s="240">
        <v>1</v>
      </c>
      <c r="AI86" s="241"/>
      <c r="AJ86" s="242"/>
      <c r="AK86" s="242"/>
      <c r="AL86" s="242"/>
      <c r="AM86" s="242">
        <v>7000000</v>
      </c>
      <c r="AN86" s="242"/>
      <c r="AO86" s="243">
        <f t="shared" si="41"/>
        <v>7000000</v>
      </c>
      <c r="AP86" s="244"/>
      <c r="AQ86" s="237"/>
      <c r="AR86" s="238">
        <f t="shared" si="30"/>
        <v>0</v>
      </c>
      <c r="AS86" s="238"/>
      <c r="AT86" s="238"/>
      <c r="AU86" s="238"/>
      <c r="AV86" s="238"/>
      <c r="AW86" s="239">
        <f t="shared" si="42"/>
        <v>0</v>
      </c>
      <c r="AX86" s="240"/>
      <c r="AY86" s="241"/>
      <c r="AZ86" s="242">
        <f t="shared" si="31"/>
        <v>0</v>
      </c>
      <c r="BA86" s="242"/>
      <c r="BB86" s="242"/>
      <c r="BC86" s="242"/>
      <c r="BD86" s="242"/>
      <c r="BE86" s="243">
        <f t="shared" si="43"/>
        <v>0</v>
      </c>
    </row>
    <row r="87" spans="1:57" ht="42.75" customHeight="1" x14ac:dyDescent="0.25">
      <c r="A87" s="230">
        <v>78</v>
      </c>
      <c r="B87" s="601" t="s">
        <v>2320</v>
      </c>
      <c r="C87" s="601"/>
      <c r="D87" s="601">
        <v>1</v>
      </c>
      <c r="E87" s="601"/>
      <c r="F87" s="601" t="s">
        <v>24</v>
      </c>
      <c r="G87" s="601">
        <v>1.9</v>
      </c>
      <c r="H87" s="601" t="s">
        <v>2058</v>
      </c>
      <c r="I87" s="681"/>
      <c r="J87" s="681" t="s">
        <v>2129</v>
      </c>
      <c r="K87" s="95" t="s">
        <v>2660</v>
      </c>
      <c r="L87" s="442" t="s">
        <v>2621</v>
      </c>
      <c r="M87" s="499"/>
      <c r="N87" s="442" t="s">
        <v>2483</v>
      </c>
      <c r="O87" s="442" t="s">
        <v>2135</v>
      </c>
      <c r="P87" s="95">
        <v>0</v>
      </c>
      <c r="Q87" s="232">
        <v>1</v>
      </c>
      <c r="R87" s="233"/>
      <c r="S87" s="234">
        <f t="shared" si="33"/>
        <v>0</v>
      </c>
      <c r="T87" s="234">
        <f t="shared" si="34"/>
        <v>5000000</v>
      </c>
      <c r="U87" s="234">
        <f t="shared" si="35"/>
        <v>0</v>
      </c>
      <c r="V87" s="234">
        <f t="shared" si="36"/>
        <v>5000000</v>
      </c>
      <c r="W87" s="234">
        <f t="shared" si="37"/>
        <v>0</v>
      </c>
      <c r="X87" s="234">
        <f t="shared" si="38"/>
        <v>10000000</v>
      </c>
      <c r="Y87" s="235" t="s">
        <v>37</v>
      </c>
      <c r="Z87" s="236">
        <v>1</v>
      </c>
      <c r="AA87" s="237"/>
      <c r="AB87" s="238"/>
      <c r="AC87" s="238">
        <v>5000000</v>
      </c>
      <c r="AD87" s="238"/>
      <c r="AE87" s="238">
        <v>5000000</v>
      </c>
      <c r="AF87" s="238"/>
      <c r="AG87" s="239">
        <f t="shared" si="40"/>
        <v>10000000</v>
      </c>
      <c r="AH87" s="240"/>
      <c r="AI87" s="241"/>
      <c r="AJ87" s="242"/>
      <c r="AK87" s="242"/>
      <c r="AL87" s="242"/>
      <c r="AM87" s="242"/>
      <c r="AN87" s="242"/>
      <c r="AO87" s="243">
        <f t="shared" si="41"/>
        <v>0</v>
      </c>
      <c r="AP87" s="244"/>
      <c r="AQ87" s="237"/>
      <c r="AR87" s="238">
        <f t="shared" si="30"/>
        <v>0</v>
      </c>
      <c r="AS87" s="238"/>
      <c r="AT87" s="238"/>
      <c r="AU87" s="238"/>
      <c r="AV87" s="238"/>
      <c r="AW87" s="239">
        <f t="shared" si="42"/>
        <v>0</v>
      </c>
      <c r="AX87" s="240"/>
      <c r="AY87" s="241"/>
      <c r="AZ87" s="242">
        <f t="shared" si="31"/>
        <v>0</v>
      </c>
      <c r="BA87" s="242"/>
      <c r="BB87" s="242"/>
      <c r="BC87" s="242"/>
      <c r="BD87" s="242"/>
      <c r="BE87" s="243">
        <f t="shared" si="43"/>
        <v>0</v>
      </c>
    </row>
    <row r="88" spans="1:57" ht="28.5" customHeight="1" x14ac:dyDescent="0.25">
      <c r="A88" s="230">
        <v>79</v>
      </c>
      <c r="B88" s="602"/>
      <c r="C88" s="602"/>
      <c r="D88" s="602"/>
      <c r="E88" s="602"/>
      <c r="F88" s="602"/>
      <c r="G88" s="602"/>
      <c r="H88" s="602"/>
      <c r="I88" s="682"/>
      <c r="J88" s="683"/>
      <c r="K88" s="95" t="s">
        <v>2661</v>
      </c>
      <c r="L88" s="442" t="s">
        <v>2128</v>
      </c>
      <c r="M88" s="499"/>
      <c r="N88" s="442" t="s">
        <v>2130</v>
      </c>
      <c r="O88" s="442" t="s">
        <v>2131</v>
      </c>
      <c r="P88" s="95">
        <v>1</v>
      </c>
      <c r="Q88" s="232">
        <f>P88+1</f>
        <v>2</v>
      </c>
      <c r="R88" s="233"/>
      <c r="S88" s="234">
        <f t="shared" si="33"/>
        <v>0</v>
      </c>
      <c r="T88" s="234">
        <f t="shared" si="34"/>
        <v>12000000</v>
      </c>
      <c r="U88" s="234">
        <f t="shared" si="35"/>
        <v>0</v>
      </c>
      <c r="V88" s="234">
        <f t="shared" si="36"/>
        <v>0</v>
      </c>
      <c r="W88" s="234">
        <f t="shared" si="37"/>
        <v>0</v>
      </c>
      <c r="X88" s="234">
        <f t="shared" si="38"/>
        <v>12000000</v>
      </c>
      <c r="Y88" s="235" t="s">
        <v>37</v>
      </c>
      <c r="Z88" s="236">
        <v>1</v>
      </c>
      <c r="AA88" s="237"/>
      <c r="AB88" s="238"/>
      <c r="AC88" s="238">
        <v>5000000</v>
      </c>
      <c r="AD88" s="238"/>
      <c r="AE88" s="238"/>
      <c r="AF88" s="238"/>
      <c r="AG88" s="239">
        <f t="shared" si="40"/>
        <v>5000000</v>
      </c>
      <c r="AH88" s="240">
        <v>1</v>
      </c>
      <c r="AI88" s="241"/>
      <c r="AJ88" s="242">
        <f t="shared" si="32"/>
        <v>0</v>
      </c>
      <c r="AK88" s="242">
        <v>7000000</v>
      </c>
      <c r="AL88" s="242"/>
      <c r="AM88" s="242"/>
      <c r="AN88" s="242"/>
      <c r="AO88" s="243">
        <f t="shared" si="41"/>
        <v>7000000</v>
      </c>
      <c r="AP88" s="244"/>
      <c r="AQ88" s="237"/>
      <c r="AR88" s="238">
        <f t="shared" si="30"/>
        <v>0</v>
      </c>
      <c r="AS88" s="238"/>
      <c r="AT88" s="238"/>
      <c r="AU88" s="238"/>
      <c r="AV88" s="238"/>
      <c r="AW88" s="239">
        <f t="shared" si="42"/>
        <v>0</v>
      </c>
      <c r="AX88" s="240"/>
      <c r="AY88" s="241"/>
      <c r="AZ88" s="242">
        <f t="shared" si="31"/>
        <v>0</v>
      </c>
      <c r="BA88" s="242"/>
      <c r="BB88" s="242"/>
      <c r="BC88" s="242"/>
      <c r="BD88" s="242"/>
      <c r="BE88" s="243">
        <f t="shared" si="43"/>
        <v>0</v>
      </c>
    </row>
    <row r="89" spans="1:57" ht="31.5" customHeight="1" x14ac:dyDescent="0.25">
      <c r="A89" s="230">
        <v>80</v>
      </c>
      <c r="B89" s="603"/>
      <c r="C89" s="603"/>
      <c r="D89" s="603"/>
      <c r="E89" s="603"/>
      <c r="F89" s="603"/>
      <c r="G89" s="603"/>
      <c r="H89" s="603"/>
      <c r="I89" s="683"/>
      <c r="J89" s="519" t="s">
        <v>2125</v>
      </c>
      <c r="K89" s="95" t="s">
        <v>2662</v>
      </c>
      <c r="L89" s="503" t="s">
        <v>2126</v>
      </c>
      <c r="M89" s="251"/>
      <c r="N89" s="503" t="s">
        <v>2484</v>
      </c>
      <c r="O89" s="503" t="s">
        <v>2132</v>
      </c>
      <c r="P89" s="95">
        <v>3</v>
      </c>
      <c r="Q89" s="232">
        <f>P89+2</f>
        <v>5</v>
      </c>
      <c r="R89" s="233"/>
      <c r="S89" s="234">
        <f t="shared" si="33"/>
        <v>127393920</v>
      </c>
      <c r="T89" s="234">
        <f t="shared" si="34"/>
        <v>30000000</v>
      </c>
      <c r="U89" s="234">
        <f t="shared" si="35"/>
        <v>0</v>
      </c>
      <c r="V89" s="234">
        <f t="shared" si="36"/>
        <v>0</v>
      </c>
      <c r="W89" s="234">
        <f t="shared" si="37"/>
        <v>0</v>
      </c>
      <c r="X89" s="234">
        <f t="shared" si="38"/>
        <v>157393920</v>
      </c>
      <c r="Y89" s="235" t="s">
        <v>2127</v>
      </c>
      <c r="Z89" s="236">
        <v>1</v>
      </c>
      <c r="AA89" s="237"/>
      <c r="AB89" s="238">
        <v>30000000</v>
      </c>
      <c r="AC89" s="238"/>
      <c r="AD89" s="238"/>
      <c r="AE89" s="238"/>
      <c r="AF89" s="238"/>
      <c r="AG89" s="239">
        <f t="shared" si="40"/>
        <v>30000000</v>
      </c>
      <c r="AH89" s="240">
        <v>1</v>
      </c>
      <c r="AI89" s="241"/>
      <c r="AJ89" s="242">
        <f t="shared" si="32"/>
        <v>31200000</v>
      </c>
      <c r="AK89" s="242"/>
      <c r="AL89" s="242"/>
      <c r="AM89" s="242"/>
      <c r="AN89" s="242"/>
      <c r="AO89" s="243">
        <f t="shared" si="41"/>
        <v>31200000</v>
      </c>
      <c r="AP89" s="244">
        <v>1</v>
      </c>
      <c r="AQ89" s="237"/>
      <c r="AR89" s="238">
        <f t="shared" si="30"/>
        <v>32448000</v>
      </c>
      <c r="AS89" s="238">
        <v>30000000</v>
      </c>
      <c r="AT89" s="238"/>
      <c r="AU89" s="238"/>
      <c r="AV89" s="238"/>
      <c r="AW89" s="239">
        <f t="shared" si="42"/>
        <v>62448000</v>
      </c>
      <c r="AX89" s="240"/>
      <c r="AY89" s="241"/>
      <c r="AZ89" s="242">
        <f t="shared" si="31"/>
        <v>33745920</v>
      </c>
      <c r="BA89" s="242"/>
      <c r="BB89" s="242"/>
      <c r="BC89" s="242"/>
      <c r="BD89" s="242"/>
      <c r="BE89" s="243">
        <f t="shared" si="43"/>
        <v>33745920</v>
      </c>
    </row>
    <row r="90" spans="1:57" ht="39.75" customHeight="1" x14ac:dyDescent="0.25">
      <c r="A90" s="230">
        <v>81</v>
      </c>
      <c r="B90" s="604" t="s">
        <v>2320</v>
      </c>
      <c r="C90" s="604"/>
      <c r="D90" s="604">
        <v>1</v>
      </c>
      <c r="E90" s="604"/>
      <c r="F90" s="604" t="s">
        <v>24</v>
      </c>
      <c r="G90" s="679" t="s">
        <v>2598</v>
      </c>
      <c r="H90" s="604" t="s">
        <v>2059</v>
      </c>
      <c r="I90" s="684"/>
      <c r="J90" s="684" t="s">
        <v>1182</v>
      </c>
      <c r="K90" s="95" t="s">
        <v>2663</v>
      </c>
      <c r="L90" s="231" t="s">
        <v>1777</v>
      </c>
      <c r="M90" s="95"/>
      <c r="N90" s="95" t="s">
        <v>2485</v>
      </c>
      <c r="O90" s="95" t="s">
        <v>2133</v>
      </c>
      <c r="P90" s="95">
        <v>0</v>
      </c>
      <c r="Q90" s="232">
        <v>4</v>
      </c>
      <c r="R90" s="233" t="e">
        <f>+(Z90+AH90+AP90+AX90)/N92*100</f>
        <v>#VALUE!</v>
      </c>
      <c r="S90" s="234">
        <f t="shared" si="33"/>
        <v>38218176</v>
      </c>
      <c r="T90" s="234">
        <f t="shared" si="34"/>
        <v>0</v>
      </c>
      <c r="U90" s="234">
        <f t="shared" si="35"/>
        <v>0</v>
      </c>
      <c r="V90" s="234">
        <f t="shared" si="36"/>
        <v>20000000</v>
      </c>
      <c r="W90" s="234">
        <f t="shared" si="37"/>
        <v>0</v>
      </c>
      <c r="X90" s="234">
        <f t="shared" si="38"/>
        <v>58218176</v>
      </c>
      <c r="Y90" s="235" t="s">
        <v>37</v>
      </c>
      <c r="Z90" s="236">
        <v>1</v>
      </c>
      <c r="AA90" s="237" t="e">
        <f>+Z90/$N92*100</f>
        <v>#VALUE!</v>
      </c>
      <c r="AB90" s="238">
        <v>9000000</v>
      </c>
      <c r="AC90" s="238"/>
      <c r="AD90" s="238"/>
      <c r="AE90" s="238">
        <v>20000000</v>
      </c>
      <c r="AF90" s="238"/>
      <c r="AG90" s="239">
        <f t="shared" si="40"/>
        <v>29000000</v>
      </c>
      <c r="AH90" s="240">
        <v>1</v>
      </c>
      <c r="AI90" s="241" t="e">
        <f>+AH90/$N92*100</f>
        <v>#VALUE!</v>
      </c>
      <c r="AJ90" s="242">
        <f t="shared" si="32"/>
        <v>9360000</v>
      </c>
      <c r="AK90" s="242"/>
      <c r="AL90" s="242"/>
      <c r="AM90" s="242"/>
      <c r="AN90" s="242"/>
      <c r="AO90" s="243">
        <f t="shared" si="41"/>
        <v>9360000</v>
      </c>
      <c r="AP90" s="244">
        <v>1</v>
      </c>
      <c r="AQ90" s="237" t="e">
        <f>+AP90/$N92*100</f>
        <v>#VALUE!</v>
      </c>
      <c r="AR90" s="238">
        <f t="shared" si="30"/>
        <v>9734400</v>
      </c>
      <c r="AS90" s="238"/>
      <c r="AT90" s="238"/>
      <c r="AU90" s="238"/>
      <c r="AV90" s="238"/>
      <c r="AW90" s="239">
        <f t="shared" si="42"/>
        <v>9734400</v>
      </c>
      <c r="AX90" s="240">
        <v>1</v>
      </c>
      <c r="AY90" s="241" t="e">
        <f>+AX90/$N92*100</f>
        <v>#VALUE!</v>
      </c>
      <c r="AZ90" s="242">
        <f t="shared" si="31"/>
        <v>10123776</v>
      </c>
      <c r="BA90" s="242"/>
      <c r="BB90" s="242"/>
      <c r="BC90" s="242"/>
      <c r="BD90" s="242"/>
      <c r="BE90" s="243">
        <f t="shared" si="43"/>
        <v>10123776</v>
      </c>
    </row>
    <row r="91" spans="1:57" ht="43.5" customHeight="1" x14ac:dyDescent="0.25">
      <c r="A91" s="230">
        <v>82</v>
      </c>
      <c r="B91" s="604"/>
      <c r="C91" s="604"/>
      <c r="D91" s="604"/>
      <c r="E91" s="604"/>
      <c r="F91" s="604"/>
      <c r="G91" s="679"/>
      <c r="H91" s="604"/>
      <c r="I91" s="684"/>
      <c r="J91" s="684"/>
      <c r="K91" s="95" t="s">
        <v>2664</v>
      </c>
      <c r="L91" s="231" t="s">
        <v>1778</v>
      </c>
      <c r="M91" s="95"/>
      <c r="N91" s="503" t="s">
        <v>2591</v>
      </c>
      <c r="O91" s="503" t="s">
        <v>1722</v>
      </c>
      <c r="P91" s="95">
        <v>0</v>
      </c>
      <c r="Q91" s="232">
        <v>5</v>
      </c>
      <c r="R91" s="233" t="e">
        <f>+(Z91+AH91+AP91+AX91)/#REF!*100</f>
        <v>#REF!</v>
      </c>
      <c r="S91" s="234">
        <f t="shared" ref="S91:S92" si="44">AB91+AJ91+AR91+AZ91</f>
        <v>12739392</v>
      </c>
      <c r="T91" s="234">
        <f t="shared" ref="T91:T92" si="45">AC91+AK91+AS91+BA91</f>
        <v>0</v>
      </c>
      <c r="U91" s="234">
        <f t="shared" ref="U91:U92" si="46">AD91+AL91+AT91+BB91</f>
        <v>0</v>
      </c>
      <c r="V91" s="234">
        <f t="shared" ref="V91:V92" si="47">AE91+AM91+AU91+BC91</f>
        <v>0</v>
      </c>
      <c r="W91" s="234">
        <f t="shared" ref="W91:W92" si="48">AF91+AN91+AV91+BD91</f>
        <v>0</v>
      </c>
      <c r="X91" s="234">
        <f t="shared" ref="X91:X92" si="49">+SUM(S91:W91)</f>
        <v>12739392</v>
      </c>
      <c r="Y91" s="235" t="s">
        <v>37</v>
      </c>
      <c r="Z91" s="236">
        <v>1</v>
      </c>
      <c r="AA91" s="237" t="e">
        <f>+Z91/#REF!*100</f>
        <v>#REF!</v>
      </c>
      <c r="AB91" s="238">
        <v>3000000</v>
      </c>
      <c r="AC91" s="238"/>
      <c r="AD91" s="238"/>
      <c r="AE91" s="238"/>
      <c r="AF91" s="238"/>
      <c r="AG91" s="239">
        <f t="shared" si="40"/>
        <v>3000000</v>
      </c>
      <c r="AH91" s="240">
        <v>1</v>
      </c>
      <c r="AI91" s="241" t="e">
        <f>+AH91/#REF!*100</f>
        <v>#REF!</v>
      </c>
      <c r="AJ91" s="242">
        <f t="shared" si="32"/>
        <v>3120000</v>
      </c>
      <c r="AK91" s="242"/>
      <c r="AL91" s="242"/>
      <c r="AM91" s="242"/>
      <c r="AN91" s="242"/>
      <c r="AO91" s="243">
        <f t="shared" si="41"/>
        <v>3120000</v>
      </c>
      <c r="AP91" s="244">
        <v>1</v>
      </c>
      <c r="AQ91" s="237" t="e">
        <f>+AP91/#REF!*100</f>
        <v>#REF!</v>
      </c>
      <c r="AR91" s="238">
        <f t="shared" ref="AR91:AR92" si="50">AJ91*4%+AJ91</f>
        <v>3244800</v>
      </c>
      <c r="AS91" s="238"/>
      <c r="AT91" s="238"/>
      <c r="AU91" s="238"/>
      <c r="AV91" s="238"/>
      <c r="AW91" s="239">
        <f t="shared" si="42"/>
        <v>3244800</v>
      </c>
      <c r="AX91" s="240">
        <v>1</v>
      </c>
      <c r="AY91" s="241" t="e">
        <f>+AX91/#REF!*100</f>
        <v>#REF!</v>
      </c>
      <c r="AZ91" s="242">
        <f t="shared" si="31"/>
        <v>3374592</v>
      </c>
      <c r="BA91" s="242"/>
      <c r="BB91" s="242"/>
      <c r="BC91" s="242"/>
      <c r="BD91" s="242"/>
      <c r="BE91" s="243">
        <f t="shared" si="43"/>
        <v>3374592</v>
      </c>
    </row>
    <row r="92" spans="1:57" ht="29.25" customHeight="1" thickBot="1" x14ac:dyDescent="0.3">
      <c r="A92" s="253">
        <v>83</v>
      </c>
      <c r="B92" s="678"/>
      <c r="C92" s="678"/>
      <c r="D92" s="678"/>
      <c r="E92" s="678"/>
      <c r="F92" s="678"/>
      <c r="G92" s="680"/>
      <c r="H92" s="678"/>
      <c r="I92" s="685"/>
      <c r="J92" s="685"/>
      <c r="K92" s="254" t="s">
        <v>2665</v>
      </c>
      <c r="L92" s="255" t="s">
        <v>1774</v>
      </c>
      <c r="M92" s="254"/>
      <c r="N92" s="254" t="s">
        <v>1775</v>
      </c>
      <c r="O92" s="254" t="s">
        <v>2134</v>
      </c>
      <c r="P92" s="254"/>
      <c r="Q92" s="256">
        <v>1</v>
      </c>
      <c r="R92" s="257"/>
      <c r="S92" s="234">
        <f t="shared" si="44"/>
        <v>16985856</v>
      </c>
      <c r="T92" s="234">
        <f t="shared" si="45"/>
        <v>0</v>
      </c>
      <c r="U92" s="234">
        <f t="shared" si="46"/>
        <v>0</v>
      </c>
      <c r="V92" s="234">
        <f t="shared" si="47"/>
        <v>0</v>
      </c>
      <c r="W92" s="234">
        <f t="shared" si="48"/>
        <v>0</v>
      </c>
      <c r="X92" s="234">
        <f t="shared" si="49"/>
        <v>16985856</v>
      </c>
      <c r="Y92" s="258" t="s">
        <v>37</v>
      </c>
      <c r="Z92" s="259">
        <v>1</v>
      </c>
      <c r="AA92" s="260"/>
      <c r="AB92" s="261">
        <v>4000000</v>
      </c>
      <c r="AC92" s="261"/>
      <c r="AD92" s="261"/>
      <c r="AE92" s="261"/>
      <c r="AF92" s="261"/>
      <c r="AG92" s="262">
        <f t="shared" si="40"/>
        <v>4000000</v>
      </c>
      <c r="AH92" s="263">
        <v>1</v>
      </c>
      <c r="AI92" s="264"/>
      <c r="AJ92" s="265">
        <f t="shared" si="32"/>
        <v>4160000</v>
      </c>
      <c r="AK92" s="265"/>
      <c r="AL92" s="265"/>
      <c r="AM92" s="265"/>
      <c r="AN92" s="265"/>
      <c r="AO92" s="266">
        <f t="shared" si="41"/>
        <v>4160000</v>
      </c>
      <c r="AP92" s="267">
        <v>1</v>
      </c>
      <c r="AQ92" s="260"/>
      <c r="AR92" s="268">
        <f t="shared" si="50"/>
        <v>4326400</v>
      </c>
      <c r="AS92" s="268"/>
      <c r="AT92" s="268"/>
      <c r="AU92" s="268"/>
      <c r="AV92" s="268"/>
      <c r="AW92" s="239">
        <f t="shared" si="42"/>
        <v>4326400</v>
      </c>
      <c r="AX92" s="263">
        <v>1</v>
      </c>
      <c r="AY92" s="264"/>
      <c r="AZ92" s="265">
        <f t="shared" si="31"/>
        <v>4499456</v>
      </c>
      <c r="BA92" s="265"/>
      <c r="BB92" s="265"/>
      <c r="BC92" s="265"/>
      <c r="BD92" s="265"/>
      <c r="BE92" s="243">
        <f t="shared" si="43"/>
        <v>4499456</v>
      </c>
    </row>
    <row r="93" spans="1:57" ht="23.25" customHeight="1" thickBot="1" x14ac:dyDescent="0.3">
      <c r="H93" s="273"/>
      <c r="I93" s="274"/>
      <c r="J93" s="274"/>
      <c r="K93" s="181"/>
      <c r="L93" s="181"/>
      <c r="M93" s="274"/>
      <c r="N93" s="181"/>
      <c r="O93" s="274"/>
      <c r="P93" s="181"/>
      <c r="Q93" s="181"/>
      <c r="S93" s="275">
        <f t="shared" ref="S93:X93" si="51">SUM(S7:S92)</f>
        <v>7564567972.2707205</v>
      </c>
      <c r="T93" s="275">
        <f t="shared" si="51"/>
        <v>3668610285</v>
      </c>
      <c r="U93" s="275">
        <f t="shared" si="51"/>
        <v>0</v>
      </c>
      <c r="V93" s="275">
        <f t="shared" si="51"/>
        <v>492300000</v>
      </c>
      <c r="W93" s="275">
        <f t="shared" si="51"/>
        <v>0</v>
      </c>
      <c r="X93" s="276">
        <f t="shared" si="51"/>
        <v>11725478257.270721</v>
      </c>
      <c r="AB93" s="277">
        <f t="shared" ref="AB93:AG93" si="52">SUM(AB7:AB92)</f>
        <v>1717525412</v>
      </c>
      <c r="AC93" s="277">
        <f t="shared" si="52"/>
        <v>1015830509</v>
      </c>
      <c r="AD93" s="278">
        <f t="shared" si="52"/>
        <v>0</v>
      </c>
      <c r="AE93" s="277">
        <f t="shared" si="52"/>
        <v>222600000</v>
      </c>
      <c r="AF93" s="277">
        <f t="shared" si="52"/>
        <v>0</v>
      </c>
      <c r="AG93" s="279">
        <f t="shared" si="52"/>
        <v>2955955921</v>
      </c>
      <c r="AJ93" s="280">
        <f t="shared" ref="AJ93:AO93" si="53">SUM(AJ7:AJ92)</f>
        <v>1898103229.2</v>
      </c>
      <c r="AK93" s="280">
        <f t="shared" si="53"/>
        <v>918160000</v>
      </c>
      <c r="AL93" s="281">
        <f t="shared" si="53"/>
        <v>0</v>
      </c>
      <c r="AM93" s="282">
        <f t="shared" si="53"/>
        <v>87500000</v>
      </c>
      <c r="AN93" s="282">
        <f t="shared" si="53"/>
        <v>0</v>
      </c>
      <c r="AO93" s="283">
        <f t="shared" si="53"/>
        <v>2903763229.2000003</v>
      </c>
      <c r="AR93" s="277">
        <f t="shared" ref="AR93:AW93" si="54">SUM(AR7:AR92)</f>
        <v>1958715358.368</v>
      </c>
      <c r="AS93" s="284">
        <f t="shared" si="54"/>
        <v>982974400</v>
      </c>
      <c r="AT93" s="281">
        <f t="shared" si="54"/>
        <v>0</v>
      </c>
      <c r="AU93" s="284">
        <f t="shared" si="54"/>
        <v>87200000</v>
      </c>
      <c r="AV93" s="284">
        <f t="shared" si="54"/>
        <v>0</v>
      </c>
      <c r="AW93" s="279">
        <f t="shared" si="54"/>
        <v>3028889758.368</v>
      </c>
      <c r="AZ93" s="280">
        <f>SUM(AZ7:AZ92)</f>
        <v>1990223972.7027199</v>
      </c>
      <c r="BA93" s="280">
        <f>SUM(BA7:BA92)</f>
        <v>751645376</v>
      </c>
      <c r="BB93" s="278">
        <f t="shared" ref="BB93:BD93" si="55">SUM(BB7:BB92)</f>
        <v>0</v>
      </c>
      <c r="BC93" s="280">
        <f t="shared" si="55"/>
        <v>95000000</v>
      </c>
      <c r="BD93" s="280">
        <f t="shared" si="55"/>
        <v>0</v>
      </c>
      <c r="BE93" s="285">
        <f>SUM(BE7:BE92)</f>
        <v>2836869348.7027202</v>
      </c>
    </row>
    <row r="94" spans="1:57" x14ac:dyDescent="0.25">
      <c r="H94" s="273"/>
      <c r="I94" s="274"/>
      <c r="J94" s="181"/>
      <c r="K94" s="181"/>
      <c r="L94" s="181"/>
      <c r="M94" s="274"/>
      <c r="N94" s="181"/>
      <c r="O94" s="274"/>
      <c r="P94" s="181"/>
      <c r="Q94" s="181"/>
    </row>
    <row r="95" spans="1:57" ht="21.75" customHeight="1" x14ac:dyDescent="0.25">
      <c r="H95" s="273"/>
      <c r="I95" s="274"/>
      <c r="J95" s="274"/>
      <c r="K95" s="181"/>
      <c r="M95" s="274"/>
      <c r="N95" s="181"/>
      <c r="O95" s="274"/>
      <c r="P95" s="181"/>
      <c r="Q95" s="181"/>
      <c r="S95" s="286">
        <f>AB93+AJ93+AR93+AZ93</f>
        <v>7564567972.2707195</v>
      </c>
      <c r="T95" s="286">
        <f>AC93+AK93+AS93+BA93</f>
        <v>3668610285</v>
      </c>
      <c r="U95" s="286">
        <f>AD93+AL93+AT93+BB93</f>
        <v>0</v>
      </c>
      <c r="V95" s="286">
        <f>AE93+AM93+AU93+BC93</f>
        <v>492300000</v>
      </c>
      <c r="W95" s="286">
        <f>AF93+AN93+AV93+BD93</f>
        <v>0</v>
      </c>
      <c r="X95" s="287">
        <f>SUM(S95:W95)</f>
        <v>11725478257.27072</v>
      </c>
    </row>
    <row r="96" spans="1:57" x14ac:dyDescent="0.25">
      <c r="H96" s="273"/>
      <c r="I96" s="274"/>
      <c r="J96" s="274"/>
      <c r="K96" s="181"/>
      <c r="L96" s="181"/>
      <c r="M96" s="274"/>
      <c r="N96" s="181"/>
      <c r="O96" s="274"/>
      <c r="P96" s="181"/>
      <c r="Q96" s="181"/>
      <c r="AB96" s="288"/>
      <c r="AC96" s="288"/>
    </row>
    <row r="97" spans="1:57" x14ac:dyDescent="0.25">
      <c r="H97" s="273"/>
      <c r="I97" s="274"/>
      <c r="J97" s="274"/>
      <c r="K97" s="181"/>
      <c r="L97" s="181"/>
      <c r="M97" s="274"/>
      <c r="N97" s="181"/>
      <c r="O97" s="274"/>
      <c r="P97" s="181"/>
      <c r="Q97" s="181"/>
      <c r="AB97" s="288"/>
      <c r="AC97" s="288"/>
    </row>
    <row r="98" spans="1:57" x14ac:dyDescent="0.25">
      <c r="K98" s="181"/>
      <c r="N98" s="181"/>
      <c r="P98" s="181"/>
      <c r="Q98" s="181"/>
      <c r="AB98" s="288"/>
      <c r="AC98" s="288"/>
    </row>
    <row r="99" spans="1:57" x14ac:dyDescent="0.25">
      <c r="K99" s="181"/>
      <c r="N99" s="181"/>
      <c r="Q99" s="181"/>
      <c r="AB99" s="288"/>
    </row>
    <row r="100" spans="1:57" s="270" customFormat="1" x14ac:dyDescent="0.25">
      <c r="A100" s="205"/>
      <c r="B100" s="269"/>
      <c r="C100" s="207"/>
      <c r="E100" s="207"/>
      <c r="F100" s="271"/>
      <c r="G100" s="272"/>
      <c r="H100" s="289"/>
      <c r="I100" s="207"/>
      <c r="J100" s="207"/>
      <c r="K100" s="181"/>
      <c r="M100" s="207"/>
      <c r="O100" s="207"/>
      <c r="R100" s="207"/>
      <c r="S100" s="207"/>
      <c r="T100" s="207"/>
      <c r="U100" s="207"/>
      <c r="V100" s="207"/>
      <c r="W100" s="207"/>
      <c r="X100" s="207"/>
      <c r="Y100" s="207"/>
      <c r="AA100" s="207"/>
      <c r="AB100" s="207"/>
      <c r="AC100" s="207"/>
      <c r="AD100" s="207"/>
      <c r="AE100" s="207"/>
      <c r="AF100" s="207"/>
      <c r="AG100" s="207"/>
      <c r="AH100" s="207"/>
      <c r="AI100" s="207"/>
      <c r="AJ100" s="207"/>
      <c r="AK100" s="207"/>
      <c r="AL100" s="207"/>
      <c r="AM100" s="207"/>
      <c r="AN100" s="207"/>
      <c r="AO100" s="207"/>
      <c r="AP100" s="207"/>
      <c r="AQ100" s="207"/>
      <c r="AR100" s="207"/>
      <c r="AS100" s="207"/>
      <c r="AT100" s="207"/>
      <c r="AU100" s="207"/>
      <c r="AV100" s="207"/>
      <c r="AW100" s="207"/>
      <c r="AX100" s="207"/>
      <c r="AY100" s="207"/>
      <c r="AZ100" s="207"/>
      <c r="BA100" s="207"/>
      <c r="BB100" s="207"/>
      <c r="BC100" s="207"/>
      <c r="BD100" s="207"/>
      <c r="BE100" s="207"/>
    </row>
  </sheetData>
  <mergeCells count="183">
    <mergeCell ref="K25:K26"/>
    <mergeCell ref="K37:K38"/>
    <mergeCell ref="L44:L58"/>
    <mergeCell ref="K44:K58"/>
    <mergeCell ref="G44:G58"/>
    <mergeCell ref="H44:H58"/>
    <mergeCell ref="J44:J58"/>
    <mergeCell ref="I44:I58"/>
    <mergeCell ref="L25:L26"/>
    <mergeCell ref="J21:J30"/>
    <mergeCell ref="I21:I30"/>
    <mergeCell ref="H21:H30"/>
    <mergeCell ref="G21:G30"/>
    <mergeCell ref="J31:J40"/>
    <mergeCell ref="H31:H40"/>
    <mergeCell ref="G31:G40"/>
    <mergeCell ref="I31:I40"/>
    <mergeCell ref="G41:G43"/>
    <mergeCell ref="I41:I43"/>
    <mergeCell ref="L21:L22"/>
    <mergeCell ref="K21:K22"/>
    <mergeCell ref="L59:L60"/>
    <mergeCell ref="I64:I66"/>
    <mergeCell ref="L84:L85"/>
    <mergeCell ref="H41:H43"/>
    <mergeCell ref="J59:J63"/>
    <mergeCell ref="K84:K85"/>
    <mergeCell ref="J41:J43"/>
    <mergeCell ref="K72:K82"/>
    <mergeCell ref="K59:K60"/>
    <mergeCell ref="I90:I92"/>
    <mergeCell ref="J90:J92"/>
    <mergeCell ref="J84:J85"/>
    <mergeCell ref="E90:E92"/>
    <mergeCell ref="C90:C92"/>
    <mergeCell ref="D67:D86"/>
    <mergeCell ref="E67:E86"/>
    <mergeCell ref="I59:I63"/>
    <mergeCell ref="G64:G66"/>
    <mergeCell ref="H64:H66"/>
    <mergeCell ref="D59:D63"/>
    <mergeCell ref="E59:E63"/>
    <mergeCell ref="I67:I86"/>
    <mergeCell ref="H87:H89"/>
    <mergeCell ref="J87:J88"/>
    <mergeCell ref="J64:J66"/>
    <mergeCell ref="G87:G89"/>
    <mergeCell ref="I87:I89"/>
    <mergeCell ref="M67:M68"/>
    <mergeCell ref="K70:K71"/>
    <mergeCell ref="L70:L71"/>
    <mergeCell ref="B67:B86"/>
    <mergeCell ref="C67:C86"/>
    <mergeCell ref="F67:F86"/>
    <mergeCell ref="G67:G86"/>
    <mergeCell ref="H67:H86"/>
    <mergeCell ref="J67:J83"/>
    <mergeCell ref="L72:L82"/>
    <mergeCell ref="B90:B92"/>
    <mergeCell ref="D90:D92"/>
    <mergeCell ref="F90:F92"/>
    <mergeCell ref="G90:G92"/>
    <mergeCell ref="H90:H92"/>
    <mergeCell ref="AN4:AN5"/>
    <mergeCell ref="AQ4:AQ5"/>
    <mergeCell ref="L34:L36"/>
    <mergeCell ref="K34:K36"/>
    <mergeCell ref="J7:J20"/>
    <mergeCell ref="L37:L38"/>
    <mergeCell ref="M37:M38"/>
    <mergeCell ref="F87:F89"/>
    <mergeCell ref="B87:B89"/>
    <mergeCell ref="D87:D89"/>
    <mergeCell ref="C87:C89"/>
    <mergeCell ref="E87:E89"/>
    <mergeCell ref="K67:K68"/>
    <mergeCell ref="L67:L68"/>
    <mergeCell ref="AH3:AH5"/>
    <mergeCell ref="AJ3:AN3"/>
    <mergeCell ref="AJ4:AJ5"/>
    <mergeCell ref="AK4:AK5"/>
    <mergeCell ref="T4:T5"/>
    <mergeCell ref="AG3:AG5"/>
    <mergeCell ref="AL4:AL5"/>
    <mergeCell ref="AM4:AM5"/>
    <mergeCell ref="AI4:AI5"/>
    <mergeCell ref="Z3:Z5"/>
    <mergeCell ref="AB3:AF3"/>
    <mergeCell ref="U4:U5"/>
    <mergeCell ref="V4:V5"/>
    <mergeCell ref="W4:W5"/>
    <mergeCell ref="AA4:AA5"/>
    <mergeCell ref="AF4:AF5"/>
    <mergeCell ref="BD4:BD5"/>
    <mergeCell ref="AZ4:AZ5"/>
    <mergeCell ref="BA4:BA5"/>
    <mergeCell ref="BB4:BB5"/>
    <mergeCell ref="BC4:BC5"/>
    <mergeCell ref="AV4:AV5"/>
    <mergeCell ref="AY4:AY5"/>
    <mergeCell ref="AX3:AX5"/>
    <mergeCell ref="AR4:AR5"/>
    <mergeCell ref="AS4:AS5"/>
    <mergeCell ref="AT4:AT5"/>
    <mergeCell ref="AU4:AU5"/>
    <mergeCell ref="AW3:AW5"/>
    <mergeCell ref="AX2:BE2"/>
    <mergeCell ref="B3:B5"/>
    <mergeCell ref="C3:C5"/>
    <mergeCell ref="D3:D5"/>
    <mergeCell ref="E3:E5"/>
    <mergeCell ref="F3:F5"/>
    <mergeCell ref="G3:G5"/>
    <mergeCell ref="H3:H5"/>
    <mergeCell ref="I3:I5"/>
    <mergeCell ref="J3:J5"/>
    <mergeCell ref="Z2:AG2"/>
    <mergeCell ref="AH2:AO2"/>
    <mergeCell ref="AP2:AW2"/>
    <mergeCell ref="K3:K5"/>
    <mergeCell ref="L3:L5"/>
    <mergeCell ref="M3:M5"/>
    <mergeCell ref="N3:N5"/>
    <mergeCell ref="O4:O5"/>
    <mergeCell ref="P4:P5"/>
    <mergeCell ref="AZ3:BD3"/>
    <mergeCell ref="BE3:BE5"/>
    <mergeCell ref="AO3:AO5"/>
    <mergeCell ref="AP3:AP5"/>
    <mergeCell ref="AR3:AV3"/>
    <mergeCell ref="A1:K1"/>
    <mergeCell ref="L1:Y1"/>
    <mergeCell ref="A2:Y2"/>
    <mergeCell ref="A3:A5"/>
    <mergeCell ref="I7:I20"/>
    <mergeCell ref="H7:H20"/>
    <mergeCell ref="AC4:AC5"/>
    <mergeCell ref="AD4:AD5"/>
    <mergeCell ref="AE4:AE5"/>
    <mergeCell ref="Q4:Q5"/>
    <mergeCell ref="R4:R5"/>
    <mergeCell ref="S3:W3"/>
    <mergeCell ref="X3:X5"/>
    <mergeCell ref="Y3:Y5"/>
    <mergeCell ref="AB4:AB5"/>
    <mergeCell ref="O3:R3"/>
    <mergeCell ref="S4:S5"/>
    <mergeCell ref="B7:B20"/>
    <mergeCell ref="C7:C20"/>
    <mergeCell ref="D7:D20"/>
    <mergeCell ref="E7:E20"/>
    <mergeCell ref="F7:F20"/>
    <mergeCell ref="G7:G20"/>
    <mergeCell ref="B64:B66"/>
    <mergeCell ref="C64:C66"/>
    <mergeCell ref="D64:D66"/>
    <mergeCell ref="E64:E66"/>
    <mergeCell ref="F64:F66"/>
    <mergeCell ref="F59:F63"/>
    <mergeCell ref="H59:H63"/>
    <mergeCell ref="G59:G63"/>
    <mergeCell ref="B59:B63"/>
    <mergeCell ref="C59:C63"/>
    <mergeCell ref="F44:F58"/>
    <mergeCell ref="B44:B58"/>
    <mergeCell ref="C44:C58"/>
    <mergeCell ref="D44:D58"/>
    <mergeCell ref="E44:E58"/>
    <mergeCell ref="F41:F43"/>
    <mergeCell ref="D21:D30"/>
    <mergeCell ref="C21:C30"/>
    <mergeCell ref="B21:B30"/>
    <mergeCell ref="F21:F30"/>
    <mergeCell ref="E21:E30"/>
    <mergeCell ref="F31:F40"/>
    <mergeCell ref="B31:B40"/>
    <mergeCell ref="C31:C40"/>
    <mergeCell ref="D31:D40"/>
    <mergeCell ref="E31:E40"/>
    <mergeCell ref="B41:B43"/>
    <mergeCell ref="C41:C43"/>
    <mergeCell ref="D41:D43"/>
    <mergeCell ref="E41:E43"/>
  </mergeCells>
  <printOptions horizontalCentered="1"/>
  <pageMargins left="0.70866141732283472" right="0.70866141732283472" top="0.74803149606299213" bottom="0.74803149606299213" header="0.31496062992125984" footer="0.31496062992125984"/>
  <pageSetup scale="55" fitToWidth="3" fitToHeight="3" orientation="landscape" r:id="rId1"/>
  <colBreaks count="1" manualBreakCount="1">
    <brk id="1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B563"/>
  <sheetViews>
    <sheetView topLeftCell="A269" zoomScale="85" zoomScaleNormal="85" workbookViewId="0">
      <selection activeCell="C269" sqref="C269"/>
    </sheetView>
  </sheetViews>
  <sheetFormatPr baseColWidth="10" defaultColWidth="11.42578125" defaultRowHeight="15" x14ac:dyDescent="0.25"/>
  <cols>
    <col min="1" max="1" width="3.7109375" style="47" bestFit="1" customWidth="1"/>
    <col min="2" max="2" width="6.5703125" style="47" bestFit="1" customWidth="1"/>
    <col min="3" max="3" width="17" style="47" customWidth="1"/>
    <col min="4" max="4" width="11.42578125" style="54"/>
    <col min="5" max="5" width="43.140625" style="54" customWidth="1"/>
    <col min="6" max="6" width="76.28515625" style="55" hidden="1" customWidth="1"/>
    <col min="7" max="7" width="11.42578125" style="47"/>
    <col min="8" max="8" width="12.42578125" style="47" customWidth="1"/>
    <col min="9" max="16384" width="11.42578125" style="47"/>
  </cols>
  <sheetData>
    <row r="1" spans="1:54" s="57" customFormat="1" ht="51" x14ac:dyDescent="0.2">
      <c r="A1" s="58" t="s">
        <v>1587</v>
      </c>
      <c r="B1" s="58" t="s">
        <v>1592</v>
      </c>
      <c r="C1" s="58" t="s">
        <v>1586</v>
      </c>
      <c r="D1" s="58" t="s">
        <v>1</v>
      </c>
      <c r="E1" s="58" t="s">
        <v>27</v>
      </c>
      <c r="F1" s="58" t="s">
        <v>78</v>
      </c>
      <c r="G1" s="58" t="s">
        <v>2</v>
      </c>
      <c r="H1" s="58" t="s">
        <v>3</v>
      </c>
      <c r="I1" s="59" t="s">
        <v>14</v>
      </c>
      <c r="J1" s="58" t="s">
        <v>1595</v>
      </c>
      <c r="K1" s="58" t="s">
        <v>4</v>
      </c>
      <c r="L1" s="58" t="s">
        <v>5</v>
      </c>
      <c r="M1" s="58"/>
      <c r="N1" s="58"/>
      <c r="O1" s="58"/>
      <c r="P1" s="906" t="s">
        <v>18</v>
      </c>
      <c r="Q1" s="907"/>
      <c r="R1" s="907"/>
      <c r="S1" s="907"/>
      <c r="T1" s="908"/>
      <c r="U1" s="58" t="s">
        <v>6</v>
      </c>
      <c r="V1" s="58" t="s">
        <v>7</v>
      </c>
      <c r="W1" s="60" t="s">
        <v>72</v>
      </c>
      <c r="X1" s="61"/>
      <c r="Y1" s="909" t="s">
        <v>18</v>
      </c>
      <c r="Z1" s="910"/>
      <c r="AA1" s="910"/>
      <c r="AB1" s="910"/>
      <c r="AC1" s="911"/>
      <c r="AD1" s="60" t="s">
        <v>73</v>
      </c>
      <c r="AE1" s="62" t="s">
        <v>74</v>
      </c>
      <c r="AF1" s="63"/>
      <c r="AG1" s="912" t="s">
        <v>18</v>
      </c>
      <c r="AH1" s="913"/>
      <c r="AI1" s="913"/>
      <c r="AJ1" s="913"/>
      <c r="AK1" s="914"/>
      <c r="AL1" s="62" t="s">
        <v>75</v>
      </c>
      <c r="AM1" s="64" t="s">
        <v>76</v>
      </c>
      <c r="AN1" s="65"/>
      <c r="AO1" s="915" t="s">
        <v>18</v>
      </c>
      <c r="AP1" s="916"/>
      <c r="AQ1" s="916"/>
      <c r="AR1" s="916"/>
      <c r="AS1" s="917"/>
      <c r="AT1" s="64" t="s">
        <v>77</v>
      </c>
      <c r="AU1" s="66" t="s">
        <v>1176</v>
      </c>
      <c r="AV1" s="67"/>
      <c r="AW1" s="918" t="s">
        <v>18</v>
      </c>
      <c r="AX1" s="919"/>
      <c r="AY1" s="919"/>
      <c r="AZ1" s="919"/>
      <c r="BA1" s="920"/>
      <c r="BB1" s="66" t="s">
        <v>1177</v>
      </c>
    </row>
    <row r="2" spans="1:54" s="57" customFormat="1" ht="50.25" customHeight="1" x14ac:dyDescent="0.25">
      <c r="A2" s="74" t="s">
        <v>1587</v>
      </c>
      <c r="B2" s="74" t="s">
        <v>1592</v>
      </c>
      <c r="C2" s="74" t="s">
        <v>1586</v>
      </c>
      <c r="D2" s="74" t="s">
        <v>1</v>
      </c>
      <c r="E2" s="74" t="s">
        <v>27</v>
      </c>
      <c r="F2" s="74" t="s">
        <v>78</v>
      </c>
      <c r="G2" s="58"/>
      <c r="H2" s="58"/>
      <c r="I2" s="68"/>
      <c r="J2" s="58"/>
      <c r="K2" s="58"/>
      <c r="L2" s="58" t="s">
        <v>27</v>
      </c>
      <c r="M2" s="58" t="s">
        <v>8</v>
      </c>
      <c r="N2" s="69" t="s">
        <v>1596</v>
      </c>
      <c r="O2" s="69" t="s">
        <v>20</v>
      </c>
      <c r="P2" s="58" t="s">
        <v>9</v>
      </c>
      <c r="Q2" s="58" t="s">
        <v>1593</v>
      </c>
      <c r="R2" s="58" t="s">
        <v>11</v>
      </c>
      <c r="S2" s="58" t="s">
        <v>1594</v>
      </c>
      <c r="T2" s="59" t="s">
        <v>17</v>
      </c>
      <c r="U2" s="58"/>
      <c r="V2" s="58"/>
      <c r="W2" s="61"/>
      <c r="X2" s="70" t="s">
        <v>22</v>
      </c>
      <c r="Y2" s="61" t="s">
        <v>9</v>
      </c>
      <c r="Z2" s="61" t="s">
        <v>1593</v>
      </c>
      <c r="AA2" s="61" t="s">
        <v>11</v>
      </c>
      <c r="AB2" s="61" t="s">
        <v>1594</v>
      </c>
      <c r="AC2" s="60" t="s">
        <v>17</v>
      </c>
      <c r="AD2" s="61"/>
      <c r="AE2" s="63"/>
      <c r="AF2" s="71" t="s">
        <v>19</v>
      </c>
      <c r="AG2" s="63" t="s">
        <v>9</v>
      </c>
      <c r="AH2" s="63" t="s">
        <v>1593</v>
      </c>
      <c r="AI2" s="63" t="s">
        <v>11</v>
      </c>
      <c r="AJ2" s="62" t="s">
        <v>1594</v>
      </c>
      <c r="AK2" s="62" t="s">
        <v>17</v>
      </c>
      <c r="AL2" s="63"/>
      <c r="AM2" s="65"/>
      <c r="AN2" s="72" t="s">
        <v>19</v>
      </c>
      <c r="AO2" s="65" t="s">
        <v>9</v>
      </c>
      <c r="AP2" s="65" t="s">
        <v>1593</v>
      </c>
      <c r="AQ2" s="65" t="s">
        <v>11</v>
      </c>
      <c r="AR2" s="64" t="s">
        <v>1594</v>
      </c>
      <c r="AS2" s="64" t="s">
        <v>17</v>
      </c>
      <c r="AT2" s="65"/>
      <c r="AU2" s="67"/>
      <c r="AV2" s="73" t="s">
        <v>19</v>
      </c>
      <c r="AW2" s="67" t="s">
        <v>9</v>
      </c>
      <c r="AX2" s="67" t="s">
        <v>1593</v>
      </c>
      <c r="AY2" s="67" t="s">
        <v>11</v>
      </c>
      <c r="AZ2" s="66" t="s">
        <v>1594</v>
      </c>
      <c r="BA2" s="66" t="s">
        <v>17</v>
      </c>
      <c r="BB2" s="67"/>
    </row>
    <row r="3" spans="1:54" ht="25.5" customHeight="1" x14ac:dyDescent="0.25">
      <c r="A3" s="56">
        <v>1</v>
      </c>
      <c r="B3" s="49" t="s">
        <v>80</v>
      </c>
      <c r="C3" s="49" t="s">
        <v>1191</v>
      </c>
      <c r="D3" s="49" t="s">
        <v>80</v>
      </c>
      <c r="E3" s="49" t="s">
        <v>1191</v>
      </c>
      <c r="F3" s="49" t="s">
        <v>640</v>
      </c>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row>
    <row r="4" spans="1:54" ht="25.5" x14ac:dyDescent="0.25">
      <c r="A4" s="56">
        <v>2</v>
      </c>
      <c r="B4" s="50" t="s">
        <v>81</v>
      </c>
      <c r="C4" s="50" t="s">
        <v>1192</v>
      </c>
      <c r="D4" s="50" t="s">
        <v>81</v>
      </c>
      <c r="E4" s="50" t="s">
        <v>1192</v>
      </c>
      <c r="F4" s="50" t="s">
        <v>641</v>
      </c>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row>
    <row r="5" spans="1:54" ht="25.5" x14ac:dyDescent="0.25">
      <c r="A5" s="56">
        <v>3</v>
      </c>
      <c r="B5" s="50" t="s">
        <v>81</v>
      </c>
      <c r="C5" s="50" t="s">
        <v>1192</v>
      </c>
      <c r="D5" s="45" t="s">
        <v>82</v>
      </c>
      <c r="E5" s="45" t="s">
        <v>1193</v>
      </c>
      <c r="F5" s="45" t="s">
        <v>642</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row>
    <row r="6" spans="1:54" ht="25.5" x14ac:dyDescent="0.25">
      <c r="A6" s="56">
        <v>4</v>
      </c>
      <c r="B6" s="50" t="s">
        <v>81</v>
      </c>
      <c r="C6" s="50" t="s">
        <v>1192</v>
      </c>
      <c r="D6" s="45" t="s">
        <v>79</v>
      </c>
      <c r="E6" s="45" t="s">
        <v>1194</v>
      </c>
      <c r="F6" s="45" t="s">
        <v>643</v>
      </c>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row>
    <row r="7" spans="1:54" s="51" customFormat="1" ht="51" x14ac:dyDescent="0.25">
      <c r="A7" s="56">
        <v>5</v>
      </c>
      <c r="B7" s="46" t="s">
        <v>81</v>
      </c>
      <c r="C7" s="46" t="s">
        <v>1192</v>
      </c>
      <c r="D7" s="46" t="s">
        <v>83</v>
      </c>
      <c r="E7" s="46" t="s">
        <v>1195</v>
      </c>
      <c r="F7" s="46" t="s">
        <v>644</v>
      </c>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row>
    <row r="8" spans="1:54" s="51" customFormat="1" ht="25.5" x14ac:dyDescent="0.25">
      <c r="A8" s="56">
        <v>6</v>
      </c>
      <c r="B8" s="46" t="s">
        <v>81</v>
      </c>
      <c r="C8" s="46" t="s">
        <v>1192</v>
      </c>
      <c r="D8" s="46" t="s">
        <v>84</v>
      </c>
      <c r="E8" s="46" t="s">
        <v>1196</v>
      </c>
      <c r="F8" s="46" t="s">
        <v>645</v>
      </c>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row>
    <row r="9" spans="1:54" s="51" customFormat="1" ht="38.25" x14ac:dyDescent="0.25">
      <c r="A9" s="56">
        <v>7</v>
      </c>
      <c r="B9" s="46" t="s">
        <v>81</v>
      </c>
      <c r="C9" s="46" t="s">
        <v>1192</v>
      </c>
      <c r="D9" s="46" t="s">
        <v>85</v>
      </c>
      <c r="E9" s="46" t="s">
        <v>1197</v>
      </c>
      <c r="F9" s="46" t="s">
        <v>646</v>
      </c>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row>
    <row r="10" spans="1:54" s="51" customFormat="1" ht="38.25" x14ac:dyDescent="0.25">
      <c r="A10" s="56">
        <v>8</v>
      </c>
      <c r="B10" s="46" t="s">
        <v>81</v>
      </c>
      <c r="C10" s="46" t="s">
        <v>1192</v>
      </c>
      <c r="D10" s="46" t="s">
        <v>86</v>
      </c>
      <c r="E10" s="46" t="s">
        <v>1198</v>
      </c>
      <c r="F10" s="46" t="s">
        <v>647</v>
      </c>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row>
    <row r="11" spans="1:54" s="51" customFormat="1" ht="38.25" x14ac:dyDescent="0.25">
      <c r="A11" s="56">
        <v>9</v>
      </c>
      <c r="B11" s="45" t="s">
        <v>81</v>
      </c>
      <c r="C11" s="45" t="s">
        <v>1192</v>
      </c>
      <c r="D11" s="45" t="s">
        <v>87</v>
      </c>
      <c r="E11" s="45" t="s">
        <v>1199</v>
      </c>
      <c r="F11" s="45" t="s">
        <v>648</v>
      </c>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row>
    <row r="12" spans="1:54" s="51" customFormat="1" ht="51" x14ac:dyDescent="0.25">
      <c r="A12" s="56">
        <v>10</v>
      </c>
      <c r="B12" s="45" t="s">
        <v>81</v>
      </c>
      <c r="C12" s="45" t="s">
        <v>1192</v>
      </c>
      <c r="D12" s="45" t="s">
        <v>88</v>
      </c>
      <c r="E12" s="45" t="s">
        <v>1200</v>
      </c>
      <c r="F12" s="45" t="s">
        <v>649</v>
      </c>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row>
    <row r="13" spans="1:54" s="51" customFormat="1" ht="25.5" x14ac:dyDescent="0.25">
      <c r="A13" s="56">
        <v>11</v>
      </c>
      <c r="B13" s="45" t="s">
        <v>81</v>
      </c>
      <c r="C13" s="45" t="s">
        <v>1192</v>
      </c>
      <c r="D13" s="45" t="s">
        <v>89</v>
      </c>
      <c r="E13" s="45" t="s">
        <v>1201</v>
      </c>
      <c r="F13" s="45" t="s">
        <v>650</v>
      </c>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row>
    <row r="14" spans="1:54" s="51" customFormat="1" ht="38.25" x14ac:dyDescent="0.25">
      <c r="A14" s="56">
        <v>12</v>
      </c>
      <c r="B14" s="46" t="s">
        <v>81</v>
      </c>
      <c r="C14" s="46" t="s">
        <v>1192</v>
      </c>
      <c r="D14" s="46" t="s">
        <v>90</v>
      </c>
      <c r="E14" s="46" t="s">
        <v>1202</v>
      </c>
      <c r="F14" s="46" t="s">
        <v>651</v>
      </c>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row>
    <row r="15" spans="1:54" s="51" customFormat="1" ht="25.5" x14ac:dyDescent="0.25">
      <c r="A15" s="56">
        <v>13</v>
      </c>
      <c r="B15" s="46" t="s">
        <v>81</v>
      </c>
      <c r="C15" s="46" t="s">
        <v>1192</v>
      </c>
      <c r="D15" s="46" t="s">
        <v>91</v>
      </c>
      <c r="E15" s="46" t="s">
        <v>1203</v>
      </c>
      <c r="F15" s="46" t="s">
        <v>652</v>
      </c>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row>
    <row r="16" spans="1:54" s="51" customFormat="1" ht="38.25" x14ac:dyDescent="0.25">
      <c r="A16" s="56">
        <v>14</v>
      </c>
      <c r="B16" s="46" t="s">
        <v>81</v>
      </c>
      <c r="C16" s="46" t="s">
        <v>1192</v>
      </c>
      <c r="D16" s="46" t="s">
        <v>92</v>
      </c>
      <c r="E16" s="46" t="s">
        <v>1204</v>
      </c>
      <c r="F16" s="46" t="s">
        <v>653</v>
      </c>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row>
    <row r="17" spans="1:54" s="51" customFormat="1" ht="25.5" x14ac:dyDescent="0.25">
      <c r="A17" s="56">
        <v>15</v>
      </c>
      <c r="B17" s="46" t="s">
        <v>81</v>
      </c>
      <c r="C17" s="46" t="s">
        <v>1192</v>
      </c>
      <c r="D17" s="46" t="s">
        <v>93</v>
      </c>
      <c r="E17" s="46" t="s">
        <v>1205</v>
      </c>
      <c r="F17" s="46" t="s">
        <v>654</v>
      </c>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row>
    <row r="18" spans="1:54" s="51" customFormat="1" ht="38.25" x14ac:dyDescent="0.25">
      <c r="A18" s="56">
        <v>16</v>
      </c>
      <c r="B18" s="45" t="s">
        <v>81</v>
      </c>
      <c r="C18" s="45" t="s">
        <v>1192</v>
      </c>
      <c r="D18" s="45" t="s">
        <v>94</v>
      </c>
      <c r="E18" s="45" t="s">
        <v>1206</v>
      </c>
      <c r="F18" s="45" t="s">
        <v>655</v>
      </c>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row>
    <row r="19" spans="1:54" s="51" customFormat="1" ht="38.25" x14ac:dyDescent="0.25">
      <c r="A19" s="56">
        <v>17</v>
      </c>
      <c r="B19" s="45" t="s">
        <v>81</v>
      </c>
      <c r="C19" s="45" t="s">
        <v>1192</v>
      </c>
      <c r="D19" s="45" t="s">
        <v>95</v>
      </c>
      <c r="E19" s="45" t="s">
        <v>1201</v>
      </c>
      <c r="F19" s="45" t="s">
        <v>656</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row>
    <row r="20" spans="1:54" s="51" customFormat="1" ht="38.25" x14ac:dyDescent="0.25">
      <c r="A20" s="56">
        <v>18</v>
      </c>
      <c r="B20" s="46" t="s">
        <v>81</v>
      </c>
      <c r="C20" s="46" t="s">
        <v>1192</v>
      </c>
      <c r="D20" s="46" t="s">
        <v>96</v>
      </c>
      <c r="E20" s="46" t="s">
        <v>1202</v>
      </c>
      <c r="F20" s="46" t="s">
        <v>657</v>
      </c>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row>
    <row r="21" spans="1:54" s="51" customFormat="1" ht="38.25" x14ac:dyDescent="0.25">
      <c r="A21" s="56">
        <v>19</v>
      </c>
      <c r="B21" s="46" t="s">
        <v>81</v>
      </c>
      <c r="C21" s="46" t="s">
        <v>1192</v>
      </c>
      <c r="D21" s="46" t="s">
        <v>97</v>
      </c>
      <c r="E21" s="46" t="s">
        <v>1203</v>
      </c>
      <c r="F21" s="46" t="s">
        <v>658</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row>
    <row r="22" spans="1:54" s="51" customFormat="1" ht="38.25" x14ac:dyDescent="0.25">
      <c r="A22" s="56">
        <v>20</v>
      </c>
      <c r="B22" s="46" t="s">
        <v>81</v>
      </c>
      <c r="C22" s="46" t="s">
        <v>1192</v>
      </c>
      <c r="D22" s="46" t="s">
        <v>98</v>
      </c>
      <c r="E22" s="46" t="s">
        <v>1204</v>
      </c>
      <c r="F22" s="46" t="s">
        <v>659</v>
      </c>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row>
    <row r="23" spans="1:54" s="51" customFormat="1" ht="25.5" x14ac:dyDescent="0.25">
      <c r="A23" s="56">
        <v>21</v>
      </c>
      <c r="B23" s="46" t="s">
        <v>81</v>
      </c>
      <c r="C23" s="46" t="s">
        <v>1192</v>
      </c>
      <c r="D23" s="46" t="s">
        <v>99</v>
      </c>
      <c r="E23" s="46" t="s">
        <v>1205</v>
      </c>
      <c r="F23" s="46" t="s">
        <v>660</v>
      </c>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row>
    <row r="24" spans="1:54" s="51" customFormat="1" ht="51" x14ac:dyDescent="0.25">
      <c r="A24" s="56">
        <v>22</v>
      </c>
      <c r="B24" s="45" t="s">
        <v>81</v>
      </c>
      <c r="C24" s="45" t="s">
        <v>1192</v>
      </c>
      <c r="D24" s="45" t="s">
        <v>100</v>
      </c>
      <c r="E24" s="45" t="s">
        <v>1207</v>
      </c>
      <c r="F24" s="45" t="s">
        <v>661</v>
      </c>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row>
    <row r="25" spans="1:54" s="51" customFormat="1" ht="25.5" x14ac:dyDescent="0.25">
      <c r="A25" s="56">
        <v>23</v>
      </c>
      <c r="B25" s="46" t="s">
        <v>81</v>
      </c>
      <c r="C25" s="46" t="s">
        <v>1192</v>
      </c>
      <c r="D25" s="46" t="s">
        <v>101</v>
      </c>
      <c r="E25" s="46" t="s">
        <v>1208</v>
      </c>
      <c r="F25" s="46" t="s">
        <v>662</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row>
    <row r="26" spans="1:54" s="51" customFormat="1" ht="25.5" x14ac:dyDescent="0.25">
      <c r="A26" s="56">
        <v>24</v>
      </c>
      <c r="B26" s="46" t="s">
        <v>81</v>
      </c>
      <c r="C26" s="46" t="s">
        <v>1192</v>
      </c>
      <c r="D26" s="46" t="s">
        <v>102</v>
      </c>
      <c r="E26" s="46" t="s">
        <v>1209</v>
      </c>
      <c r="F26" s="46" t="s">
        <v>663</v>
      </c>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row>
    <row r="27" spans="1:54" s="51" customFormat="1" ht="25.5" x14ac:dyDescent="0.25">
      <c r="A27" s="56">
        <v>25</v>
      </c>
      <c r="B27" s="46" t="s">
        <v>81</v>
      </c>
      <c r="C27" s="46" t="s">
        <v>1192</v>
      </c>
      <c r="D27" s="46" t="s">
        <v>103</v>
      </c>
      <c r="E27" s="46" t="s">
        <v>1210</v>
      </c>
      <c r="F27" s="46" t="s">
        <v>664</v>
      </c>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row>
    <row r="28" spans="1:54" s="51" customFormat="1" ht="25.5" x14ac:dyDescent="0.25">
      <c r="A28" s="56">
        <v>26</v>
      </c>
      <c r="B28" s="46" t="s">
        <v>81</v>
      </c>
      <c r="C28" s="46" t="s">
        <v>1192</v>
      </c>
      <c r="D28" s="46" t="s">
        <v>104</v>
      </c>
      <c r="E28" s="46" t="s">
        <v>1211</v>
      </c>
      <c r="F28" s="46" t="s">
        <v>665</v>
      </c>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row>
    <row r="29" spans="1:54" s="51" customFormat="1" ht="38.25" x14ac:dyDescent="0.25">
      <c r="A29" s="56">
        <v>27</v>
      </c>
      <c r="B29" s="46" t="s">
        <v>81</v>
      </c>
      <c r="C29" s="46" t="s">
        <v>1192</v>
      </c>
      <c r="D29" s="46" t="s">
        <v>105</v>
      </c>
      <c r="E29" s="46" t="s">
        <v>1212</v>
      </c>
      <c r="F29" s="46" t="s">
        <v>666</v>
      </c>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row>
    <row r="30" spans="1:54" s="51" customFormat="1" ht="51" x14ac:dyDescent="0.25">
      <c r="A30" s="56">
        <v>28</v>
      </c>
      <c r="B30" s="45" t="s">
        <v>81</v>
      </c>
      <c r="C30" s="45" t="s">
        <v>1192</v>
      </c>
      <c r="D30" s="45" t="s">
        <v>106</v>
      </c>
      <c r="E30" s="45" t="s">
        <v>1213</v>
      </c>
      <c r="F30" s="45" t="s">
        <v>667</v>
      </c>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row>
    <row r="31" spans="1:54" s="51" customFormat="1" ht="25.5" x14ac:dyDescent="0.25">
      <c r="A31" s="56">
        <v>29</v>
      </c>
      <c r="B31" s="45" t="s">
        <v>81</v>
      </c>
      <c r="C31" s="45" t="s">
        <v>1192</v>
      </c>
      <c r="D31" s="45" t="s">
        <v>107</v>
      </c>
      <c r="E31" s="45" t="s">
        <v>1201</v>
      </c>
      <c r="F31" s="45" t="s">
        <v>668</v>
      </c>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row>
    <row r="32" spans="1:54" s="51" customFormat="1" ht="38.25" x14ac:dyDescent="0.25">
      <c r="A32" s="56">
        <v>30</v>
      </c>
      <c r="B32" s="46" t="s">
        <v>81</v>
      </c>
      <c r="C32" s="46" t="s">
        <v>1192</v>
      </c>
      <c r="D32" s="46" t="s">
        <v>108</v>
      </c>
      <c r="E32" s="46" t="s">
        <v>1202</v>
      </c>
      <c r="F32" s="46" t="s">
        <v>669</v>
      </c>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row>
    <row r="33" spans="1:54" s="51" customFormat="1" ht="25.5" x14ac:dyDescent="0.25">
      <c r="A33" s="56">
        <v>31</v>
      </c>
      <c r="B33" s="46" t="s">
        <v>81</v>
      </c>
      <c r="C33" s="46" t="s">
        <v>1192</v>
      </c>
      <c r="D33" s="46" t="s">
        <v>109</v>
      </c>
      <c r="E33" s="46" t="s">
        <v>1203</v>
      </c>
      <c r="F33" s="46" t="s">
        <v>670</v>
      </c>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row>
    <row r="34" spans="1:54" s="51" customFormat="1" ht="38.25" x14ac:dyDescent="0.25">
      <c r="A34" s="56">
        <v>32</v>
      </c>
      <c r="B34" s="46" t="s">
        <v>81</v>
      </c>
      <c r="C34" s="46" t="s">
        <v>1192</v>
      </c>
      <c r="D34" s="46" t="s">
        <v>110</v>
      </c>
      <c r="E34" s="46" t="s">
        <v>1204</v>
      </c>
      <c r="F34" s="46" t="s">
        <v>671</v>
      </c>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row>
    <row r="35" spans="1:54" s="51" customFormat="1" ht="25.5" x14ac:dyDescent="0.25">
      <c r="A35" s="56">
        <v>33</v>
      </c>
      <c r="B35" s="46" t="s">
        <v>81</v>
      </c>
      <c r="C35" s="46" t="s">
        <v>1192</v>
      </c>
      <c r="D35" s="46" t="s">
        <v>111</v>
      </c>
      <c r="E35" s="46" t="s">
        <v>1205</v>
      </c>
      <c r="F35" s="46" t="s">
        <v>672</v>
      </c>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row>
    <row r="36" spans="1:54" s="51" customFormat="1" ht="38.25" x14ac:dyDescent="0.25">
      <c r="A36" s="56">
        <v>34</v>
      </c>
      <c r="B36" s="45" t="s">
        <v>81</v>
      </c>
      <c r="C36" s="45" t="s">
        <v>1192</v>
      </c>
      <c r="D36" s="45" t="s">
        <v>112</v>
      </c>
      <c r="E36" s="45" t="s">
        <v>1214</v>
      </c>
      <c r="F36" s="45" t="s">
        <v>673</v>
      </c>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row>
    <row r="37" spans="1:54" s="51" customFormat="1" ht="38.25" x14ac:dyDescent="0.25">
      <c r="A37" s="56">
        <v>35</v>
      </c>
      <c r="B37" s="45" t="s">
        <v>81</v>
      </c>
      <c r="C37" s="45" t="s">
        <v>1192</v>
      </c>
      <c r="D37" s="45" t="s">
        <v>113</v>
      </c>
      <c r="E37" s="45" t="s">
        <v>1201</v>
      </c>
      <c r="F37" s="45" t="s">
        <v>674</v>
      </c>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row>
    <row r="38" spans="1:54" s="51" customFormat="1" ht="51" x14ac:dyDescent="0.25">
      <c r="A38" s="56">
        <v>36</v>
      </c>
      <c r="B38" s="46" t="s">
        <v>81</v>
      </c>
      <c r="C38" s="46" t="s">
        <v>1192</v>
      </c>
      <c r="D38" s="46" t="s">
        <v>114</v>
      </c>
      <c r="E38" s="46" t="s">
        <v>1202</v>
      </c>
      <c r="F38" s="46" t="s">
        <v>675</v>
      </c>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row>
    <row r="39" spans="1:54" s="51" customFormat="1" ht="38.25" x14ac:dyDescent="0.25">
      <c r="A39" s="56">
        <v>37</v>
      </c>
      <c r="B39" s="46" t="s">
        <v>81</v>
      </c>
      <c r="C39" s="46" t="s">
        <v>1192</v>
      </c>
      <c r="D39" s="46" t="s">
        <v>115</v>
      </c>
      <c r="E39" s="46" t="s">
        <v>1203</v>
      </c>
      <c r="F39" s="46" t="s">
        <v>676</v>
      </c>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row>
    <row r="40" spans="1:54" s="51" customFormat="1" ht="38.25" x14ac:dyDescent="0.25">
      <c r="A40" s="56">
        <v>38</v>
      </c>
      <c r="B40" s="46" t="s">
        <v>81</v>
      </c>
      <c r="C40" s="46" t="s">
        <v>1192</v>
      </c>
      <c r="D40" s="46" t="s">
        <v>116</v>
      </c>
      <c r="E40" s="46" t="s">
        <v>1204</v>
      </c>
      <c r="F40" s="46" t="s">
        <v>677</v>
      </c>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row>
    <row r="41" spans="1:54" s="51" customFormat="1" ht="25.5" x14ac:dyDescent="0.25">
      <c r="A41" s="56">
        <v>39</v>
      </c>
      <c r="B41" s="46" t="s">
        <v>81</v>
      </c>
      <c r="C41" s="46" t="s">
        <v>1192</v>
      </c>
      <c r="D41" s="46" t="s">
        <v>117</v>
      </c>
      <c r="E41" s="46" t="s">
        <v>1205</v>
      </c>
      <c r="F41" s="46" t="s">
        <v>678</v>
      </c>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row>
    <row r="42" spans="1:54" s="51" customFormat="1" ht="51" x14ac:dyDescent="0.25">
      <c r="A42" s="56">
        <v>40</v>
      </c>
      <c r="B42" s="45" t="s">
        <v>81</v>
      </c>
      <c r="C42" s="45" t="s">
        <v>1192</v>
      </c>
      <c r="D42" s="45" t="s">
        <v>118</v>
      </c>
      <c r="E42" s="45" t="s">
        <v>1207</v>
      </c>
      <c r="F42" s="45" t="s">
        <v>679</v>
      </c>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row>
    <row r="43" spans="1:54" s="51" customFormat="1" ht="25.5" x14ac:dyDescent="0.25">
      <c r="A43" s="56">
        <v>41</v>
      </c>
      <c r="B43" s="46" t="s">
        <v>81</v>
      </c>
      <c r="C43" s="46" t="s">
        <v>1192</v>
      </c>
      <c r="D43" s="46" t="s">
        <v>119</v>
      </c>
      <c r="E43" s="46" t="s">
        <v>1208</v>
      </c>
      <c r="F43" s="46" t="s">
        <v>680</v>
      </c>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row>
    <row r="44" spans="1:54" s="51" customFormat="1" ht="25.5" x14ac:dyDescent="0.25">
      <c r="A44" s="56">
        <v>42</v>
      </c>
      <c r="B44" s="46" t="s">
        <v>81</v>
      </c>
      <c r="C44" s="46" t="s">
        <v>1192</v>
      </c>
      <c r="D44" s="46" t="s">
        <v>120</v>
      </c>
      <c r="E44" s="46" t="s">
        <v>1209</v>
      </c>
      <c r="F44" s="46" t="s">
        <v>681</v>
      </c>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row>
    <row r="45" spans="1:54" s="51" customFormat="1" ht="25.5" x14ac:dyDescent="0.25">
      <c r="A45" s="56">
        <v>43</v>
      </c>
      <c r="B45" s="46" t="s">
        <v>81</v>
      </c>
      <c r="C45" s="46" t="s">
        <v>1192</v>
      </c>
      <c r="D45" s="46" t="s">
        <v>121</v>
      </c>
      <c r="E45" s="46" t="s">
        <v>1210</v>
      </c>
      <c r="F45" s="46" t="s">
        <v>682</v>
      </c>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row>
    <row r="46" spans="1:54" s="51" customFormat="1" ht="25.5" x14ac:dyDescent="0.25">
      <c r="A46" s="56">
        <v>44</v>
      </c>
      <c r="B46" s="46" t="s">
        <v>81</v>
      </c>
      <c r="C46" s="46" t="s">
        <v>1192</v>
      </c>
      <c r="D46" s="46" t="s">
        <v>122</v>
      </c>
      <c r="E46" s="46" t="s">
        <v>1211</v>
      </c>
      <c r="F46" s="46" t="s">
        <v>683</v>
      </c>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row>
    <row r="47" spans="1:54" s="51" customFormat="1" ht="38.25" x14ac:dyDescent="0.25">
      <c r="A47" s="56">
        <v>45</v>
      </c>
      <c r="B47" s="46" t="s">
        <v>81</v>
      </c>
      <c r="C47" s="46" t="s">
        <v>1192</v>
      </c>
      <c r="D47" s="46" t="s">
        <v>123</v>
      </c>
      <c r="E47" s="46" t="s">
        <v>1212</v>
      </c>
      <c r="F47" s="46" t="s">
        <v>684</v>
      </c>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row>
    <row r="48" spans="1:54" s="51" customFormat="1" ht="25.5" x14ac:dyDescent="0.25">
      <c r="A48" s="56">
        <v>46</v>
      </c>
      <c r="B48" s="45" t="s">
        <v>81</v>
      </c>
      <c r="C48" s="45" t="s">
        <v>1192</v>
      </c>
      <c r="D48" s="45" t="s">
        <v>124</v>
      </c>
      <c r="E48" s="45" t="s">
        <v>1197</v>
      </c>
      <c r="F48" s="45" t="s">
        <v>685</v>
      </c>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row>
    <row r="49" spans="1:54" s="51" customFormat="1" ht="25.5" x14ac:dyDescent="0.25">
      <c r="A49" s="56">
        <v>47</v>
      </c>
      <c r="B49" s="45" t="s">
        <v>81</v>
      </c>
      <c r="C49" s="45" t="s">
        <v>1192</v>
      </c>
      <c r="D49" s="45" t="s">
        <v>125</v>
      </c>
      <c r="E49" s="45" t="s">
        <v>1201</v>
      </c>
      <c r="F49" s="45" t="s">
        <v>686</v>
      </c>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row>
    <row r="50" spans="1:54" s="51" customFormat="1" ht="25.5" x14ac:dyDescent="0.25">
      <c r="A50" s="56">
        <v>48</v>
      </c>
      <c r="B50" s="46" t="s">
        <v>81</v>
      </c>
      <c r="C50" s="46" t="s">
        <v>1192</v>
      </c>
      <c r="D50" s="46" t="s">
        <v>126</v>
      </c>
      <c r="E50" s="46" t="s">
        <v>1202</v>
      </c>
      <c r="F50" s="46" t="s">
        <v>687</v>
      </c>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row>
    <row r="51" spans="1:54" s="51" customFormat="1" ht="25.5" x14ac:dyDescent="0.25">
      <c r="A51" s="56">
        <v>49</v>
      </c>
      <c r="B51" s="46" t="s">
        <v>81</v>
      </c>
      <c r="C51" s="46" t="s">
        <v>1192</v>
      </c>
      <c r="D51" s="46" t="s">
        <v>127</v>
      </c>
      <c r="E51" s="46" t="s">
        <v>1203</v>
      </c>
      <c r="F51" s="46" t="s">
        <v>688</v>
      </c>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row>
    <row r="52" spans="1:54" s="51" customFormat="1" ht="38.25" x14ac:dyDescent="0.25">
      <c r="A52" s="56">
        <v>50</v>
      </c>
      <c r="B52" s="46" t="s">
        <v>81</v>
      </c>
      <c r="C52" s="46" t="s">
        <v>1192</v>
      </c>
      <c r="D52" s="46" t="s">
        <v>128</v>
      </c>
      <c r="E52" s="46" t="s">
        <v>1204</v>
      </c>
      <c r="F52" s="46" t="s">
        <v>689</v>
      </c>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row>
    <row r="53" spans="1:54" s="51" customFormat="1" ht="25.5" x14ac:dyDescent="0.25">
      <c r="A53" s="56">
        <v>51</v>
      </c>
      <c r="B53" s="46" t="s">
        <v>81</v>
      </c>
      <c r="C53" s="46" t="s">
        <v>1192</v>
      </c>
      <c r="D53" s="46" t="s">
        <v>129</v>
      </c>
      <c r="E53" s="46" t="s">
        <v>1205</v>
      </c>
      <c r="F53" s="46" t="s">
        <v>690</v>
      </c>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row>
    <row r="54" spans="1:54" s="51" customFormat="1" ht="51" x14ac:dyDescent="0.25">
      <c r="A54" s="56">
        <v>52</v>
      </c>
      <c r="B54" s="45" t="s">
        <v>81</v>
      </c>
      <c r="C54" s="45" t="s">
        <v>1192</v>
      </c>
      <c r="D54" s="45" t="s">
        <v>130</v>
      </c>
      <c r="E54" s="45" t="s">
        <v>1207</v>
      </c>
      <c r="F54" s="45" t="s">
        <v>661</v>
      </c>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row>
    <row r="55" spans="1:54" s="51" customFormat="1" ht="25.5" x14ac:dyDescent="0.25">
      <c r="A55" s="56">
        <v>53</v>
      </c>
      <c r="B55" s="46" t="s">
        <v>81</v>
      </c>
      <c r="C55" s="46" t="s">
        <v>1192</v>
      </c>
      <c r="D55" s="46" t="s">
        <v>131</v>
      </c>
      <c r="E55" s="46" t="s">
        <v>1208</v>
      </c>
      <c r="F55" s="46" t="s">
        <v>691</v>
      </c>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row>
    <row r="56" spans="1:54" s="51" customFormat="1" ht="25.5" x14ac:dyDescent="0.25">
      <c r="A56" s="56">
        <v>54</v>
      </c>
      <c r="B56" s="46" t="s">
        <v>81</v>
      </c>
      <c r="C56" s="46" t="s">
        <v>1192</v>
      </c>
      <c r="D56" s="46" t="s">
        <v>132</v>
      </c>
      <c r="E56" s="46" t="s">
        <v>1209</v>
      </c>
      <c r="F56" s="46" t="s">
        <v>692</v>
      </c>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row>
    <row r="57" spans="1:54" s="51" customFormat="1" ht="25.5" x14ac:dyDescent="0.25">
      <c r="A57" s="56">
        <v>55</v>
      </c>
      <c r="B57" s="46" t="s">
        <v>81</v>
      </c>
      <c r="C57" s="46" t="s">
        <v>1192</v>
      </c>
      <c r="D57" s="46" t="s">
        <v>133</v>
      </c>
      <c r="E57" s="46" t="s">
        <v>1210</v>
      </c>
      <c r="F57" s="46" t="s">
        <v>693</v>
      </c>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row>
    <row r="58" spans="1:54" s="51" customFormat="1" ht="25.5" x14ac:dyDescent="0.25">
      <c r="A58" s="56">
        <v>56</v>
      </c>
      <c r="B58" s="46" t="s">
        <v>81</v>
      </c>
      <c r="C58" s="46" t="s">
        <v>1192</v>
      </c>
      <c r="D58" s="46" t="s">
        <v>134</v>
      </c>
      <c r="E58" s="46" t="s">
        <v>1211</v>
      </c>
      <c r="F58" s="46" t="s">
        <v>694</v>
      </c>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row>
    <row r="59" spans="1:54" s="51" customFormat="1" ht="38.25" x14ac:dyDescent="0.25">
      <c r="A59" s="56">
        <v>57</v>
      </c>
      <c r="B59" s="46" t="s">
        <v>81</v>
      </c>
      <c r="C59" s="46" t="s">
        <v>1192</v>
      </c>
      <c r="D59" s="46" t="s">
        <v>135</v>
      </c>
      <c r="E59" s="46" t="s">
        <v>1212</v>
      </c>
      <c r="F59" s="46" t="s">
        <v>695</v>
      </c>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row>
    <row r="60" spans="1:54" s="51" customFormat="1" ht="51" x14ac:dyDescent="0.25">
      <c r="A60" s="56">
        <v>58</v>
      </c>
      <c r="B60" s="46" t="s">
        <v>81</v>
      </c>
      <c r="C60" s="46" t="s">
        <v>1192</v>
      </c>
      <c r="D60" s="46" t="s">
        <v>136</v>
      </c>
      <c r="E60" s="46" t="s">
        <v>1215</v>
      </c>
      <c r="F60" s="46" t="s">
        <v>696</v>
      </c>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row>
    <row r="61" spans="1:54" s="51" customFormat="1" ht="51" x14ac:dyDescent="0.25">
      <c r="A61" s="56">
        <v>59</v>
      </c>
      <c r="B61" s="46" t="s">
        <v>81</v>
      </c>
      <c r="C61" s="46" t="s">
        <v>1192</v>
      </c>
      <c r="D61" s="46" t="s">
        <v>137</v>
      </c>
      <c r="E61" s="46" t="s">
        <v>1216</v>
      </c>
      <c r="F61" s="46" t="s">
        <v>697</v>
      </c>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row>
    <row r="62" spans="1:54" s="51" customFormat="1" ht="38.25" x14ac:dyDescent="0.25">
      <c r="A62" s="56">
        <v>60</v>
      </c>
      <c r="B62" s="46" t="s">
        <v>81</v>
      </c>
      <c r="C62" s="46" t="s">
        <v>1192</v>
      </c>
      <c r="D62" s="46" t="s">
        <v>138</v>
      </c>
      <c r="E62" s="46" t="s">
        <v>1217</v>
      </c>
      <c r="F62" s="46" t="s">
        <v>698</v>
      </c>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row>
    <row r="63" spans="1:54" s="51" customFormat="1" ht="25.5" x14ac:dyDescent="0.25">
      <c r="A63" s="56">
        <v>61</v>
      </c>
      <c r="B63" s="46" t="s">
        <v>81</v>
      </c>
      <c r="C63" s="46" t="s">
        <v>1192</v>
      </c>
      <c r="D63" s="46" t="s">
        <v>139</v>
      </c>
      <c r="E63" s="46" t="s">
        <v>1218</v>
      </c>
      <c r="F63" s="46" t="s">
        <v>699</v>
      </c>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row>
    <row r="64" spans="1:54" s="51" customFormat="1" ht="25.5" x14ac:dyDescent="0.25">
      <c r="A64" s="56">
        <v>62</v>
      </c>
      <c r="B64" s="46" t="s">
        <v>81</v>
      </c>
      <c r="C64" s="46" t="s">
        <v>1192</v>
      </c>
      <c r="D64" s="46" t="s">
        <v>140</v>
      </c>
      <c r="E64" s="46" t="s">
        <v>1219</v>
      </c>
      <c r="F64" s="46" t="s">
        <v>700</v>
      </c>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row>
    <row r="65" spans="1:54" s="51" customFormat="1" ht="25.5" x14ac:dyDescent="0.25">
      <c r="A65" s="56">
        <v>63</v>
      </c>
      <c r="B65" s="45" t="s">
        <v>81</v>
      </c>
      <c r="C65" s="45" t="s">
        <v>1192</v>
      </c>
      <c r="D65" s="45" t="s">
        <v>141</v>
      </c>
      <c r="E65" s="45" t="s">
        <v>1220</v>
      </c>
      <c r="F65" s="45" t="s">
        <v>701</v>
      </c>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row>
    <row r="66" spans="1:54" s="51" customFormat="1" ht="51" x14ac:dyDescent="0.25">
      <c r="A66" s="56">
        <v>64</v>
      </c>
      <c r="B66" s="45" t="s">
        <v>81</v>
      </c>
      <c r="C66" s="45" t="s">
        <v>1192</v>
      </c>
      <c r="D66" s="45" t="s">
        <v>142</v>
      </c>
      <c r="E66" s="45" t="s">
        <v>1221</v>
      </c>
      <c r="F66" s="45" t="s">
        <v>702</v>
      </c>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row>
    <row r="67" spans="1:54" s="51" customFormat="1" ht="38.25" x14ac:dyDescent="0.25">
      <c r="A67" s="56">
        <v>65</v>
      </c>
      <c r="B67" s="46" t="s">
        <v>81</v>
      </c>
      <c r="C67" s="46" t="s">
        <v>1192</v>
      </c>
      <c r="D67" s="46" t="s">
        <v>143</v>
      </c>
      <c r="E67" s="46" t="s">
        <v>1222</v>
      </c>
      <c r="F67" s="46" t="s">
        <v>703</v>
      </c>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row>
    <row r="68" spans="1:54" s="51" customFormat="1" x14ac:dyDescent="0.25">
      <c r="A68" s="56">
        <v>66</v>
      </c>
      <c r="B68" s="46" t="s">
        <v>81</v>
      </c>
      <c r="C68" s="46" t="s">
        <v>1192</v>
      </c>
      <c r="D68" s="46" t="s">
        <v>144</v>
      </c>
      <c r="E68" s="46" t="s">
        <v>1223</v>
      </c>
      <c r="F68" s="46" t="s">
        <v>704</v>
      </c>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row>
    <row r="69" spans="1:54" s="51" customFormat="1" x14ac:dyDescent="0.25">
      <c r="A69" s="56">
        <v>67</v>
      </c>
      <c r="B69" s="46" t="s">
        <v>81</v>
      </c>
      <c r="C69" s="46" t="s">
        <v>1192</v>
      </c>
      <c r="D69" s="46" t="s">
        <v>145</v>
      </c>
      <c r="E69" s="46" t="s">
        <v>1224</v>
      </c>
      <c r="F69" s="46" t="s">
        <v>705</v>
      </c>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row>
    <row r="70" spans="1:54" s="51" customFormat="1" ht="51" x14ac:dyDescent="0.25">
      <c r="A70" s="56">
        <v>68</v>
      </c>
      <c r="B70" s="46" t="s">
        <v>81</v>
      </c>
      <c r="C70" s="46" t="s">
        <v>1192</v>
      </c>
      <c r="D70" s="46" t="s">
        <v>146</v>
      </c>
      <c r="E70" s="46" t="s">
        <v>1225</v>
      </c>
      <c r="F70" s="46" t="s">
        <v>706</v>
      </c>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row>
    <row r="71" spans="1:54" s="51" customFormat="1" ht="51" x14ac:dyDescent="0.25">
      <c r="A71" s="56">
        <v>69</v>
      </c>
      <c r="B71" s="46" t="s">
        <v>81</v>
      </c>
      <c r="C71" s="46" t="s">
        <v>1192</v>
      </c>
      <c r="D71" s="46" t="s">
        <v>147</v>
      </c>
      <c r="E71" s="46" t="s">
        <v>1226</v>
      </c>
      <c r="F71" s="46" t="s">
        <v>707</v>
      </c>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row>
    <row r="72" spans="1:54" s="51" customFormat="1" ht="38.25" x14ac:dyDescent="0.25">
      <c r="A72" s="56">
        <v>70</v>
      </c>
      <c r="B72" s="46" t="s">
        <v>81</v>
      </c>
      <c r="C72" s="46" t="s">
        <v>1192</v>
      </c>
      <c r="D72" s="46" t="s">
        <v>148</v>
      </c>
      <c r="E72" s="46" t="s">
        <v>1227</v>
      </c>
      <c r="F72" s="46" t="s">
        <v>708</v>
      </c>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row>
    <row r="73" spans="1:54" s="51" customFormat="1" ht="38.25" x14ac:dyDescent="0.25">
      <c r="A73" s="56">
        <v>71</v>
      </c>
      <c r="B73" s="46" t="s">
        <v>81</v>
      </c>
      <c r="C73" s="46" t="s">
        <v>1192</v>
      </c>
      <c r="D73" s="46" t="s">
        <v>149</v>
      </c>
      <c r="E73" s="46" t="s">
        <v>1228</v>
      </c>
      <c r="F73" s="46" t="s">
        <v>709</v>
      </c>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row>
    <row r="74" spans="1:54" s="51" customFormat="1" ht="25.5" x14ac:dyDescent="0.25">
      <c r="A74" s="56">
        <v>72</v>
      </c>
      <c r="B74" s="45" t="s">
        <v>81</v>
      </c>
      <c r="C74" s="45" t="s">
        <v>1192</v>
      </c>
      <c r="D74" s="45" t="s">
        <v>150</v>
      </c>
      <c r="E74" s="45" t="s">
        <v>1229</v>
      </c>
      <c r="F74" s="45" t="s">
        <v>710</v>
      </c>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row>
    <row r="75" spans="1:54" s="51" customFormat="1" ht="25.5" x14ac:dyDescent="0.25">
      <c r="A75" s="56">
        <v>73</v>
      </c>
      <c r="B75" s="46" t="s">
        <v>81</v>
      </c>
      <c r="C75" s="46" t="s">
        <v>1192</v>
      </c>
      <c r="D75" s="46" t="s">
        <v>151</v>
      </c>
      <c r="E75" s="46" t="s">
        <v>1230</v>
      </c>
      <c r="F75" s="46" t="s">
        <v>711</v>
      </c>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row>
    <row r="76" spans="1:54" s="51" customFormat="1" ht="25.5" x14ac:dyDescent="0.25">
      <c r="A76" s="56">
        <v>74</v>
      </c>
      <c r="B76" s="46" t="s">
        <v>81</v>
      </c>
      <c r="C76" s="46" t="s">
        <v>1192</v>
      </c>
      <c r="D76" s="46" t="s">
        <v>152</v>
      </c>
      <c r="E76" s="46" t="s">
        <v>1231</v>
      </c>
      <c r="F76" s="46" t="s">
        <v>712</v>
      </c>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row>
    <row r="77" spans="1:54" s="51" customFormat="1" ht="25.5" x14ac:dyDescent="0.25">
      <c r="A77" s="56">
        <v>75</v>
      </c>
      <c r="B77" s="46" t="s">
        <v>81</v>
      </c>
      <c r="C77" s="46" t="s">
        <v>1192</v>
      </c>
      <c r="D77" s="46" t="s">
        <v>153</v>
      </c>
      <c r="E77" s="46" t="s">
        <v>1232</v>
      </c>
      <c r="F77" s="46" t="s">
        <v>713</v>
      </c>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row>
    <row r="78" spans="1:54" s="51" customFormat="1" ht="25.5" x14ac:dyDescent="0.25">
      <c r="A78" s="56">
        <v>76</v>
      </c>
      <c r="B78" s="46" t="s">
        <v>81</v>
      </c>
      <c r="C78" s="46" t="s">
        <v>1192</v>
      </c>
      <c r="D78" s="46" t="s">
        <v>154</v>
      </c>
      <c r="E78" s="46" t="s">
        <v>1233</v>
      </c>
      <c r="F78" s="46" t="s">
        <v>714</v>
      </c>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row>
    <row r="79" spans="1:54" s="51" customFormat="1" ht="25.5" x14ac:dyDescent="0.25">
      <c r="A79" s="56">
        <v>77</v>
      </c>
      <c r="B79" s="46" t="s">
        <v>81</v>
      </c>
      <c r="C79" s="46" t="s">
        <v>1192</v>
      </c>
      <c r="D79" s="46" t="s">
        <v>155</v>
      </c>
      <c r="E79" s="46" t="s">
        <v>1234</v>
      </c>
      <c r="F79" s="46" t="s">
        <v>715</v>
      </c>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row>
    <row r="80" spans="1:54" s="51" customFormat="1" ht="38.25" x14ac:dyDescent="0.25">
      <c r="A80" s="56">
        <v>78</v>
      </c>
      <c r="B80" s="46" t="s">
        <v>81</v>
      </c>
      <c r="C80" s="46" t="s">
        <v>1192</v>
      </c>
      <c r="D80" s="46" t="s">
        <v>156</v>
      </c>
      <c r="E80" s="46" t="s">
        <v>1235</v>
      </c>
      <c r="F80" s="46" t="s">
        <v>716</v>
      </c>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row>
    <row r="81" spans="1:54" s="51" customFormat="1" ht="51" x14ac:dyDescent="0.25">
      <c r="A81" s="56">
        <v>79</v>
      </c>
      <c r="B81" s="46" t="s">
        <v>81</v>
      </c>
      <c r="C81" s="46" t="s">
        <v>1192</v>
      </c>
      <c r="D81" s="46" t="s">
        <v>157</v>
      </c>
      <c r="E81" s="46" t="s">
        <v>1236</v>
      </c>
      <c r="F81" s="46" t="s">
        <v>717</v>
      </c>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row>
    <row r="82" spans="1:54" s="51" customFormat="1" ht="25.5" x14ac:dyDescent="0.25">
      <c r="A82" s="56">
        <v>80</v>
      </c>
      <c r="B82" s="46" t="s">
        <v>81</v>
      </c>
      <c r="C82" s="46" t="s">
        <v>1192</v>
      </c>
      <c r="D82" s="46" t="s">
        <v>158</v>
      </c>
      <c r="E82" s="46" t="s">
        <v>1237</v>
      </c>
      <c r="F82" s="46" t="s">
        <v>718</v>
      </c>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row>
    <row r="83" spans="1:54" s="51" customFormat="1" ht="38.25" x14ac:dyDescent="0.25">
      <c r="A83" s="56">
        <v>81</v>
      </c>
      <c r="B83" s="45" t="s">
        <v>81</v>
      </c>
      <c r="C83" s="45" t="s">
        <v>1192</v>
      </c>
      <c r="D83" s="45" t="s">
        <v>159</v>
      </c>
      <c r="E83" s="45" t="s">
        <v>65</v>
      </c>
      <c r="F83" s="45" t="s">
        <v>719</v>
      </c>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row>
    <row r="84" spans="1:54" s="51" customFormat="1" ht="25.5" x14ac:dyDescent="0.25">
      <c r="A84" s="56">
        <v>82</v>
      </c>
      <c r="B84" s="45" t="s">
        <v>81</v>
      </c>
      <c r="C84" s="45" t="s">
        <v>1192</v>
      </c>
      <c r="D84" s="45" t="s">
        <v>160</v>
      </c>
      <c r="E84" s="45" t="s">
        <v>1238</v>
      </c>
      <c r="F84" s="45" t="s">
        <v>720</v>
      </c>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row>
    <row r="85" spans="1:54" s="51" customFormat="1" x14ac:dyDescent="0.25">
      <c r="A85" s="56">
        <v>83</v>
      </c>
      <c r="B85" s="46" t="s">
        <v>81</v>
      </c>
      <c r="C85" s="46" t="s">
        <v>1192</v>
      </c>
      <c r="D85" s="46" t="s">
        <v>161</v>
      </c>
      <c r="E85" s="46" t="s">
        <v>1239</v>
      </c>
      <c r="F85" s="46" t="s">
        <v>721</v>
      </c>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row>
    <row r="86" spans="1:54" s="51" customFormat="1" ht="38.25" x14ac:dyDescent="0.25">
      <c r="A86" s="56">
        <v>84</v>
      </c>
      <c r="B86" s="46" t="s">
        <v>81</v>
      </c>
      <c r="C86" s="46" t="s">
        <v>1192</v>
      </c>
      <c r="D86" s="46" t="s">
        <v>162</v>
      </c>
      <c r="E86" s="46" t="s">
        <v>1240</v>
      </c>
      <c r="F86" s="46" t="s">
        <v>722</v>
      </c>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row>
    <row r="87" spans="1:54" s="51" customFormat="1" ht="38.25" x14ac:dyDescent="0.25">
      <c r="A87" s="56">
        <v>85</v>
      </c>
      <c r="B87" s="46" t="s">
        <v>81</v>
      </c>
      <c r="C87" s="46" t="s">
        <v>1192</v>
      </c>
      <c r="D87" s="46" t="s">
        <v>163</v>
      </c>
      <c r="E87" s="46" t="s">
        <v>1241</v>
      </c>
      <c r="F87" s="46" t="s">
        <v>723</v>
      </c>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row>
    <row r="88" spans="1:54" s="51" customFormat="1" ht="25.5" x14ac:dyDescent="0.25">
      <c r="A88" s="56">
        <v>86</v>
      </c>
      <c r="B88" s="46" t="s">
        <v>81</v>
      </c>
      <c r="C88" s="46" t="s">
        <v>1192</v>
      </c>
      <c r="D88" s="46" t="s">
        <v>164</v>
      </c>
      <c r="E88" s="46" t="s">
        <v>1242</v>
      </c>
      <c r="F88" s="46" t="s">
        <v>724</v>
      </c>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row>
    <row r="89" spans="1:54" s="51" customFormat="1" ht="25.5" x14ac:dyDescent="0.25">
      <c r="A89" s="56">
        <v>87</v>
      </c>
      <c r="B89" s="46" t="s">
        <v>81</v>
      </c>
      <c r="C89" s="46" t="s">
        <v>1192</v>
      </c>
      <c r="D89" s="46" t="s">
        <v>165</v>
      </c>
      <c r="E89" s="46" t="s">
        <v>1243</v>
      </c>
      <c r="F89" s="46" t="s">
        <v>725</v>
      </c>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row>
    <row r="90" spans="1:54" s="51" customFormat="1" ht="25.5" x14ac:dyDescent="0.25">
      <c r="A90" s="56">
        <v>88</v>
      </c>
      <c r="B90" s="46" t="s">
        <v>81</v>
      </c>
      <c r="C90" s="46" t="s">
        <v>1192</v>
      </c>
      <c r="D90" s="46" t="s">
        <v>166</v>
      </c>
      <c r="E90" s="46" t="s">
        <v>1244</v>
      </c>
      <c r="F90" s="46" t="s">
        <v>726</v>
      </c>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row>
    <row r="91" spans="1:54" s="51" customFormat="1" ht="51" x14ac:dyDescent="0.25">
      <c r="A91" s="56">
        <v>89</v>
      </c>
      <c r="B91" s="46" t="s">
        <v>81</v>
      </c>
      <c r="C91" s="46" t="s">
        <v>1192</v>
      </c>
      <c r="D91" s="46" t="s">
        <v>167</v>
      </c>
      <c r="E91" s="46" t="s">
        <v>1245</v>
      </c>
      <c r="F91" s="46" t="s">
        <v>727</v>
      </c>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row>
    <row r="92" spans="1:54" s="51" customFormat="1" ht="51" x14ac:dyDescent="0.25">
      <c r="A92" s="56">
        <v>90</v>
      </c>
      <c r="B92" s="53" t="s">
        <v>81</v>
      </c>
      <c r="C92" s="53" t="s">
        <v>1192</v>
      </c>
      <c r="D92" s="53" t="s">
        <v>168</v>
      </c>
      <c r="E92" s="53" t="s">
        <v>1246</v>
      </c>
      <c r="F92" s="53" t="s">
        <v>728</v>
      </c>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row>
    <row r="93" spans="1:54" s="51" customFormat="1" ht="51" x14ac:dyDescent="0.25">
      <c r="A93" s="56">
        <v>91</v>
      </c>
      <c r="B93" s="53" t="s">
        <v>81</v>
      </c>
      <c r="C93" s="53" t="s">
        <v>1192</v>
      </c>
      <c r="D93" s="53" t="s">
        <v>169</v>
      </c>
      <c r="E93" s="53" t="s">
        <v>1221</v>
      </c>
      <c r="F93" s="53" t="s">
        <v>729</v>
      </c>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row>
    <row r="94" spans="1:54" s="51" customFormat="1" ht="38.25" x14ac:dyDescent="0.25">
      <c r="A94" s="56">
        <v>92</v>
      </c>
      <c r="B94" s="46" t="s">
        <v>81</v>
      </c>
      <c r="C94" s="46" t="s">
        <v>1192</v>
      </c>
      <c r="D94" s="46" t="s">
        <v>170</v>
      </c>
      <c r="E94" s="46" t="s">
        <v>1222</v>
      </c>
      <c r="F94" s="46" t="s">
        <v>703</v>
      </c>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row>
    <row r="95" spans="1:54" s="51" customFormat="1" x14ac:dyDescent="0.25">
      <c r="A95" s="56">
        <v>93</v>
      </c>
      <c r="B95" s="46" t="s">
        <v>81</v>
      </c>
      <c r="C95" s="46" t="s">
        <v>1192</v>
      </c>
      <c r="D95" s="46" t="s">
        <v>171</v>
      </c>
      <c r="E95" s="46" t="s">
        <v>1223</v>
      </c>
      <c r="F95" s="46" t="s">
        <v>704</v>
      </c>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row>
    <row r="96" spans="1:54" s="51" customFormat="1" x14ac:dyDescent="0.25">
      <c r="A96" s="56">
        <v>94</v>
      </c>
      <c r="B96" s="46" t="s">
        <v>81</v>
      </c>
      <c r="C96" s="46" t="s">
        <v>1192</v>
      </c>
      <c r="D96" s="46" t="s">
        <v>172</v>
      </c>
      <c r="E96" s="46" t="s">
        <v>1224</v>
      </c>
      <c r="F96" s="46" t="s">
        <v>705</v>
      </c>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row>
    <row r="97" spans="1:54" s="51" customFormat="1" ht="51" x14ac:dyDescent="0.25">
      <c r="A97" s="56">
        <v>95</v>
      </c>
      <c r="B97" s="46" t="s">
        <v>81</v>
      </c>
      <c r="C97" s="46" t="s">
        <v>1192</v>
      </c>
      <c r="D97" s="46" t="s">
        <v>173</v>
      </c>
      <c r="E97" s="46" t="s">
        <v>1225</v>
      </c>
      <c r="F97" s="46" t="s">
        <v>706</v>
      </c>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row>
    <row r="98" spans="1:54" s="51" customFormat="1" ht="51" x14ac:dyDescent="0.25">
      <c r="A98" s="56">
        <v>96</v>
      </c>
      <c r="B98" s="46" t="s">
        <v>81</v>
      </c>
      <c r="C98" s="46" t="s">
        <v>1192</v>
      </c>
      <c r="D98" s="46" t="s">
        <v>174</v>
      </c>
      <c r="E98" s="46" t="s">
        <v>1226</v>
      </c>
      <c r="F98" s="46" t="s">
        <v>707</v>
      </c>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row>
    <row r="99" spans="1:54" s="51" customFormat="1" ht="38.25" x14ac:dyDescent="0.25">
      <c r="A99" s="56">
        <v>97</v>
      </c>
      <c r="B99" s="46" t="s">
        <v>81</v>
      </c>
      <c r="C99" s="46" t="s">
        <v>1192</v>
      </c>
      <c r="D99" s="46" t="s">
        <v>175</v>
      </c>
      <c r="E99" s="46" t="s">
        <v>1227</v>
      </c>
      <c r="F99" s="46" t="s">
        <v>708</v>
      </c>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row>
    <row r="100" spans="1:54" s="51" customFormat="1" ht="38.25" x14ac:dyDescent="0.25">
      <c r="A100" s="56">
        <v>98</v>
      </c>
      <c r="B100" s="46" t="s">
        <v>81</v>
      </c>
      <c r="C100" s="46" t="s">
        <v>1192</v>
      </c>
      <c r="D100" s="46" t="s">
        <v>176</v>
      </c>
      <c r="E100" s="46" t="s">
        <v>1228</v>
      </c>
      <c r="F100" s="46" t="s">
        <v>709</v>
      </c>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row>
    <row r="101" spans="1:54" s="51" customFormat="1" ht="38.25" x14ac:dyDescent="0.25">
      <c r="A101" s="56">
        <v>99</v>
      </c>
      <c r="B101" s="46" t="s">
        <v>81</v>
      </c>
      <c r="C101" s="46" t="s">
        <v>1192</v>
      </c>
      <c r="D101" s="46" t="s">
        <v>177</v>
      </c>
      <c r="E101" s="46" t="s">
        <v>1235</v>
      </c>
      <c r="F101" s="46" t="s">
        <v>716</v>
      </c>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row>
    <row r="102" spans="1:54" s="51" customFormat="1" ht="38.25" x14ac:dyDescent="0.25">
      <c r="A102" s="56">
        <v>100</v>
      </c>
      <c r="B102" s="46" t="s">
        <v>81</v>
      </c>
      <c r="C102" s="46" t="s">
        <v>1192</v>
      </c>
      <c r="D102" s="46" t="s">
        <v>178</v>
      </c>
      <c r="E102" s="46" t="s">
        <v>1247</v>
      </c>
      <c r="F102" s="46" t="s">
        <v>718</v>
      </c>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row>
    <row r="103" spans="1:54" s="51" customFormat="1" ht="25.5" x14ac:dyDescent="0.25">
      <c r="A103" s="56">
        <v>101</v>
      </c>
      <c r="B103" s="45" t="s">
        <v>81</v>
      </c>
      <c r="C103" s="45" t="s">
        <v>1192</v>
      </c>
      <c r="D103" s="45" t="s">
        <v>179</v>
      </c>
      <c r="E103" s="45" t="s">
        <v>1248</v>
      </c>
      <c r="F103" s="45" t="s">
        <v>730</v>
      </c>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row>
    <row r="104" spans="1:54" s="51" customFormat="1" ht="51" x14ac:dyDescent="0.25">
      <c r="A104" s="56">
        <v>102</v>
      </c>
      <c r="B104" s="46" t="s">
        <v>81</v>
      </c>
      <c r="C104" s="46" t="s">
        <v>1192</v>
      </c>
      <c r="D104" s="46" t="s">
        <v>180</v>
      </c>
      <c r="E104" s="46" t="s">
        <v>1249</v>
      </c>
      <c r="F104" s="46" t="s">
        <v>731</v>
      </c>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row>
    <row r="105" spans="1:54" s="51" customFormat="1" ht="25.5" x14ac:dyDescent="0.25">
      <c r="A105" s="56">
        <v>103</v>
      </c>
      <c r="B105" s="46" t="s">
        <v>81</v>
      </c>
      <c r="C105" s="46" t="s">
        <v>1192</v>
      </c>
      <c r="D105" s="46" t="s">
        <v>181</v>
      </c>
      <c r="E105" s="46" t="s">
        <v>1250</v>
      </c>
      <c r="F105" s="46" t="s">
        <v>732</v>
      </c>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row>
    <row r="106" spans="1:54" s="51" customFormat="1" ht="25.5" x14ac:dyDescent="0.25">
      <c r="A106" s="56">
        <v>104</v>
      </c>
      <c r="B106" s="46" t="s">
        <v>81</v>
      </c>
      <c r="C106" s="46" t="s">
        <v>1192</v>
      </c>
      <c r="D106" s="46" t="s">
        <v>182</v>
      </c>
      <c r="E106" s="46" t="s">
        <v>1251</v>
      </c>
      <c r="F106" s="46" t="s">
        <v>733</v>
      </c>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row>
    <row r="107" spans="1:54" s="51" customFormat="1" ht="51" x14ac:dyDescent="0.25">
      <c r="A107" s="56">
        <v>105</v>
      </c>
      <c r="B107" s="53" t="s">
        <v>81</v>
      </c>
      <c r="C107" s="53" t="s">
        <v>1192</v>
      </c>
      <c r="D107" s="53" t="s">
        <v>183</v>
      </c>
      <c r="E107" s="53" t="s">
        <v>1252</v>
      </c>
      <c r="F107" s="53" t="s">
        <v>734</v>
      </c>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row>
    <row r="108" spans="1:54" s="51" customFormat="1" ht="25.5" x14ac:dyDescent="0.25">
      <c r="A108" s="56">
        <v>106</v>
      </c>
      <c r="B108" s="46" t="s">
        <v>81</v>
      </c>
      <c r="C108" s="46" t="s">
        <v>1192</v>
      </c>
      <c r="D108" s="46" t="s">
        <v>184</v>
      </c>
      <c r="E108" s="46" t="s">
        <v>1253</v>
      </c>
      <c r="F108" s="46" t="s">
        <v>735</v>
      </c>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row>
    <row r="109" spans="1:54" s="51" customFormat="1" ht="51" x14ac:dyDescent="0.25">
      <c r="A109" s="56">
        <v>107</v>
      </c>
      <c r="B109" s="46" t="s">
        <v>81</v>
      </c>
      <c r="C109" s="46" t="s">
        <v>1192</v>
      </c>
      <c r="D109" s="46" t="s">
        <v>185</v>
      </c>
      <c r="E109" s="46" t="s">
        <v>1254</v>
      </c>
      <c r="F109" s="46" t="s">
        <v>736</v>
      </c>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row>
    <row r="110" spans="1:54" s="51" customFormat="1" ht="38.25" x14ac:dyDescent="0.25">
      <c r="A110" s="56">
        <v>108</v>
      </c>
      <c r="B110" s="46" t="s">
        <v>81</v>
      </c>
      <c r="C110" s="46" t="s">
        <v>1192</v>
      </c>
      <c r="D110" s="46" t="s">
        <v>186</v>
      </c>
      <c r="E110" s="46" t="s">
        <v>1255</v>
      </c>
      <c r="F110" s="46" t="s">
        <v>737</v>
      </c>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row>
    <row r="111" spans="1:54" s="51" customFormat="1" ht="25.5" x14ac:dyDescent="0.25">
      <c r="A111" s="56">
        <v>109</v>
      </c>
      <c r="B111" s="46" t="s">
        <v>81</v>
      </c>
      <c r="C111" s="46" t="s">
        <v>1192</v>
      </c>
      <c r="D111" s="46" t="s">
        <v>187</v>
      </c>
      <c r="E111" s="46" t="s">
        <v>1256</v>
      </c>
      <c r="F111" s="46" t="s">
        <v>738</v>
      </c>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row>
    <row r="112" spans="1:54" s="51" customFormat="1" ht="38.25" x14ac:dyDescent="0.25">
      <c r="A112" s="56">
        <v>110</v>
      </c>
      <c r="B112" s="53" t="s">
        <v>81</v>
      </c>
      <c r="C112" s="53" t="s">
        <v>1192</v>
      </c>
      <c r="D112" s="53" t="s">
        <v>188</v>
      </c>
      <c r="E112" s="53" t="s">
        <v>1257</v>
      </c>
      <c r="F112" s="53" t="s">
        <v>739</v>
      </c>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row>
    <row r="113" spans="1:54" s="51" customFormat="1" ht="25.5" x14ac:dyDescent="0.25">
      <c r="A113" s="56">
        <v>111</v>
      </c>
      <c r="B113" s="46" t="s">
        <v>81</v>
      </c>
      <c r="C113" s="46" t="s">
        <v>1192</v>
      </c>
      <c r="D113" s="46" t="s">
        <v>189</v>
      </c>
      <c r="E113" s="46" t="s">
        <v>1258</v>
      </c>
      <c r="F113" s="46" t="s">
        <v>740</v>
      </c>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row>
    <row r="114" spans="1:54" s="51" customFormat="1" ht="38.25" x14ac:dyDescent="0.25">
      <c r="A114" s="56">
        <v>112</v>
      </c>
      <c r="B114" s="46" t="s">
        <v>81</v>
      </c>
      <c r="C114" s="46" t="s">
        <v>1192</v>
      </c>
      <c r="D114" s="46" t="s">
        <v>190</v>
      </c>
      <c r="E114" s="46" t="s">
        <v>1259</v>
      </c>
      <c r="F114" s="46" t="s">
        <v>741</v>
      </c>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row>
    <row r="115" spans="1:54" s="51" customFormat="1" ht="25.5" x14ac:dyDescent="0.25">
      <c r="A115" s="56">
        <v>113</v>
      </c>
      <c r="B115" s="46" t="s">
        <v>81</v>
      </c>
      <c r="C115" s="46" t="s">
        <v>1192</v>
      </c>
      <c r="D115" s="46" t="s">
        <v>191</v>
      </c>
      <c r="E115" s="46" t="s">
        <v>1260</v>
      </c>
      <c r="F115" s="46" t="s">
        <v>742</v>
      </c>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row>
    <row r="116" spans="1:54" s="51" customFormat="1" ht="38.25" x14ac:dyDescent="0.25">
      <c r="A116" s="56">
        <v>114</v>
      </c>
      <c r="B116" s="53" t="s">
        <v>81</v>
      </c>
      <c r="C116" s="53" t="s">
        <v>1192</v>
      </c>
      <c r="D116" s="53" t="s">
        <v>192</v>
      </c>
      <c r="E116" s="53" t="s">
        <v>1261</v>
      </c>
      <c r="F116" s="53" t="s">
        <v>743</v>
      </c>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row>
    <row r="117" spans="1:54" s="51" customFormat="1" ht="51" x14ac:dyDescent="0.25">
      <c r="A117" s="56">
        <v>115</v>
      </c>
      <c r="B117" s="46" t="s">
        <v>81</v>
      </c>
      <c r="C117" s="46" t="s">
        <v>1192</v>
      </c>
      <c r="D117" s="46" t="s">
        <v>193</v>
      </c>
      <c r="E117" s="46" t="s">
        <v>1262</v>
      </c>
      <c r="F117" s="46" t="s">
        <v>744</v>
      </c>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row>
    <row r="118" spans="1:54" s="51" customFormat="1" ht="51" x14ac:dyDescent="0.25">
      <c r="A118" s="56">
        <v>116</v>
      </c>
      <c r="B118" s="46" t="s">
        <v>81</v>
      </c>
      <c r="C118" s="46" t="s">
        <v>1192</v>
      </c>
      <c r="D118" s="46" t="s">
        <v>194</v>
      </c>
      <c r="E118" s="46" t="s">
        <v>1263</v>
      </c>
      <c r="F118" s="46" t="s">
        <v>745</v>
      </c>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row>
    <row r="119" spans="1:54" s="51" customFormat="1" ht="25.5" x14ac:dyDescent="0.25">
      <c r="A119" s="56">
        <v>117</v>
      </c>
      <c r="B119" s="46" t="s">
        <v>81</v>
      </c>
      <c r="C119" s="46" t="s">
        <v>1192</v>
      </c>
      <c r="D119" s="46" t="s">
        <v>195</v>
      </c>
      <c r="E119" s="46" t="s">
        <v>1264</v>
      </c>
      <c r="F119" s="46" t="s">
        <v>746</v>
      </c>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row>
    <row r="120" spans="1:54" s="51" customFormat="1" ht="25.5" x14ac:dyDescent="0.25">
      <c r="A120" s="56">
        <v>118</v>
      </c>
      <c r="B120" s="45" t="s">
        <v>196</v>
      </c>
      <c r="C120" s="45" t="s">
        <v>1265</v>
      </c>
      <c r="D120" s="45" t="s">
        <v>196</v>
      </c>
      <c r="E120" s="45" t="s">
        <v>1265</v>
      </c>
      <c r="F120" s="45" t="s">
        <v>747</v>
      </c>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row>
    <row r="121" spans="1:54" s="51" customFormat="1" ht="25.5" x14ac:dyDescent="0.25">
      <c r="A121" s="56">
        <v>119</v>
      </c>
      <c r="B121" s="45" t="s">
        <v>196</v>
      </c>
      <c r="C121" s="45" t="s">
        <v>1265</v>
      </c>
      <c r="D121" s="45" t="s">
        <v>197</v>
      </c>
      <c r="E121" s="45" t="s">
        <v>1266</v>
      </c>
      <c r="F121" s="45" t="s">
        <v>748</v>
      </c>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row>
    <row r="122" spans="1:54" s="51" customFormat="1" ht="38.25" x14ac:dyDescent="0.25">
      <c r="A122" s="56">
        <v>120</v>
      </c>
      <c r="B122" s="46" t="s">
        <v>196</v>
      </c>
      <c r="C122" s="46" t="s">
        <v>1265</v>
      </c>
      <c r="D122" s="46" t="s">
        <v>198</v>
      </c>
      <c r="E122" s="46" t="s">
        <v>1267</v>
      </c>
      <c r="F122" s="46" t="s">
        <v>749</v>
      </c>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row>
    <row r="123" spans="1:54" s="51" customFormat="1" ht="38.25" x14ac:dyDescent="0.25">
      <c r="A123" s="56">
        <v>121</v>
      </c>
      <c r="B123" s="46" t="s">
        <v>196</v>
      </c>
      <c r="C123" s="46" t="s">
        <v>1265</v>
      </c>
      <c r="D123" s="46" t="s">
        <v>199</v>
      </c>
      <c r="E123" s="46" t="s">
        <v>1268</v>
      </c>
      <c r="F123" s="46" t="s">
        <v>750</v>
      </c>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row>
    <row r="124" spans="1:54" s="51" customFormat="1" ht="38.25" x14ac:dyDescent="0.25">
      <c r="A124" s="56">
        <v>122</v>
      </c>
      <c r="B124" s="46" t="s">
        <v>196</v>
      </c>
      <c r="C124" s="46" t="s">
        <v>1265</v>
      </c>
      <c r="D124" s="46" t="s">
        <v>200</v>
      </c>
      <c r="E124" s="46" t="s">
        <v>1269</v>
      </c>
      <c r="F124" s="46" t="s">
        <v>751</v>
      </c>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row>
    <row r="125" spans="1:54" s="51" customFormat="1" ht="38.25" x14ac:dyDescent="0.25">
      <c r="A125" s="56">
        <v>123</v>
      </c>
      <c r="B125" s="46" t="s">
        <v>196</v>
      </c>
      <c r="C125" s="46" t="s">
        <v>1265</v>
      </c>
      <c r="D125" s="46" t="s">
        <v>201</v>
      </c>
      <c r="E125" s="46" t="s">
        <v>1270</v>
      </c>
      <c r="F125" s="46" t="s">
        <v>752</v>
      </c>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row>
    <row r="126" spans="1:54" s="51" customFormat="1" ht="51" x14ac:dyDescent="0.25">
      <c r="A126" s="56">
        <v>124</v>
      </c>
      <c r="B126" s="46" t="s">
        <v>196</v>
      </c>
      <c r="C126" s="46" t="s">
        <v>1265</v>
      </c>
      <c r="D126" s="46" t="s">
        <v>202</v>
      </c>
      <c r="E126" s="46" t="s">
        <v>1271</v>
      </c>
      <c r="F126" s="46" t="s">
        <v>753</v>
      </c>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2"/>
      <c r="BA126" s="52"/>
      <c r="BB126" s="52"/>
    </row>
    <row r="127" spans="1:54" s="51" customFormat="1" ht="38.25" x14ac:dyDescent="0.25">
      <c r="A127" s="56">
        <v>125</v>
      </c>
      <c r="B127" s="46" t="s">
        <v>196</v>
      </c>
      <c r="C127" s="46" t="s">
        <v>1265</v>
      </c>
      <c r="D127" s="46" t="s">
        <v>203</v>
      </c>
      <c r="E127" s="46" t="s">
        <v>1272</v>
      </c>
      <c r="F127" s="46" t="s">
        <v>754</v>
      </c>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c r="BA127" s="52"/>
      <c r="BB127" s="52"/>
    </row>
    <row r="128" spans="1:54" s="51" customFormat="1" ht="51" x14ac:dyDescent="0.25">
      <c r="A128" s="56">
        <v>126</v>
      </c>
      <c r="B128" s="45" t="s">
        <v>196</v>
      </c>
      <c r="C128" s="45" t="s">
        <v>1265</v>
      </c>
      <c r="D128" s="45" t="s">
        <v>204</v>
      </c>
      <c r="E128" s="45" t="s">
        <v>1273</v>
      </c>
      <c r="F128" s="45" t="s">
        <v>755</v>
      </c>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c r="BA128" s="52"/>
      <c r="BB128" s="52"/>
    </row>
    <row r="129" spans="1:54" s="51" customFormat="1" ht="38.25" x14ac:dyDescent="0.25">
      <c r="A129" s="56">
        <v>127</v>
      </c>
      <c r="B129" s="45" t="s">
        <v>196</v>
      </c>
      <c r="C129" s="45" t="s">
        <v>1265</v>
      </c>
      <c r="D129" s="45" t="s">
        <v>205</v>
      </c>
      <c r="E129" s="45" t="s">
        <v>1274</v>
      </c>
      <c r="F129" s="45" t="s">
        <v>756</v>
      </c>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row>
    <row r="130" spans="1:54" s="51" customFormat="1" ht="25.5" x14ac:dyDescent="0.25">
      <c r="A130" s="56">
        <v>128</v>
      </c>
      <c r="B130" s="45" t="s">
        <v>196</v>
      </c>
      <c r="C130" s="45" t="s">
        <v>1265</v>
      </c>
      <c r="D130" s="45" t="s">
        <v>206</v>
      </c>
      <c r="E130" s="45" t="s">
        <v>1275</v>
      </c>
      <c r="F130" s="45" t="s">
        <v>757</v>
      </c>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row>
    <row r="131" spans="1:54" s="51" customFormat="1" ht="25.5" x14ac:dyDescent="0.25">
      <c r="A131" s="56">
        <v>129</v>
      </c>
      <c r="B131" s="46" t="s">
        <v>196</v>
      </c>
      <c r="C131" s="46" t="s">
        <v>1265</v>
      </c>
      <c r="D131" s="46" t="s">
        <v>207</v>
      </c>
      <c r="E131" s="46" t="s">
        <v>1276</v>
      </c>
      <c r="F131" s="46" t="s">
        <v>758</v>
      </c>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row>
    <row r="132" spans="1:54" s="51" customFormat="1" ht="51" x14ac:dyDescent="0.25">
      <c r="A132" s="56">
        <v>130</v>
      </c>
      <c r="B132" s="46" t="s">
        <v>196</v>
      </c>
      <c r="C132" s="46" t="s">
        <v>1265</v>
      </c>
      <c r="D132" s="46" t="s">
        <v>208</v>
      </c>
      <c r="E132" s="46" t="s">
        <v>1277</v>
      </c>
      <c r="F132" s="46" t="s">
        <v>759</v>
      </c>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row>
    <row r="133" spans="1:54" s="51" customFormat="1" ht="25.5" x14ac:dyDescent="0.25">
      <c r="A133" s="56">
        <v>131</v>
      </c>
      <c r="B133" s="46" t="s">
        <v>196</v>
      </c>
      <c r="C133" s="46" t="s">
        <v>1265</v>
      </c>
      <c r="D133" s="46" t="s">
        <v>209</v>
      </c>
      <c r="E133" s="46" t="s">
        <v>1278</v>
      </c>
      <c r="F133" s="46" t="s">
        <v>760</v>
      </c>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2"/>
      <c r="BA133" s="52"/>
      <c r="BB133" s="52"/>
    </row>
    <row r="134" spans="1:54" s="51" customFormat="1" ht="38.25" x14ac:dyDescent="0.25">
      <c r="A134" s="56">
        <v>132</v>
      </c>
      <c r="B134" s="45" t="s">
        <v>196</v>
      </c>
      <c r="C134" s="45" t="s">
        <v>1265</v>
      </c>
      <c r="D134" s="45" t="s">
        <v>210</v>
      </c>
      <c r="E134" s="45" t="s">
        <v>1279</v>
      </c>
      <c r="F134" s="45" t="s">
        <v>761</v>
      </c>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row>
    <row r="135" spans="1:54" s="51" customFormat="1" ht="25.5" x14ac:dyDescent="0.25">
      <c r="A135" s="56">
        <v>133</v>
      </c>
      <c r="B135" s="46" t="s">
        <v>196</v>
      </c>
      <c r="C135" s="46" t="s">
        <v>1265</v>
      </c>
      <c r="D135" s="46" t="s">
        <v>211</v>
      </c>
      <c r="E135" s="46" t="s">
        <v>1276</v>
      </c>
      <c r="F135" s="46" t="s">
        <v>762</v>
      </c>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row>
    <row r="136" spans="1:54" s="51" customFormat="1" ht="51" x14ac:dyDescent="0.25">
      <c r="A136" s="56">
        <v>134</v>
      </c>
      <c r="B136" s="46" t="s">
        <v>196</v>
      </c>
      <c r="C136" s="46" t="s">
        <v>1265</v>
      </c>
      <c r="D136" s="46" t="s">
        <v>212</v>
      </c>
      <c r="E136" s="46" t="s">
        <v>1280</v>
      </c>
      <c r="F136" s="46" t="s">
        <v>763</v>
      </c>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row>
    <row r="137" spans="1:54" s="51" customFormat="1" ht="25.5" x14ac:dyDescent="0.25">
      <c r="A137" s="56">
        <v>135</v>
      </c>
      <c r="B137" s="46" t="s">
        <v>196</v>
      </c>
      <c r="C137" s="46" t="s">
        <v>1265</v>
      </c>
      <c r="D137" s="46" t="s">
        <v>213</v>
      </c>
      <c r="E137" s="46" t="s">
        <v>1278</v>
      </c>
      <c r="F137" s="46" t="s">
        <v>764</v>
      </c>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row>
    <row r="138" spans="1:54" s="51" customFormat="1" ht="38.25" x14ac:dyDescent="0.25">
      <c r="A138" s="56">
        <v>136</v>
      </c>
      <c r="B138" s="45" t="s">
        <v>196</v>
      </c>
      <c r="C138" s="45" t="s">
        <v>1265</v>
      </c>
      <c r="D138" s="45" t="s">
        <v>214</v>
      </c>
      <c r="E138" s="45" t="s">
        <v>1281</v>
      </c>
      <c r="F138" s="45" t="s">
        <v>765</v>
      </c>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2"/>
      <c r="BA138" s="52"/>
      <c r="BB138" s="52"/>
    </row>
    <row r="139" spans="1:54" s="51" customFormat="1" ht="25.5" x14ac:dyDescent="0.25">
      <c r="A139" s="56">
        <v>137</v>
      </c>
      <c r="B139" s="46" t="s">
        <v>196</v>
      </c>
      <c r="C139" s="46" t="s">
        <v>1265</v>
      </c>
      <c r="D139" s="46" t="s">
        <v>215</v>
      </c>
      <c r="E139" s="46" t="s">
        <v>1276</v>
      </c>
      <c r="F139" s="46" t="s">
        <v>766</v>
      </c>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row>
    <row r="140" spans="1:54" s="51" customFormat="1" ht="51" x14ac:dyDescent="0.25">
      <c r="A140" s="56">
        <v>138</v>
      </c>
      <c r="B140" s="46" t="s">
        <v>196</v>
      </c>
      <c r="C140" s="46" t="s">
        <v>1265</v>
      </c>
      <c r="D140" s="46" t="s">
        <v>216</v>
      </c>
      <c r="E140" s="46" t="s">
        <v>1282</v>
      </c>
      <c r="F140" s="46" t="s">
        <v>763</v>
      </c>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2"/>
      <c r="BA140" s="52"/>
      <c r="BB140" s="52"/>
    </row>
    <row r="141" spans="1:54" s="51" customFormat="1" ht="25.5" x14ac:dyDescent="0.25">
      <c r="A141" s="56">
        <v>139</v>
      </c>
      <c r="B141" s="46" t="s">
        <v>196</v>
      </c>
      <c r="C141" s="46" t="s">
        <v>1265</v>
      </c>
      <c r="D141" s="46" t="s">
        <v>217</v>
      </c>
      <c r="E141" s="46" t="s">
        <v>1278</v>
      </c>
      <c r="F141" s="46" t="s">
        <v>767</v>
      </c>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row>
    <row r="142" spans="1:54" s="51" customFormat="1" ht="25.5" x14ac:dyDescent="0.25">
      <c r="A142" s="56">
        <v>140</v>
      </c>
      <c r="B142" s="45" t="s">
        <v>196</v>
      </c>
      <c r="C142" s="45" t="s">
        <v>1265</v>
      </c>
      <c r="D142" s="45" t="s">
        <v>218</v>
      </c>
      <c r="E142" s="45" t="s">
        <v>1283</v>
      </c>
      <c r="F142" s="45" t="s">
        <v>768</v>
      </c>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row>
    <row r="143" spans="1:54" s="51" customFormat="1" ht="38.25" x14ac:dyDescent="0.25">
      <c r="A143" s="56">
        <v>141</v>
      </c>
      <c r="B143" s="45" t="s">
        <v>196</v>
      </c>
      <c r="C143" s="45" t="s">
        <v>1265</v>
      </c>
      <c r="D143" s="45" t="s">
        <v>219</v>
      </c>
      <c r="E143" s="45" t="s">
        <v>1284</v>
      </c>
      <c r="F143" s="45" t="s">
        <v>769</v>
      </c>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row>
    <row r="144" spans="1:54" s="51" customFormat="1" ht="25.5" x14ac:dyDescent="0.25">
      <c r="A144" s="56">
        <v>142</v>
      </c>
      <c r="B144" s="46" t="s">
        <v>196</v>
      </c>
      <c r="C144" s="46" t="s">
        <v>1265</v>
      </c>
      <c r="D144" s="46" t="s">
        <v>220</v>
      </c>
      <c r="E144" s="46" t="s">
        <v>1276</v>
      </c>
      <c r="F144" s="46" t="s">
        <v>770</v>
      </c>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row>
    <row r="145" spans="1:54" s="51" customFormat="1" ht="51" x14ac:dyDescent="0.25">
      <c r="A145" s="56">
        <v>143</v>
      </c>
      <c r="B145" s="46" t="s">
        <v>196</v>
      </c>
      <c r="C145" s="46" t="s">
        <v>1265</v>
      </c>
      <c r="D145" s="46" t="s">
        <v>221</v>
      </c>
      <c r="E145" s="46" t="s">
        <v>1285</v>
      </c>
      <c r="F145" s="46" t="s">
        <v>763</v>
      </c>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row>
    <row r="146" spans="1:54" s="51" customFormat="1" ht="25.5" x14ac:dyDescent="0.25">
      <c r="A146" s="56">
        <v>144</v>
      </c>
      <c r="B146" s="46" t="s">
        <v>196</v>
      </c>
      <c r="C146" s="46" t="s">
        <v>1265</v>
      </c>
      <c r="D146" s="46" t="s">
        <v>222</v>
      </c>
      <c r="E146" s="46" t="s">
        <v>1278</v>
      </c>
      <c r="F146" s="46" t="s">
        <v>771</v>
      </c>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row>
    <row r="147" spans="1:54" s="51" customFormat="1" ht="38.25" x14ac:dyDescent="0.25">
      <c r="A147" s="56">
        <v>145</v>
      </c>
      <c r="B147" s="45" t="s">
        <v>196</v>
      </c>
      <c r="C147" s="45" t="s">
        <v>1265</v>
      </c>
      <c r="D147" s="45" t="s">
        <v>223</v>
      </c>
      <c r="E147" s="45" t="s">
        <v>1286</v>
      </c>
      <c r="F147" s="45" t="s">
        <v>772</v>
      </c>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row>
    <row r="148" spans="1:54" s="51" customFormat="1" ht="38.25" x14ac:dyDescent="0.25">
      <c r="A148" s="56">
        <v>146</v>
      </c>
      <c r="B148" s="46" t="s">
        <v>196</v>
      </c>
      <c r="C148" s="46" t="s">
        <v>1265</v>
      </c>
      <c r="D148" s="46" t="s">
        <v>224</v>
      </c>
      <c r="E148" s="46" t="s">
        <v>1276</v>
      </c>
      <c r="F148" s="46" t="s">
        <v>773</v>
      </c>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2"/>
      <c r="AY148" s="52"/>
      <c r="AZ148" s="52"/>
      <c r="BA148" s="52"/>
      <c r="BB148" s="52"/>
    </row>
    <row r="149" spans="1:54" s="51" customFormat="1" ht="51" x14ac:dyDescent="0.25">
      <c r="A149" s="56">
        <v>147</v>
      </c>
      <c r="B149" s="46" t="s">
        <v>196</v>
      </c>
      <c r="C149" s="46" t="s">
        <v>1265</v>
      </c>
      <c r="D149" s="46" t="s">
        <v>225</v>
      </c>
      <c r="E149" s="46" t="s">
        <v>1287</v>
      </c>
      <c r="F149" s="46" t="s">
        <v>763</v>
      </c>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2"/>
      <c r="AV149" s="52"/>
      <c r="AW149" s="52"/>
      <c r="AX149" s="52"/>
      <c r="AY149" s="52"/>
      <c r="AZ149" s="52"/>
      <c r="BA149" s="52"/>
      <c r="BB149" s="52"/>
    </row>
    <row r="150" spans="1:54" s="51" customFormat="1" ht="25.5" x14ac:dyDescent="0.25">
      <c r="A150" s="56">
        <v>148</v>
      </c>
      <c r="B150" s="46" t="s">
        <v>196</v>
      </c>
      <c r="C150" s="46" t="s">
        <v>1265</v>
      </c>
      <c r="D150" s="46" t="s">
        <v>226</v>
      </c>
      <c r="E150" s="46" t="s">
        <v>1278</v>
      </c>
      <c r="F150" s="46" t="s">
        <v>767</v>
      </c>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2"/>
      <c r="AY150" s="52"/>
      <c r="AZ150" s="52"/>
      <c r="BA150" s="52"/>
      <c r="BB150" s="52"/>
    </row>
    <row r="151" spans="1:54" s="51" customFormat="1" ht="38.25" x14ac:dyDescent="0.25">
      <c r="A151" s="56">
        <v>149</v>
      </c>
      <c r="B151" s="45" t="s">
        <v>196</v>
      </c>
      <c r="C151" s="45" t="s">
        <v>1265</v>
      </c>
      <c r="D151" s="45" t="s">
        <v>227</v>
      </c>
      <c r="E151" s="45" t="s">
        <v>1288</v>
      </c>
      <c r="F151" s="45" t="s">
        <v>774</v>
      </c>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2"/>
      <c r="AX151" s="52"/>
      <c r="AY151" s="52"/>
      <c r="AZ151" s="52"/>
      <c r="BA151" s="52"/>
      <c r="BB151" s="52"/>
    </row>
    <row r="152" spans="1:54" s="51" customFormat="1" ht="38.25" x14ac:dyDescent="0.25">
      <c r="A152" s="56">
        <v>150</v>
      </c>
      <c r="B152" s="46" t="s">
        <v>196</v>
      </c>
      <c r="C152" s="46" t="s">
        <v>1265</v>
      </c>
      <c r="D152" s="46" t="s">
        <v>228</v>
      </c>
      <c r="E152" s="46" t="s">
        <v>1276</v>
      </c>
      <c r="F152" s="46" t="s">
        <v>775</v>
      </c>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2"/>
      <c r="BA152" s="52"/>
      <c r="BB152" s="52"/>
    </row>
    <row r="153" spans="1:54" s="51" customFormat="1" ht="51" x14ac:dyDescent="0.25">
      <c r="A153" s="56">
        <v>151</v>
      </c>
      <c r="B153" s="46" t="s">
        <v>196</v>
      </c>
      <c r="C153" s="46" t="s">
        <v>1265</v>
      </c>
      <c r="D153" s="46" t="s">
        <v>229</v>
      </c>
      <c r="E153" s="46" t="s">
        <v>1289</v>
      </c>
      <c r="F153" s="46" t="s">
        <v>763</v>
      </c>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c r="AU153" s="52"/>
      <c r="AV153" s="52"/>
      <c r="AW153" s="52"/>
      <c r="AX153" s="52"/>
      <c r="AY153" s="52"/>
      <c r="AZ153" s="52"/>
      <c r="BA153" s="52"/>
      <c r="BB153" s="52"/>
    </row>
    <row r="154" spans="1:54" s="51" customFormat="1" ht="25.5" x14ac:dyDescent="0.25">
      <c r="A154" s="56">
        <v>152</v>
      </c>
      <c r="B154" s="46" t="s">
        <v>196</v>
      </c>
      <c r="C154" s="46" t="s">
        <v>1265</v>
      </c>
      <c r="D154" s="46" t="s">
        <v>230</v>
      </c>
      <c r="E154" s="46" t="s">
        <v>1278</v>
      </c>
      <c r="F154" s="46" t="s">
        <v>771</v>
      </c>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2"/>
      <c r="AY154" s="52"/>
      <c r="AZ154" s="52"/>
      <c r="BA154" s="52"/>
      <c r="BB154" s="52"/>
    </row>
    <row r="155" spans="1:54" s="51" customFormat="1" ht="25.5" x14ac:dyDescent="0.25">
      <c r="A155" s="56">
        <v>153</v>
      </c>
      <c r="B155" s="45" t="s">
        <v>196</v>
      </c>
      <c r="C155" s="45" t="s">
        <v>1265</v>
      </c>
      <c r="D155" s="45" t="s">
        <v>231</v>
      </c>
      <c r="E155" s="45" t="s">
        <v>1290</v>
      </c>
      <c r="F155" s="45" t="s">
        <v>776</v>
      </c>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c r="AU155" s="52"/>
      <c r="AV155" s="52"/>
      <c r="AW155" s="52"/>
      <c r="AX155" s="52"/>
      <c r="AY155" s="52"/>
      <c r="AZ155" s="52"/>
      <c r="BA155" s="52"/>
      <c r="BB155" s="52"/>
    </row>
    <row r="156" spans="1:54" s="51" customFormat="1" ht="38.25" x14ac:dyDescent="0.25">
      <c r="A156" s="56">
        <v>154</v>
      </c>
      <c r="B156" s="46" t="s">
        <v>196</v>
      </c>
      <c r="C156" s="46" t="s">
        <v>1265</v>
      </c>
      <c r="D156" s="46" t="s">
        <v>232</v>
      </c>
      <c r="E156" s="46" t="s">
        <v>1276</v>
      </c>
      <c r="F156" s="46" t="s">
        <v>777</v>
      </c>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52"/>
      <c r="AW156" s="52"/>
      <c r="AX156" s="52"/>
      <c r="AY156" s="52"/>
      <c r="AZ156" s="52"/>
      <c r="BA156" s="52"/>
      <c r="BB156" s="52"/>
    </row>
    <row r="157" spans="1:54" s="51" customFormat="1" ht="51" x14ac:dyDescent="0.25">
      <c r="A157" s="56">
        <v>155</v>
      </c>
      <c r="B157" s="46" t="s">
        <v>196</v>
      </c>
      <c r="C157" s="46" t="s">
        <v>1265</v>
      </c>
      <c r="D157" s="46" t="s">
        <v>233</v>
      </c>
      <c r="E157" s="46" t="s">
        <v>1287</v>
      </c>
      <c r="F157" s="46" t="s">
        <v>763</v>
      </c>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2"/>
      <c r="BA157" s="52"/>
      <c r="BB157" s="52"/>
    </row>
    <row r="158" spans="1:54" s="51" customFormat="1" ht="25.5" x14ac:dyDescent="0.25">
      <c r="A158" s="56">
        <v>156</v>
      </c>
      <c r="B158" s="46" t="s">
        <v>196</v>
      </c>
      <c r="C158" s="46" t="s">
        <v>1265</v>
      </c>
      <c r="D158" s="46" t="s">
        <v>234</v>
      </c>
      <c r="E158" s="46" t="s">
        <v>1278</v>
      </c>
      <c r="F158" s="46" t="s">
        <v>767</v>
      </c>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c r="AU158" s="52"/>
      <c r="AV158" s="52"/>
      <c r="AW158" s="52"/>
      <c r="AX158" s="52"/>
      <c r="AY158" s="52"/>
      <c r="AZ158" s="52"/>
      <c r="BA158" s="52"/>
      <c r="BB158" s="52"/>
    </row>
    <row r="159" spans="1:54" s="51" customFormat="1" ht="25.5" x14ac:dyDescent="0.25">
      <c r="A159" s="56">
        <v>157</v>
      </c>
      <c r="B159" s="45" t="s">
        <v>196</v>
      </c>
      <c r="C159" s="45" t="s">
        <v>1265</v>
      </c>
      <c r="D159" s="45" t="s">
        <v>235</v>
      </c>
      <c r="E159" s="45" t="s">
        <v>1291</v>
      </c>
      <c r="F159" s="45" t="s">
        <v>778</v>
      </c>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2"/>
      <c r="BA159" s="52"/>
      <c r="BB159" s="52"/>
    </row>
    <row r="160" spans="1:54" s="51" customFormat="1" ht="25.5" x14ac:dyDescent="0.25">
      <c r="A160" s="56">
        <v>158</v>
      </c>
      <c r="B160" s="46" t="s">
        <v>196</v>
      </c>
      <c r="C160" s="46" t="s">
        <v>1265</v>
      </c>
      <c r="D160" s="46" t="s">
        <v>236</v>
      </c>
      <c r="E160" s="46" t="s">
        <v>1276</v>
      </c>
      <c r="F160" s="46" t="s">
        <v>779</v>
      </c>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c r="AU160" s="52"/>
      <c r="AV160" s="52"/>
      <c r="AW160" s="52"/>
      <c r="AX160" s="52"/>
      <c r="AY160" s="52"/>
      <c r="AZ160" s="52"/>
      <c r="BA160" s="52"/>
      <c r="BB160" s="52"/>
    </row>
    <row r="161" spans="1:54" s="51" customFormat="1" ht="51" x14ac:dyDescent="0.25">
      <c r="A161" s="56">
        <v>159</v>
      </c>
      <c r="B161" s="46" t="s">
        <v>196</v>
      </c>
      <c r="C161" s="46" t="s">
        <v>1265</v>
      </c>
      <c r="D161" s="46" t="s">
        <v>237</v>
      </c>
      <c r="E161" s="46" t="s">
        <v>1287</v>
      </c>
      <c r="F161" s="46" t="s">
        <v>763</v>
      </c>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c r="AU161" s="52"/>
      <c r="AV161" s="52"/>
      <c r="AW161" s="52"/>
      <c r="AX161" s="52"/>
      <c r="AY161" s="52"/>
      <c r="AZ161" s="52"/>
      <c r="BA161" s="52"/>
      <c r="BB161" s="52"/>
    </row>
    <row r="162" spans="1:54" s="51" customFormat="1" ht="25.5" x14ac:dyDescent="0.25">
      <c r="A162" s="56">
        <v>160</v>
      </c>
      <c r="B162" s="46" t="s">
        <v>196</v>
      </c>
      <c r="C162" s="46" t="s">
        <v>1265</v>
      </c>
      <c r="D162" s="46" t="s">
        <v>238</v>
      </c>
      <c r="E162" s="46" t="s">
        <v>1278</v>
      </c>
      <c r="F162" s="46" t="s">
        <v>780</v>
      </c>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row>
    <row r="163" spans="1:54" s="51" customFormat="1" ht="25.5" x14ac:dyDescent="0.25">
      <c r="A163" s="56">
        <v>161</v>
      </c>
      <c r="B163" s="45" t="s">
        <v>196</v>
      </c>
      <c r="C163" s="45" t="s">
        <v>1265</v>
      </c>
      <c r="D163" s="45" t="s">
        <v>239</v>
      </c>
      <c r="E163" s="45" t="s">
        <v>1292</v>
      </c>
      <c r="F163" s="45" t="s">
        <v>781</v>
      </c>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52"/>
      <c r="AT163" s="52"/>
      <c r="AU163" s="52"/>
      <c r="AV163" s="52"/>
      <c r="AW163" s="52"/>
      <c r="AX163" s="52"/>
      <c r="AY163" s="52"/>
      <c r="AZ163" s="52"/>
      <c r="BA163" s="52"/>
      <c r="BB163" s="52"/>
    </row>
    <row r="164" spans="1:54" s="51" customFormat="1" ht="25.5" x14ac:dyDescent="0.25">
      <c r="A164" s="56">
        <v>162</v>
      </c>
      <c r="B164" s="45" t="s">
        <v>196</v>
      </c>
      <c r="C164" s="45" t="s">
        <v>1265</v>
      </c>
      <c r="D164" s="45" t="s">
        <v>240</v>
      </c>
      <c r="E164" s="45" t="s">
        <v>1293</v>
      </c>
      <c r="F164" s="45" t="s">
        <v>782</v>
      </c>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2"/>
      <c r="BA164" s="52"/>
      <c r="BB164" s="52"/>
    </row>
    <row r="165" spans="1:54" s="51" customFormat="1" ht="25.5" x14ac:dyDescent="0.25">
      <c r="A165" s="56">
        <v>163</v>
      </c>
      <c r="B165" s="46" t="s">
        <v>196</v>
      </c>
      <c r="C165" s="46" t="s">
        <v>1265</v>
      </c>
      <c r="D165" s="46" t="s">
        <v>241</v>
      </c>
      <c r="E165" s="46" t="s">
        <v>1276</v>
      </c>
      <c r="F165" s="46" t="s">
        <v>783</v>
      </c>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2"/>
      <c r="AY165" s="52"/>
      <c r="AZ165" s="52"/>
      <c r="BA165" s="52"/>
      <c r="BB165" s="52"/>
    </row>
    <row r="166" spans="1:54" s="51" customFormat="1" ht="51" x14ac:dyDescent="0.25">
      <c r="A166" s="56">
        <v>164</v>
      </c>
      <c r="B166" s="46" t="s">
        <v>196</v>
      </c>
      <c r="C166" s="46" t="s">
        <v>1265</v>
      </c>
      <c r="D166" s="46" t="s">
        <v>242</v>
      </c>
      <c r="E166" s="46" t="s">
        <v>1287</v>
      </c>
      <c r="F166" s="46" t="s">
        <v>763</v>
      </c>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row>
    <row r="167" spans="1:54" s="51" customFormat="1" ht="25.5" x14ac:dyDescent="0.25">
      <c r="A167" s="56">
        <v>165</v>
      </c>
      <c r="B167" s="46" t="s">
        <v>196</v>
      </c>
      <c r="C167" s="46" t="s">
        <v>1265</v>
      </c>
      <c r="D167" s="46" t="s">
        <v>243</v>
      </c>
      <c r="E167" s="46" t="s">
        <v>1278</v>
      </c>
      <c r="F167" s="46" t="s">
        <v>767</v>
      </c>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row>
    <row r="168" spans="1:54" s="51" customFormat="1" ht="38.25" x14ac:dyDescent="0.25">
      <c r="A168" s="56">
        <v>166</v>
      </c>
      <c r="B168" s="45" t="s">
        <v>196</v>
      </c>
      <c r="C168" s="45" t="s">
        <v>1265</v>
      </c>
      <c r="D168" s="45" t="s">
        <v>244</v>
      </c>
      <c r="E168" s="45" t="s">
        <v>1294</v>
      </c>
      <c r="F168" s="45" t="s">
        <v>784</v>
      </c>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2"/>
      <c r="AZ168" s="52"/>
      <c r="BA168" s="52"/>
      <c r="BB168" s="52"/>
    </row>
    <row r="169" spans="1:54" s="51" customFormat="1" ht="38.25" x14ac:dyDescent="0.25">
      <c r="A169" s="56">
        <v>167</v>
      </c>
      <c r="B169" s="46" t="s">
        <v>196</v>
      </c>
      <c r="C169" s="46" t="s">
        <v>1265</v>
      </c>
      <c r="D169" s="46" t="s">
        <v>245</v>
      </c>
      <c r="E169" s="46" t="s">
        <v>1276</v>
      </c>
      <c r="F169" s="46" t="s">
        <v>785</v>
      </c>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row>
    <row r="170" spans="1:54" s="51" customFormat="1" ht="51" x14ac:dyDescent="0.25">
      <c r="A170" s="56">
        <v>168</v>
      </c>
      <c r="B170" s="46" t="s">
        <v>196</v>
      </c>
      <c r="C170" s="46" t="s">
        <v>1265</v>
      </c>
      <c r="D170" s="46" t="s">
        <v>246</v>
      </c>
      <c r="E170" s="46" t="s">
        <v>1287</v>
      </c>
      <c r="F170" s="46" t="s">
        <v>763</v>
      </c>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2"/>
      <c r="BA170" s="52"/>
      <c r="BB170" s="52"/>
    </row>
    <row r="171" spans="1:54" s="51" customFormat="1" ht="25.5" x14ac:dyDescent="0.25">
      <c r="A171" s="56">
        <v>169</v>
      </c>
      <c r="B171" s="46" t="s">
        <v>196</v>
      </c>
      <c r="C171" s="46" t="s">
        <v>1265</v>
      </c>
      <c r="D171" s="46" t="s">
        <v>247</v>
      </c>
      <c r="E171" s="46" t="s">
        <v>1278</v>
      </c>
      <c r="F171" s="46" t="s">
        <v>780</v>
      </c>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row>
    <row r="172" spans="1:54" s="51" customFormat="1" ht="38.25" x14ac:dyDescent="0.25">
      <c r="A172" s="56">
        <v>170</v>
      </c>
      <c r="B172" s="45" t="s">
        <v>196</v>
      </c>
      <c r="C172" s="45" t="s">
        <v>1265</v>
      </c>
      <c r="D172" s="45" t="s">
        <v>248</v>
      </c>
      <c r="E172" s="45" t="s">
        <v>1295</v>
      </c>
      <c r="F172" s="45" t="s">
        <v>786</v>
      </c>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2"/>
      <c r="BA172" s="52"/>
      <c r="BB172" s="52"/>
    </row>
    <row r="173" spans="1:54" s="51" customFormat="1" ht="25.5" x14ac:dyDescent="0.25">
      <c r="A173" s="56">
        <v>171</v>
      </c>
      <c r="B173" s="45" t="s">
        <v>196</v>
      </c>
      <c r="C173" s="45" t="s">
        <v>1265</v>
      </c>
      <c r="D173" s="45" t="s">
        <v>249</v>
      </c>
      <c r="E173" s="45" t="s">
        <v>1296</v>
      </c>
      <c r="F173" s="45" t="s">
        <v>787</v>
      </c>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2"/>
      <c r="AZ173" s="52"/>
      <c r="BA173" s="52"/>
      <c r="BB173" s="52"/>
    </row>
    <row r="174" spans="1:54" s="51" customFormat="1" ht="38.25" x14ac:dyDescent="0.25">
      <c r="A174" s="56">
        <v>172</v>
      </c>
      <c r="B174" s="46" t="s">
        <v>196</v>
      </c>
      <c r="C174" s="46" t="s">
        <v>1265</v>
      </c>
      <c r="D174" s="46" t="s">
        <v>250</v>
      </c>
      <c r="E174" s="46" t="s">
        <v>1276</v>
      </c>
      <c r="F174" s="46" t="s">
        <v>788</v>
      </c>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row>
    <row r="175" spans="1:54" s="51" customFormat="1" ht="51" x14ac:dyDescent="0.25">
      <c r="A175" s="56">
        <v>173</v>
      </c>
      <c r="B175" s="46" t="s">
        <v>196</v>
      </c>
      <c r="C175" s="46" t="s">
        <v>1265</v>
      </c>
      <c r="D175" s="46" t="s">
        <v>251</v>
      </c>
      <c r="E175" s="46" t="s">
        <v>1287</v>
      </c>
      <c r="F175" s="46" t="s">
        <v>763</v>
      </c>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2"/>
      <c r="AY175" s="52"/>
      <c r="AZ175" s="52"/>
      <c r="BA175" s="52"/>
      <c r="BB175" s="52"/>
    </row>
    <row r="176" spans="1:54" s="51" customFormat="1" ht="25.5" x14ac:dyDescent="0.25">
      <c r="A176" s="56">
        <v>174</v>
      </c>
      <c r="B176" s="46" t="s">
        <v>196</v>
      </c>
      <c r="C176" s="46" t="s">
        <v>1265</v>
      </c>
      <c r="D176" s="46" t="s">
        <v>252</v>
      </c>
      <c r="E176" s="46" t="s">
        <v>1278</v>
      </c>
      <c r="F176" s="46" t="s">
        <v>771</v>
      </c>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2"/>
      <c r="BA176" s="52"/>
      <c r="BB176" s="52"/>
    </row>
    <row r="177" spans="1:54" s="51" customFormat="1" ht="25.5" x14ac:dyDescent="0.25">
      <c r="A177" s="56">
        <v>175</v>
      </c>
      <c r="B177" s="45" t="s">
        <v>196</v>
      </c>
      <c r="C177" s="45" t="s">
        <v>1265</v>
      </c>
      <c r="D177" s="45" t="s">
        <v>253</v>
      </c>
      <c r="E177" s="45" t="s">
        <v>1297</v>
      </c>
      <c r="F177" s="45" t="s">
        <v>789</v>
      </c>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2"/>
      <c r="AZ177" s="52"/>
      <c r="BA177" s="52"/>
      <c r="BB177" s="52"/>
    </row>
    <row r="178" spans="1:54" s="51" customFormat="1" ht="38.25" x14ac:dyDescent="0.25">
      <c r="A178" s="56">
        <v>176</v>
      </c>
      <c r="B178" s="46" t="s">
        <v>196</v>
      </c>
      <c r="C178" s="46" t="s">
        <v>1265</v>
      </c>
      <c r="D178" s="46" t="s">
        <v>254</v>
      </c>
      <c r="E178" s="46" t="s">
        <v>1276</v>
      </c>
      <c r="F178" s="46" t="s">
        <v>790</v>
      </c>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row>
    <row r="179" spans="1:54" s="51" customFormat="1" ht="51" x14ac:dyDescent="0.25">
      <c r="A179" s="56">
        <v>177</v>
      </c>
      <c r="B179" s="46" t="s">
        <v>196</v>
      </c>
      <c r="C179" s="46" t="s">
        <v>1265</v>
      </c>
      <c r="D179" s="46" t="s">
        <v>255</v>
      </c>
      <c r="E179" s="46" t="s">
        <v>1287</v>
      </c>
      <c r="F179" s="46" t="s">
        <v>763</v>
      </c>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2"/>
      <c r="AZ179" s="52"/>
      <c r="BA179" s="52"/>
      <c r="BB179" s="52"/>
    </row>
    <row r="180" spans="1:54" s="51" customFormat="1" ht="25.5" x14ac:dyDescent="0.25">
      <c r="A180" s="56">
        <v>178</v>
      </c>
      <c r="B180" s="46" t="s">
        <v>196</v>
      </c>
      <c r="C180" s="46" t="s">
        <v>1265</v>
      </c>
      <c r="D180" s="46" t="s">
        <v>256</v>
      </c>
      <c r="E180" s="46" t="s">
        <v>1278</v>
      </c>
      <c r="F180" s="46" t="s">
        <v>780</v>
      </c>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2"/>
      <c r="AY180" s="52"/>
      <c r="AZ180" s="52"/>
      <c r="BA180" s="52"/>
      <c r="BB180" s="52"/>
    </row>
    <row r="181" spans="1:54" s="51" customFormat="1" ht="25.5" x14ac:dyDescent="0.25">
      <c r="A181" s="56">
        <v>179</v>
      </c>
      <c r="B181" s="45" t="s">
        <v>196</v>
      </c>
      <c r="C181" s="45" t="s">
        <v>1265</v>
      </c>
      <c r="D181" s="45" t="s">
        <v>257</v>
      </c>
      <c r="E181" s="45" t="s">
        <v>1298</v>
      </c>
      <c r="F181" s="45" t="s">
        <v>791</v>
      </c>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c r="AQ181" s="52"/>
      <c r="AR181" s="52"/>
      <c r="AS181" s="52"/>
      <c r="AT181" s="52"/>
      <c r="AU181" s="52"/>
      <c r="AV181" s="52"/>
      <c r="AW181" s="52"/>
      <c r="AX181" s="52"/>
      <c r="AY181" s="52"/>
      <c r="AZ181" s="52"/>
      <c r="BA181" s="52"/>
      <c r="BB181" s="52"/>
    </row>
    <row r="182" spans="1:54" s="51" customFormat="1" ht="38.25" x14ac:dyDescent="0.25">
      <c r="A182" s="56">
        <v>180</v>
      </c>
      <c r="B182" s="46" t="s">
        <v>196</v>
      </c>
      <c r="C182" s="46" t="s">
        <v>1265</v>
      </c>
      <c r="D182" s="46" t="s">
        <v>258</v>
      </c>
      <c r="E182" s="46" t="s">
        <v>1276</v>
      </c>
      <c r="F182" s="46" t="s">
        <v>792</v>
      </c>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c r="AU182" s="52"/>
      <c r="AV182" s="52"/>
      <c r="AW182" s="52"/>
      <c r="AX182" s="52"/>
      <c r="AY182" s="52"/>
      <c r="AZ182" s="52"/>
      <c r="BA182" s="52"/>
      <c r="BB182" s="52"/>
    </row>
    <row r="183" spans="1:54" s="51" customFormat="1" ht="51" x14ac:dyDescent="0.25">
      <c r="A183" s="56">
        <v>181</v>
      </c>
      <c r="B183" s="46" t="s">
        <v>196</v>
      </c>
      <c r="C183" s="46" t="s">
        <v>1265</v>
      </c>
      <c r="D183" s="46" t="s">
        <v>259</v>
      </c>
      <c r="E183" s="46" t="s">
        <v>1287</v>
      </c>
      <c r="F183" s="46" t="s">
        <v>763</v>
      </c>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2"/>
      <c r="AY183" s="52"/>
      <c r="AZ183" s="52"/>
      <c r="BA183" s="52"/>
      <c r="BB183" s="52"/>
    </row>
    <row r="184" spans="1:54" s="51" customFormat="1" ht="25.5" x14ac:dyDescent="0.25">
      <c r="A184" s="56">
        <v>182</v>
      </c>
      <c r="B184" s="46" t="s">
        <v>196</v>
      </c>
      <c r="C184" s="46" t="s">
        <v>1265</v>
      </c>
      <c r="D184" s="46" t="s">
        <v>260</v>
      </c>
      <c r="E184" s="46" t="s">
        <v>1278</v>
      </c>
      <c r="F184" s="46" t="s">
        <v>771</v>
      </c>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c r="AU184" s="52"/>
      <c r="AV184" s="52"/>
      <c r="AW184" s="52"/>
      <c r="AX184" s="52"/>
      <c r="AY184" s="52"/>
      <c r="AZ184" s="52"/>
      <c r="BA184" s="52"/>
      <c r="BB184" s="52"/>
    </row>
    <row r="185" spans="1:54" s="51" customFormat="1" ht="25.5" x14ac:dyDescent="0.25">
      <c r="A185" s="56">
        <v>183</v>
      </c>
      <c r="B185" s="45" t="s">
        <v>196</v>
      </c>
      <c r="C185" s="45" t="s">
        <v>1265</v>
      </c>
      <c r="D185" s="45" t="s">
        <v>261</v>
      </c>
      <c r="E185" s="45" t="s">
        <v>1299</v>
      </c>
      <c r="F185" s="45" t="s">
        <v>793</v>
      </c>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c r="AN185" s="52"/>
      <c r="AO185" s="52"/>
      <c r="AP185" s="52"/>
      <c r="AQ185" s="52"/>
      <c r="AR185" s="52"/>
      <c r="AS185" s="52"/>
      <c r="AT185" s="52"/>
      <c r="AU185" s="52"/>
      <c r="AV185" s="52"/>
      <c r="AW185" s="52"/>
      <c r="AX185" s="52"/>
      <c r="AY185" s="52"/>
      <c r="AZ185" s="52"/>
      <c r="BA185" s="52"/>
      <c r="BB185" s="52"/>
    </row>
    <row r="186" spans="1:54" s="51" customFormat="1" ht="38.25" x14ac:dyDescent="0.25">
      <c r="A186" s="56">
        <v>184</v>
      </c>
      <c r="B186" s="46" t="s">
        <v>196</v>
      </c>
      <c r="C186" s="46" t="s">
        <v>1265</v>
      </c>
      <c r="D186" s="46" t="s">
        <v>262</v>
      </c>
      <c r="E186" s="46" t="s">
        <v>1276</v>
      </c>
      <c r="F186" s="46" t="s">
        <v>794</v>
      </c>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2"/>
      <c r="AW186" s="52"/>
      <c r="AX186" s="52"/>
      <c r="AY186" s="52"/>
      <c r="AZ186" s="52"/>
      <c r="BA186" s="52"/>
      <c r="BB186" s="52"/>
    </row>
    <row r="187" spans="1:54" s="51" customFormat="1" ht="51" x14ac:dyDescent="0.25">
      <c r="A187" s="56">
        <v>185</v>
      </c>
      <c r="B187" s="46" t="s">
        <v>196</v>
      </c>
      <c r="C187" s="46" t="s">
        <v>1265</v>
      </c>
      <c r="D187" s="46" t="s">
        <v>263</v>
      </c>
      <c r="E187" s="46" t="s">
        <v>1287</v>
      </c>
      <c r="F187" s="46" t="s">
        <v>763</v>
      </c>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c r="BB187" s="52"/>
    </row>
    <row r="188" spans="1:54" s="51" customFormat="1" ht="25.5" x14ac:dyDescent="0.25">
      <c r="A188" s="56">
        <v>186</v>
      </c>
      <c r="B188" s="46" t="s">
        <v>196</v>
      </c>
      <c r="C188" s="46" t="s">
        <v>1265</v>
      </c>
      <c r="D188" s="46" t="s">
        <v>264</v>
      </c>
      <c r="E188" s="46" t="s">
        <v>1278</v>
      </c>
      <c r="F188" s="46" t="s">
        <v>771</v>
      </c>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row>
    <row r="189" spans="1:54" s="51" customFormat="1" ht="38.25" x14ac:dyDescent="0.25">
      <c r="A189" s="56">
        <v>187</v>
      </c>
      <c r="B189" s="45" t="s">
        <v>196</v>
      </c>
      <c r="C189" s="45" t="s">
        <v>1265</v>
      </c>
      <c r="D189" s="45" t="s">
        <v>265</v>
      </c>
      <c r="E189" s="45" t="s">
        <v>1300</v>
      </c>
      <c r="F189" s="45" t="s">
        <v>795</v>
      </c>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c r="AU189" s="52"/>
      <c r="AV189" s="52"/>
      <c r="AW189" s="52"/>
      <c r="AX189" s="52"/>
      <c r="AY189" s="52"/>
      <c r="AZ189" s="52"/>
      <c r="BA189" s="52"/>
      <c r="BB189" s="52"/>
    </row>
    <row r="190" spans="1:54" s="51" customFormat="1" ht="38.25" x14ac:dyDescent="0.25">
      <c r="A190" s="56">
        <v>188</v>
      </c>
      <c r="B190" s="46" t="s">
        <v>196</v>
      </c>
      <c r="C190" s="46" t="s">
        <v>1265</v>
      </c>
      <c r="D190" s="46" t="s">
        <v>266</v>
      </c>
      <c r="E190" s="46" t="s">
        <v>1301</v>
      </c>
      <c r="F190" s="46" t="s">
        <v>796</v>
      </c>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c r="AU190" s="52"/>
      <c r="AV190" s="52"/>
      <c r="AW190" s="52"/>
      <c r="AX190" s="52"/>
      <c r="AY190" s="52"/>
      <c r="AZ190" s="52"/>
      <c r="BA190" s="52"/>
      <c r="BB190" s="52"/>
    </row>
    <row r="191" spans="1:54" s="51" customFormat="1" ht="51" x14ac:dyDescent="0.25">
      <c r="A191" s="56">
        <v>189</v>
      </c>
      <c r="B191" s="46" t="s">
        <v>196</v>
      </c>
      <c r="C191" s="46" t="s">
        <v>1265</v>
      </c>
      <c r="D191" s="46" t="s">
        <v>267</v>
      </c>
      <c r="E191" s="46" t="s">
        <v>1287</v>
      </c>
      <c r="F191" s="46" t="s">
        <v>763</v>
      </c>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2"/>
      <c r="AY191" s="52"/>
      <c r="AZ191" s="52"/>
      <c r="BA191" s="52"/>
      <c r="BB191" s="52"/>
    </row>
    <row r="192" spans="1:54" s="51" customFormat="1" ht="25.5" x14ac:dyDescent="0.25">
      <c r="A192" s="56">
        <v>190</v>
      </c>
      <c r="B192" s="46" t="s">
        <v>196</v>
      </c>
      <c r="C192" s="46" t="s">
        <v>1265</v>
      </c>
      <c r="D192" s="46" t="s">
        <v>268</v>
      </c>
      <c r="E192" s="46" t="s">
        <v>1278</v>
      </c>
      <c r="F192" s="46" t="s">
        <v>780</v>
      </c>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2"/>
      <c r="AY192" s="52"/>
      <c r="AZ192" s="52"/>
      <c r="BA192" s="52"/>
      <c r="BB192" s="52"/>
    </row>
    <row r="193" spans="1:54" s="51" customFormat="1" ht="25.5" x14ac:dyDescent="0.25">
      <c r="A193" s="56">
        <v>191</v>
      </c>
      <c r="B193" s="45" t="s">
        <v>196</v>
      </c>
      <c r="C193" s="45" t="s">
        <v>1265</v>
      </c>
      <c r="D193" s="45" t="s">
        <v>269</v>
      </c>
      <c r="E193" s="45" t="s">
        <v>1302</v>
      </c>
      <c r="F193" s="45" t="s">
        <v>797</v>
      </c>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2"/>
      <c r="AZ193" s="52"/>
      <c r="BA193" s="52"/>
      <c r="BB193" s="52"/>
    </row>
    <row r="194" spans="1:54" s="51" customFormat="1" ht="25.5" x14ac:dyDescent="0.25">
      <c r="A194" s="56">
        <v>192</v>
      </c>
      <c r="B194" s="46" t="s">
        <v>196</v>
      </c>
      <c r="C194" s="46" t="s">
        <v>1265</v>
      </c>
      <c r="D194" s="46" t="s">
        <v>270</v>
      </c>
      <c r="E194" s="46" t="s">
        <v>1276</v>
      </c>
      <c r="F194" s="46" t="s">
        <v>798</v>
      </c>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row>
    <row r="195" spans="1:54" s="51" customFormat="1" ht="51" x14ac:dyDescent="0.25">
      <c r="A195" s="56">
        <v>193</v>
      </c>
      <c r="B195" s="46" t="s">
        <v>196</v>
      </c>
      <c r="C195" s="46" t="s">
        <v>1265</v>
      </c>
      <c r="D195" s="46" t="s">
        <v>271</v>
      </c>
      <c r="E195" s="46" t="s">
        <v>1287</v>
      </c>
      <c r="F195" s="46" t="s">
        <v>763</v>
      </c>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c r="AU195" s="52"/>
      <c r="AV195" s="52"/>
      <c r="AW195" s="52"/>
      <c r="AX195" s="52"/>
      <c r="AY195" s="52"/>
      <c r="AZ195" s="52"/>
      <c r="BA195" s="52"/>
      <c r="BB195" s="52"/>
    </row>
    <row r="196" spans="1:54" s="51" customFormat="1" ht="25.5" x14ac:dyDescent="0.25">
      <c r="A196" s="56">
        <v>194</v>
      </c>
      <c r="B196" s="46" t="s">
        <v>196</v>
      </c>
      <c r="C196" s="46" t="s">
        <v>1265</v>
      </c>
      <c r="D196" s="46" t="s">
        <v>272</v>
      </c>
      <c r="E196" s="46" t="s">
        <v>1278</v>
      </c>
      <c r="F196" s="46" t="s">
        <v>780</v>
      </c>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2"/>
      <c r="AY196" s="52"/>
      <c r="AZ196" s="52"/>
      <c r="BA196" s="52"/>
      <c r="BB196" s="52"/>
    </row>
    <row r="197" spans="1:54" s="51" customFormat="1" ht="25.5" x14ac:dyDescent="0.25">
      <c r="A197" s="56">
        <v>195</v>
      </c>
      <c r="B197" s="45" t="s">
        <v>196</v>
      </c>
      <c r="C197" s="45" t="s">
        <v>1265</v>
      </c>
      <c r="D197" s="45" t="s">
        <v>273</v>
      </c>
      <c r="E197" s="45" t="s">
        <v>1303</v>
      </c>
      <c r="F197" s="45" t="s">
        <v>799</v>
      </c>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c r="AU197" s="52"/>
      <c r="AV197" s="52"/>
      <c r="AW197" s="52"/>
      <c r="AX197" s="52"/>
      <c r="AY197" s="52"/>
      <c r="AZ197" s="52"/>
      <c r="BA197" s="52"/>
      <c r="BB197" s="52"/>
    </row>
    <row r="198" spans="1:54" s="51" customFormat="1" ht="25.5" x14ac:dyDescent="0.25">
      <c r="A198" s="56">
        <v>196</v>
      </c>
      <c r="B198" s="46" t="s">
        <v>196</v>
      </c>
      <c r="C198" s="46" t="s">
        <v>1265</v>
      </c>
      <c r="D198" s="46" t="s">
        <v>274</v>
      </c>
      <c r="E198" s="46" t="s">
        <v>1276</v>
      </c>
      <c r="F198" s="46" t="s">
        <v>800</v>
      </c>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2"/>
      <c r="AZ198" s="52"/>
      <c r="BA198" s="52"/>
      <c r="BB198" s="52"/>
    </row>
    <row r="199" spans="1:54" s="51" customFormat="1" ht="51" x14ac:dyDescent="0.25">
      <c r="A199" s="56">
        <v>197</v>
      </c>
      <c r="B199" s="46" t="s">
        <v>196</v>
      </c>
      <c r="C199" s="46" t="s">
        <v>1265</v>
      </c>
      <c r="D199" s="46" t="s">
        <v>275</v>
      </c>
      <c r="E199" s="46" t="s">
        <v>1287</v>
      </c>
      <c r="F199" s="46" t="s">
        <v>763</v>
      </c>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row>
    <row r="200" spans="1:54" s="51" customFormat="1" ht="25.5" x14ac:dyDescent="0.25">
      <c r="A200" s="56">
        <v>198</v>
      </c>
      <c r="B200" s="46" t="s">
        <v>196</v>
      </c>
      <c r="C200" s="46" t="s">
        <v>1265</v>
      </c>
      <c r="D200" s="46" t="s">
        <v>276</v>
      </c>
      <c r="E200" s="46" t="s">
        <v>1278</v>
      </c>
      <c r="F200" s="46" t="s">
        <v>771</v>
      </c>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2"/>
      <c r="AY200" s="52"/>
      <c r="AZ200" s="52"/>
      <c r="BA200" s="52"/>
      <c r="BB200" s="52"/>
    </row>
    <row r="201" spans="1:54" s="51" customFormat="1" ht="25.5" x14ac:dyDescent="0.25">
      <c r="A201" s="56">
        <v>199</v>
      </c>
      <c r="B201" s="45" t="s">
        <v>196</v>
      </c>
      <c r="C201" s="45" t="s">
        <v>1265</v>
      </c>
      <c r="D201" s="45" t="s">
        <v>277</v>
      </c>
      <c r="E201" s="45" t="s">
        <v>1304</v>
      </c>
      <c r="F201" s="45" t="s">
        <v>801</v>
      </c>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2"/>
      <c r="AZ201" s="52"/>
      <c r="BA201" s="52"/>
      <c r="BB201" s="52"/>
    </row>
    <row r="202" spans="1:54" s="51" customFormat="1" ht="25.5" x14ac:dyDescent="0.25">
      <c r="A202" s="56">
        <v>200</v>
      </c>
      <c r="B202" s="46" t="s">
        <v>196</v>
      </c>
      <c r="C202" s="46" t="s">
        <v>1265</v>
      </c>
      <c r="D202" s="46" t="s">
        <v>278</v>
      </c>
      <c r="E202" s="46" t="s">
        <v>1276</v>
      </c>
      <c r="F202" s="46" t="s">
        <v>802</v>
      </c>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c r="AU202" s="52"/>
      <c r="AV202" s="52"/>
      <c r="AW202" s="52"/>
      <c r="AX202" s="52"/>
      <c r="AY202" s="52"/>
      <c r="AZ202" s="52"/>
      <c r="BA202" s="52"/>
      <c r="BB202" s="52"/>
    </row>
    <row r="203" spans="1:54" s="51" customFormat="1" ht="51" x14ac:dyDescent="0.25">
      <c r="A203" s="56">
        <v>201</v>
      </c>
      <c r="B203" s="46" t="s">
        <v>196</v>
      </c>
      <c r="C203" s="46" t="s">
        <v>1265</v>
      </c>
      <c r="D203" s="46" t="s">
        <v>279</v>
      </c>
      <c r="E203" s="46" t="s">
        <v>1287</v>
      </c>
      <c r="F203" s="46" t="s">
        <v>763</v>
      </c>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52"/>
      <c r="AZ203" s="52"/>
      <c r="BA203" s="52"/>
      <c r="BB203" s="52"/>
    </row>
    <row r="204" spans="1:54" s="51" customFormat="1" ht="25.5" x14ac:dyDescent="0.25">
      <c r="A204" s="56">
        <v>202</v>
      </c>
      <c r="B204" s="46" t="s">
        <v>196</v>
      </c>
      <c r="C204" s="46" t="s">
        <v>1265</v>
      </c>
      <c r="D204" s="46" t="s">
        <v>280</v>
      </c>
      <c r="E204" s="46" t="s">
        <v>1278</v>
      </c>
      <c r="F204" s="46" t="s">
        <v>767</v>
      </c>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row>
    <row r="205" spans="1:54" s="51" customFormat="1" ht="25.5" x14ac:dyDescent="0.25">
      <c r="A205" s="56">
        <v>203</v>
      </c>
      <c r="B205" s="45" t="s">
        <v>196</v>
      </c>
      <c r="C205" s="45" t="s">
        <v>1265</v>
      </c>
      <c r="D205" s="45" t="s">
        <v>281</v>
      </c>
      <c r="E205" s="45" t="s">
        <v>1305</v>
      </c>
      <c r="F205" s="45" t="s">
        <v>803</v>
      </c>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2"/>
      <c r="AY205" s="52"/>
      <c r="AZ205" s="52"/>
      <c r="BA205" s="52"/>
      <c r="BB205" s="52"/>
    </row>
    <row r="206" spans="1:54" s="51" customFormat="1" ht="51" x14ac:dyDescent="0.25">
      <c r="A206" s="56">
        <v>204</v>
      </c>
      <c r="B206" s="45" t="s">
        <v>196</v>
      </c>
      <c r="C206" s="45" t="s">
        <v>1265</v>
      </c>
      <c r="D206" s="45" t="s">
        <v>282</v>
      </c>
      <c r="E206" s="45" t="s">
        <v>1306</v>
      </c>
      <c r="F206" s="45" t="s">
        <v>804</v>
      </c>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row>
    <row r="207" spans="1:54" s="51" customFormat="1" ht="38.25" x14ac:dyDescent="0.25">
      <c r="A207" s="56">
        <v>205</v>
      </c>
      <c r="B207" s="46" t="s">
        <v>196</v>
      </c>
      <c r="C207" s="46" t="s">
        <v>1265</v>
      </c>
      <c r="D207" s="46" t="s">
        <v>283</v>
      </c>
      <c r="E207" s="46" t="s">
        <v>1276</v>
      </c>
      <c r="F207" s="46" t="s">
        <v>805</v>
      </c>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2"/>
      <c r="AY207" s="52"/>
      <c r="AZ207" s="52"/>
      <c r="BA207" s="52"/>
      <c r="BB207" s="52"/>
    </row>
    <row r="208" spans="1:54" s="51" customFormat="1" ht="51" x14ac:dyDescent="0.25">
      <c r="A208" s="56">
        <v>206</v>
      </c>
      <c r="B208" s="46" t="s">
        <v>196</v>
      </c>
      <c r="C208" s="46" t="s">
        <v>1265</v>
      </c>
      <c r="D208" s="46" t="s">
        <v>284</v>
      </c>
      <c r="E208" s="46" t="s">
        <v>1287</v>
      </c>
      <c r="F208" s="46" t="s">
        <v>763</v>
      </c>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row>
    <row r="209" spans="1:54" s="51" customFormat="1" ht="25.5" x14ac:dyDescent="0.25">
      <c r="A209" s="56">
        <v>207</v>
      </c>
      <c r="B209" s="46" t="s">
        <v>196</v>
      </c>
      <c r="C209" s="46" t="s">
        <v>1265</v>
      </c>
      <c r="D209" s="46" t="s">
        <v>285</v>
      </c>
      <c r="E209" s="46" t="s">
        <v>1278</v>
      </c>
      <c r="F209" s="46" t="s">
        <v>780</v>
      </c>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row>
    <row r="210" spans="1:54" s="51" customFormat="1" ht="51" x14ac:dyDescent="0.25">
      <c r="A210" s="56">
        <v>208</v>
      </c>
      <c r="B210" s="45" t="s">
        <v>196</v>
      </c>
      <c r="C210" s="45" t="s">
        <v>1265</v>
      </c>
      <c r="D210" s="45" t="s">
        <v>286</v>
      </c>
      <c r="E210" s="45" t="s">
        <v>1307</v>
      </c>
      <c r="F210" s="45" t="s">
        <v>806</v>
      </c>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2"/>
      <c r="AY210" s="52"/>
      <c r="AZ210" s="52"/>
      <c r="BA210" s="52"/>
      <c r="BB210" s="52"/>
    </row>
    <row r="211" spans="1:54" s="51" customFormat="1" ht="25.5" x14ac:dyDescent="0.25">
      <c r="A211" s="56">
        <v>209</v>
      </c>
      <c r="B211" s="46" t="s">
        <v>196</v>
      </c>
      <c r="C211" s="46" t="s">
        <v>1265</v>
      </c>
      <c r="D211" s="46" t="s">
        <v>287</v>
      </c>
      <c r="E211" s="46" t="s">
        <v>1276</v>
      </c>
      <c r="F211" s="46" t="s">
        <v>807</v>
      </c>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2"/>
      <c r="BA211" s="52"/>
      <c r="BB211" s="52"/>
    </row>
    <row r="212" spans="1:54" s="51" customFormat="1" ht="51" x14ac:dyDescent="0.25">
      <c r="A212" s="56">
        <v>210</v>
      </c>
      <c r="B212" s="46" t="s">
        <v>196</v>
      </c>
      <c r="C212" s="46" t="s">
        <v>1265</v>
      </c>
      <c r="D212" s="46" t="s">
        <v>288</v>
      </c>
      <c r="E212" s="46" t="s">
        <v>1287</v>
      </c>
      <c r="F212" s="46" t="s">
        <v>763</v>
      </c>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c r="AN212" s="52"/>
      <c r="AO212" s="52"/>
      <c r="AP212" s="52"/>
      <c r="AQ212" s="52"/>
      <c r="AR212" s="52"/>
      <c r="AS212" s="52"/>
      <c r="AT212" s="52"/>
      <c r="AU212" s="52"/>
      <c r="AV212" s="52"/>
      <c r="AW212" s="52"/>
      <c r="AX212" s="52"/>
      <c r="AY212" s="52"/>
      <c r="AZ212" s="52"/>
      <c r="BA212" s="52"/>
      <c r="BB212" s="52"/>
    </row>
    <row r="213" spans="1:54" s="51" customFormat="1" ht="25.5" x14ac:dyDescent="0.25">
      <c r="A213" s="56">
        <v>211</v>
      </c>
      <c r="B213" s="46" t="s">
        <v>196</v>
      </c>
      <c r="C213" s="46" t="s">
        <v>1265</v>
      </c>
      <c r="D213" s="46" t="s">
        <v>289</v>
      </c>
      <c r="E213" s="46" t="s">
        <v>1278</v>
      </c>
      <c r="F213" s="46" t="s">
        <v>808</v>
      </c>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c r="AU213" s="52"/>
      <c r="AV213" s="52"/>
      <c r="AW213" s="52"/>
      <c r="AX213" s="52"/>
      <c r="AY213" s="52"/>
      <c r="AZ213" s="52"/>
      <c r="BA213" s="52"/>
      <c r="BB213" s="52"/>
    </row>
    <row r="214" spans="1:54" s="51" customFormat="1" ht="38.25" x14ac:dyDescent="0.25">
      <c r="A214" s="56">
        <v>212</v>
      </c>
      <c r="B214" s="45" t="s">
        <v>196</v>
      </c>
      <c r="C214" s="45" t="s">
        <v>1265</v>
      </c>
      <c r="D214" s="45" t="s">
        <v>290</v>
      </c>
      <c r="E214" s="45" t="s">
        <v>1308</v>
      </c>
      <c r="F214" s="45" t="s">
        <v>809</v>
      </c>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c r="AU214" s="52"/>
      <c r="AV214" s="52"/>
      <c r="AW214" s="52"/>
      <c r="AX214" s="52"/>
      <c r="AY214" s="52"/>
      <c r="AZ214" s="52"/>
      <c r="BA214" s="52"/>
      <c r="BB214" s="52"/>
    </row>
    <row r="215" spans="1:54" s="51" customFormat="1" ht="25.5" x14ac:dyDescent="0.25">
      <c r="A215" s="56">
        <v>213</v>
      </c>
      <c r="B215" s="46" t="s">
        <v>196</v>
      </c>
      <c r="C215" s="46" t="s">
        <v>1265</v>
      </c>
      <c r="D215" s="46" t="s">
        <v>291</v>
      </c>
      <c r="E215" s="46" t="s">
        <v>1276</v>
      </c>
      <c r="F215" s="46" t="s">
        <v>810</v>
      </c>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c r="AT215" s="52"/>
      <c r="AU215" s="52"/>
      <c r="AV215" s="52"/>
      <c r="AW215" s="52"/>
      <c r="AX215" s="52"/>
      <c r="AY215" s="52"/>
      <c r="AZ215" s="52"/>
      <c r="BA215" s="52"/>
      <c r="BB215" s="52"/>
    </row>
    <row r="216" spans="1:54" s="51" customFormat="1" ht="51" x14ac:dyDescent="0.25">
      <c r="A216" s="56">
        <v>214</v>
      </c>
      <c r="B216" s="46" t="s">
        <v>196</v>
      </c>
      <c r="C216" s="46" t="s">
        <v>1265</v>
      </c>
      <c r="D216" s="46" t="s">
        <v>292</v>
      </c>
      <c r="E216" s="46" t="s">
        <v>1287</v>
      </c>
      <c r="F216" s="46" t="s">
        <v>763</v>
      </c>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c r="AQ216" s="52"/>
      <c r="AR216" s="52"/>
      <c r="AS216" s="52"/>
      <c r="AT216" s="52"/>
      <c r="AU216" s="52"/>
      <c r="AV216" s="52"/>
      <c r="AW216" s="52"/>
      <c r="AX216" s="52"/>
      <c r="AY216" s="52"/>
      <c r="AZ216" s="52"/>
      <c r="BA216" s="52"/>
      <c r="BB216" s="52"/>
    </row>
    <row r="217" spans="1:54" s="51" customFormat="1" ht="25.5" x14ac:dyDescent="0.25">
      <c r="A217" s="56">
        <v>215</v>
      </c>
      <c r="B217" s="46" t="s">
        <v>196</v>
      </c>
      <c r="C217" s="46" t="s">
        <v>1265</v>
      </c>
      <c r="D217" s="46" t="s">
        <v>293</v>
      </c>
      <c r="E217" s="46" t="s">
        <v>1278</v>
      </c>
      <c r="F217" s="46" t="s">
        <v>808</v>
      </c>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2"/>
      <c r="AY217" s="52"/>
      <c r="AZ217" s="52"/>
      <c r="BA217" s="52"/>
      <c r="BB217" s="52"/>
    </row>
    <row r="218" spans="1:54" s="51" customFormat="1" ht="25.5" x14ac:dyDescent="0.25">
      <c r="A218" s="56">
        <v>216</v>
      </c>
      <c r="B218" s="45" t="s">
        <v>196</v>
      </c>
      <c r="C218" s="45" t="s">
        <v>1265</v>
      </c>
      <c r="D218" s="45" t="s">
        <v>294</v>
      </c>
      <c r="E218" s="45" t="s">
        <v>1309</v>
      </c>
      <c r="F218" s="45" t="s">
        <v>811</v>
      </c>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c r="AU218" s="52"/>
      <c r="AV218" s="52"/>
      <c r="AW218" s="52"/>
      <c r="AX218" s="52"/>
      <c r="AY218" s="52"/>
      <c r="AZ218" s="52"/>
      <c r="BA218" s="52"/>
      <c r="BB218" s="52"/>
    </row>
    <row r="219" spans="1:54" s="51" customFormat="1" ht="51" x14ac:dyDescent="0.25">
      <c r="A219" s="56">
        <v>217</v>
      </c>
      <c r="B219" s="46" t="s">
        <v>196</v>
      </c>
      <c r="C219" s="46" t="s">
        <v>1265</v>
      </c>
      <c r="D219" s="46" t="s">
        <v>295</v>
      </c>
      <c r="E219" s="46" t="s">
        <v>1310</v>
      </c>
      <c r="F219" s="46" t="s">
        <v>812</v>
      </c>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2"/>
      <c r="AY219" s="52"/>
      <c r="AZ219" s="52"/>
      <c r="BA219" s="52"/>
      <c r="BB219" s="52"/>
    </row>
    <row r="220" spans="1:54" s="51" customFormat="1" ht="38.25" x14ac:dyDescent="0.25">
      <c r="A220" s="56">
        <v>218</v>
      </c>
      <c r="B220" s="46" t="s">
        <v>196</v>
      </c>
      <c r="C220" s="46" t="s">
        <v>1265</v>
      </c>
      <c r="D220" s="46" t="s">
        <v>296</v>
      </c>
      <c r="E220" s="46" t="s">
        <v>1311</v>
      </c>
      <c r="F220" s="46" t="s">
        <v>813</v>
      </c>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c r="AU220" s="52"/>
      <c r="AV220" s="52"/>
      <c r="AW220" s="52"/>
      <c r="AX220" s="52"/>
      <c r="AY220" s="52"/>
      <c r="AZ220" s="52"/>
      <c r="BA220" s="52"/>
      <c r="BB220" s="52"/>
    </row>
    <row r="221" spans="1:54" s="51" customFormat="1" ht="38.25" x14ac:dyDescent="0.25">
      <c r="A221" s="56">
        <v>219</v>
      </c>
      <c r="B221" s="46" t="s">
        <v>196</v>
      </c>
      <c r="C221" s="46" t="s">
        <v>1265</v>
      </c>
      <c r="D221" s="46" t="s">
        <v>297</v>
      </c>
      <c r="E221" s="46" t="s">
        <v>1312</v>
      </c>
      <c r="F221" s="46" t="s">
        <v>814</v>
      </c>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c r="AQ221" s="52"/>
      <c r="AR221" s="52"/>
      <c r="AS221" s="52"/>
      <c r="AT221" s="52"/>
      <c r="AU221" s="52"/>
      <c r="AV221" s="52"/>
      <c r="AW221" s="52"/>
      <c r="AX221" s="52"/>
      <c r="AY221" s="52"/>
      <c r="AZ221" s="52"/>
      <c r="BA221" s="52"/>
      <c r="BB221" s="52"/>
    </row>
    <row r="222" spans="1:54" s="51" customFormat="1" ht="25.5" x14ac:dyDescent="0.25">
      <c r="A222" s="56">
        <v>220</v>
      </c>
      <c r="B222" s="46" t="s">
        <v>196</v>
      </c>
      <c r="C222" s="46" t="s">
        <v>1265</v>
      </c>
      <c r="D222" s="46" t="s">
        <v>298</v>
      </c>
      <c r="E222" s="46" t="s">
        <v>1313</v>
      </c>
      <c r="F222" s="46" t="s">
        <v>815</v>
      </c>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52"/>
      <c r="AQ222" s="52"/>
      <c r="AR222" s="52"/>
      <c r="AS222" s="52"/>
      <c r="AT222" s="52"/>
      <c r="AU222" s="52"/>
      <c r="AV222" s="52"/>
      <c r="AW222" s="52"/>
      <c r="AX222" s="52"/>
      <c r="AY222" s="52"/>
      <c r="AZ222" s="52"/>
      <c r="BA222" s="52"/>
      <c r="BB222" s="52"/>
    </row>
    <row r="223" spans="1:54" s="51" customFormat="1" ht="38.25" x14ac:dyDescent="0.25">
      <c r="A223" s="56">
        <v>221</v>
      </c>
      <c r="B223" s="45" t="s">
        <v>196</v>
      </c>
      <c r="C223" s="45" t="s">
        <v>1265</v>
      </c>
      <c r="D223" s="45" t="s">
        <v>299</v>
      </c>
      <c r="E223" s="45" t="s">
        <v>1314</v>
      </c>
      <c r="F223" s="45" t="s">
        <v>816</v>
      </c>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c r="AU223" s="52"/>
      <c r="AV223" s="52"/>
      <c r="AW223" s="52"/>
      <c r="AX223" s="52"/>
      <c r="AY223" s="52"/>
      <c r="AZ223" s="52"/>
      <c r="BA223" s="52"/>
      <c r="BB223" s="52"/>
    </row>
    <row r="224" spans="1:54" s="51" customFormat="1" ht="38.25" x14ac:dyDescent="0.25">
      <c r="A224" s="56">
        <v>222</v>
      </c>
      <c r="B224" s="45" t="s">
        <v>196</v>
      </c>
      <c r="C224" s="45" t="s">
        <v>1265</v>
      </c>
      <c r="D224" s="45" t="s">
        <v>300</v>
      </c>
      <c r="E224" s="45" t="s">
        <v>1315</v>
      </c>
      <c r="F224" s="45" t="s">
        <v>817</v>
      </c>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c r="AU224" s="52"/>
      <c r="AV224" s="52"/>
      <c r="AW224" s="52"/>
      <c r="AX224" s="52"/>
      <c r="AY224" s="52"/>
      <c r="AZ224" s="52"/>
      <c r="BA224" s="52"/>
      <c r="BB224" s="52"/>
    </row>
    <row r="225" spans="1:54" s="51" customFormat="1" ht="38.25" x14ac:dyDescent="0.25">
      <c r="A225" s="56">
        <v>223</v>
      </c>
      <c r="B225" s="45" t="s">
        <v>196</v>
      </c>
      <c r="C225" s="45" t="s">
        <v>1265</v>
      </c>
      <c r="D225" s="45" t="s">
        <v>301</v>
      </c>
      <c r="E225" s="45" t="s">
        <v>1316</v>
      </c>
      <c r="F225" s="45" t="s">
        <v>818</v>
      </c>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c r="AU225" s="52"/>
      <c r="AV225" s="52"/>
      <c r="AW225" s="52"/>
      <c r="AX225" s="52"/>
      <c r="AY225" s="52"/>
      <c r="AZ225" s="52"/>
      <c r="BA225" s="52"/>
      <c r="BB225" s="52"/>
    </row>
    <row r="226" spans="1:54" s="51" customFormat="1" ht="38.25" x14ac:dyDescent="0.25">
      <c r="A226" s="56">
        <v>224</v>
      </c>
      <c r="B226" s="46" t="s">
        <v>196</v>
      </c>
      <c r="C226" s="46" t="s">
        <v>1265</v>
      </c>
      <c r="D226" s="46" t="s">
        <v>302</v>
      </c>
      <c r="E226" s="46" t="s">
        <v>1317</v>
      </c>
      <c r="F226" s="46" t="s">
        <v>819</v>
      </c>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c r="AS226" s="52"/>
      <c r="AT226" s="52"/>
      <c r="AU226" s="52"/>
      <c r="AV226" s="52"/>
      <c r="AW226" s="52"/>
      <c r="AX226" s="52"/>
      <c r="AY226" s="52"/>
      <c r="AZ226" s="52"/>
      <c r="BA226" s="52"/>
      <c r="BB226" s="52"/>
    </row>
    <row r="227" spans="1:54" s="51" customFormat="1" ht="38.25" x14ac:dyDescent="0.25">
      <c r="A227" s="56">
        <v>225</v>
      </c>
      <c r="B227" s="46" t="s">
        <v>196</v>
      </c>
      <c r="C227" s="46" t="s">
        <v>1265</v>
      </c>
      <c r="D227" s="46" t="s">
        <v>303</v>
      </c>
      <c r="E227" s="46" t="s">
        <v>1318</v>
      </c>
      <c r="F227" s="46" t="s">
        <v>820</v>
      </c>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c r="AN227" s="52"/>
      <c r="AO227" s="52"/>
      <c r="AP227" s="52"/>
      <c r="AQ227" s="52"/>
      <c r="AR227" s="52"/>
      <c r="AS227" s="52"/>
      <c r="AT227" s="52"/>
      <c r="AU227" s="52"/>
      <c r="AV227" s="52"/>
      <c r="AW227" s="52"/>
      <c r="AX227" s="52"/>
      <c r="AY227" s="52"/>
      <c r="AZ227" s="52"/>
      <c r="BA227" s="52"/>
      <c r="BB227" s="52"/>
    </row>
    <row r="228" spans="1:54" s="51" customFormat="1" ht="38.25" x14ac:dyDescent="0.25">
      <c r="A228" s="56">
        <v>226</v>
      </c>
      <c r="B228" s="46" t="s">
        <v>196</v>
      </c>
      <c r="C228" s="46" t="s">
        <v>1265</v>
      </c>
      <c r="D228" s="46" t="s">
        <v>304</v>
      </c>
      <c r="E228" s="46" t="s">
        <v>1319</v>
      </c>
      <c r="F228" s="46" t="s">
        <v>821</v>
      </c>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c r="AN228" s="52"/>
      <c r="AO228" s="52"/>
      <c r="AP228" s="52"/>
      <c r="AQ228" s="52"/>
      <c r="AR228" s="52"/>
      <c r="AS228" s="52"/>
      <c r="AT228" s="52"/>
      <c r="AU228" s="52"/>
      <c r="AV228" s="52"/>
      <c r="AW228" s="52"/>
      <c r="AX228" s="52"/>
      <c r="AY228" s="52"/>
      <c r="AZ228" s="52"/>
      <c r="BA228" s="52"/>
      <c r="BB228" s="52"/>
    </row>
    <row r="229" spans="1:54" s="51" customFormat="1" ht="38.25" x14ac:dyDescent="0.25">
      <c r="A229" s="56">
        <v>227</v>
      </c>
      <c r="B229" s="45" t="s">
        <v>196</v>
      </c>
      <c r="C229" s="45" t="s">
        <v>1265</v>
      </c>
      <c r="D229" s="45" t="s">
        <v>305</v>
      </c>
      <c r="E229" s="45" t="s">
        <v>1320</v>
      </c>
      <c r="F229" s="45" t="s">
        <v>822</v>
      </c>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c r="AN229" s="52"/>
      <c r="AO229" s="52"/>
      <c r="AP229" s="52"/>
      <c r="AQ229" s="52"/>
      <c r="AR229" s="52"/>
      <c r="AS229" s="52"/>
      <c r="AT229" s="52"/>
      <c r="AU229" s="52"/>
      <c r="AV229" s="52"/>
      <c r="AW229" s="52"/>
      <c r="AX229" s="52"/>
      <c r="AY229" s="52"/>
      <c r="AZ229" s="52"/>
      <c r="BA229" s="52"/>
      <c r="BB229" s="52"/>
    </row>
    <row r="230" spans="1:54" s="51" customFormat="1" ht="51" x14ac:dyDescent="0.25">
      <c r="A230" s="56">
        <v>228</v>
      </c>
      <c r="B230" s="46" t="s">
        <v>196</v>
      </c>
      <c r="C230" s="46" t="s">
        <v>1265</v>
      </c>
      <c r="D230" s="46" t="s">
        <v>306</v>
      </c>
      <c r="E230" s="46" t="s">
        <v>1317</v>
      </c>
      <c r="F230" s="46" t="s">
        <v>823</v>
      </c>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row>
    <row r="231" spans="1:54" s="51" customFormat="1" ht="51" x14ac:dyDescent="0.25">
      <c r="A231" s="56">
        <v>229</v>
      </c>
      <c r="B231" s="46" t="s">
        <v>196</v>
      </c>
      <c r="C231" s="46" t="s">
        <v>1265</v>
      </c>
      <c r="D231" s="46" t="s">
        <v>307</v>
      </c>
      <c r="E231" s="46" t="s">
        <v>1318</v>
      </c>
      <c r="F231" s="46" t="s">
        <v>824</v>
      </c>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c r="AN231" s="52"/>
      <c r="AO231" s="52"/>
      <c r="AP231" s="52"/>
      <c r="AQ231" s="52"/>
      <c r="AR231" s="52"/>
      <c r="AS231" s="52"/>
      <c r="AT231" s="52"/>
      <c r="AU231" s="52"/>
      <c r="AV231" s="52"/>
      <c r="AW231" s="52"/>
      <c r="AX231" s="52"/>
      <c r="AY231" s="52"/>
      <c r="AZ231" s="52"/>
      <c r="BA231" s="52"/>
      <c r="BB231" s="52"/>
    </row>
    <row r="232" spans="1:54" s="51" customFormat="1" ht="51" x14ac:dyDescent="0.25">
      <c r="A232" s="56">
        <v>230</v>
      </c>
      <c r="B232" s="46" t="s">
        <v>196</v>
      </c>
      <c r="C232" s="46" t="s">
        <v>1265</v>
      </c>
      <c r="D232" s="46" t="s">
        <v>308</v>
      </c>
      <c r="E232" s="46" t="s">
        <v>1319</v>
      </c>
      <c r="F232" s="46" t="s">
        <v>825</v>
      </c>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c r="AU232" s="52"/>
      <c r="AV232" s="52"/>
      <c r="AW232" s="52"/>
      <c r="AX232" s="52"/>
      <c r="AY232" s="52"/>
      <c r="AZ232" s="52"/>
      <c r="BA232" s="52"/>
      <c r="BB232" s="52"/>
    </row>
    <row r="233" spans="1:54" s="51" customFormat="1" ht="38.25" x14ac:dyDescent="0.25">
      <c r="A233" s="56">
        <v>231</v>
      </c>
      <c r="B233" s="45" t="s">
        <v>196</v>
      </c>
      <c r="C233" s="45" t="s">
        <v>1265</v>
      </c>
      <c r="D233" s="45" t="s">
        <v>309</v>
      </c>
      <c r="E233" s="45" t="s">
        <v>1321</v>
      </c>
      <c r="F233" s="45" t="s">
        <v>826</v>
      </c>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c r="AU233" s="52"/>
      <c r="AV233" s="52"/>
      <c r="AW233" s="52"/>
      <c r="AX233" s="52"/>
      <c r="AY233" s="52"/>
      <c r="AZ233" s="52"/>
      <c r="BA233" s="52"/>
      <c r="BB233" s="52"/>
    </row>
    <row r="234" spans="1:54" s="51" customFormat="1" ht="38.25" x14ac:dyDescent="0.25">
      <c r="A234" s="56">
        <v>232</v>
      </c>
      <c r="B234" s="46" t="s">
        <v>196</v>
      </c>
      <c r="C234" s="46" t="s">
        <v>1265</v>
      </c>
      <c r="D234" s="46" t="s">
        <v>310</v>
      </c>
      <c r="E234" s="46" t="s">
        <v>1317</v>
      </c>
      <c r="F234" s="46" t="s">
        <v>827</v>
      </c>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c r="AQ234" s="52"/>
      <c r="AR234" s="52"/>
      <c r="AS234" s="52"/>
      <c r="AT234" s="52"/>
      <c r="AU234" s="52"/>
      <c r="AV234" s="52"/>
      <c r="AW234" s="52"/>
      <c r="AX234" s="52"/>
      <c r="AY234" s="52"/>
      <c r="AZ234" s="52"/>
      <c r="BA234" s="52"/>
      <c r="BB234" s="52"/>
    </row>
    <row r="235" spans="1:54" s="51" customFormat="1" ht="38.25" x14ac:dyDescent="0.25">
      <c r="A235" s="56">
        <v>233</v>
      </c>
      <c r="B235" s="46" t="s">
        <v>196</v>
      </c>
      <c r="C235" s="46" t="s">
        <v>1265</v>
      </c>
      <c r="D235" s="46" t="s">
        <v>311</v>
      </c>
      <c r="E235" s="46" t="s">
        <v>1318</v>
      </c>
      <c r="F235" s="46" t="s">
        <v>828</v>
      </c>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c r="AQ235" s="52"/>
      <c r="AR235" s="52"/>
      <c r="AS235" s="52"/>
      <c r="AT235" s="52"/>
      <c r="AU235" s="52"/>
      <c r="AV235" s="52"/>
      <c r="AW235" s="52"/>
      <c r="AX235" s="52"/>
      <c r="AY235" s="52"/>
      <c r="AZ235" s="52"/>
      <c r="BA235" s="52"/>
      <c r="BB235" s="52"/>
    </row>
    <row r="236" spans="1:54" s="51" customFormat="1" ht="38.25" x14ac:dyDescent="0.25">
      <c r="A236" s="56">
        <v>234</v>
      </c>
      <c r="B236" s="46" t="s">
        <v>196</v>
      </c>
      <c r="C236" s="46" t="s">
        <v>1265</v>
      </c>
      <c r="D236" s="46" t="s">
        <v>312</v>
      </c>
      <c r="E236" s="46" t="s">
        <v>1319</v>
      </c>
      <c r="F236" s="46" t="s">
        <v>829</v>
      </c>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row>
    <row r="237" spans="1:54" s="51" customFormat="1" ht="51" x14ac:dyDescent="0.25">
      <c r="A237" s="56">
        <v>235</v>
      </c>
      <c r="B237" s="45" t="s">
        <v>196</v>
      </c>
      <c r="C237" s="45" t="s">
        <v>1265</v>
      </c>
      <c r="D237" s="45" t="s">
        <v>313</v>
      </c>
      <c r="E237" s="45" t="s">
        <v>1322</v>
      </c>
      <c r="F237" s="45" t="s">
        <v>830</v>
      </c>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row>
    <row r="238" spans="1:54" s="51" customFormat="1" ht="38.25" x14ac:dyDescent="0.25">
      <c r="A238" s="56">
        <v>236</v>
      </c>
      <c r="B238" s="46" t="s">
        <v>196</v>
      </c>
      <c r="C238" s="46" t="s">
        <v>1265</v>
      </c>
      <c r="D238" s="46" t="s">
        <v>314</v>
      </c>
      <c r="E238" s="46" t="s">
        <v>1317</v>
      </c>
      <c r="F238" s="46" t="s">
        <v>831</v>
      </c>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c r="AU238" s="52"/>
      <c r="AV238" s="52"/>
      <c r="AW238" s="52"/>
      <c r="AX238" s="52"/>
      <c r="AY238" s="52"/>
      <c r="AZ238" s="52"/>
      <c r="BA238" s="52"/>
      <c r="BB238" s="52"/>
    </row>
    <row r="239" spans="1:54" s="51" customFormat="1" ht="38.25" x14ac:dyDescent="0.25">
      <c r="A239" s="56">
        <v>237</v>
      </c>
      <c r="B239" s="46" t="s">
        <v>196</v>
      </c>
      <c r="C239" s="46" t="s">
        <v>1265</v>
      </c>
      <c r="D239" s="46" t="s">
        <v>315</v>
      </c>
      <c r="E239" s="46" t="s">
        <v>1318</v>
      </c>
      <c r="F239" s="46" t="s">
        <v>828</v>
      </c>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c r="AU239" s="52"/>
      <c r="AV239" s="52"/>
      <c r="AW239" s="52"/>
      <c r="AX239" s="52"/>
      <c r="AY239" s="52"/>
      <c r="AZ239" s="52"/>
      <c r="BA239" s="52"/>
      <c r="BB239" s="52"/>
    </row>
    <row r="240" spans="1:54" s="51" customFormat="1" ht="38.25" x14ac:dyDescent="0.25">
      <c r="A240" s="56">
        <v>238</v>
      </c>
      <c r="B240" s="46" t="s">
        <v>196</v>
      </c>
      <c r="C240" s="46" t="s">
        <v>1265</v>
      </c>
      <c r="D240" s="46" t="s">
        <v>316</v>
      </c>
      <c r="E240" s="46" t="s">
        <v>1319</v>
      </c>
      <c r="F240" s="46" t="s">
        <v>829</v>
      </c>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c r="AU240" s="52"/>
      <c r="AV240" s="52"/>
      <c r="AW240" s="52"/>
      <c r="AX240" s="52"/>
      <c r="AY240" s="52"/>
      <c r="AZ240" s="52"/>
      <c r="BA240" s="52"/>
      <c r="BB240" s="52"/>
    </row>
    <row r="241" spans="1:54" s="51" customFormat="1" ht="38.25" x14ac:dyDescent="0.25">
      <c r="A241" s="56">
        <v>239</v>
      </c>
      <c r="B241" s="45" t="s">
        <v>196</v>
      </c>
      <c r="C241" s="45" t="s">
        <v>1265</v>
      </c>
      <c r="D241" s="45" t="s">
        <v>317</v>
      </c>
      <c r="E241" s="45" t="s">
        <v>1323</v>
      </c>
      <c r="F241" s="45" t="s">
        <v>832</v>
      </c>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c r="AN241" s="52"/>
      <c r="AO241" s="52"/>
      <c r="AP241" s="52"/>
      <c r="AQ241" s="52"/>
      <c r="AR241" s="52"/>
      <c r="AS241" s="52"/>
      <c r="AT241" s="52"/>
      <c r="AU241" s="52"/>
      <c r="AV241" s="52"/>
      <c r="AW241" s="52"/>
      <c r="AX241" s="52"/>
      <c r="AY241" s="52"/>
      <c r="AZ241" s="52"/>
      <c r="BA241" s="52"/>
      <c r="BB241" s="52"/>
    </row>
    <row r="242" spans="1:54" s="51" customFormat="1" ht="51" x14ac:dyDescent="0.25">
      <c r="A242" s="56">
        <v>240</v>
      </c>
      <c r="B242" s="46" t="s">
        <v>196</v>
      </c>
      <c r="C242" s="46" t="s">
        <v>1265</v>
      </c>
      <c r="D242" s="46" t="s">
        <v>318</v>
      </c>
      <c r="E242" s="46" t="s">
        <v>1316</v>
      </c>
      <c r="F242" s="46" t="s">
        <v>833</v>
      </c>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c r="AQ242" s="52"/>
      <c r="AR242" s="52"/>
      <c r="AS242" s="52"/>
      <c r="AT242" s="52"/>
      <c r="AU242" s="52"/>
      <c r="AV242" s="52"/>
      <c r="AW242" s="52"/>
      <c r="AX242" s="52"/>
      <c r="AY242" s="52"/>
      <c r="AZ242" s="52"/>
      <c r="BA242" s="52"/>
      <c r="BB242" s="52"/>
    </row>
    <row r="243" spans="1:54" s="51" customFormat="1" ht="51" x14ac:dyDescent="0.25">
      <c r="A243" s="56">
        <v>241</v>
      </c>
      <c r="B243" s="46" t="s">
        <v>196</v>
      </c>
      <c r="C243" s="46" t="s">
        <v>1265</v>
      </c>
      <c r="D243" s="46" t="s">
        <v>319</v>
      </c>
      <c r="E243" s="46" t="s">
        <v>1324</v>
      </c>
      <c r="F243" s="46" t="s">
        <v>834</v>
      </c>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c r="AU243" s="52"/>
      <c r="AV243" s="52"/>
      <c r="AW243" s="52"/>
      <c r="AX243" s="52"/>
      <c r="AY243" s="52"/>
      <c r="AZ243" s="52"/>
      <c r="BA243" s="52"/>
      <c r="BB243" s="52"/>
    </row>
    <row r="244" spans="1:54" s="51" customFormat="1" ht="51" x14ac:dyDescent="0.25">
      <c r="A244" s="56">
        <v>242</v>
      </c>
      <c r="B244" s="46" t="s">
        <v>196</v>
      </c>
      <c r="C244" s="46" t="s">
        <v>1265</v>
      </c>
      <c r="D244" s="46" t="s">
        <v>320</v>
      </c>
      <c r="E244" s="46" t="s">
        <v>1321</v>
      </c>
      <c r="F244" s="46" t="s">
        <v>835</v>
      </c>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c r="AU244" s="52"/>
      <c r="AV244" s="52"/>
      <c r="AW244" s="52"/>
      <c r="AX244" s="52"/>
      <c r="AY244" s="52"/>
      <c r="AZ244" s="52"/>
      <c r="BA244" s="52"/>
      <c r="BB244" s="52"/>
    </row>
    <row r="245" spans="1:54" s="51" customFormat="1" ht="51" x14ac:dyDescent="0.25">
      <c r="A245" s="56">
        <v>243</v>
      </c>
      <c r="B245" s="46" t="s">
        <v>196</v>
      </c>
      <c r="C245" s="46" t="s">
        <v>1265</v>
      </c>
      <c r="D245" s="46" t="s">
        <v>321</v>
      </c>
      <c r="E245" s="46" t="s">
        <v>1322</v>
      </c>
      <c r="F245" s="46" t="s">
        <v>836</v>
      </c>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c r="AU245" s="52"/>
      <c r="AV245" s="52"/>
      <c r="AW245" s="52"/>
      <c r="AX245" s="52"/>
      <c r="AY245" s="52"/>
      <c r="AZ245" s="52"/>
      <c r="BA245" s="52"/>
      <c r="BB245" s="52"/>
    </row>
    <row r="246" spans="1:54" s="51" customFormat="1" ht="38.25" x14ac:dyDescent="0.25">
      <c r="A246" s="56">
        <v>244</v>
      </c>
      <c r="B246" s="46" t="s">
        <v>196</v>
      </c>
      <c r="C246" s="46" t="s">
        <v>1265</v>
      </c>
      <c r="D246" s="46" t="s">
        <v>322</v>
      </c>
      <c r="E246" s="46" t="s">
        <v>1325</v>
      </c>
      <c r="F246" s="46" t="s">
        <v>837</v>
      </c>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c r="AU246" s="52"/>
      <c r="AV246" s="52"/>
      <c r="AW246" s="52"/>
      <c r="AX246" s="52"/>
      <c r="AY246" s="52"/>
      <c r="AZ246" s="52"/>
      <c r="BA246" s="52"/>
      <c r="BB246" s="52"/>
    </row>
    <row r="247" spans="1:54" s="51" customFormat="1" ht="25.5" x14ac:dyDescent="0.25">
      <c r="A247" s="56">
        <v>245</v>
      </c>
      <c r="B247" s="46" t="s">
        <v>196</v>
      </c>
      <c r="C247" s="46" t="s">
        <v>1265</v>
      </c>
      <c r="D247" s="46" t="s">
        <v>323</v>
      </c>
      <c r="E247" s="46" t="s">
        <v>1326</v>
      </c>
      <c r="F247" s="46" t="s">
        <v>838</v>
      </c>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c r="AU247" s="52"/>
      <c r="AV247" s="52"/>
      <c r="AW247" s="52"/>
      <c r="AX247" s="52"/>
      <c r="AY247" s="52"/>
      <c r="AZ247" s="52"/>
      <c r="BA247" s="52"/>
      <c r="BB247" s="52"/>
    </row>
    <row r="248" spans="1:54" s="51" customFormat="1" ht="38.25" x14ac:dyDescent="0.25">
      <c r="A248" s="56">
        <v>246</v>
      </c>
      <c r="B248" s="45" t="s">
        <v>196</v>
      </c>
      <c r="C248" s="45" t="s">
        <v>1265</v>
      </c>
      <c r="D248" s="45" t="s">
        <v>324</v>
      </c>
      <c r="E248" s="45" t="s">
        <v>1327</v>
      </c>
      <c r="F248" s="45" t="s">
        <v>839</v>
      </c>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c r="AU248" s="52"/>
      <c r="AV248" s="52"/>
      <c r="AW248" s="52"/>
      <c r="AX248" s="52"/>
      <c r="AY248" s="52"/>
      <c r="AZ248" s="52"/>
      <c r="BA248" s="52"/>
      <c r="BB248" s="52"/>
    </row>
    <row r="249" spans="1:54" s="51" customFormat="1" ht="38.25" x14ac:dyDescent="0.25">
      <c r="A249" s="56">
        <v>247</v>
      </c>
      <c r="B249" s="46" t="s">
        <v>196</v>
      </c>
      <c r="C249" s="46" t="s">
        <v>1265</v>
      </c>
      <c r="D249" s="46" t="s">
        <v>325</v>
      </c>
      <c r="E249" s="46" t="s">
        <v>1328</v>
      </c>
      <c r="F249" s="46" t="s">
        <v>840</v>
      </c>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c r="AN249" s="52"/>
      <c r="AO249" s="52"/>
      <c r="AP249" s="52"/>
      <c r="AQ249" s="52"/>
      <c r="AR249" s="52"/>
      <c r="AS249" s="52"/>
      <c r="AT249" s="52"/>
      <c r="AU249" s="52"/>
      <c r="AV249" s="52"/>
      <c r="AW249" s="52"/>
      <c r="AX249" s="52"/>
      <c r="AY249" s="52"/>
      <c r="AZ249" s="52"/>
      <c r="BA249" s="52"/>
      <c r="BB249" s="52"/>
    </row>
    <row r="250" spans="1:54" s="51" customFormat="1" ht="38.25" x14ac:dyDescent="0.25">
      <c r="A250" s="56">
        <v>248</v>
      </c>
      <c r="B250" s="46" t="s">
        <v>196</v>
      </c>
      <c r="C250" s="46" t="s">
        <v>1265</v>
      </c>
      <c r="D250" s="46" t="s">
        <v>326</v>
      </c>
      <c r="E250" s="46" t="s">
        <v>1329</v>
      </c>
      <c r="F250" s="46" t="s">
        <v>841</v>
      </c>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c r="AQ250" s="52"/>
      <c r="AR250" s="52"/>
      <c r="AS250" s="52"/>
      <c r="AT250" s="52"/>
      <c r="AU250" s="52"/>
      <c r="AV250" s="52"/>
      <c r="AW250" s="52"/>
      <c r="AX250" s="52"/>
      <c r="AY250" s="52"/>
      <c r="AZ250" s="52"/>
      <c r="BA250" s="52"/>
      <c r="BB250" s="52"/>
    </row>
    <row r="251" spans="1:54" s="51" customFormat="1" ht="38.25" x14ac:dyDescent="0.25">
      <c r="A251" s="56">
        <v>249</v>
      </c>
      <c r="B251" s="46" t="s">
        <v>196</v>
      </c>
      <c r="C251" s="46" t="s">
        <v>1265</v>
      </c>
      <c r="D251" s="46" t="s">
        <v>327</v>
      </c>
      <c r="E251" s="46" t="s">
        <v>1330</v>
      </c>
      <c r="F251" s="46" t="s">
        <v>842</v>
      </c>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c r="AQ251" s="52"/>
      <c r="AR251" s="52"/>
      <c r="AS251" s="52"/>
      <c r="AT251" s="52"/>
      <c r="AU251" s="52"/>
      <c r="AV251" s="52"/>
      <c r="AW251" s="52"/>
      <c r="AX251" s="52"/>
      <c r="AY251" s="52"/>
      <c r="AZ251" s="52"/>
      <c r="BA251" s="52"/>
      <c r="BB251" s="52"/>
    </row>
    <row r="252" spans="1:54" s="51" customFormat="1" ht="25.5" x14ac:dyDescent="0.25">
      <c r="A252" s="56">
        <v>250</v>
      </c>
      <c r="B252" s="45" t="s">
        <v>196</v>
      </c>
      <c r="C252" s="45" t="s">
        <v>1265</v>
      </c>
      <c r="D252" s="45" t="s">
        <v>328</v>
      </c>
      <c r="E252" s="45" t="s">
        <v>1331</v>
      </c>
      <c r="F252" s="45" t="s">
        <v>843</v>
      </c>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c r="AU252" s="52"/>
      <c r="AV252" s="52"/>
      <c r="AW252" s="52"/>
      <c r="AX252" s="52"/>
      <c r="AY252" s="52"/>
      <c r="AZ252" s="52"/>
      <c r="BA252" s="52"/>
      <c r="BB252" s="52"/>
    </row>
    <row r="253" spans="1:54" s="51" customFormat="1" ht="25.5" x14ac:dyDescent="0.25">
      <c r="A253" s="56">
        <v>251</v>
      </c>
      <c r="B253" s="46" t="s">
        <v>196</v>
      </c>
      <c r="C253" s="46" t="s">
        <v>1265</v>
      </c>
      <c r="D253" s="46" t="s">
        <v>329</v>
      </c>
      <c r="E253" s="46" t="s">
        <v>1332</v>
      </c>
      <c r="F253" s="46" t="s">
        <v>844</v>
      </c>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c r="AO253" s="52"/>
      <c r="AP253" s="52"/>
      <c r="AQ253" s="52"/>
      <c r="AR253" s="52"/>
      <c r="AS253" s="52"/>
      <c r="AT253" s="52"/>
      <c r="AU253" s="52"/>
      <c r="AV253" s="52"/>
      <c r="AW253" s="52"/>
      <c r="AX253" s="52"/>
      <c r="AY253" s="52"/>
      <c r="AZ253" s="52"/>
      <c r="BA253" s="52"/>
      <c r="BB253" s="52"/>
    </row>
    <row r="254" spans="1:54" s="51" customFormat="1" ht="38.25" x14ac:dyDescent="0.25">
      <c r="A254" s="56">
        <v>252</v>
      </c>
      <c r="B254" s="46" t="s">
        <v>196</v>
      </c>
      <c r="C254" s="46" t="s">
        <v>1265</v>
      </c>
      <c r="D254" s="46" t="s">
        <v>330</v>
      </c>
      <c r="E254" s="46" t="s">
        <v>1333</v>
      </c>
      <c r="F254" s="46" t="s">
        <v>845</v>
      </c>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c r="AQ254" s="52"/>
      <c r="AR254" s="52"/>
      <c r="AS254" s="52"/>
      <c r="AT254" s="52"/>
      <c r="AU254" s="52"/>
      <c r="AV254" s="52"/>
      <c r="AW254" s="52"/>
      <c r="AX254" s="52"/>
      <c r="AY254" s="52"/>
      <c r="AZ254" s="52"/>
      <c r="BA254" s="52"/>
      <c r="BB254" s="52"/>
    </row>
    <row r="255" spans="1:54" s="51" customFormat="1" ht="38.25" x14ac:dyDescent="0.25">
      <c r="A255" s="56">
        <v>253</v>
      </c>
      <c r="B255" s="46" t="s">
        <v>196</v>
      </c>
      <c r="C255" s="46" t="s">
        <v>1265</v>
      </c>
      <c r="D255" s="46" t="s">
        <v>331</v>
      </c>
      <c r="E255" s="46" t="s">
        <v>1334</v>
      </c>
      <c r="F255" s="46" t="s">
        <v>846</v>
      </c>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c r="AN255" s="52"/>
      <c r="AO255" s="52"/>
      <c r="AP255" s="52"/>
      <c r="AQ255" s="52"/>
      <c r="AR255" s="52"/>
      <c r="AS255" s="52"/>
      <c r="AT255" s="52"/>
      <c r="AU255" s="52"/>
      <c r="AV255" s="52"/>
      <c r="AW255" s="52"/>
      <c r="AX255" s="52"/>
      <c r="AY255" s="52"/>
      <c r="AZ255" s="52"/>
      <c r="BA255" s="52"/>
      <c r="BB255" s="52"/>
    </row>
    <row r="256" spans="1:54" s="51" customFormat="1" ht="38.25" x14ac:dyDescent="0.25">
      <c r="A256" s="56">
        <v>254</v>
      </c>
      <c r="B256" s="46" t="s">
        <v>196</v>
      </c>
      <c r="C256" s="46" t="s">
        <v>1265</v>
      </c>
      <c r="D256" s="46" t="s">
        <v>332</v>
      </c>
      <c r="E256" s="46" t="s">
        <v>1335</v>
      </c>
      <c r="F256" s="46" t="s">
        <v>847</v>
      </c>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2"/>
      <c r="AR256" s="52"/>
      <c r="AS256" s="52"/>
      <c r="AT256" s="52"/>
      <c r="AU256" s="52"/>
      <c r="AV256" s="52"/>
      <c r="AW256" s="52"/>
      <c r="AX256" s="52"/>
      <c r="AY256" s="52"/>
      <c r="AZ256" s="52"/>
      <c r="BA256" s="52"/>
      <c r="BB256" s="52"/>
    </row>
    <row r="257" spans="1:54" s="51" customFormat="1" ht="25.5" x14ac:dyDescent="0.25">
      <c r="A257" s="56">
        <v>255</v>
      </c>
      <c r="B257" s="46" t="s">
        <v>196</v>
      </c>
      <c r="C257" s="46" t="s">
        <v>1265</v>
      </c>
      <c r="D257" s="46" t="s">
        <v>333</v>
      </c>
      <c r="E257" s="46" t="s">
        <v>1336</v>
      </c>
      <c r="F257" s="46" t="s">
        <v>848</v>
      </c>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c r="AN257" s="52"/>
      <c r="AO257" s="52"/>
      <c r="AP257" s="52"/>
      <c r="AQ257" s="52"/>
      <c r="AR257" s="52"/>
      <c r="AS257" s="52"/>
      <c r="AT257" s="52"/>
      <c r="AU257" s="52"/>
      <c r="AV257" s="52"/>
      <c r="AW257" s="52"/>
      <c r="AX257" s="52"/>
      <c r="AY257" s="52"/>
      <c r="AZ257" s="52"/>
      <c r="BA257" s="52"/>
      <c r="BB257" s="52"/>
    </row>
    <row r="258" spans="1:54" s="51" customFormat="1" ht="25.5" x14ac:dyDescent="0.25">
      <c r="A258" s="56">
        <v>256</v>
      </c>
      <c r="B258" s="46" t="s">
        <v>196</v>
      </c>
      <c r="C258" s="46" t="s">
        <v>1265</v>
      </c>
      <c r="D258" s="46" t="s">
        <v>334</v>
      </c>
      <c r="E258" s="46" t="s">
        <v>1337</v>
      </c>
      <c r="F258" s="46" t="s">
        <v>849</v>
      </c>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c r="AU258" s="52"/>
      <c r="AV258" s="52"/>
      <c r="AW258" s="52"/>
      <c r="AX258" s="52"/>
      <c r="AY258" s="52"/>
      <c r="AZ258" s="52"/>
      <c r="BA258" s="52"/>
      <c r="BB258" s="52"/>
    </row>
    <row r="259" spans="1:54" s="51" customFormat="1" ht="25.5" x14ac:dyDescent="0.25">
      <c r="A259" s="56">
        <v>257</v>
      </c>
      <c r="B259" s="46" t="s">
        <v>196</v>
      </c>
      <c r="C259" s="46" t="s">
        <v>1265</v>
      </c>
      <c r="D259" s="46" t="s">
        <v>335</v>
      </c>
      <c r="E259" s="46" t="s">
        <v>1338</v>
      </c>
      <c r="F259" s="46" t="s">
        <v>850</v>
      </c>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c r="AU259" s="52"/>
      <c r="AV259" s="52"/>
      <c r="AW259" s="52"/>
      <c r="AX259" s="52"/>
      <c r="AY259" s="52"/>
      <c r="AZ259" s="52"/>
      <c r="BA259" s="52"/>
      <c r="BB259" s="52"/>
    </row>
    <row r="260" spans="1:54" s="51" customFormat="1" ht="25.5" x14ac:dyDescent="0.25">
      <c r="A260" s="56">
        <v>258</v>
      </c>
      <c r="B260" s="46" t="s">
        <v>196</v>
      </c>
      <c r="C260" s="46" t="s">
        <v>1265</v>
      </c>
      <c r="D260" s="46" t="s">
        <v>336</v>
      </c>
      <c r="E260" s="46" t="s">
        <v>1339</v>
      </c>
      <c r="F260" s="46" t="s">
        <v>851</v>
      </c>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c r="AU260" s="52"/>
      <c r="AV260" s="52"/>
      <c r="AW260" s="52"/>
      <c r="AX260" s="52"/>
      <c r="AY260" s="52"/>
      <c r="AZ260" s="52"/>
      <c r="BA260" s="52"/>
      <c r="BB260" s="52"/>
    </row>
    <row r="261" spans="1:54" s="51" customFormat="1" ht="38.25" x14ac:dyDescent="0.25">
      <c r="A261" s="56">
        <v>259</v>
      </c>
      <c r="B261" s="46" t="s">
        <v>196</v>
      </c>
      <c r="C261" s="46" t="s">
        <v>1265</v>
      </c>
      <c r="D261" s="46" t="s">
        <v>337</v>
      </c>
      <c r="E261" s="46" t="s">
        <v>1340</v>
      </c>
      <c r="F261" s="46" t="s">
        <v>852</v>
      </c>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c r="AQ261" s="52"/>
      <c r="AR261" s="52"/>
      <c r="AS261" s="52"/>
      <c r="AT261" s="52"/>
      <c r="AU261" s="52"/>
      <c r="AV261" s="52"/>
      <c r="AW261" s="52"/>
      <c r="AX261" s="52"/>
      <c r="AY261" s="52"/>
      <c r="AZ261" s="52"/>
      <c r="BA261" s="52"/>
      <c r="BB261" s="52"/>
    </row>
    <row r="262" spans="1:54" s="51" customFormat="1" ht="38.25" x14ac:dyDescent="0.25">
      <c r="A262" s="56">
        <v>260</v>
      </c>
      <c r="B262" s="45" t="s">
        <v>338</v>
      </c>
      <c r="C262" s="45" t="s">
        <v>1588</v>
      </c>
      <c r="D262" s="45" t="s">
        <v>338</v>
      </c>
      <c r="E262" s="45" t="s">
        <v>1341</v>
      </c>
      <c r="F262" s="45" t="s">
        <v>853</v>
      </c>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c r="AU262" s="52"/>
      <c r="AV262" s="52"/>
      <c r="AW262" s="52"/>
      <c r="AX262" s="52"/>
      <c r="AY262" s="52"/>
      <c r="AZ262" s="52"/>
      <c r="BA262" s="52"/>
      <c r="BB262" s="52"/>
    </row>
    <row r="263" spans="1:54" s="51" customFormat="1" ht="51" x14ac:dyDescent="0.25">
      <c r="A263" s="56">
        <v>261</v>
      </c>
      <c r="B263" s="45" t="s">
        <v>338</v>
      </c>
      <c r="C263" s="45" t="s">
        <v>1588</v>
      </c>
      <c r="D263" s="45" t="s">
        <v>339</v>
      </c>
      <c r="E263" s="45" t="s">
        <v>1342</v>
      </c>
      <c r="F263" s="45" t="s">
        <v>854</v>
      </c>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c r="AU263" s="52"/>
      <c r="AV263" s="52"/>
      <c r="AW263" s="52"/>
      <c r="AX263" s="52"/>
      <c r="AY263" s="52"/>
      <c r="AZ263" s="52"/>
      <c r="BA263" s="52"/>
      <c r="BB263" s="52"/>
    </row>
    <row r="264" spans="1:54" s="51" customFormat="1" ht="38.25" x14ac:dyDescent="0.25">
      <c r="A264" s="56">
        <v>262</v>
      </c>
      <c r="B264" s="46" t="s">
        <v>338</v>
      </c>
      <c r="C264" s="46" t="s">
        <v>1588</v>
      </c>
      <c r="D264" s="46" t="s">
        <v>340</v>
      </c>
      <c r="E264" s="46" t="s">
        <v>1343</v>
      </c>
      <c r="F264" s="46" t="s">
        <v>855</v>
      </c>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c r="AN264" s="52"/>
      <c r="AO264" s="52"/>
      <c r="AP264" s="52"/>
      <c r="AQ264" s="52"/>
      <c r="AR264" s="52"/>
      <c r="AS264" s="52"/>
      <c r="AT264" s="52"/>
      <c r="AU264" s="52"/>
      <c r="AV264" s="52"/>
      <c r="AW264" s="52"/>
      <c r="AX264" s="52"/>
      <c r="AY264" s="52"/>
      <c r="AZ264" s="52"/>
      <c r="BA264" s="52"/>
      <c r="BB264" s="52"/>
    </row>
    <row r="265" spans="1:54" s="51" customFormat="1" ht="38.25" x14ac:dyDescent="0.25">
      <c r="A265" s="56">
        <v>263</v>
      </c>
      <c r="B265" s="46" t="s">
        <v>338</v>
      </c>
      <c r="C265" s="46" t="s">
        <v>1588</v>
      </c>
      <c r="D265" s="46" t="s">
        <v>341</v>
      </c>
      <c r="E265" s="46" t="s">
        <v>1344</v>
      </c>
      <c r="F265" s="46" t="s">
        <v>856</v>
      </c>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c r="AU265" s="52"/>
      <c r="AV265" s="52"/>
      <c r="AW265" s="52"/>
      <c r="AX265" s="52"/>
      <c r="AY265" s="52"/>
      <c r="AZ265" s="52"/>
      <c r="BA265" s="52"/>
      <c r="BB265" s="52"/>
    </row>
    <row r="266" spans="1:54" s="51" customFormat="1" ht="38.25" x14ac:dyDescent="0.25">
      <c r="A266" s="56">
        <v>264</v>
      </c>
      <c r="B266" s="46" t="s">
        <v>338</v>
      </c>
      <c r="C266" s="46" t="s">
        <v>1588</v>
      </c>
      <c r="D266" s="46" t="s">
        <v>342</v>
      </c>
      <c r="E266" s="46" t="s">
        <v>1224</v>
      </c>
      <c r="F266" s="46" t="s">
        <v>857</v>
      </c>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c r="AU266" s="52"/>
      <c r="AV266" s="52"/>
      <c r="AW266" s="52"/>
      <c r="AX266" s="52"/>
      <c r="AY266" s="52"/>
      <c r="AZ266" s="52"/>
      <c r="BA266" s="52"/>
      <c r="BB266" s="52"/>
    </row>
    <row r="267" spans="1:54" s="51" customFormat="1" ht="38.25" x14ac:dyDescent="0.25">
      <c r="A267" s="56">
        <v>265</v>
      </c>
      <c r="B267" s="46" t="s">
        <v>338</v>
      </c>
      <c r="C267" s="46" t="s">
        <v>1588</v>
      </c>
      <c r="D267" s="46" t="s">
        <v>343</v>
      </c>
      <c r="E267" s="46" t="s">
        <v>1345</v>
      </c>
      <c r="F267" s="46" t="s">
        <v>858</v>
      </c>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c r="AU267" s="52"/>
      <c r="AV267" s="52"/>
      <c r="AW267" s="52"/>
      <c r="AX267" s="52"/>
      <c r="AY267" s="52"/>
      <c r="AZ267" s="52"/>
      <c r="BA267" s="52"/>
      <c r="BB267" s="52"/>
    </row>
    <row r="268" spans="1:54" s="51" customFormat="1" ht="38.25" x14ac:dyDescent="0.25">
      <c r="A268" s="56">
        <v>266</v>
      </c>
      <c r="B268" s="46" t="s">
        <v>338</v>
      </c>
      <c r="C268" s="46" t="s">
        <v>1588</v>
      </c>
      <c r="D268" s="46" t="s">
        <v>344</v>
      </c>
      <c r="E268" s="46" t="s">
        <v>1346</v>
      </c>
      <c r="F268" s="46" t="s">
        <v>859</v>
      </c>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c r="AU268" s="52"/>
      <c r="AV268" s="52"/>
      <c r="AW268" s="52"/>
      <c r="AX268" s="52"/>
      <c r="AY268" s="52"/>
      <c r="AZ268" s="52"/>
      <c r="BA268" s="52"/>
      <c r="BB268" s="52"/>
    </row>
    <row r="269" spans="1:54" s="51" customFormat="1" ht="51" x14ac:dyDescent="0.25">
      <c r="A269" s="56">
        <v>267</v>
      </c>
      <c r="B269" s="46" t="s">
        <v>338</v>
      </c>
      <c r="C269" s="46" t="s">
        <v>1588</v>
      </c>
      <c r="D269" s="46" t="s">
        <v>345</v>
      </c>
      <c r="E269" s="46" t="s">
        <v>1347</v>
      </c>
      <c r="F269" s="46" t="s">
        <v>860</v>
      </c>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row>
    <row r="270" spans="1:54" s="51" customFormat="1" ht="25.5" x14ac:dyDescent="0.25">
      <c r="A270" s="56">
        <v>268</v>
      </c>
      <c r="B270" s="46" t="s">
        <v>338</v>
      </c>
      <c r="C270" s="46" t="s">
        <v>1588</v>
      </c>
      <c r="D270" s="46" t="s">
        <v>346</v>
      </c>
      <c r="E270" s="46" t="s">
        <v>1348</v>
      </c>
      <c r="F270" s="46" t="s">
        <v>861</v>
      </c>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c r="AU270" s="52"/>
      <c r="AV270" s="52"/>
      <c r="AW270" s="52"/>
      <c r="AX270" s="52"/>
      <c r="AY270" s="52"/>
      <c r="AZ270" s="52"/>
      <c r="BA270" s="52"/>
      <c r="BB270" s="52"/>
    </row>
    <row r="271" spans="1:54" s="51" customFormat="1" ht="25.5" x14ac:dyDescent="0.25">
      <c r="A271" s="56">
        <v>269</v>
      </c>
      <c r="B271" s="46" t="s">
        <v>338</v>
      </c>
      <c r="C271" s="46" t="s">
        <v>1588</v>
      </c>
      <c r="D271" s="46" t="s">
        <v>347</v>
      </c>
      <c r="E271" s="46" t="s">
        <v>1349</v>
      </c>
      <c r="F271" s="46" t="s">
        <v>862</v>
      </c>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c r="BA271" s="52"/>
      <c r="BB271" s="52"/>
    </row>
    <row r="272" spans="1:54" s="51" customFormat="1" ht="25.5" x14ac:dyDescent="0.25">
      <c r="A272" s="56">
        <v>270</v>
      </c>
      <c r="B272" s="46" t="s">
        <v>338</v>
      </c>
      <c r="C272" s="46" t="s">
        <v>1588</v>
      </c>
      <c r="D272" s="46" t="s">
        <v>348</v>
      </c>
      <c r="E272" s="46" t="s">
        <v>1350</v>
      </c>
      <c r="F272" s="46" t="s">
        <v>863</v>
      </c>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row>
    <row r="273" spans="1:54" s="51" customFormat="1" ht="25.5" x14ac:dyDescent="0.25">
      <c r="A273" s="56">
        <v>271</v>
      </c>
      <c r="B273" s="46" t="s">
        <v>338</v>
      </c>
      <c r="C273" s="46" t="s">
        <v>1588</v>
      </c>
      <c r="D273" s="46" t="s">
        <v>349</v>
      </c>
      <c r="E273" s="46" t="s">
        <v>1351</v>
      </c>
      <c r="F273" s="46" t="s">
        <v>864</v>
      </c>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row>
    <row r="274" spans="1:54" s="51" customFormat="1" ht="38.25" x14ac:dyDescent="0.25">
      <c r="A274" s="56">
        <v>272</v>
      </c>
      <c r="B274" s="46" t="s">
        <v>338</v>
      </c>
      <c r="C274" s="46" t="s">
        <v>1588</v>
      </c>
      <c r="D274" s="46" t="s">
        <v>350</v>
      </c>
      <c r="E274" s="46" t="s">
        <v>1352</v>
      </c>
      <c r="F274" s="46" t="s">
        <v>865</v>
      </c>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52"/>
      <c r="BB274" s="52"/>
    </row>
    <row r="275" spans="1:54" s="51" customFormat="1" ht="25.5" x14ac:dyDescent="0.25">
      <c r="A275" s="56">
        <v>273</v>
      </c>
      <c r="B275" s="46" t="s">
        <v>338</v>
      </c>
      <c r="C275" s="46" t="s">
        <v>1588</v>
      </c>
      <c r="D275" s="46" t="s">
        <v>351</v>
      </c>
      <c r="E275" s="46" t="s">
        <v>1353</v>
      </c>
      <c r="F275" s="46" t="s">
        <v>866</v>
      </c>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c r="AU275" s="52"/>
      <c r="AV275" s="52"/>
      <c r="AW275" s="52"/>
      <c r="AX275" s="52"/>
      <c r="AY275" s="52"/>
      <c r="AZ275" s="52"/>
      <c r="BA275" s="52"/>
      <c r="BB275" s="52"/>
    </row>
    <row r="276" spans="1:54" s="51" customFormat="1" ht="25.5" x14ac:dyDescent="0.25">
      <c r="A276" s="56">
        <v>274</v>
      </c>
      <c r="B276" s="46" t="s">
        <v>338</v>
      </c>
      <c r="C276" s="46" t="s">
        <v>1588</v>
      </c>
      <c r="D276" s="46" t="s">
        <v>352</v>
      </c>
      <c r="E276" s="46" t="s">
        <v>1354</v>
      </c>
      <c r="F276" s="46" t="s">
        <v>867</v>
      </c>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c r="AU276" s="52"/>
      <c r="AV276" s="52"/>
      <c r="AW276" s="52"/>
      <c r="AX276" s="52"/>
      <c r="AY276" s="52"/>
      <c r="AZ276" s="52"/>
      <c r="BA276" s="52"/>
      <c r="BB276" s="52"/>
    </row>
    <row r="277" spans="1:54" s="51" customFormat="1" ht="51" x14ac:dyDescent="0.25">
      <c r="A277" s="56">
        <v>275</v>
      </c>
      <c r="B277" s="46" t="s">
        <v>338</v>
      </c>
      <c r="C277" s="46" t="s">
        <v>1588</v>
      </c>
      <c r="D277" s="46" t="s">
        <v>353</v>
      </c>
      <c r="E277" s="46" t="s">
        <v>1355</v>
      </c>
      <c r="F277" s="46" t="s">
        <v>868</v>
      </c>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c r="AU277" s="52"/>
      <c r="AV277" s="52"/>
      <c r="AW277" s="52"/>
      <c r="AX277" s="52"/>
      <c r="AY277" s="52"/>
      <c r="AZ277" s="52"/>
      <c r="BA277" s="52"/>
      <c r="BB277" s="52"/>
    </row>
    <row r="278" spans="1:54" s="51" customFormat="1" ht="25.5" x14ac:dyDescent="0.25">
      <c r="A278" s="56">
        <v>276</v>
      </c>
      <c r="B278" s="45" t="s">
        <v>338</v>
      </c>
      <c r="C278" s="45" t="s">
        <v>1588</v>
      </c>
      <c r="D278" s="45" t="s">
        <v>354</v>
      </c>
      <c r="E278" s="45" t="s">
        <v>1356</v>
      </c>
      <c r="F278" s="45" t="s">
        <v>869</v>
      </c>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c r="AN278" s="52"/>
      <c r="AO278" s="52"/>
      <c r="AP278" s="52"/>
      <c r="AQ278" s="52"/>
      <c r="AR278" s="52"/>
      <c r="AS278" s="52"/>
      <c r="AT278" s="52"/>
      <c r="AU278" s="52"/>
      <c r="AV278" s="52"/>
      <c r="AW278" s="52"/>
      <c r="AX278" s="52"/>
      <c r="AY278" s="52"/>
      <c r="AZ278" s="52"/>
      <c r="BA278" s="52"/>
      <c r="BB278" s="52"/>
    </row>
    <row r="279" spans="1:54" s="51" customFormat="1" ht="25.5" x14ac:dyDescent="0.25">
      <c r="A279" s="56">
        <v>277</v>
      </c>
      <c r="B279" s="46" t="s">
        <v>338</v>
      </c>
      <c r="C279" s="46" t="s">
        <v>1588</v>
      </c>
      <c r="D279" s="46" t="s">
        <v>355</v>
      </c>
      <c r="E279" s="46" t="s">
        <v>1357</v>
      </c>
      <c r="F279" s="46" t="s">
        <v>870</v>
      </c>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c r="AU279" s="52"/>
      <c r="AV279" s="52"/>
      <c r="AW279" s="52"/>
      <c r="AX279" s="52"/>
      <c r="AY279" s="52"/>
      <c r="AZ279" s="52"/>
      <c r="BA279" s="52"/>
      <c r="BB279" s="52"/>
    </row>
    <row r="280" spans="1:54" s="51" customFormat="1" ht="25.5" x14ac:dyDescent="0.25">
      <c r="A280" s="56">
        <v>278</v>
      </c>
      <c r="B280" s="46" t="s">
        <v>338</v>
      </c>
      <c r="C280" s="46" t="s">
        <v>1588</v>
      </c>
      <c r="D280" s="46" t="s">
        <v>356</v>
      </c>
      <c r="E280" s="46" t="s">
        <v>1358</v>
      </c>
      <c r="F280" s="46" t="s">
        <v>871</v>
      </c>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c r="AN280" s="52"/>
      <c r="AO280" s="52"/>
      <c r="AP280" s="52"/>
      <c r="AQ280" s="52"/>
      <c r="AR280" s="52"/>
      <c r="AS280" s="52"/>
      <c r="AT280" s="52"/>
      <c r="AU280" s="52"/>
      <c r="AV280" s="52"/>
      <c r="AW280" s="52"/>
      <c r="AX280" s="52"/>
      <c r="AY280" s="52"/>
      <c r="AZ280" s="52"/>
      <c r="BA280" s="52"/>
      <c r="BB280" s="52"/>
    </row>
    <row r="281" spans="1:54" s="51" customFormat="1" ht="25.5" x14ac:dyDescent="0.25">
      <c r="A281" s="56">
        <v>279</v>
      </c>
      <c r="B281" s="46" t="s">
        <v>338</v>
      </c>
      <c r="C281" s="46" t="s">
        <v>1588</v>
      </c>
      <c r="D281" s="46" t="s">
        <v>357</v>
      </c>
      <c r="E281" s="46" t="s">
        <v>1359</v>
      </c>
      <c r="F281" s="46" t="s">
        <v>872</v>
      </c>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c r="AN281" s="52"/>
      <c r="AO281" s="52"/>
      <c r="AP281" s="52"/>
      <c r="AQ281" s="52"/>
      <c r="AR281" s="52"/>
      <c r="AS281" s="52"/>
      <c r="AT281" s="52"/>
      <c r="AU281" s="52"/>
      <c r="AV281" s="52"/>
      <c r="AW281" s="52"/>
      <c r="AX281" s="52"/>
      <c r="AY281" s="52"/>
      <c r="AZ281" s="52"/>
      <c r="BA281" s="52"/>
      <c r="BB281" s="52"/>
    </row>
    <row r="282" spans="1:54" s="51" customFormat="1" ht="51" x14ac:dyDescent="0.25">
      <c r="A282" s="56">
        <v>280</v>
      </c>
      <c r="B282" s="45" t="s">
        <v>338</v>
      </c>
      <c r="C282" s="45" t="s">
        <v>1588</v>
      </c>
      <c r="D282" s="45" t="s">
        <v>358</v>
      </c>
      <c r="E282" s="45" t="s">
        <v>1360</v>
      </c>
      <c r="F282" s="45" t="s">
        <v>873</v>
      </c>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c r="AN282" s="52"/>
      <c r="AO282" s="52"/>
      <c r="AP282" s="52"/>
      <c r="AQ282" s="52"/>
      <c r="AR282" s="52"/>
      <c r="AS282" s="52"/>
      <c r="AT282" s="52"/>
      <c r="AU282" s="52"/>
      <c r="AV282" s="52"/>
      <c r="AW282" s="52"/>
      <c r="AX282" s="52"/>
      <c r="AY282" s="52"/>
      <c r="AZ282" s="52"/>
      <c r="BA282" s="52"/>
      <c r="BB282" s="52"/>
    </row>
    <row r="283" spans="1:54" s="51" customFormat="1" ht="38.25" x14ac:dyDescent="0.25">
      <c r="A283" s="56">
        <v>281</v>
      </c>
      <c r="B283" s="46" t="s">
        <v>338</v>
      </c>
      <c r="C283" s="46" t="s">
        <v>1588</v>
      </c>
      <c r="D283" s="46" t="s">
        <v>359</v>
      </c>
      <c r="E283" s="46" t="s">
        <v>1361</v>
      </c>
      <c r="F283" s="46" t="s">
        <v>874</v>
      </c>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c r="AN283" s="52"/>
      <c r="AO283" s="52"/>
      <c r="AP283" s="52"/>
      <c r="AQ283" s="52"/>
      <c r="AR283" s="52"/>
      <c r="AS283" s="52"/>
      <c r="AT283" s="52"/>
      <c r="AU283" s="52"/>
      <c r="AV283" s="52"/>
      <c r="AW283" s="52"/>
      <c r="AX283" s="52"/>
      <c r="AY283" s="52"/>
      <c r="AZ283" s="52"/>
      <c r="BA283" s="52"/>
      <c r="BB283" s="52"/>
    </row>
    <row r="284" spans="1:54" s="51" customFormat="1" ht="38.25" x14ac:dyDescent="0.25">
      <c r="A284" s="56">
        <v>282</v>
      </c>
      <c r="B284" s="46" t="s">
        <v>338</v>
      </c>
      <c r="C284" s="46" t="s">
        <v>1588</v>
      </c>
      <c r="D284" s="46" t="s">
        <v>360</v>
      </c>
      <c r="E284" s="46" t="s">
        <v>1344</v>
      </c>
      <c r="F284" s="46" t="s">
        <v>875</v>
      </c>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c r="AN284" s="52"/>
      <c r="AO284" s="52"/>
      <c r="AP284" s="52"/>
      <c r="AQ284" s="52"/>
      <c r="AR284" s="52"/>
      <c r="AS284" s="52"/>
      <c r="AT284" s="52"/>
      <c r="AU284" s="52"/>
      <c r="AV284" s="52"/>
      <c r="AW284" s="52"/>
      <c r="AX284" s="52"/>
      <c r="AY284" s="52"/>
      <c r="AZ284" s="52"/>
      <c r="BA284" s="52"/>
      <c r="BB284" s="52"/>
    </row>
    <row r="285" spans="1:54" s="51" customFormat="1" ht="38.25" x14ac:dyDescent="0.25">
      <c r="A285" s="56">
        <v>283</v>
      </c>
      <c r="B285" s="46" t="s">
        <v>338</v>
      </c>
      <c r="C285" s="46" t="s">
        <v>1588</v>
      </c>
      <c r="D285" s="46" t="s">
        <v>361</v>
      </c>
      <c r="E285" s="46" t="s">
        <v>1224</v>
      </c>
      <c r="F285" s="46" t="s">
        <v>857</v>
      </c>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c r="AU285" s="52"/>
      <c r="AV285" s="52"/>
      <c r="AW285" s="52"/>
      <c r="AX285" s="52"/>
      <c r="AY285" s="52"/>
      <c r="AZ285" s="52"/>
      <c r="BA285" s="52"/>
      <c r="BB285" s="52"/>
    </row>
    <row r="286" spans="1:54" s="51" customFormat="1" ht="38.25" x14ac:dyDescent="0.25">
      <c r="A286" s="56">
        <v>284</v>
      </c>
      <c r="B286" s="46" t="s">
        <v>338</v>
      </c>
      <c r="C286" s="46" t="s">
        <v>1588</v>
      </c>
      <c r="D286" s="46" t="s">
        <v>362</v>
      </c>
      <c r="E286" s="46" t="s">
        <v>1362</v>
      </c>
      <c r="F286" s="46" t="s">
        <v>876</v>
      </c>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c r="AN286" s="52"/>
      <c r="AO286" s="52"/>
      <c r="AP286" s="52"/>
      <c r="AQ286" s="52"/>
      <c r="AR286" s="52"/>
      <c r="AS286" s="52"/>
      <c r="AT286" s="52"/>
      <c r="AU286" s="52"/>
      <c r="AV286" s="52"/>
      <c r="AW286" s="52"/>
      <c r="AX286" s="52"/>
      <c r="AY286" s="52"/>
      <c r="AZ286" s="52"/>
      <c r="BA286" s="52"/>
      <c r="BB286" s="52"/>
    </row>
    <row r="287" spans="1:54" s="51" customFormat="1" ht="25.5" x14ac:dyDescent="0.25">
      <c r="A287" s="56">
        <v>285</v>
      </c>
      <c r="B287" s="46" t="s">
        <v>338</v>
      </c>
      <c r="C287" s="46" t="s">
        <v>1588</v>
      </c>
      <c r="D287" s="46" t="s">
        <v>363</v>
      </c>
      <c r="E287" s="46" t="s">
        <v>1363</v>
      </c>
      <c r="F287" s="46" t="s">
        <v>877</v>
      </c>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c r="AN287" s="52"/>
      <c r="AO287" s="52"/>
      <c r="AP287" s="52"/>
      <c r="AQ287" s="52"/>
      <c r="AR287" s="52"/>
      <c r="AS287" s="52"/>
      <c r="AT287" s="52"/>
      <c r="AU287" s="52"/>
      <c r="AV287" s="52"/>
      <c r="AW287" s="52"/>
      <c r="AX287" s="52"/>
      <c r="AY287" s="52"/>
      <c r="AZ287" s="52"/>
      <c r="BA287" s="52"/>
      <c r="BB287" s="52"/>
    </row>
    <row r="288" spans="1:54" s="51" customFormat="1" ht="25.5" x14ac:dyDescent="0.25">
      <c r="A288" s="56">
        <v>286</v>
      </c>
      <c r="B288" s="46" t="s">
        <v>338</v>
      </c>
      <c r="C288" s="46" t="s">
        <v>1588</v>
      </c>
      <c r="D288" s="46" t="s">
        <v>364</v>
      </c>
      <c r="E288" s="46" t="s">
        <v>1364</v>
      </c>
      <c r="F288" s="46" t="s">
        <v>878</v>
      </c>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c r="AN288" s="52"/>
      <c r="AO288" s="52"/>
      <c r="AP288" s="52"/>
      <c r="AQ288" s="52"/>
      <c r="AR288" s="52"/>
      <c r="AS288" s="52"/>
      <c r="AT288" s="52"/>
      <c r="AU288" s="52"/>
      <c r="AV288" s="52"/>
      <c r="AW288" s="52"/>
      <c r="AX288" s="52"/>
      <c r="AY288" s="52"/>
      <c r="AZ288" s="52"/>
      <c r="BA288" s="52"/>
      <c r="BB288" s="52"/>
    </row>
    <row r="289" spans="1:54" s="51" customFormat="1" ht="25.5" x14ac:dyDescent="0.25">
      <c r="A289" s="56">
        <v>287</v>
      </c>
      <c r="B289" s="46" t="s">
        <v>338</v>
      </c>
      <c r="C289" s="46" t="s">
        <v>1588</v>
      </c>
      <c r="D289" s="46" t="s">
        <v>365</v>
      </c>
      <c r="E289" s="46" t="s">
        <v>1365</v>
      </c>
      <c r="F289" s="46" t="s">
        <v>879</v>
      </c>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c r="AN289" s="52"/>
      <c r="AO289" s="52"/>
      <c r="AP289" s="52"/>
      <c r="AQ289" s="52"/>
      <c r="AR289" s="52"/>
      <c r="AS289" s="52"/>
      <c r="AT289" s="52"/>
      <c r="AU289" s="52"/>
      <c r="AV289" s="52"/>
      <c r="AW289" s="52"/>
      <c r="AX289" s="52"/>
      <c r="AY289" s="52"/>
      <c r="AZ289" s="52"/>
      <c r="BA289" s="52"/>
      <c r="BB289" s="52"/>
    </row>
    <row r="290" spans="1:54" s="51" customFormat="1" ht="38.25" x14ac:dyDescent="0.25">
      <c r="A290" s="56">
        <v>288</v>
      </c>
      <c r="B290" s="46" t="s">
        <v>338</v>
      </c>
      <c r="C290" s="46" t="s">
        <v>1588</v>
      </c>
      <c r="D290" s="46" t="s">
        <v>366</v>
      </c>
      <c r="E290" s="46" t="s">
        <v>1366</v>
      </c>
      <c r="F290" s="46" t="s">
        <v>880</v>
      </c>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c r="AN290" s="52"/>
      <c r="AO290" s="52"/>
      <c r="AP290" s="52"/>
      <c r="AQ290" s="52"/>
      <c r="AR290" s="52"/>
      <c r="AS290" s="52"/>
      <c r="AT290" s="52"/>
      <c r="AU290" s="52"/>
      <c r="AV290" s="52"/>
      <c r="AW290" s="52"/>
      <c r="AX290" s="52"/>
      <c r="AY290" s="52"/>
      <c r="AZ290" s="52"/>
      <c r="BA290" s="52"/>
      <c r="BB290" s="52"/>
    </row>
    <row r="291" spans="1:54" s="51" customFormat="1" ht="38.25" x14ac:dyDescent="0.25">
      <c r="A291" s="56">
        <v>289</v>
      </c>
      <c r="B291" s="46" t="s">
        <v>338</v>
      </c>
      <c r="C291" s="46" t="s">
        <v>1588</v>
      </c>
      <c r="D291" s="46" t="s">
        <v>367</v>
      </c>
      <c r="E291" s="46" t="s">
        <v>1367</v>
      </c>
      <c r="F291" s="46" t="s">
        <v>881</v>
      </c>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c r="AN291" s="52"/>
      <c r="AO291" s="52"/>
      <c r="AP291" s="52"/>
      <c r="AQ291" s="52"/>
      <c r="AR291" s="52"/>
      <c r="AS291" s="52"/>
      <c r="AT291" s="52"/>
      <c r="AU291" s="52"/>
      <c r="AV291" s="52"/>
      <c r="AW291" s="52"/>
      <c r="AX291" s="52"/>
      <c r="AY291" s="52"/>
      <c r="AZ291" s="52"/>
      <c r="BA291" s="52"/>
      <c r="BB291" s="52"/>
    </row>
    <row r="292" spans="1:54" s="51" customFormat="1" ht="38.25" x14ac:dyDescent="0.25">
      <c r="A292" s="56">
        <v>290</v>
      </c>
      <c r="B292" s="46" t="s">
        <v>338</v>
      </c>
      <c r="C292" s="46" t="s">
        <v>1588</v>
      </c>
      <c r="D292" s="46" t="s">
        <v>368</v>
      </c>
      <c r="E292" s="46" t="s">
        <v>1368</v>
      </c>
      <c r="F292" s="46" t="s">
        <v>882</v>
      </c>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c r="AM292" s="52"/>
      <c r="AN292" s="52"/>
      <c r="AO292" s="52"/>
      <c r="AP292" s="52"/>
      <c r="AQ292" s="52"/>
      <c r="AR292" s="52"/>
      <c r="AS292" s="52"/>
      <c r="AT292" s="52"/>
      <c r="AU292" s="52"/>
      <c r="AV292" s="52"/>
      <c r="AW292" s="52"/>
      <c r="AX292" s="52"/>
      <c r="AY292" s="52"/>
      <c r="AZ292" s="52"/>
      <c r="BA292" s="52"/>
      <c r="BB292" s="52"/>
    </row>
    <row r="293" spans="1:54" s="51" customFormat="1" ht="51" x14ac:dyDescent="0.25">
      <c r="A293" s="56">
        <v>291</v>
      </c>
      <c r="B293" s="46" t="s">
        <v>338</v>
      </c>
      <c r="C293" s="46" t="s">
        <v>1588</v>
      </c>
      <c r="D293" s="46" t="s">
        <v>369</v>
      </c>
      <c r="E293" s="46" t="s">
        <v>1369</v>
      </c>
      <c r="F293" s="46" t="s">
        <v>883</v>
      </c>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c r="AN293" s="52"/>
      <c r="AO293" s="52"/>
      <c r="AP293" s="52"/>
      <c r="AQ293" s="52"/>
      <c r="AR293" s="52"/>
      <c r="AS293" s="52"/>
      <c r="AT293" s="52"/>
      <c r="AU293" s="52"/>
      <c r="AV293" s="52"/>
      <c r="AW293" s="52"/>
      <c r="AX293" s="52"/>
      <c r="AY293" s="52"/>
      <c r="AZ293" s="52"/>
      <c r="BA293" s="52"/>
      <c r="BB293" s="52"/>
    </row>
    <row r="294" spans="1:54" s="51" customFormat="1" ht="51" x14ac:dyDescent="0.25">
      <c r="A294" s="56">
        <v>292</v>
      </c>
      <c r="B294" s="46" t="s">
        <v>338</v>
      </c>
      <c r="C294" s="46" t="s">
        <v>1588</v>
      </c>
      <c r="D294" s="46" t="s">
        <v>370</v>
      </c>
      <c r="E294" s="46" t="s">
        <v>1370</v>
      </c>
      <c r="F294" s="46" t="s">
        <v>884</v>
      </c>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c r="AN294" s="52"/>
      <c r="AO294" s="52"/>
      <c r="AP294" s="52"/>
      <c r="AQ294" s="52"/>
      <c r="AR294" s="52"/>
      <c r="AS294" s="52"/>
      <c r="AT294" s="52"/>
      <c r="AU294" s="52"/>
      <c r="AV294" s="52"/>
      <c r="AW294" s="52"/>
      <c r="AX294" s="52"/>
      <c r="AY294" s="52"/>
      <c r="AZ294" s="52"/>
      <c r="BA294" s="52"/>
      <c r="BB294" s="52"/>
    </row>
    <row r="295" spans="1:54" s="51" customFormat="1" ht="51" x14ac:dyDescent="0.25">
      <c r="A295" s="56">
        <v>293</v>
      </c>
      <c r="B295" s="46" t="s">
        <v>338</v>
      </c>
      <c r="C295" s="46" t="s">
        <v>1588</v>
      </c>
      <c r="D295" s="46" t="s">
        <v>371</v>
      </c>
      <c r="E295" s="46" t="s">
        <v>1371</v>
      </c>
      <c r="F295" s="46" t="s">
        <v>885</v>
      </c>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c r="AN295" s="52"/>
      <c r="AO295" s="52"/>
      <c r="AP295" s="52"/>
      <c r="AQ295" s="52"/>
      <c r="AR295" s="52"/>
      <c r="AS295" s="52"/>
      <c r="AT295" s="52"/>
      <c r="AU295" s="52"/>
      <c r="AV295" s="52"/>
      <c r="AW295" s="52"/>
      <c r="AX295" s="52"/>
      <c r="AY295" s="52"/>
      <c r="AZ295" s="52"/>
      <c r="BA295" s="52"/>
      <c r="BB295" s="52"/>
    </row>
    <row r="296" spans="1:54" s="51" customFormat="1" ht="25.5" x14ac:dyDescent="0.25">
      <c r="A296" s="56">
        <v>294</v>
      </c>
      <c r="B296" s="46" t="s">
        <v>338</v>
      </c>
      <c r="C296" s="46" t="s">
        <v>1588</v>
      </c>
      <c r="D296" s="46" t="s">
        <v>372</v>
      </c>
      <c r="E296" s="46" t="s">
        <v>1372</v>
      </c>
      <c r="F296" s="46" t="s">
        <v>886</v>
      </c>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c r="AN296" s="52"/>
      <c r="AO296" s="52"/>
      <c r="AP296" s="52"/>
      <c r="AQ296" s="52"/>
      <c r="AR296" s="52"/>
      <c r="AS296" s="52"/>
      <c r="AT296" s="52"/>
      <c r="AU296" s="52"/>
      <c r="AV296" s="52"/>
      <c r="AW296" s="52"/>
      <c r="AX296" s="52"/>
      <c r="AY296" s="52"/>
      <c r="AZ296" s="52"/>
      <c r="BA296" s="52"/>
      <c r="BB296" s="52"/>
    </row>
    <row r="297" spans="1:54" s="51" customFormat="1" ht="25.5" x14ac:dyDescent="0.25">
      <c r="A297" s="56">
        <v>295</v>
      </c>
      <c r="B297" s="46" t="s">
        <v>338</v>
      </c>
      <c r="C297" s="46" t="s">
        <v>1588</v>
      </c>
      <c r="D297" s="46" t="s">
        <v>373</v>
      </c>
      <c r="E297" s="46" t="s">
        <v>1373</v>
      </c>
      <c r="F297" s="46" t="s">
        <v>887</v>
      </c>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c r="AN297" s="52"/>
      <c r="AO297" s="52"/>
      <c r="AP297" s="52"/>
      <c r="AQ297" s="52"/>
      <c r="AR297" s="52"/>
      <c r="AS297" s="52"/>
      <c r="AT297" s="52"/>
      <c r="AU297" s="52"/>
      <c r="AV297" s="52"/>
      <c r="AW297" s="52"/>
      <c r="AX297" s="52"/>
      <c r="AY297" s="52"/>
      <c r="AZ297" s="52"/>
      <c r="BA297" s="52"/>
      <c r="BB297" s="52"/>
    </row>
    <row r="298" spans="1:54" s="51" customFormat="1" ht="25.5" x14ac:dyDescent="0.25">
      <c r="A298" s="56">
        <v>296</v>
      </c>
      <c r="B298" s="46" t="s">
        <v>338</v>
      </c>
      <c r="C298" s="46" t="s">
        <v>1588</v>
      </c>
      <c r="D298" s="46" t="s">
        <v>374</v>
      </c>
      <c r="E298" s="46" t="s">
        <v>1374</v>
      </c>
      <c r="F298" s="46" t="s">
        <v>888</v>
      </c>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c r="AU298" s="52"/>
      <c r="AV298" s="52"/>
      <c r="AW298" s="52"/>
      <c r="AX298" s="52"/>
      <c r="AY298" s="52"/>
      <c r="AZ298" s="52"/>
      <c r="BA298" s="52"/>
      <c r="BB298" s="52"/>
    </row>
    <row r="299" spans="1:54" s="51" customFormat="1" x14ac:dyDescent="0.25">
      <c r="A299" s="56">
        <v>297</v>
      </c>
      <c r="B299" s="46" t="s">
        <v>338</v>
      </c>
      <c r="C299" s="46" t="s">
        <v>1588</v>
      </c>
      <c r="D299" s="46" t="s">
        <v>375</v>
      </c>
      <c r="E299" s="46" t="s">
        <v>1375</v>
      </c>
      <c r="F299" s="46" t="s">
        <v>889</v>
      </c>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c r="AN299" s="52"/>
      <c r="AO299" s="52"/>
      <c r="AP299" s="52"/>
      <c r="AQ299" s="52"/>
      <c r="AR299" s="52"/>
      <c r="AS299" s="52"/>
      <c r="AT299" s="52"/>
      <c r="AU299" s="52"/>
      <c r="AV299" s="52"/>
      <c r="AW299" s="52"/>
      <c r="AX299" s="52"/>
      <c r="AY299" s="52"/>
      <c r="AZ299" s="52"/>
      <c r="BA299" s="52"/>
      <c r="BB299" s="52"/>
    </row>
    <row r="300" spans="1:54" s="51" customFormat="1" ht="25.5" x14ac:dyDescent="0.25">
      <c r="A300" s="56">
        <v>298</v>
      </c>
      <c r="B300" s="45" t="s">
        <v>338</v>
      </c>
      <c r="C300" s="45" t="s">
        <v>1588</v>
      </c>
      <c r="D300" s="45" t="s">
        <v>376</v>
      </c>
      <c r="E300" s="45" t="s">
        <v>1376</v>
      </c>
      <c r="F300" s="45" t="s">
        <v>890</v>
      </c>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c r="AU300" s="52"/>
      <c r="AV300" s="52"/>
      <c r="AW300" s="52"/>
      <c r="AX300" s="52"/>
      <c r="AY300" s="52"/>
      <c r="AZ300" s="52"/>
      <c r="BA300" s="52"/>
      <c r="BB300" s="52"/>
    </row>
    <row r="301" spans="1:54" s="51" customFormat="1" ht="25.5" x14ac:dyDescent="0.25">
      <c r="A301" s="56">
        <v>299</v>
      </c>
      <c r="B301" s="46" t="s">
        <v>338</v>
      </c>
      <c r="C301" s="46" t="s">
        <v>1588</v>
      </c>
      <c r="D301" s="46" t="s">
        <v>377</v>
      </c>
      <c r="E301" s="46" t="s">
        <v>1377</v>
      </c>
      <c r="F301" s="46" t="s">
        <v>891</v>
      </c>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2"/>
      <c r="AM301" s="52"/>
      <c r="AN301" s="52"/>
      <c r="AO301" s="52"/>
      <c r="AP301" s="52"/>
      <c r="AQ301" s="52"/>
      <c r="AR301" s="52"/>
      <c r="AS301" s="52"/>
      <c r="AT301" s="52"/>
      <c r="AU301" s="52"/>
      <c r="AV301" s="52"/>
      <c r="AW301" s="52"/>
      <c r="AX301" s="52"/>
      <c r="AY301" s="52"/>
      <c r="AZ301" s="52"/>
      <c r="BA301" s="52"/>
      <c r="BB301" s="52"/>
    </row>
    <row r="302" spans="1:54" s="51" customFormat="1" ht="25.5" x14ac:dyDescent="0.25">
      <c r="A302" s="56">
        <v>300</v>
      </c>
      <c r="B302" s="46" t="s">
        <v>338</v>
      </c>
      <c r="C302" s="46" t="s">
        <v>1588</v>
      </c>
      <c r="D302" s="46" t="s">
        <v>378</v>
      </c>
      <c r="E302" s="46" t="s">
        <v>1378</v>
      </c>
      <c r="F302" s="46" t="s">
        <v>892</v>
      </c>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c r="AM302" s="52"/>
      <c r="AN302" s="52"/>
      <c r="AO302" s="52"/>
      <c r="AP302" s="52"/>
      <c r="AQ302" s="52"/>
      <c r="AR302" s="52"/>
      <c r="AS302" s="52"/>
      <c r="AT302" s="52"/>
      <c r="AU302" s="52"/>
      <c r="AV302" s="52"/>
      <c r="AW302" s="52"/>
      <c r="AX302" s="52"/>
      <c r="AY302" s="52"/>
      <c r="AZ302" s="52"/>
      <c r="BA302" s="52"/>
      <c r="BB302" s="52"/>
    </row>
    <row r="303" spans="1:54" s="51" customFormat="1" ht="25.5" x14ac:dyDescent="0.25">
      <c r="A303" s="56">
        <v>301</v>
      </c>
      <c r="B303" s="46" t="s">
        <v>338</v>
      </c>
      <c r="C303" s="46" t="s">
        <v>1588</v>
      </c>
      <c r="D303" s="46" t="s">
        <v>379</v>
      </c>
      <c r="E303" s="46" t="s">
        <v>1359</v>
      </c>
      <c r="F303" s="46" t="s">
        <v>872</v>
      </c>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c r="AL303" s="52"/>
      <c r="AM303" s="52"/>
      <c r="AN303" s="52"/>
      <c r="AO303" s="52"/>
      <c r="AP303" s="52"/>
      <c r="AQ303" s="52"/>
      <c r="AR303" s="52"/>
      <c r="AS303" s="52"/>
      <c r="AT303" s="52"/>
      <c r="AU303" s="52"/>
      <c r="AV303" s="52"/>
      <c r="AW303" s="52"/>
      <c r="AX303" s="52"/>
      <c r="AY303" s="52"/>
      <c r="AZ303" s="52"/>
      <c r="BA303" s="52"/>
      <c r="BB303" s="52"/>
    </row>
    <row r="304" spans="1:54" s="51" customFormat="1" ht="51" x14ac:dyDescent="0.25">
      <c r="A304" s="56">
        <v>302</v>
      </c>
      <c r="B304" s="45" t="s">
        <v>338</v>
      </c>
      <c r="C304" s="45" t="s">
        <v>1588</v>
      </c>
      <c r="D304" s="45" t="s">
        <v>380</v>
      </c>
      <c r="E304" s="45" t="s">
        <v>1379</v>
      </c>
      <c r="F304" s="45" t="s">
        <v>893</v>
      </c>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c r="AK304" s="52"/>
      <c r="AL304" s="52"/>
      <c r="AM304" s="52"/>
      <c r="AN304" s="52"/>
      <c r="AO304" s="52"/>
      <c r="AP304" s="52"/>
      <c r="AQ304" s="52"/>
      <c r="AR304" s="52"/>
      <c r="AS304" s="52"/>
      <c r="AT304" s="52"/>
      <c r="AU304" s="52"/>
      <c r="AV304" s="52"/>
      <c r="AW304" s="52"/>
      <c r="AX304" s="52"/>
      <c r="AY304" s="52"/>
      <c r="AZ304" s="52"/>
      <c r="BA304" s="52"/>
      <c r="BB304" s="52"/>
    </row>
    <row r="305" spans="1:54" s="51" customFormat="1" ht="25.5" x14ac:dyDescent="0.25">
      <c r="A305" s="56">
        <v>303</v>
      </c>
      <c r="B305" s="46" t="s">
        <v>338</v>
      </c>
      <c r="C305" s="46" t="s">
        <v>1588</v>
      </c>
      <c r="D305" s="46" t="s">
        <v>381</v>
      </c>
      <c r="E305" s="46" t="s">
        <v>1380</v>
      </c>
      <c r="F305" s="46" t="s">
        <v>894</v>
      </c>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c r="AL305" s="52"/>
      <c r="AM305" s="52"/>
      <c r="AN305" s="52"/>
      <c r="AO305" s="52"/>
      <c r="AP305" s="52"/>
      <c r="AQ305" s="52"/>
      <c r="AR305" s="52"/>
      <c r="AS305" s="52"/>
      <c r="AT305" s="52"/>
      <c r="AU305" s="52"/>
      <c r="AV305" s="52"/>
      <c r="AW305" s="52"/>
      <c r="AX305" s="52"/>
      <c r="AY305" s="52"/>
      <c r="AZ305" s="52"/>
      <c r="BA305" s="52"/>
      <c r="BB305" s="52"/>
    </row>
    <row r="306" spans="1:54" s="51" customFormat="1" ht="38.25" x14ac:dyDescent="0.25">
      <c r="A306" s="56">
        <v>304</v>
      </c>
      <c r="B306" s="46" t="s">
        <v>338</v>
      </c>
      <c r="C306" s="46" t="s">
        <v>1588</v>
      </c>
      <c r="D306" s="46" t="s">
        <v>382</v>
      </c>
      <c r="E306" s="46" t="s">
        <v>1344</v>
      </c>
      <c r="F306" s="46" t="s">
        <v>895</v>
      </c>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c r="AL306" s="52"/>
      <c r="AM306" s="52"/>
      <c r="AN306" s="52"/>
      <c r="AO306" s="52"/>
      <c r="AP306" s="52"/>
      <c r="AQ306" s="52"/>
      <c r="AR306" s="52"/>
      <c r="AS306" s="52"/>
      <c r="AT306" s="52"/>
      <c r="AU306" s="52"/>
      <c r="AV306" s="52"/>
      <c r="AW306" s="52"/>
      <c r="AX306" s="52"/>
      <c r="AY306" s="52"/>
      <c r="AZ306" s="52"/>
      <c r="BA306" s="52"/>
      <c r="BB306" s="52"/>
    </row>
    <row r="307" spans="1:54" s="51" customFormat="1" ht="38.25" x14ac:dyDescent="0.25">
      <c r="A307" s="56">
        <v>305</v>
      </c>
      <c r="B307" s="46" t="s">
        <v>338</v>
      </c>
      <c r="C307" s="46" t="s">
        <v>1588</v>
      </c>
      <c r="D307" s="46" t="s">
        <v>383</v>
      </c>
      <c r="E307" s="46" t="s">
        <v>1224</v>
      </c>
      <c r="F307" s="46" t="s">
        <v>857</v>
      </c>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c r="AN307" s="52"/>
      <c r="AO307" s="52"/>
      <c r="AP307" s="52"/>
      <c r="AQ307" s="52"/>
      <c r="AR307" s="52"/>
      <c r="AS307" s="52"/>
      <c r="AT307" s="52"/>
      <c r="AU307" s="52"/>
      <c r="AV307" s="52"/>
      <c r="AW307" s="52"/>
      <c r="AX307" s="52"/>
      <c r="AY307" s="52"/>
      <c r="AZ307" s="52"/>
      <c r="BA307" s="52"/>
      <c r="BB307" s="52"/>
    </row>
    <row r="308" spans="1:54" s="51" customFormat="1" ht="38.25" x14ac:dyDescent="0.25">
      <c r="A308" s="56">
        <v>306</v>
      </c>
      <c r="B308" s="46" t="s">
        <v>338</v>
      </c>
      <c r="C308" s="46" t="s">
        <v>1588</v>
      </c>
      <c r="D308" s="46" t="s">
        <v>384</v>
      </c>
      <c r="E308" s="46" t="s">
        <v>1381</v>
      </c>
      <c r="F308" s="46" t="s">
        <v>896</v>
      </c>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c r="AL308" s="52"/>
      <c r="AM308" s="52"/>
      <c r="AN308" s="52"/>
      <c r="AO308" s="52"/>
      <c r="AP308" s="52"/>
      <c r="AQ308" s="52"/>
      <c r="AR308" s="52"/>
      <c r="AS308" s="52"/>
      <c r="AT308" s="52"/>
      <c r="AU308" s="52"/>
      <c r="AV308" s="52"/>
      <c r="AW308" s="52"/>
      <c r="AX308" s="52"/>
      <c r="AY308" s="52"/>
      <c r="AZ308" s="52"/>
      <c r="BA308" s="52"/>
      <c r="BB308" s="52"/>
    </row>
    <row r="309" spans="1:54" s="51" customFormat="1" ht="51" x14ac:dyDescent="0.25">
      <c r="A309" s="56">
        <v>307</v>
      </c>
      <c r="B309" s="45" t="s">
        <v>338</v>
      </c>
      <c r="C309" s="45" t="s">
        <v>1588</v>
      </c>
      <c r="D309" s="45" t="s">
        <v>385</v>
      </c>
      <c r="E309" s="45" t="s">
        <v>1382</v>
      </c>
      <c r="F309" s="45" t="s">
        <v>897</v>
      </c>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c r="AK309" s="52"/>
      <c r="AL309" s="52"/>
      <c r="AM309" s="52"/>
      <c r="AN309" s="52"/>
      <c r="AO309" s="52"/>
      <c r="AP309" s="52"/>
      <c r="AQ309" s="52"/>
      <c r="AR309" s="52"/>
      <c r="AS309" s="52"/>
      <c r="AT309" s="52"/>
      <c r="AU309" s="52"/>
      <c r="AV309" s="52"/>
      <c r="AW309" s="52"/>
      <c r="AX309" s="52"/>
      <c r="AY309" s="52"/>
      <c r="AZ309" s="52"/>
      <c r="BA309" s="52"/>
      <c r="BB309" s="52"/>
    </row>
    <row r="310" spans="1:54" s="51" customFormat="1" ht="38.25" x14ac:dyDescent="0.25">
      <c r="A310" s="56">
        <v>308</v>
      </c>
      <c r="B310" s="46" t="s">
        <v>338</v>
      </c>
      <c r="C310" s="46" t="s">
        <v>1588</v>
      </c>
      <c r="D310" s="46" t="s">
        <v>386</v>
      </c>
      <c r="E310" s="46" t="s">
        <v>1383</v>
      </c>
      <c r="F310" s="46" t="s">
        <v>898</v>
      </c>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c r="AN310" s="52"/>
      <c r="AO310" s="52"/>
      <c r="AP310" s="52"/>
      <c r="AQ310" s="52"/>
      <c r="AR310" s="52"/>
      <c r="AS310" s="52"/>
      <c r="AT310" s="52"/>
      <c r="AU310" s="52"/>
      <c r="AV310" s="52"/>
      <c r="AW310" s="52"/>
      <c r="AX310" s="52"/>
      <c r="AY310" s="52"/>
      <c r="AZ310" s="52"/>
      <c r="BA310" s="52"/>
      <c r="BB310" s="52"/>
    </row>
    <row r="311" spans="1:54" s="51" customFormat="1" ht="38.25" x14ac:dyDescent="0.25">
      <c r="A311" s="56">
        <v>309</v>
      </c>
      <c r="B311" s="46" t="s">
        <v>338</v>
      </c>
      <c r="C311" s="46" t="s">
        <v>1588</v>
      </c>
      <c r="D311" s="46" t="s">
        <v>387</v>
      </c>
      <c r="E311" s="46" t="s">
        <v>1384</v>
      </c>
      <c r="F311" s="46" t="s">
        <v>899</v>
      </c>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c r="AM311" s="52"/>
      <c r="AN311" s="52"/>
      <c r="AO311" s="52"/>
      <c r="AP311" s="52"/>
      <c r="AQ311" s="52"/>
      <c r="AR311" s="52"/>
      <c r="AS311" s="52"/>
      <c r="AT311" s="52"/>
      <c r="AU311" s="52"/>
      <c r="AV311" s="52"/>
      <c r="AW311" s="52"/>
      <c r="AX311" s="52"/>
      <c r="AY311" s="52"/>
      <c r="AZ311" s="52"/>
      <c r="BA311" s="52"/>
      <c r="BB311" s="52"/>
    </row>
    <row r="312" spans="1:54" s="51" customFormat="1" ht="38.25" x14ac:dyDescent="0.25">
      <c r="A312" s="56">
        <v>310</v>
      </c>
      <c r="B312" s="46" t="s">
        <v>338</v>
      </c>
      <c r="C312" s="46" t="s">
        <v>1588</v>
      </c>
      <c r="D312" s="46" t="s">
        <v>388</v>
      </c>
      <c r="E312" s="46" t="s">
        <v>1385</v>
      </c>
      <c r="F312" s="46" t="s">
        <v>900</v>
      </c>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c r="AK312" s="52"/>
      <c r="AL312" s="52"/>
      <c r="AM312" s="52"/>
      <c r="AN312" s="52"/>
      <c r="AO312" s="52"/>
      <c r="AP312" s="52"/>
      <c r="AQ312" s="52"/>
      <c r="AR312" s="52"/>
      <c r="AS312" s="52"/>
      <c r="AT312" s="52"/>
      <c r="AU312" s="52"/>
      <c r="AV312" s="52"/>
      <c r="AW312" s="52"/>
      <c r="AX312" s="52"/>
      <c r="AY312" s="52"/>
      <c r="AZ312" s="52"/>
      <c r="BA312" s="52"/>
      <c r="BB312" s="52"/>
    </row>
    <row r="313" spans="1:54" s="51" customFormat="1" ht="38.25" x14ac:dyDescent="0.25">
      <c r="A313" s="56">
        <v>311</v>
      </c>
      <c r="B313" s="46" t="s">
        <v>338</v>
      </c>
      <c r="C313" s="46" t="s">
        <v>1588</v>
      </c>
      <c r="D313" s="46" t="s">
        <v>389</v>
      </c>
      <c r="E313" s="46" t="s">
        <v>1386</v>
      </c>
      <c r="F313" s="46" t="s">
        <v>901</v>
      </c>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c r="AM313" s="52"/>
      <c r="AN313" s="52"/>
      <c r="AO313" s="52"/>
      <c r="AP313" s="52"/>
      <c r="AQ313" s="52"/>
      <c r="AR313" s="52"/>
      <c r="AS313" s="52"/>
      <c r="AT313" s="52"/>
      <c r="AU313" s="52"/>
      <c r="AV313" s="52"/>
      <c r="AW313" s="52"/>
      <c r="AX313" s="52"/>
      <c r="AY313" s="52"/>
      <c r="AZ313" s="52"/>
      <c r="BA313" s="52"/>
      <c r="BB313" s="52"/>
    </row>
    <row r="314" spans="1:54" s="51" customFormat="1" ht="25.5" x14ac:dyDescent="0.25">
      <c r="A314" s="56">
        <v>312</v>
      </c>
      <c r="B314" s="46" t="s">
        <v>338</v>
      </c>
      <c r="C314" s="46" t="s">
        <v>1588</v>
      </c>
      <c r="D314" s="46" t="s">
        <v>390</v>
      </c>
      <c r="E314" s="46" t="s">
        <v>1387</v>
      </c>
      <c r="F314" s="46" t="s">
        <v>902</v>
      </c>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c r="AK314" s="52"/>
      <c r="AL314" s="52"/>
      <c r="AM314" s="52"/>
      <c r="AN314" s="52"/>
      <c r="AO314" s="52"/>
      <c r="AP314" s="52"/>
      <c r="AQ314" s="52"/>
      <c r="AR314" s="52"/>
      <c r="AS314" s="52"/>
      <c r="AT314" s="52"/>
      <c r="AU314" s="52"/>
      <c r="AV314" s="52"/>
      <c r="AW314" s="52"/>
      <c r="AX314" s="52"/>
      <c r="AY314" s="52"/>
      <c r="AZ314" s="52"/>
      <c r="BA314" s="52"/>
      <c r="BB314" s="52"/>
    </row>
    <row r="315" spans="1:54" s="51" customFormat="1" ht="38.25" x14ac:dyDescent="0.25">
      <c r="A315" s="56">
        <v>313</v>
      </c>
      <c r="B315" s="46" t="s">
        <v>338</v>
      </c>
      <c r="C315" s="46" t="s">
        <v>1588</v>
      </c>
      <c r="D315" s="46" t="s">
        <v>391</v>
      </c>
      <c r="E315" s="46" t="s">
        <v>1359</v>
      </c>
      <c r="F315" s="46" t="s">
        <v>903</v>
      </c>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c r="AK315" s="52"/>
      <c r="AL315" s="52"/>
      <c r="AM315" s="52"/>
      <c r="AN315" s="52"/>
      <c r="AO315" s="52"/>
      <c r="AP315" s="52"/>
      <c r="AQ315" s="52"/>
      <c r="AR315" s="52"/>
      <c r="AS315" s="52"/>
      <c r="AT315" s="52"/>
      <c r="AU315" s="52"/>
      <c r="AV315" s="52"/>
      <c r="AW315" s="52"/>
      <c r="AX315" s="52"/>
      <c r="AY315" s="52"/>
      <c r="AZ315" s="52"/>
      <c r="BA315" s="52"/>
      <c r="BB315" s="52"/>
    </row>
    <row r="316" spans="1:54" s="51" customFormat="1" ht="38.25" x14ac:dyDescent="0.25">
      <c r="A316" s="56">
        <v>314</v>
      </c>
      <c r="B316" s="45" t="s">
        <v>338</v>
      </c>
      <c r="C316" s="45" t="s">
        <v>1588</v>
      </c>
      <c r="D316" s="45" t="s">
        <v>392</v>
      </c>
      <c r="E316" s="45" t="s">
        <v>1388</v>
      </c>
      <c r="F316" s="45" t="s">
        <v>904</v>
      </c>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c r="AL316" s="52"/>
      <c r="AM316" s="52"/>
      <c r="AN316" s="52"/>
      <c r="AO316" s="52"/>
      <c r="AP316" s="52"/>
      <c r="AQ316" s="52"/>
      <c r="AR316" s="52"/>
      <c r="AS316" s="52"/>
      <c r="AT316" s="52"/>
      <c r="AU316" s="52"/>
      <c r="AV316" s="52"/>
      <c r="AW316" s="52"/>
      <c r="AX316" s="52"/>
      <c r="AY316" s="52"/>
      <c r="AZ316" s="52"/>
      <c r="BA316" s="52"/>
      <c r="BB316" s="52"/>
    </row>
    <row r="317" spans="1:54" s="51" customFormat="1" ht="25.5" x14ac:dyDescent="0.25">
      <c r="A317" s="56">
        <v>315</v>
      </c>
      <c r="B317" s="46" t="s">
        <v>338</v>
      </c>
      <c r="C317" s="46" t="s">
        <v>1588</v>
      </c>
      <c r="D317" s="46" t="s">
        <v>393</v>
      </c>
      <c r="E317" s="46" t="s">
        <v>1389</v>
      </c>
      <c r="F317" s="46" t="s">
        <v>905</v>
      </c>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c r="AK317" s="52"/>
      <c r="AL317" s="52"/>
      <c r="AM317" s="52"/>
      <c r="AN317" s="52"/>
      <c r="AO317" s="52"/>
      <c r="AP317" s="52"/>
      <c r="AQ317" s="52"/>
      <c r="AR317" s="52"/>
      <c r="AS317" s="52"/>
      <c r="AT317" s="52"/>
      <c r="AU317" s="52"/>
      <c r="AV317" s="52"/>
      <c r="AW317" s="52"/>
      <c r="AX317" s="52"/>
      <c r="AY317" s="52"/>
      <c r="AZ317" s="52"/>
      <c r="BA317" s="52"/>
      <c r="BB317" s="52"/>
    </row>
    <row r="318" spans="1:54" s="51" customFormat="1" ht="25.5" x14ac:dyDescent="0.25">
      <c r="A318" s="56">
        <v>316</v>
      </c>
      <c r="B318" s="46" t="s">
        <v>338</v>
      </c>
      <c r="C318" s="46" t="s">
        <v>1588</v>
      </c>
      <c r="D318" s="46" t="s">
        <v>394</v>
      </c>
      <c r="E318" s="46" t="s">
        <v>1390</v>
      </c>
      <c r="F318" s="46" t="s">
        <v>906</v>
      </c>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c r="AK318" s="52"/>
      <c r="AL318" s="52"/>
      <c r="AM318" s="52"/>
      <c r="AN318" s="52"/>
      <c r="AO318" s="52"/>
      <c r="AP318" s="52"/>
      <c r="AQ318" s="52"/>
      <c r="AR318" s="52"/>
      <c r="AS318" s="52"/>
      <c r="AT318" s="52"/>
      <c r="AU318" s="52"/>
      <c r="AV318" s="52"/>
      <c r="AW318" s="52"/>
      <c r="AX318" s="52"/>
      <c r="AY318" s="52"/>
      <c r="AZ318" s="52"/>
      <c r="BA318" s="52"/>
      <c r="BB318" s="52"/>
    </row>
    <row r="319" spans="1:54" s="51" customFormat="1" ht="51" x14ac:dyDescent="0.25">
      <c r="A319" s="56">
        <v>317</v>
      </c>
      <c r="B319" s="46" t="s">
        <v>338</v>
      </c>
      <c r="C319" s="46" t="s">
        <v>1588</v>
      </c>
      <c r="D319" s="46" t="s">
        <v>395</v>
      </c>
      <c r="E319" s="46" t="s">
        <v>1391</v>
      </c>
      <c r="F319" s="46" t="s">
        <v>907</v>
      </c>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c r="AM319" s="52"/>
      <c r="AN319" s="52"/>
      <c r="AO319" s="52"/>
      <c r="AP319" s="52"/>
      <c r="AQ319" s="52"/>
      <c r="AR319" s="52"/>
      <c r="AS319" s="52"/>
      <c r="AT319" s="52"/>
      <c r="AU319" s="52"/>
      <c r="AV319" s="52"/>
      <c r="AW319" s="52"/>
      <c r="AX319" s="52"/>
      <c r="AY319" s="52"/>
      <c r="AZ319" s="52"/>
      <c r="BA319" s="52"/>
      <c r="BB319" s="52"/>
    </row>
    <row r="320" spans="1:54" s="51" customFormat="1" ht="25.5" x14ac:dyDescent="0.25">
      <c r="A320" s="56">
        <v>318</v>
      </c>
      <c r="B320" s="46" t="s">
        <v>338</v>
      </c>
      <c r="C320" s="46" t="s">
        <v>1588</v>
      </c>
      <c r="D320" s="46" t="s">
        <v>396</v>
      </c>
      <c r="E320" s="46" t="s">
        <v>1392</v>
      </c>
      <c r="F320" s="46" t="s">
        <v>908</v>
      </c>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c r="AK320" s="52"/>
      <c r="AL320" s="52"/>
      <c r="AM320" s="52"/>
      <c r="AN320" s="52"/>
      <c r="AO320" s="52"/>
      <c r="AP320" s="52"/>
      <c r="AQ320" s="52"/>
      <c r="AR320" s="52"/>
      <c r="AS320" s="52"/>
      <c r="AT320" s="52"/>
      <c r="AU320" s="52"/>
      <c r="AV320" s="52"/>
      <c r="AW320" s="52"/>
      <c r="AX320" s="52"/>
      <c r="AY320" s="52"/>
      <c r="AZ320" s="52"/>
      <c r="BA320" s="52"/>
      <c r="BB320" s="52"/>
    </row>
    <row r="321" spans="1:54" s="51" customFormat="1" ht="38.25" x14ac:dyDescent="0.25">
      <c r="A321" s="56">
        <v>319</v>
      </c>
      <c r="B321" s="45" t="s">
        <v>397</v>
      </c>
      <c r="C321" s="45" t="s">
        <v>1393</v>
      </c>
      <c r="D321" s="45" t="s">
        <v>397</v>
      </c>
      <c r="E321" s="45" t="s">
        <v>1393</v>
      </c>
      <c r="F321" s="45" t="s">
        <v>909</v>
      </c>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c r="AK321" s="52"/>
      <c r="AL321" s="52"/>
      <c r="AM321" s="52"/>
      <c r="AN321" s="52"/>
      <c r="AO321" s="52"/>
      <c r="AP321" s="52"/>
      <c r="AQ321" s="52"/>
      <c r="AR321" s="52"/>
      <c r="AS321" s="52"/>
      <c r="AT321" s="52"/>
      <c r="AU321" s="52"/>
      <c r="AV321" s="52"/>
      <c r="AW321" s="52"/>
      <c r="AX321" s="52"/>
      <c r="AY321" s="52"/>
      <c r="AZ321" s="52"/>
      <c r="BA321" s="52"/>
      <c r="BB321" s="52"/>
    </row>
    <row r="322" spans="1:54" s="51" customFormat="1" ht="38.25" x14ac:dyDescent="0.25">
      <c r="A322" s="56">
        <v>320</v>
      </c>
      <c r="B322" s="46" t="s">
        <v>397</v>
      </c>
      <c r="C322" s="46" t="s">
        <v>1393</v>
      </c>
      <c r="D322" s="46" t="s">
        <v>398</v>
      </c>
      <c r="E322" s="46" t="s">
        <v>1394</v>
      </c>
      <c r="F322" s="46" t="s">
        <v>910</v>
      </c>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c r="AK322" s="52"/>
      <c r="AL322" s="52"/>
      <c r="AM322" s="52"/>
      <c r="AN322" s="52"/>
      <c r="AO322" s="52"/>
      <c r="AP322" s="52"/>
      <c r="AQ322" s="52"/>
      <c r="AR322" s="52"/>
      <c r="AS322" s="52"/>
      <c r="AT322" s="52"/>
      <c r="AU322" s="52"/>
      <c r="AV322" s="52"/>
      <c r="AW322" s="52"/>
      <c r="AX322" s="52"/>
      <c r="AY322" s="52"/>
      <c r="AZ322" s="52"/>
      <c r="BA322" s="52"/>
      <c r="BB322" s="52"/>
    </row>
    <row r="323" spans="1:54" s="51" customFormat="1" ht="38.25" x14ac:dyDescent="0.25">
      <c r="A323" s="56">
        <v>321</v>
      </c>
      <c r="B323" s="46" t="s">
        <v>397</v>
      </c>
      <c r="C323" s="46" t="s">
        <v>1393</v>
      </c>
      <c r="D323" s="46" t="s">
        <v>399</v>
      </c>
      <c r="E323" s="46" t="s">
        <v>1395</v>
      </c>
      <c r="F323" s="46" t="s">
        <v>911</v>
      </c>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c r="AL323" s="52"/>
      <c r="AM323" s="52"/>
      <c r="AN323" s="52"/>
      <c r="AO323" s="52"/>
      <c r="AP323" s="52"/>
      <c r="AQ323" s="52"/>
      <c r="AR323" s="52"/>
      <c r="AS323" s="52"/>
      <c r="AT323" s="52"/>
      <c r="AU323" s="52"/>
      <c r="AV323" s="52"/>
      <c r="AW323" s="52"/>
      <c r="AX323" s="52"/>
      <c r="AY323" s="52"/>
      <c r="AZ323" s="52"/>
      <c r="BA323" s="52"/>
      <c r="BB323" s="52"/>
    </row>
    <row r="324" spans="1:54" s="51" customFormat="1" ht="25.5" x14ac:dyDescent="0.25">
      <c r="A324" s="56">
        <v>322</v>
      </c>
      <c r="B324" s="46" t="s">
        <v>397</v>
      </c>
      <c r="C324" s="46" t="s">
        <v>1393</v>
      </c>
      <c r="D324" s="46" t="s">
        <v>400</v>
      </c>
      <c r="E324" s="46" t="s">
        <v>1396</v>
      </c>
      <c r="F324" s="46" t="s">
        <v>912</v>
      </c>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c r="AL324" s="52"/>
      <c r="AM324" s="52"/>
      <c r="AN324" s="52"/>
      <c r="AO324" s="52"/>
      <c r="AP324" s="52"/>
      <c r="AQ324" s="52"/>
      <c r="AR324" s="52"/>
      <c r="AS324" s="52"/>
      <c r="AT324" s="52"/>
      <c r="AU324" s="52"/>
      <c r="AV324" s="52"/>
      <c r="AW324" s="52"/>
      <c r="AX324" s="52"/>
      <c r="AY324" s="52"/>
      <c r="AZ324" s="52"/>
      <c r="BA324" s="52"/>
      <c r="BB324" s="52"/>
    </row>
    <row r="325" spans="1:54" s="51" customFormat="1" ht="25.5" x14ac:dyDescent="0.25">
      <c r="A325" s="56">
        <v>323</v>
      </c>
      <c r="B325" s="46" t="s">
        <v>397</v>
      </c>
      <c r="C325" s="46" t="s">
        <v>1393</v>
      </c>
      <c r="D325" s="46" t="s">
        <v>401</v>
      </c>
      <c r="E325" s="46" t="s">
        <v>1397</v>
      </c>
      <c r="F325" s="46" t="s">
        <v>913</v>
      </c>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c r="AL325" s="52"/>
      <c r="AM325" s="52"/>
      <c r="AN325" s="52"/>
      <c r="AO325" s="52"/>
      <c r="AP325" s="52"/>
      <c r="AQ325" s="52"/>
      <c r="AR325" s="52"/>
      <c r="AS325" s="52"/>
      <c r="AT325" s="52"/>
      <c r="AU325" s="52"/>
      <c r="AV325" s="52"/>
      <c r="AW325" s="52"/>
      <c r="AX325" s="52"/>
      <c r="AY325" s="52"/>
      <c r="AZ325" s="52"/>
      <c r="BA325" s="52"/>
      <c r="BB325" s="52"/>
    </row>
    <row r="326" spans="1:54" s="51" customFormat="1" ht="25.5" x14ac:dyDescent="0.25">
      <c r="A326" s="56">
        <v>324</v>
      </c>
      <c r="B326" s="46" t="s">
        <v>397</v>
      </c>
      <c r="C326" s="46" t="s">
        <v>1393</v>
      </c>
      <c r="D326" s="46" t="s">
        <v>402</v>
      </c>
      <c r="E326" s="46" t="s">
        <v>1398</v>
      </c>
      <c r="F326" s="46" t="s">
        <v>914</v>
      </c>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2"/>
      <c r="AL326" s="52"/>
      <c r="AM326" s="52"/>
      <c r="AN326" s="52"/>
      <c r="AO326" s="52"/>
      <c r="AP326" s="52"/>
      <c r="AQ326" s="52"/>
      <c r="AR326" s="52"/>
      <c r="AS326" s="52"/>
      <c r="AT326" s="52"/>
      <c r="AU326" s="52"/>
      <c r="AV326" s="52"/>
      <c r="AW326" s="52"/>
      <c r="AX326" s="52"/>
      <c r="AY326" s="52"/>
      <c r="AZ326" s="52"/>
      <c r="BA326" s="52"/>
      <c r="BB326" s="52"/>
    </row>
    <row r="327" spans="1:54" s="51" customFormat="1" ht="25.5" x14ac:dyDescent="0.25">
      <c r="A327" s="56">
        <v>325</v>
      </c>
      <c r="B327" s="46" t="s">
        <v>397</v>
      </c>
      <c r="C327" s="46" t="s">
        <v>1393</v>
      </c>
      <c r="D327" s="46" t="s">
        <v>403</v>
      </c>
      <c r="E327" s="46" t="s">
        <v>1399</v>
      </c>
      <c r="F327" s="46" t="s">
        <v>915</v>
      </c>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c r="AL327" s="52"/>
      <c r="AM327" s="52"/>
      <c r="AN327" s="52"/>
      <c r="AO327" s="52"/>
      <c r="AP327" s="52"/>
      <c r="AQ327" s="52"/>
      <c r="AR327" s="52"/>
      <c r="AS327" s="52"/>
      <c r="AT327" s="52"/>
      <c r="AU327" s="52"/>
      <c r="AV327" s="52"/>
      <c r="AW327" s="52"/>
      <c r="AX327" s="52"/>
      <c r="AY327" s="52"/>
      <c r="AZ327" s="52"/>
      <c r="BA327" s="52"/>
      <c r="BB327" s="52"/>
    </row>
    <row r="328" spans="1:54" s="51" customFormat="1" ht="51" x14ac:dyDescent="0.25">
      <c r="A328" s="56">
        <v>326</v>
      </c>
      <c r="B328" s="45" t="s">
        <v>404</v>
      </c>
      <c r="C328" s="45" t="s">
        <v>24</v>
      </c>
      <c r="D328" s="45" t="s">
        <v>404</v>
      </c>
      <c r="E328" s="45" t="s">
        <v>24</v>
      </c>
      <c r="F328" s="45" t="s">
        <v>916</v>
      </c>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c r="AK328" s="52"/>
      <c r="AL328" s="52"/>
      <c r="AM328" s="52"/>
      <c r="AN328" s="52"/>
      <c r="AO328" s="52"/>
      <c r="AP328" s="52"/>
      <c r="AQ328" s="52"/>
      <c r="AR328" s="52"/>
      <c r="AS328" s="52"/>
      <c r="AT328" s="52"/>
      <c r="AU328" s="52"/>
      <c r="AV328" s="52"/>
      <c r="AW328" s="52"/>
      <c r="AX328" s="52"/>
      <c r="AY328" s="52"/>
      <c r="AZ328" s="52"/>
      <c r="BA328" s="52"/>
      <c r="BB328" s="52"/>
    </row>
    <row r="329" spans="1:54" s="51" customFormat="1" ht="38.25" x14ac:dyDescent="0.25">
      <c r="A329" s="56">
        <v>327</v>
      </c>
      <c r="B329" s="46" t="s">
        <v>404</v>
      </c>
      <c r="C329" s="46" t="s">
        <v>24</v>
      </c>
      <c r="D329" s="46" t="s">
        <v>405</v>
      </c>
      <c r="E329" s="46" t="s">
        <v>1400</v>
      </c>
      <c r="F329" s="46" t="s">
        <v>917</v>
      </c>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c r="AK329" s="52"/>
      <c r="AL329" s="52"/>
      <c r="AM329" s="52"/>
      <c r="AN329" s="52"/>
      <c r="AO329" s="52"/>
      <c r="AP329" s="52"/>
      <c r="AQ329" s="52"/>
      <c r="AR329" s="52"/>
      <c r="AS329" s="52"/>
      <c r="AT329" s="52"/>
      <c r="AU329" s="52"/>
      <c r="AV329" s="52"/>
      <c r="AW329" s="52"/>
      <c r="AX329" s="52"/>
      <c r="AY329" s="52"/>
      <c r="AZ329" s="52"/>
      <c r="BA329" s="52"/>
      <c r="BB329" s="52"/>
    </row>
    <row r="330" spans="1:54" s="51" customFormat="1" ht="38.25" x14ac:dyDescent="0.25">
      <c r="A330" s="56">
        <v>328</v>
      </c>
      <c r="B330" s="46" t="s">
        <v>404</v>
      </c>
      <c r="C330" s="46" t="s">
        <v>24</v>
      </c>
      <c r="D330" s="46" t="s">
        <v>406</v>
      </c>
      <c r="E330" s="46" t="s">
        <v>1401</v>
      </c>
      <c r="F330" s="46" t="s">
        <v>918</v>
      </c>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2"/>
      <c r="AL330" s="52"/>
      <c r="AM330" s="52"/>
      <c r="AN330" s="52"/>
      <c r="AO330" s="52"/>
      <c r="AP330" s="52"/>
      <c r="AQ330" s="52"/>
      <c r="AR330" s="52"/>
      <c r="AS330" s="52"/>
      <c r="AT330" s="52"/>
      <c r="AU330" s="52"/>
      <c r="AV330" s="52"/>
      <c r="AW330" s="52"/>
      <c r="AX330" s="52"/>
      <c r="AY330" s="52"/>
      <c r="AZ330" s="52"/>
      <c r="BA330" s="52"/>
      <c r="BB330" s="52"/>
    </row>
    <row r="331" spans="1:54" s="51" customFormat="1" ht="25.5" x14ac:dyDescent="0.25">
      <c r="A331" s="56">
        <v>329</v>
      </c>
      <c r="B331" s="46" t="s">
        <v>404</v>
      </c>
      <c r="C331" s="46" t="s">
        <v>24</v>
      </c>
      <c r="D331" s="46" t="s">
        <v>407</v>
      </c>
      <c r="E331" s="46" t="s">
        <v>1402</v>
      </c>
      <c r="F331" s="46" t="s">
        <v>919</v>
      </c>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c r="AK331" s="52"/>
      <c r="AL331" s="52"/>
      <c r="AM331" s="52"/>
      <c r="AN331" s="52"/>
      <c r="AO331" s="52"/>
      <c r="AP331" s="52"/>
      <c r="AQ331" s="52"/>
      <c r="AR331" s="52"/>
      <c r="AS331" s="52"/>
      <c r="AT331" s="52"/>
      <c r="AU331" s="52"/>
      <c r="AV331" s="52"/>
      <c r="AW331" s="52"/>
      <c r="AX331" s="52"/>
      <c r="AY331" s="52"/>
      <c r="AZ331" s="52"/>
      <c r="BA331" s="52"/>
      <c r="BB331" s="52"/>
    </row>
    <row r="332" spans="1:54" s="51" customFormat="1" ht="38.25" x14ac:dyDescent="0.25">
      <c r="A332" s="56">
        <v>330</v>
      </c>
      <c r="B332" s="46" t="s">
        <v>404</v>
      </c>
      <c r="C332" s="46" t="s">
        <v>24</v>
      </c>
      <c r="D332" s="46" t="s">
        <v>408</v>
      </c>
      <c r="E332" s="46" t="s">
        <v>1397</v>
      </c>
      <c r="F332" s="46" t="s">
        <v>920</v>
      </c>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c r="AK332" s="52"/>
      <c r="AL332" s="52"/>
      <c r="AM332" s="52"/>
      <c r="AN332" s="52"/>
      <c r="AO332" s="52"/>
      <c r="AP332" s="52"/>
      <c r="AQ332" s="52"/>
      <c r="AR332" s="52"/>
      <c r="AS332" s="52"/>
      <c r="AT332" s="52"/>
      <c r="AU332" s="52"/>
      <c r="AV332" s="52"/>
      <c r="AW332" s="52"/>
      <c r="AX332" s="52"/>
      <c r="AY332" s="52"/>
      <c r="AZ332" s="52"/>
      <c r="BA332" s="52"/>
      <c r="BB332" s="52"/>
    </row>
    <row r="333" spans="1:54" s="51" customFormat="1" ht="38.25" x14ac:dyDescent="0.25">
      <c r="A333" s="56">
        <v>331</v>
      </c>
      <c r="B333" s="46" t="s">
        <v>404</v>
      </c>
      <c r="C333" s="46" t="s">
        <v>24</v>
      </c>
      <c r="D333" s="46" t="s">
        <v>409</v>
      </c>
      <c r="E333" s="46" t="s">
        <v>1403</v>
      </c>
      <c r="F333" s="46" t="s">
        <v>921</v>
      </c>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c r="AL333" s="52"/>
      <c r="AM333" s="52"/>
      <c r="AN333" s="52"/>
      <c r="AO333" s="52"/>
      <c r="AP333" s="52"/>
      <c r="AQ333" s="52"/>
      <c r="AR333" s="52"/>
      <c r="AS333" s="52"/>
      <c r="AT333" s="52"/>
      <c r="AU333" s="52"/>
      <c r="AV333" s="52"/>
      <c r="AW333" s="52"/>
      <c r="AX333" s="52"/>
      <c r="AY333" s="52"/>
      <c r="AZ333" s="52"/>
      <c r="BA333" s="52"/>
      <c r="BB333" s="52"/>
    </row>
    <row r="334" spans="1:54" s="51" customFormat="1" ht="38.25" x14ac:dyDescent="0.25">
      <c r="A334" s="56">
        <v>332</v>
      </c>
      <c r="B334" s="45" t="s">
        <v>404</v>
      </c>
      <c r="C334" s="45" t="s">
        <v>24</v>
      </c>
      <c r="D334" s="45" t="s">
        <v>410</v>
      </c>
      <c r="E334" s="45" t="s">
        <v>1404</v>
      </c>
      <c r="F334" s="45" t="s">
        <v>922</v>
      </c>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c r="AL334" s="52"/>
      <c r="AM334" s="52"/>
      <c r="AN334" s="52"/>
      <c r="AO334" s="52"/>
      <c r="AP334" s="52"/>
      <c r="AQ334" s="52"/>
      <c r="AR334" s="52"/>
      <c r="AS334" s="52"/>
      <c r="AT334" s="52"/>
      <c r="AU334" s="52"/>
      <c r="AV334" s="52"/>
      <c r="AW334" s="52"/>
      <c r="AX334" s="52"/>
      <c r="AY334" s="52"/>
      <c r="AZ334" s="52"/>
      <c r="BA334" s="52"/>
      <c r="BB334" s="52"/>
    </row>
    <row r="335" spans="1:54" s="51" customFormat="1" ht="38.25" x14ac:dyDescent="0.25">
      <c r="A335" s="56">
        <v>333</v>
      </c>
      <c r="B335" s="46" t="s">
        <v>404</v>
      </c>
      <c r="C335" s="46" t="s">
        <v>24</v>
      </c>
      <c r="D335" s="46" t="s">
        <v>411</v>
      </c>
      <c r="E335" s="46" t="s">
        <v>1405</v>
      </c>
      <c r="F335" s="46" t="s">
        <v>923</v>
      </c>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2"/>
      <c r="AL335" s="52"/>
      <c r="AM335" s="52"/>
      <c r="AN335" s="52"/>
      <c r="AO335" s="52"/>
      <c r="AP335" s="52"/>
      <c r="AQ335" s="52"/>
      <c r="AR335" s="52"/>
      <c r="AS335" s="52"/>
      <c r="AT335" s="52"/>
      <c r="AU335" s="52"/>
      <c r="AV335" s="52"/>
      <c r="AW335" s="52"/>
      <c r="AX335" s="52"/>
      <c r="AY335" s="52"/>
      <c r="AZ335" s="52"/>
      <c r="BA335" s="52"/>
      <c r="BB335" s="52"/>
    </row>
    <row r="336" spans="1:54" s="51" customFormat="1" ht="25.5" x14ac:dyDescent="0.25">
      <c r="A336" s="56">
        <v>334</v>
      </c>
      <c r="B336" s="46" t="s">
        <v>404</v>
      </c>
      <c r="C336" s="46" t="s">
        <v>24</v>
      </c>
      <c r="D336" s="46" t="s">
        <v>412</v>
      </c>
      <c r="E336" s="46" t="s">
        <v>1406</v>
      </c>
      <c r="F336" s="46" t="s">
        <v>924</v>
      </c>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c r="AK336" s="52"/>
      <c r="AL336" s="52"/>
      <c r="AM336" s="52"/>
      <c r="AN336" s="52"/>
      <c r="AO336" s="52"/>
      <c r="AP336" s="52"/>
      <c r="AQ336" s="52"/>
      <c r="AR336" s="52"/>
      <c r="AS336" s="52"/>
      <c r="AT336" s="52"/>
      <c r="AU336" s="52"/>
      <c r="AV336" s="52"/>
      <c r="AW336" s="52"/>
      <c r="AX336" s="52"/>
      <c r="AY336" s="52"/>
      <c r="AZ336" s="52"/>
      <c r="BA336" s="52"/>
      <c r="BB336" s="52"/>
    </row>
    <row r="337" spans="1:54" s="51" customFormat="1" ht="25.5" x14ac:dyDescent="0.25">
      <c r="A337" s="56">
        <v>335</v>
      </c>
      <c r="B337" s="46" t="s">
        <v>404</v>
      </c>
      <c r="C337" s="46" t="s">
        <v>24</v>
      </c>
      <c r="D337" s="46" t="s">
        <v>413</v>
      </c>
      <c r="E337" s="46" t="s">
        <v>1407</v>
      </c>
      <c r="F337" s="46" t="s">
        <v>925</v>
      </c>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c r="AK337" s="52"/>
      <c r="AL337" s="52"/>
      <c r="AM337" s="52"/>
      <c r="AN337" s="52"/>
      <c r="AO337" s="52"/>
      <c r="AP337" s="52"/>
      <c r="AQ337" s="52"/>
      <c r="AR337" s="52"/>
      <c r="AS337" s="52"/>
      <c r="AT337" s="52"/>
      <c r="AU337" s="52"/>
      <c r="AV337" s="52"/>
      <c r="AW337" s="52"/>
      <c r="AX337" s="52"/>
      <c r="AY337" s="52"/>
      <c r="AZ337" s="52"/>
      <c r="BA337" s="52"/>
      <c r="BB337" s="52"/>
    </row>
    <row r="338" spans="1:54" s="51" customFormat="1" ht="25.5" x14ac:dyDescent="0.25">
      <c r="A338" s="56">
        <v>336</v>
      </c>
      <c r="B338" s="46" t="s">
        <v>404</v>
      </c>
      <c r="C338" s="46" t="s">
        <v>24</v>
      </c>
      <c r="D338" s="46" t="s">
        <v>414</v>
      </c>
      <c r="E338" s="46" t="s">
        <v>1408</v>
      </c>
      <c r="F338" s="46" t="s">
        <v>926</v>
      </c>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c r="AK338" s="52"/>
      <c r="AL338" s="52"/>
      <c r="AM338" s="52"/>
      <c r="AN338" s="52"/>
      <c r="AO338" s="52"/>
      <c r="AP338" s="52"/>
      <c r="AQ338" s="52"/>
      <c r="AR338" s="52"/>
      <c r="AS338" s="52"/>
      <c r="AT338" s="52"/>
      <c r="AU338" s="52"/>
      <c r="AV338" s="52"/>
      <c r="AW338" s="52"/>
      <c r="AX338" s="52"/>
      <c r="AY338" s="52"/>
      <c r="AZ338" s="52"/>
      <c r="BA338" s="52"/>
      <c r="BB338" s="52"/>
    </row>
    <row r="339" spans="1:54" s="51" customFormat="1" ht="51" x14ac:dyDescent="0.25">
      <c r="A339" s="56">
        <v>337</v>
      </c>
      <c r="B339" s="46" t="s">
        <v>404</v>
      </c>
      <c r="C339" s="46" t="s">
        <v>24</v>
      </c>
      <c r="D339" s="46" t="s">
        <v>415</v>
      </c>
      <c r="E339" s="46" t="s">
        <v>1409</v>
      </c>
      <c r="F339" s="46" t="s">
        <v>927</v>
      </c>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c r="AK339" s="52"/>
      <c r="AL339" s="52"/>
      <c r="AM339" s="52"/>
      <c r="AN339" s="52"/>
      <c r="AO339" s="52"/>
      <c r="AP339" s="52"/>
      <c r="AQ339" s="52"/>
      <c r="AR339" s="52"/>
      <c r="AS339" s="52"/>
      <c r="AT339" s="52"/>
      <c r="AU339" s="52"/>
      <c r="AV339" s="52"/>
      <c r="AW339" s="52"/>
      <c r="AX339" s="52"/>
      <c r="AY339" s="52"/>
      <c r="AZ339" s="52"/>
      <c r="BA339" s="52"/>
      <c r="BB339" s="52"/>
    </row>
    <row r="340" spans="1:54" s="51" customFormat="1" ht="25.5" x14ac:dyDescent="0.25">
      <c r="A340" s="56">
        <v>338</v>
      </c>
      <c r="B340" s="46" t="s">
        <v>404</v>
      </c>
      <c r="C340" s="46" t="s">
        <v>24</v>
      </c>
      <c r="D340" s="46" t="s">
        <v>416</v>
      </c>
      <c r="E340" s="46" t="s">
        <v>1410</v>
      </c>
      <c r="F340" s="46" t="s">
        <v>928</v>
      </c>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c r="AK340" s="52"/>
      <c r="AL340" s="52"/>
      <c r="AM340" s="52"/>
      <c r="AN340" s="52"/>
      <c r="AO340" s="52"/>
      <c r="AP340" s="52"/>
      <c r="AQ340" s="52"/>
      <c r="AR340" s="52"/>
      <c r="AS340" s="52"/>
      <c r="AT340" s="52"/>
      <c r="AU340" s="52"/>
      <c r="AV340" s="52"/>
      <c r="AW340" s="52"/>
      <c r="AX340" s="52"/>
      <c r="AY340" s="52"/>
      <c r="AZ340" s="52"/>
      <c r="BA340" s="52"/>
      <c r="BB340" s="52"/>
    </row>
    <row r="341" spans="1:54" s="51" customFormat="1" ht="25.5" x14ac:dyDescent="0.25">
      <c r="A341" s="56">
        <v>339</v>
      </c>
      <c r="B341" s="46" t="s">
        <v>404</v>
      </c>
      <c r="C341" s="46" t="s">
        <v>24</v>
      </c>
      <c r="D341" s="46" t="s">
        <v>417</v>
      </c>
      <c r="E341" s="46" t="s">
        <v>1411</v>
      </c>
      <c r="F341" s="46" t="s">
        <v>915</v>
      </c>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c r="AL341" s="52"/>
      <c r="AM341" s="52"/>
      <c r="AN341" s="52"/>
      <c r="AO341" s="52"/>
      <c r="AP341" s="52"/>
      <c r="AQ341" s="52"/>
      <c r="AR341" s="52"/>
      <c r="AS341" s="52"/>
      <c r="AT341" s="52"/>
      <c r="AU341" s="52"/>
      <c r="AV341" s="52"/>
      <c r="AW341" s="52"/>
      <c r="AX341" s="52"/>
      <c r="AY341" s="52"/>
      <c r="AZ341" s="52"/>
      <c r="BA341" s="52"/>
      <c r="BB341" s="52"/>
    </row>
    <row r="342" spans="1:54" s="51" customFormat="1" ht="38.25" x14ac:dyDescent="0.25">
      <c r="A342" s="56">
        <v>340</v>
      </c>
      <c r="B342" s="45" t="s">
        <v>418</v>
      </c>
      <c r="C342" s="45" t="s">
        <v>1591</v>
      </c>
      <c r="D342" s="45" t="s">
        <v>418</v>
      </c>
      <c r="E342" s="45" t="s">
        <v>1412</v>
      </c>
      <c r="F342" s="45" t="s">
        <v>929</v>
      </c>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c r="AL342" s="52"/>
      <c r="AM342" s="52"/>
      <c r="AN342" s="52"/>
      <c r="AO342" s="52"/>
      <c r="AP342" s="52"/>
      <c r="AQ342" s="52"/>
      <c r="AR342" s="52"/>
      <c r="AS342" s="52"/>
      <c r="AT342" s="52"/>
      <c r="AU342" s="52"/>
      <c r="AV342" s="52"/>
      <c r="AW342" s="52"/>
      <c r="AX342" s="52"/>
      <c r="AY342" s="52"/>
      <c r="AZ342" s="52"/>
      <c r="BA342" s="52"/>
      <c r="BB342" s="52"/>
    </row>
    <row r="343" spans="1:54" s="51" customFormat="1" ht="51" x14ac:dyDescent="0.25">
      <c r="A343" s="56">
        <v>341</v>
      </c>
      <c r="B343" s="46" t="s">
        <v>418</v>
      </c>
      <c r="C343" s="46" t="s">
        <v>1591</v>
      </c>
      <c r="D343" s="46" t="s">
        <v>419</v>
      </c>
      <c r="E343" s="46" t="s">
        <v>1413</v>
      </c>
      <c r="F343" s="46" t="s">
        <v>930</v>
      </c>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c r="AM343" s="52"/>
      <c r="AN343" s="52"/>
      <c r="AO343" s="52"/>
      <c r="AP343" s="52"/>
      <c r="AQ343" s="52"/>
      <c r="AR343" s="52"/>
      <c r="AS343" s="52"/>
      <c r="AT343" s="52"/>
      <c r="AU343" s="52"/>
      <c r="AV343" s="52"/>
      <c r="AW343" s="52"/>
      <c r="AX343" s="52"/>
      <c r="AY343" s="52"/>
      <c r="AZ343" s="52"/>
      <c r="BA343" s="52"/>
      <c r="BB343" s="52"/>
    </row>
    <row r="344" spans="1:54" s="51" customFormat="1" ht="38.25" x14ac:dyDescent="0.25">
      <c r="A344" s="56">
        <v>342</v>
      </c>
      <c r="B344" s="45" t="s">
        <v>418</v>
      </c>
      <c r="C344" s="45" t="s">
        <v>1591</v>
      </c>
      <c r="D344" s="45" t="s">
        <v>420</v>
      </c>
      <c r="E344" s="45" t="s">
        <v>1414</v>
      </c>
      <c r="F344" s="45" t="s">
        <v>931</v>
      </c>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c r="AL344" s="52"/>
      <c r="AM344" s="52"/>
      <c r="AN344" s="52"/>
      <c r="AO344" s="52"/>
      <c r="AP344" s="52"/>
      <c r="AQ344" s="52"/>
      <c r="AR344" s="52"/>
      <c r="AS344" s="52"/>
      <c r="AT344" s="52"/>
      <c r="AU344" s="52"/>
      <c r="AV344" s="52"/>
      <c r="AW344" s="52"/>
      <c r="AX344" s="52"/>
      <c r="AY344" s="52"/>
      <c r="AZ344" s="52"/>
      <c r="BA344" s="52"/>
      <c r="BB344" s="52"/>
    </row>
    <row r="345" spans="1:54" s="51" customFormat="1" ht="38.25" x14ac:dyDescent="0.25">
      <c r="A345" s="56">
        <v>343</v>
      </c>
      <c r="B345" s="46" t="s">
        <v>418</v>
      </c>
      <c r="C345" s="46" t="s">
        <v>1591</v>
      </c>
      <c r="D345" s="46" t="s">
        <v>421</v>
      </c>
      <c r="E345" s="46" t="s">
        <v>1415</v>
      </c>
      <c r="F345" s="46" t="s">
        <v>932</v>
      </c>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c r="AL345" s="52"/>
      <c r="AM345" s="52"/>
      <c r="AN345" s="52"/>
      <c r="AO345" s="52"/>
      <c r="AP345" s="52"/>
      <c r="AQ345" s="52"/>
      <c r="AR345" s="52"/>
      <c r="AS345" s="52"/>
      <c r="AT345" s="52"/>
      <c r="AU345" s="52"/>
      <c r="AV345" s="52"/>
      <c r="AW345" s="52"/>
      <c r="AX345" s="52"/>
      <c r="AY345" s="52"/>
      <c r="AZ345" s="52"/>
      <c r="BA345" s="52"/>
      <c r="BB345" s="52"/>
    </row>
    <row r="346" spans="1:54" s="51" customFormat="1" ht="38.25" x14ac:dyDescent="0.25">
      <c r="A346" s="56">
        <v>344</v>
      </c>
      <c r="B346" s="46" t="s">
        <v>418</v>
      </c>
      <c r="C346" s="46" t="s">
        <v>1591</v>
      </c>
      <c r="D346" s="46" t="s">
        <v>422</v>
      </c>
      <c r="E346" s="46" t="s">
        <v>1416</v>
      </c>
      <c r="F346" s="46" t="s">
        <v>933</v>
      </c>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c r="AL346" s="52"/>
      <c r="AM346" s="52"/>
      <c r="AN346" s="52"/>
      <c r="AO346" s="52"/>
      <c r="AP346" s="52"/>
      <c r="AQ346" s="52"/>
      <c r="AR346" s="52"/>
      <c r="AS346" s="52"/>
      <c r="AT346" s="52"/>
      <c r="AU346" s="52"/>
      <c r="AV346" s="52"/>
      <c r="AW346" s="52"/>
      <c r="AX346" s="52"/>
      <c r="AY346" s="52"/>
      <c r="AZ346" s="52"/>
      <c r="BA346" s="52"/>
      <c r="BB346" s="52"/>
    </row>
    <row r="347" spans="1:54" s="51" customFormat="1" ht="63.75" x14ac:dyDescent="0.25">
      <c r="A347" s="56">
        <v>345</v>
      </c>
      <c r="B347" s="46" t="s">
        <v>418</v>
      </c>
      <c r="C347" s="46" t="s">
        <v>1591</v>
      </c>
      <c r="D347" s="46" t="s">
        <v>423</v>
      </c>
      <c r="E347" s="46" t="s">
        <v>1417</v>
      </c>
      <c r="F347" s="46" t="s">
        <v>934</v>
      </c>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c r="AL347" s="52"/>
      <c r="AM347" s="52"/>
      <c r="AN347" s="52"/>
      <c r="AO347" s="52"/>
      <c r="AP347" s="52"/>
      <c r="AQ347" s="52"/>
      <c r="AR347" s="52"/>
      <c r="AS347" s="52"/>
      <c r="AT347" s="52"/>
      <c r="AU347" s="52"/>
      <c r="AV347" s="52"/>
      <c r="AW347" s="52"/>
      <c r="AX347" s="52"/>
      <c r="AY347" s="52"/>
      <c r="AZ347" s="52"/>
      <c r="BA347" s="52"/>
      <c r="BB347" s="52"/>
    </row>
    <row r="348" spans="1:54" s="51" customFormat="1" ht="38.25" x14ac:dyDescent="0.25">
      <c r="A348" s="56">
        <v>346</v>
      </c>
      <c r="B348" s="46" t="s">
        <v>418</v>
      </c>
      <c r="C348" s="46" t="s">
        <v>1591</v>
      </c>
      <c r="D348" s="46" t="s">
        <v>424</v>
      </c>
      <c r="E348" s="46" t="s">
        <v>1397</v>
      </c>
      <c r="F348" s="46" t="s">
        <v>935</v>
      </c>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c r="AK348" s="52"/>
      <c r="AL348" s="52"/>
      <c r="AM348" s="52"/>
      <c r="AN348" s="52"/>
      <c r="AO348" s="52"/>
      <c r="AP348" s="52"/>
      <c r="AQ348" s="52"/>
      <c r="AR348" s="52"/>
      <c r="AS348" s="52"/>
      <c r="AT348" s="52"/>
      <c r="AU348" s="52"/>
      <c r="AV348" s="52"/>
      <c r="AW348" s="52"/>
      <c r="AX348" s="52"/>
      <c r="AY348" s="52"/>
      <c r="AZ348" s="52"/>
      <c r="BA348" s="52"/>
      <c r="BB348" s="52"/>
    </row>
    <row r="349" spans="1:54" s="51" customFormat="1" ht="38.25" x14ac:dyDescent="0.25">
      <c r="A349" s="56">
        <v>347</v>
      </c>
      <c r="B349" s="46" t="s">
        <v>418</v>
      </c>
      <c r="C349" s="46" t="s">
        <v>1591</v>
      </c>
      <c r="D349" s="46" t="s">
        <v>425</v>
      </c>
      <c r="E349" s="46" t="s">
        <v>1418</v>
      </c>
      <c r="F349" s="46" t="s">
        <v>936</v>
      </c>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c r="AK349" s="52"/>
      <c r="AL349" s="52"/>
      <c r="AM349" s="52"/>
      <c r="AN349" s="52"/>
      <c r="AO349" s="52"/>
      <c r="AP349" s="52"/>
      <c r="AQ349" s="52"/>
      <c r="AR349" s="52"/>
      <c r="AS349" s="52"/>
      <c r="AT349" s="52"/>
      <c r="AU349" s="52"/>
      <c r="AV349" s="52"/>
      <c r="AW349" s="52"/>
      <c r="AX349" s="52"/>
      <c r="AY349" s="52"/>
      <c r="AZ349" s="52"/>
      <c r="BA349" s="52"/>
      <c r="BB349" s="52"/>
    </row>
    <row r="350" spans="1:54" s="51" customFormat="1" ht="38.25" x14ac:dyDescent="0.25">
      <c r="A350" s="56">
        <v>348</v>
      </c>
      <c r="B350" s="46" t="s">
        <v>418</v>
      </c>
      <c r="C350" s="46" t="s">
        <v>1591</v>
      </c>
      <c r="D350" s="46" t="s">
        <v>426</v>
      </c>
      <c r="E350" s="46" t="s">
        <v>1419</v>
      </c>
      <c r="F350" s="46" t="s">
        <v>937</v>
      </c>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c r="AK350" s="52"/>
      <c r="AL350" s="52"/>
      <c r="AM350" s="52"/>
      <c r="AN350" s="52"/>
      <c r="AO350" s="52"/>
      <c r="AP350" s="52"/>
      <c r="AQ350" s="52"/>
      <c r="AR350" s="52"/>
      <c r="AS350" s="52"/>
      <c r="AT350" s="52"/>
      <c r="AU350" s="52"/>
      <c r="AV350" s="52"/>
      <c r="AW350" s="52"/>
      <c r="AX350" s="52"/>
      <c r="AY350" s="52"/>
      <c r="AZ350" s="52"/>
      <c r="BA350" s="52"/>
      <c r="BB350" s="52"/>
    </row>
    <row r="351" spans="1:54" s="51" customFormat="1" ht="38.25" x14ac:dyDescent="0.25">
      <c r="A351" s="56">
        <v>349</v>
      </c>
      <c r="B351" s="46" t="s">
        <v>418</v>
      </c>
      <c r="C351" s="46" t="s">
        <v>1591</v>
      </c>
      <c r="D351" s="46" t="s">
        <v>427</v>
      </c>
      <c r="E351" s="46" t="s">
        <v>1420</v>
      </c>
      <c r="F351" s="46" t="s">
        <v>938</v>
      </c>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c r="AK351" s="52"/>
      <c r="AL351" s="52"/>
      <c r="AM351" s="52"/>
      <c r="AN351" s="52"/>
      <c r="AO351" s="52"/>
      <c r="AP351" s="52"/>
      <c r="AQ351" s="52"/>
      <c r="AR351" s="52"/>
      <c r="AS351" s="52"/>
      <c r="AT351" s="52"/>
      <c r="AU351" s="52"/>
      <c r="AV351" s="52"/>
      <c r="AW351" s="52"/>
      <c r="AX351" s="52"/>
      <c r="AY351" s="52"/>
      <c r="AZ351" s="52"/>
      <c r="BA351" s="52"/>
      <c r="BB351" s="52"/>
    </row>
    <row r="352" spans="1:54" s="51" customFormat="1" ht="38.25" x14ac:dyDescent="0.25">
      <c r="A352" s="56">
        <v>350</v>
      </c>
      <c r="B352" s="46" t="s">
        <v>418</v>
      </c>
      <c r="C352" s="46" t="s">
        <v>1591</v>
      </c>
      <c r="D352" s="46" t="s">
        <v>428</v>
      </c>
      <c r="E352" s="46" t="s">
        <v>1421</v>
      </c>
      <c r="F352" s="46" t="s">
        <v>939</v>
      </c>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c r="AL352" s="52"/>
      <c r="AM352" s="52"/>
      <c r="AN352" s="52"/>
      <c r="AO352" s="52"/>
      <c r="AP352" s="52"/>
      <c r="AQ352" s="52"/>
      <c r="AR352" s="52"/>
      <c r="AS352" s="52"/>
      <c r="AT352" s="52"/>
      <c r="AU352" s="52"/>
      <c r="AV352" s="52"/>
      <c r="AW352" s="52"/>
      <c r="AX352" s="52"/>
      <c r="AY352" s="52"/>
      <c r="AZ352" s="52"/>
      <c r="BA352" s="52"/>
      <c r="BB352" s="52"/>
    </row>
    <row r="353" spans="1:54" s="51" customFormat="1" ht="38.25" x14ac:dyDescent="0.25">
      <c r="A353" s="56">
        <v>351</v>
      </c>
      <c r="B353" s="46" t="s">
        <v>418</v>
      </c>
      <c r="C353" s="46" t="s">
        <v>1591</v>
      </c>
      <c r="D353" s="46" t="s">
        <v>429</v>
      </c>
      <c r="E353" s="46" t="s">
        <v>1422</v>
      </c>
      <c r="F353" s="46" t="s">
        <v>940</v>
      </c>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c r="AL353" s="52"/>
      <c r="AM353" s="52"/>
      <c r="AN353" s="52"/>
      <c r="AO353" s="52"/>
      <c r="AP353" s="52"/>
      <c r="AQ353" s="52"/>
      <c r="AR353" s="52"/>
      <c r="AS353" s="52"/>
      <c r="AT353" s="52"/>
      <c r="AU353" s="52"/>
      <c r="AV353" s="52"/>
      <c r="AW353" s="52"/>
      <c r="AX353" s="52"/>
      <c r="AY353" s="52"/>
      <c r="AZ353" s="52"/>
      <c r="BA353" s="52"/>
      <c r="BB353" s="52"/>
    </row>
    <row r="354" spans="1:54" s="51" customFormat="1" ht="38.25" x14ac:dyDescent="0.25">
      <c r="A354" s="56">
        <v>352</v>
      </c>
      <c r="B354" s="46" t="s">
        <v>418</v>
      </c>
      <c r="C354" s="46" t="s">
        <v>1591</v>
      </c>
      <c r="D354" s="46" t="s">
        <v>430</v>
      </c>
      <c r="E354" s="46" t="s">
        <v>1423</v>
      </c>
      <c r="F354" s="46" t="s">
        <v>941</v>
      </c>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c r="AL354" s="52"/>
      <c r="AM354" s="52"/>
      <c r="AN354" s="52"/>
      <c r="AO354" s="52"/>
      <c r="AP354" s="52"/>
      <c r="AQ354" s="52"/>
      <c r="AR354" s="52"/>
      <c r="AS354" s="52"/>
      <c r="AT354" s="52"/>
      <c r="AU354" s="52"/>
      <c r="AV354" s="52"/>
      <c r="AW354" s="52"/>
      <c r="AX354" s="52"/>
      <c r="AY354" s="52"/>
      <c r="AZ354" s="52"/>
      <c r="BA354" s="52"/>
      <c r="BB354" s="52"/>
    </row>
    <row r="355" spans="1:54" s="51" customFormat="1" ht="38.25" x14ac:dyDescent="0.25">
      <c r="A355" s="56">
        <v>353</v>
      </c>
      <c r="B355" s="45" t="s">
        <v>431</v>
      </c>
      <c r="C355" s="45" t="s">
        <v>1424</v>
      </c>
      <c r="D355" s="45" t="s">
        <v>431</v>
      </c>
      <c r="E355" s="45" t="s">
        <v>1424</v>
      </c>
      <c r="F355" s="45" t="s">
        <v>942</v>
      </c>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c r="AK355" s="52"/>
      <c r="AL355" s="52"/>
      <c r="AM355" s="52"/>
      <c r="AN355" s="52"/>
      <c r="AO355" s="52"/>
      <c r="AP355" s="52"/>
      <c r="AQ355" s="52"/>
      <c r="AR355" s="52"/>
      <c r="AS355" s="52"/>
      <c r="AT355" s="52"/>
      <c r="AU355" s="52"/>
      <c r="AV355" s="52"/>
      <c r="AW355" s="52"/>
      <c r="AX355" s="52"/>
      <c r="AY355" s="52"/>
      <c r="AZ355" s="52"/>
      <c r="BA355" s="52"/>
      <c r="BB355" s="52"/>
    </row>
    <row r="356" spans="1:54" s="51" customFormat="1" ht="51" x14ac:dyDescent="0.25">
      <c r="A356" s="56">
        <v>354</v>
      </c>
      <c r="B356" s="46" t="s">
        <v>431</v>
      </c>
      <c r="C356" s="46" t="s">
        <v>1424</v>
      </c>
      <c r="D356" s="46" t="s">
        <v>432</v>
      </c>
      <c r="E356" s="46" t="s">
        <v>1425</v>
      </c>
      <c r="F356" s="46" t="s">
        <v>943</v>
      </c>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c r="AK356" s="52"/>
      <c r="AL356" s="52"/>
      <c r="AM356" s="52"/>
      <c r="AN356" s="52"/>
      <c r="AO356" s="52"/>
      <c r="AP356" s="52"/>
      <c r="AQ356" s="52"/>
      <c r="AR356" s="52"/>
      <c r="AS356" s="52"/>
      <c r="AT356" s="52"/>
      <c r="AU356" s="52"/>
      <c r="AV356" s="52"/>
      <c r="AW356" s="52"/>
      <c r="AX356" s="52"/>
      <c r="AY356" s="52"/>
      <c r="AZ356" s="52"/>
      <c r="BA356" s="52"/>
      <c r="BB356" s="52"/>
    </row>
    <row r="357" spans="1:54" s="51" customFormat="1" ht="51" x14ac:dyDescent="0.25">
      <c r="A357" s="56">
        <v>355</v>
      </c>
      <c r="B357" s="46" t="s">
        <v>431</v>
      </c>
      <c r="C357" s="46" t="s">
        <v>1424</v>
      </c>
      <c r="D357" s="46" t="s">
        <v>433</v>
      </c>
      <c r="E357" s="46" t="s">
        <v>1426</v>
      </c>
      <c r="F357" s="46" t="s">
        <v>944</v>
      </c>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c r="AK357" s="52"/>
      <c r="AL357" s="52"/>
      <c r="AM357" s="52"/>
      <c r="AN357" s="52"/>
      <c r="AO357" s="52"/>
      <c r="AP357" s="52"/>
      <c r="AQ357" s="52"/>
      <c r="AR357" s="52"/>
      <c r="AS357" s="52"/>
      <c r="AT357" s="52"/>
      <c r="AU357" s="52"/>
      <c r="AV357" s="52"/>
      <c r="AW357" s="52"/>
      <c r="AX357" s="52"/>
      <c r="AY357" s="52"/>
      <c r="AZ357" s="52"/>
      <c r="BA357" s="52"/>
      <c r="BB357" s="52"/>
    </row>
    <row r="358" spans="1:54" s="51" customFormat="1" ht="25.5" x14ac:dyDescent="0.25">
      <c r="A358" s="56">
        <v>356</v>
      </c>
      <c r="B358" s="46" t="s">
        <v>431</v>
      </c>
      <c r="C358" s="46" t="s">
        <v>1424</v>
      </c>
      <c r="D358" s="46" t="s">
        <v>434</v>
      </c>
      <c r="E358" s="46" t="s">
        <v>1427</v>
      </c>
      <c r="F358" s="46" t="s">
        <v>945</v>
      </c>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c r="AK358" s="52"/>
      <c r="AL358" s="52"/>
      <c r="AM358" s="52"/>
      <c r="AN358" s="52"/>
      <c r="AO358" s="52"/>
      <c r="AP358" s="52"/>
      <c r="AQ358" s="52"/>
      <c r="AR358" s="52"/>
      <c r="AS358" s="52"/>
      <c r="AT358" s="52"/>
      <c r="AU358" s="52"/>
      <c r="AV358" s="52"/>
      <c r="AW358" s="52"/>
      <c r="AX358" s="52"/>
      <c r="AY358" s="52"/>
      <c r="AZ358" s="52"/>
      <c r="BA358" s="52"/>
      <c r="BB358" s="52"/>
    </row>
    <row r="359" spans="1:54" s="51" customFormat="1" ht="25.5" x14ac:dyDescent="0.25">
      <c r="A359" s="56">
        <v>357</v>
      </c>
      <c r="B359" s="46" t="s">
        <v>431</v>
      </c>
      <c r="C359" s="46" t="s">
        <v>1424</v>
      </c>
      <c r="D359" s="46" t="s">
        <v>435</v>
      </c>
      <c r="E359" s="46" t="s">
        <v>1428</v>
      </c>
      <c r="F359" s="46" t="s">
        <v>946</v>
      </c>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c r="AL359" s="52"/>
      <c r="AM359" s="52"/>
      <c r="AN359" s="52"/>
      <c r="AO359" s="52"/>
      <c r="AP359" s="52"/>
      <c r="AQ359" s="52"/>
      <c r="AR359" s="52"/>
      <c r="AS359" s="52"/>
      <c r="AT359" s="52"/>
      <c r="AU359" s="52"/>
      <c r="AV359" s="52"/>
      <c r="AW359" s="52"/>
      <c r="AX359" s="52"/>
      <c r="AY359" s="52"/>
      <c r="AZ359" s="52"/>
      <c r="BA359" s="52"/>
      <c r="BB359" s="52"/>
    </row>
    <row r="360" spans="1:54" s="51" customFormat="1" ht="25.5" x14ac:dyDescent="0.25">
      <c r="A360" s="56">
        <v>358</v>
      </c>
      <c r="B360" s="46" t="s">
        <v>431</v>
      </c>
      <c r="C360" s="46" t="s">
        <v>1424</v>
      </c>
      <c r="D360" s="46" t="s">
        <v>436</v>
      </c>
      <c r="E360" s="46" t="s">
        <v>1429</v>
      </c>
      <c r="F360" s="46" t="s">
        <v>947</v>
      </c>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c r="AL360" s="52"/>
      <c r="AM360" s="52"/>
      <c r="AN360" s="52"/>
      <c r="AO360" s="52"/>
      <c r="AP360" s="52"/>
      <c r="AQ360" s="52"/>
      <c r="AR360" s="52"/>
      <c r="AS360" s="52"/>
      <c r="AT360" s="52"/>
      <c r="AU360" s="52"/>
      <c r="AV360" s="52"/>
      <c r="AW360" s="52"/>
      <c r="AX360" s="52"/>
      <c r="AY360" s="52"/>
      <c r="AZ360" s="52"/>
      <c r="BA360" s="52"/>
      <c r="BB360" s="52"/>
    </row>
    <row r="361" spans="1:54" s="51" customFormat="1" ht="38.25" x14ac:dyDescent="0.25">
      <c r="A361" s="56">
        <v>359</v>
      </c>
      <c r="B361" s="46" t="s">
        <v>431</v>
      </c>
      <c r="C361" s="46" t="s">
        <v>1424</v>
      </c>
      <c r="D361" s="46" t="s">
        <v>437</v>
      </c>
      <c r="E361" s="46" t="s">
        <v>1430</v>
      </c>
      <c r="F361" s="46" t="s">
        <v>948</v>
      </c>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c r="AK361" s="52"/>
      <c r="AL361" s="52"/>
      <c r="AM361" s="52"/>
      <c r="AN361" s="52"/>
      <c r="AO361" s="52"/>
      <c r="AP361" s="52"/>
      <c r="AQ361" s="52"/>
      <c r="AR361" s="52"/>
      <c r="AS361" s="52"/>
      <c r="AT361" s="52"/>
      <c r="AU361" s="52"/>
      <c r="AV361" s="52"/>
      <c r="AW361" s="52"/>
      <c r="AX361" s="52"/>
      <c r="AY361" s="52"/>
      <c r="AZ361" s="52"/>
      <c r="BA361" s="52"/>
      <c r="BB361" s="52"/>
    </row>
    <row r="362" spans="1:54" s="51" customFormat="1" ht="25.5" x14ac:dyDescent="0.25">
      <c r="A362" s="56">
        <v>360</v>
      </c>
      <c r="B362" s="46" t="s">
        <v>431</v>
      </c>
      <c r="C362" s="46" t="s">
        <v>1424</v>
      </c>
      <c r="D362" s="46" t="s">
        <v>438</v>
      </c>
      <c r="E362" s="46" t="s">
        <v>1431</v>
      </c>
      <c r="F362" s="46" t="s">
        <v>949</v>
      </c>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c r="AK362" s="52"/>
      <c r="AL362" s="52"/>
      <c r="AM362" s="52"/>
      <c r="AN362" s="52"/>
      <c r="AO362" s="52"/>
      <c r="AP362" s="52"/>
      <c r="AQ362" s="52"/>
      <c r="AR362" s="52"/>
      <c r="AS362" s="52"/>
      <c r="AT362" s="52"/>
      <c r="AU362" s="52"/>
      <c r="AV362" s="52"/>
      <c r="AW362" s="52"/>
      <c r="AX362" s="52"/>
      <c r="AY362" s="52"/>
      <c r="AZ362" s="52"/>
      <c r="BA362" s="52"/>
      <c r="BB362" s="52"/>
    </row>
    <row r="363" spans="1:54" s="51" customFormat="1" ht="25.5" x14ac:dyDescent="0.25">
      <c r="A363" s="56">
        <v>361</v>
      </c>
      <c r="B363" s="46" t="s">
        <v>431</v>
      </c>
      <c r="C363" s="46" t="s">
        <v>1424</v>
      </c>
      <c r="D363" s="46" t="s">
        <v>439</v>
      </c>
      <c r="E363" s="46" t="s">
        <v>1397</v>
      </c>
      <c r="F363" s="46" t="s">
        <v>935</v>
      </c>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c r="AK363" s="52"/>
      <c r="AL363" s="52"/>
      <c r="AM363" s="52"/>
      <c r="AN363" s="52"/>
      <c r="AO363" s="52"/>
      <c r="AP363" s="52"/>
      <c r="AQ363" s="52"/>
      <c r="AR363" s="52"/>
      <c r="AS363" s="52"/>
      <c r="AT363" s="52"/>
      <c r="AU363" s="52"/>
      <c r="AV363" s="52"/>
      <c r="AW363" s="52"/>
      <c r="AX363" s="52"/>
      <c r="AY363" s="52"/>
      <c r="AZ363" s="52"/>
      <c r="BA363" s="52"/>
      <c r="BB363" s="52"/>
    </row>
    <row r="364" spans="1:54" s="51" customFormat="1" x14ac:dyDescent="0.25">
      <c r="A364" s="56">
        <v>362</v>
      </c>
      <c r="B364" s="46" t="s">
        <v>431</v>
      </c>
      <c r="C364" s="46" t="s">
        <v>1424</v>
      </c>
      <c r="D364" s="46" t="s">
        <v>440</v>
      </c>
      <c r="E364" s="46" t="s">
        <v>1432</v>
      </c>
      <c r="F364" s="46" t="s">
        <v>950</v>
      </c>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c r="AK364" s="52"/>
      <c r="AL364" s="52"/>
      <c r="AM364" s="52"/>
      <c r="AN364" s="52"/>
      <c r="AO364" s="52"/>
      <c r="AP364" s="52"/>
      <c r="AQ364" s="52"/>
      <c r="AR364" s="52"/>
      <c r="AS364" s="52"/>
      <c r="AT364" s="52"/>
      <c r="AU364" s="52"/>
      <c r="AV364" s="52"/>
      <c r="AW364" s="52"/>
      <c r="AX364" s="52"/>
      <c r="AY364" s="52"/>
      <c r="AZ364" s="52"/>
      <c r="BA364" s="52"/>
      <c r="BB364" s="52"/>
    </row>
    <row r="365" spans="1:54" s="51" customFormat="1" ht="25.5" x14ac:dyDescent="0.25">
      <c r="A365" s="56">
        <v>363</v>
      </c>
      <c r="B365" s="45" t="s">
        <v>441</v>
      </c>
      <c r="C365" s="45" t="s">
        <v>1433</v>
      </c>
      <c r="D365" s="45" t="s">
        <v>441</v>
      </c>
      <c r="E365" s="45" t="s">
        <v>1433</v>
      </c>
      <c r="F365" s="45" t="s">
        <v>951</v>
      </c>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c r="AK365" s="52"/>
      <c r="AL365" s="52"/>
      <c r="AM365" s="52"/>
      <c r="AN365" s="52"/>
      <c r="AO365" s="52"/>
      <c r="AP365" s="52"/>
      <c r="AQ365" s="52"/>
      <c r="AR365" s="52"/>
      <c r="AS365" s="52"/>
      <c r="AT365" s="52"/>
      <c r="AU365" s="52"/>
      <c r="AV365" s="52"/>
      <c r="AW365" s="52"/>
      <c r="AX365" s="52"/>
      <c r="AY365" s="52"/>
      <c r="AZ365" s="52"/>
      <c r="BA365" s="52"/>
      <c r="BB365" s="52"/>
    </row>
    <row r="366" spans="1:54" s="51" customFormat="1" ht="25.5" x14ac:dyDescent="0.25">
      <c r="A366" s="56">
        <v>364</v>
      </c>
      <c r="B366" s="46" t="s">
        <v>441</v>
      </c>
      <c r="C366" s="46" t="s">
        <v>1433</v>
      </c>
      <c r="D366" s="46" t="s">
        <v>442</v>
      </c>
      <c r="E366" s="46" t="s">
        <v>1397</v>
      </c>
      <c r="F366" s="46" t="s">
        <v>935</v>
      </c>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c r="AK366" s="52"/>
      <c r="AL366" s="52"/>
      <c r="AM366" s="52"/>
      <c r="AN366" s="52"/>
      <c r="AO366" s="52"/>
      <c r="AP366" s="52"/>
      <c r="AQ366" s="52"/>
      <c r="AR366" s="52"/>
      <c r="AS366" s="52"/>
      <c r="AT366" s="52"/>
      <c r="AU366" s="52"/>
      <c r="AV366" s="52"/>
      <c r="AW366" s="52"/>
      <c r="AX366" s="52"/>
      <c r="AY366" s="52"/>
      <c r="AZ366" s="52"/>
      <c r="BA366" s="52"/>
      <c r="BB366" s="52"/>
    </row>
    <row r="367" spans="1:54" s="51" customFormat="1" ht="25.5" x14ac:dyDescent="0.25">
      <c r="A367" s="56">
        <v>365</v>
      </c>
      <c r="B367" s="46" t="s">
        <v>441</v>
      </c>
      <c r="C367" s="46" t="s">
        <v>1433</v>
      </c>
      <c r="D367" s="46" t="s">
        <v>443</v>
      </c>
      <c r="E367" s="46" t="s">
        <v>1434</v>
      </c>
      <c r="F367" s="46" t="s">
        <v>952</v>
      </c>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c r="AK367" s="52"/>
      <c r="AL367" s="52"/>
      <c r="AM367" s="52"/>
      <c r="AN367" s="52"/>
      <c r="AO367" s="52"/>
      <c r="AP367" s="52"/>
      <c r="AQ367" s="52"/>
      <c r="AR367" s="52"/>
      <c r="AS367" s="52"/>
      <c r="AT367" s="52"/>
      <c r="AU367" s="52"/>
      <c r="AV367" s="52"/>
      <c r="AW367" s="52"/>
      <c r="AX367" s="52"/>
      <c r="AY367" s="52"/>
      <c r="AZ367" s="52"/>
      <c r="BA367" s="52"/>
      <c r="BB367" s="52"/>
    </row>
    <row r="368" spans="1:54" s="51" customFormat="1" ht="38.25" x14ac:dyDescent="0.25">
      <c r="A368" s="56">
        <v>366</v>
      </c>
      <c r="B368" s="45" t="s">
        <v>441</v>
      </c>
      <c r="C368" s="45" t="s">
        <v>1433</v>
      </c>
      <c r="D368" s="45" t="s">
        <v>444</v>
      </c>
      <c r="E368" s="45" t="s">
        <v>1435</v>
      </c>
      <c r="F368" s="45" t="s">
        <v>953</v>
      </c>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c r="AK368" s="52"/>
      <c r="AL368" s="52"/>
      <c r="AM368" s="52"/>
      <c r="AN368" s="52"/>
      <c r="AO368" s="52"/>
      <c r="AP368" s="52"/>
      <c r="AQ368" s="52"/>
      <c r="AR368" s="52"/>
      <c r="AS368" s="52"/>
      <c r="AT368" s="52"/>
      <c r="AU368" s="52"/>
      <c r="AV368" s="52"/>
      <c r="AW368" s="52"/>
      <c r="AX368" s="52"/>
      <c r="AY368" s="52"/>
      <c r="AZ368" s="52"/>
      <c r="BA368" s="52"/>
      <c r="BB368" s="52"/>
    </row>
    <row r="369" spans="1:54" s="51" customFormat="1" ht="25.5" x14ac:dyDescent="0.25">
      <c r="A369" s="56">
        <v>367</v>
      </c>
      <c r="B369" s="46" t="s">
        <v>441</v>
      </c>
      <c r="C369" s="46" t="s">
        <v>1433</v>
      </c>
      <c r="D369" s="46" t="s">
        <v>445</v>
      </c>
      <c r="E369" s="46" t="s">
        <v>1436</v>
      </c>
      <c r="F369" s="46" t="s">
        <v>954</v>
      </c>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c r="AK369" s="52"/>
      <c r="AL369" s="52"/>
      <c r="AM369" s="52"/>
      <c r="AN369" s="52"/>
      <c r="AO369" s="52"/>
      <c r="AP369" s="52"/>
      <c r="AQ369" s="52"/>
      <c r="AR369" s="52"/>
      <c r="AS369" s="52"/>
      <c r="AT369" s="52"/>
      <c r="AU369" s="52"/>
      <c r="AV369" s="52"/>
      <c r="AW369" s="52"/>
      <c r="AX369" s="52"/>
      <c r="AY369" s="52"/>
      <c r="AZ369" s="52"/>
      <c r="BA369" s="52"/>
      <c r="BB369" s="52"/>
    </row>
    <row r="370" spans="1:54" s="51" customFormat="1" ht="25.5" x14ac:dyDescent="0.25">
      <c r="A370" s="56">
        <v>368</v>
      </c>
      <c r="B370" s="46" t="s">
        <v>441</v>
      </c>
      <c r="C370" s="46" t="s">
        <v>1433</v>
      </c>
      <c r="D370" s="46" t="s">
        <v>446</v>
      </c>
      <c r="E370" s="46" t="s">
        <v>1437</v>
      </c>
      <c r="F370" s="46" t="s">
        <v>955</v>
      </c>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52"/>
      <c r="AL370" s="52"/>
      <c r="AM370" s="52"/>
      <c r="AN370" s="52"/>
      <c r="AO370" s="52"/>
      <c r="AP370" s="52"/>
      <c r="AQ370" s="52"/>
      <c r="AR370" s="52"/>
      <c r="AS370" s="52"/>
      <c r="AT370" s="52"/>
      <c r="AU370" s="52"/>
      <c r="AV370" s="52"/>
      <c r="AW370" s="52"/>
      <c r="AX370" s="52"/>
      <c r="AY370" s="52"/>
      <c r="AZ370" s="52"/>
      <c r="BA370" s="52"/>
      <c r="BB370" s="52"/>
    </row>
    <row r="371" spans="1:54" s="51" customFormat="1" ht="25.5" x14ac:dyDescent="0.25">
      <c r="A371" s="56">
        <v>369</v>
      </c>
      <c r="B371" s="46" t="s">
        <v>441</v>
      </c>
      <c r="C371" s="46" t="s">
        <v>1433</v>
      </c>
      <c r="D371" s="46" t="s">
        <v>447</v>
      </c>
      <c r="E371" s="46" t="s">
        <v>1438</v>
      </c>
      <c r="F371" s="46" t="s">
        <v>956</v>
      </c>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c r="AK371" s="52"/>
      <c r="AL371" s="52"/>
      <c r="AM371" s="52"/>
      <c r="AN371" s="52"/>
      <c r="AO371" s="52"/>
      <c r="AP371" s="52"/>
      <c r="AQ371" s="52"/>
      <c r="AR371" s="52"/>
      <c r="AS371" s="52"/>
      <c r="AT371" s="52"/>
      <c r="AU371" s="52"/>
      <c r="AV371" s="52"/>
      <c r="AW371" s="52"/>
      <c r="AX371" s="52"/>
      <c r="AY371" s="52"/>
      <c r="AZ371" s="52"/>
      <c r="BA371" s="52"/>
      <c r="BB371" s="52"/>
    </row>
    <row r="372" spans="1:54" s="51" customFormat="1" ht="38.25" x14ac:dyDescent="0.25">
      <c r="A372" s="56">
        <v>370</v>
      </c>
      <c r="B372" s="46" t="s">
        <v>441</v>
      </c>
      <c r="C372" s="46" t="s">
        <v>1433</v>
      </c>
      <c r="D372" s="46" t="s">
        <v>448</v>
      </c>
      <c r="E372" s="46" t="s">
        <v>1439</v>
      </c>
      <c r="F372" s="46" t="s">
        <v>957</v>
      </c>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c r="AM372" s="52"/>
      <c r="AN372" s="52"/>
      <c r="AO372" s="52"/>
      <c r="AP372" s="52"/>
      <c r="AQ372" s="52"/>
      <c r="AR372" s="52"/>
      <c r="AS372" s="52"/>
      <c r="AT372" s="52"/>
      <c r="AU372" s="52"/>
      <c r="AV372" s="52"/>
      <c r="AW372" s="52"/>
      <c r="AX372" s="52"/>
      <c r="AY372" s="52"/>
      <c r="AZ372" s="52"/>
      <c r="BA372" s="52"/>
      <c r="BB372" s="52"/>
    </row>
    <row r="373" spans="1:54" s="51" customFormat="1" ht="38.25" x14ac:dyDescent="0.25">
      <c r="A373" s="56">
        <v>371</v>
      </c>
      <c r="B373" s="46" t="s">
        <v>441</v>
      </c>
      <c r="C373" s="46" t="s">
        <v>1433</v>
      </c>
      <c r="D373" s="46" t="s">
        <v>449</v>
      </c>
      <c r="E373" s="46" t="s">
        <v>1440</v>
      </c>
      <c r="F373" s="46" t="s">
        <v>958</v>
      </c>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c r="AL373" s="52"/>
      <c r="AM373" s="52"/>
      <c r="AN373" s="52"/>
      <c r="AO373" s="52"/>
      <c r="AP373" s="52"/>
      <c r="AQ373" s="52"/>
      <c r="AR373" s="52"/>
      <c r="AS373" s="52"/>
      <c r="AT373" s="52"/>
      <c r="AU373" s="52"/>
      <c r="AV373" s="52"/>
      <c r="AW373" s="52"/>
      <c r="AX373" s="52"/>
      <c r="AY373" s="52"/>
      <c r="AZ373" s="52"/>
      <c r="BA373" s="52"/>
      <c r="BB373" s="52"/>
    </row>
    <row r="374" spans="1:54" s="51" customFormat="1" ht="38.25" x14ac:dyDescent="0.25">
      <c r="A374" s="56">
        <v>372</v>
      </c>
      <c r="B374" s="46" t="s">
        <v>441</v>
      </c>
      <c r="C374" s="46" t="s">
        <v>1433</v>
      </c>
      <c r="D374" s="46" t="s">
        <v>450</v>
      </c>
      <c r="E374" s="46" t="s">
        <v>1441</v>
      </c>
      <c r="F374" s="46" t="s">
        <v>959</v>
      </c>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c r="AK374" s="52"/>
      <c r="AL374" s="52"/>
      <c r="AM374" s="52"/>
      <c r="AN374" s="52"/>
      <c r="AO374" s="52"/>
      <c r="AP374" s="52"/>
      <c r="AQ374" s="52"/>
      <c r="AR374" s="52"/>
      <c r="AS374" s="52"/>
      <c r="AT374" s="52"/>
      <c r="AU374" s="52"/>
      <c r="AV374" s="52"/>
      <c r="AW374" s="52"/>
      <c r="AX374" s="52"/>
      <c r="AY374" s="52"/>
      <c r="AZ374" s="52"/>
      <c r="BA374" s="52"/>
      <c r="BB374" s="52"/>
    </row>
    <row r="375" spans="1:54" s="51" customFormat="1" ht="38.25" x14ac:dyDescent="0.25">
      <c r="A375" s="56">
        <v>373</v>
      </c>
      <c r="B375" s="46" t="s">
        <v>441</v>
      </c>
      <c r="C375" s="46" t="s">
        <v>1433</v>
      </c>
      <c r="D375" s="46" t="s">
        <v>451</v>
      </c>
      <c r="E375" s="46" t="s">
        <v>1442</v>
      </c>
      <c r="F375" s="46" t="s">
        <v>960</v>
      </c>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c r="AK375" s="52"/>
      <c r="AL375" s="52"/>
      <c r="AM375" s="52"/>
      <c r="AN375" s="52"/>
      <c r="AO375" s="52"/>
      <c r="AP375" s="52"/>
      <c r="AQ375" s="52"/>
      <c r="AR375" s="52"/>
      <c r="AS375" s="52"/>
      <c r="AT375" s="52"/>
      <c r="AU375" s="52"/>
      <c r="AV375" s="52"/>
      <c r="AW375" s="52"/>
      <c r="AX375" s="52"/>
      <c r="AY375" s="52"/>
      <c r="AZ375" s="52"/>
      <c r="BA375" s="52"/>
      <c r="BB375" s="52"/>
    </row>
    <row r="376" spans="1:54" s="51" customFormat="1" ht="25.5" x14ac:dyDescent="0.25">
      <c r="A376" s="56">
        <v>374</v>
      </c>
      <c r="B376" s="46" t="s">
        <v>441</v>
      </c>
      <c r="C376" s="46" t="s">
        <v>1433</v>
      </c>
      <c r="D376" s="46" t="s">
        <v>452</v>
      </c>
      <c r="E376" s="46" t="s">
        <v>1443</v>
      </c>
      <c r="F376" s="46" t="s">
        <v>961</v>
      </c>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c r="AK376" s="52"/>
      <c r="AL376" s="52"/>
      <c r="AM376" s="52"/>
      <c r="AN376" s="52"/>
      <c r="AO376" s="52"/>
      <c r="AP376" s="52"/>
      <c r="AQ376" s="52"/>
      <c r="AR376" s="52"/>
      <c r="AS376" s="52"/>
      <c r="AT376" s="52"/>
      <c r="AU376" s="52"/>
      <c r="AV376" s="52"/>
      <c r="AW376" s="52"/>
      <c r="AX376" s="52"/>
      <c r="AY376" s="52"/>
      <c r="AZ376" s="52"/>
      <c r="BA376" s="52"/>
      <c r="BB376" s="52"/>
    </row>
    <row r="377" spans="1:54" s="51" customFormat="1" ht="25.5" x14ac:dyDescent="0.25">
      <c r="A377" s="56">
        <v>375</v>
      </c>
      <c r="B377" s="45" t="s">
        <v>453</v>
      </c>
      <c r="C377" s="45" t="s">
        <v>1444</v>
      </c>
      <c r="D377" s="45" t="s">
        <v>453</v>
      </c>
      <c r="E377" s="45" t="s">
        <v>1444</v>
      </c>
      <c r="F377" s="45" t="s">
        <v>962</v>
      </c>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c r="AK377" s="52"/>
      <c r="AL377" s="52"/>
      <c r="AM377" s="52"/>
      <c r="AN377" s="52"/>
      <c r="AO377" s="52"/>
      <c r="AP377" s="52"/>
      <c r="AQ377" s="52"/>
      <c r="AR377" s="52"/>
      <c r="AS377" s="52"/>
      <c r="AT377" s="52"/>
      <c r="AU377" s="52"/>
      <c r="AV377" s="52"/>
      <c r="AW377" s="52"/>
      <c r="AX377" s="52"/>
      <c r="AY377" s="52"/>
      <c r="AZ377" s="52"/>
      <c r="BA377" s="52"/>
      <c r="BB377" s="52"/>
    </row>
    <row r="378" spans="1:54" s="51" customFormat="1" ht="38.25" x14ac:dyDescent="0.25">
      <c r="A378" s="56">
        <v>376</v>
      </c>
      <c r="B378" s="46" t="s">
        <v>453</v>
      </c>
      <c r="C378" s="46" t="s">
        <v>1444</v>
      </c>
      <c r="D378" s="46" t="s">
        <v>454</v>
      </c>
      <c r="E378" s="46" t="s">
        <v>1445</v>
      </c>
      <c r="F378" s="46" t="s">
        <v>963</v>
      </c>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c r="AK378" s="52"/>
      <c r="AL378" s="52"/>
      <c r="AM378" s="52"/>
      <c r="AN378" s="52"/>
      <c r="AO378" s="52"/>
      <c r="AP378" s="52"/>
      <c r="AQ378" s="52"/>
      <c r="AR378" s="52"/>
      <c r="AS378" s="52"/>
      <c r="AT378" s="52"/>
      <c r="AU378" s="52"/>
      <c r="AV378" s="52"/>
      <c r="AW378" s="52"/>
      <c r="AX378" s="52"/>
      <c r="AY378" s="52"/>
      <c r="AZ378" s="52"/>
      <c r="BA378" s="52"/>
      <c r="BB378" s="52"/>
    </row>
    <row r="379" spans="1:54" s="51" customFormat="1" ht="38.25" x14ac:dyDescent="0.25">
      <c r="A379" s="56">
        <v>377</v>
      </c>
      <c r="B379" s="46" t="s">
        <v>453</v>
      </c>
      <c r="C379" s="46" t="s">
        <v>1444</v>
      </c>
      <c r="D379" s="46" t="s">
        <v>455</v>
      </c>
      <c r="E379" s="46" t="s">
        <v>1446</v>
      </c>
      <c r="F379" s="46" t="s">
        <v>964</v>
      </c>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c r="AK379" s="52"/>
      <c r="AL379" s="52"/>
      <c r="AM379" s="52"/>
      <c r="AN379" s="52"/>
      <c r="AO379" s="52"/>
      <c r="AP379" s="52"/>
      <c r="AQ379" s="52"/>
      <c r="AR379" s="52"/>
      <c r="AS379" s="52"/>
      <c r="AT379" s="52"/>
      <c r="AU379" s="52"/>
      <c r="AV379" s="52"/>
      <c r="AW379" s="52"/>
      <c r="AX379" s="52"/>
      <c r="AY379" s="52"/>
      <c r="AZ379" s="52"/>
      <c r="BA379" s="52"/>
      <c r="BB379" s="52"/>
    </row>
    <row r="380" spans="1:54" s="51" customFormat="1" ht="38.25" x14ac:dyDescent="0.25">
      <c r="A380" s="56">
        <v>378</v>
      </c>
      <c r="B380" s="46" t="s">
        <v>453</v>
      </c>
      <c r="C380" s="46" t="s">
        <v>1444</v>
      </c>
      <c r="D380" s="46" t="s">
        <v>456</v>
      </c>
      <c r="E380" s="46" t="s">
        <v>1447</v>
      </c>
      <c r="F380" s="46" t="s">
        <v>965</v>
      </c>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c r="AK380" s="52"/>
      <c r="AL380" s="52"/>
      <c r="AM380" s="52"/>
      <c r="AN380" s="52"/>
      <c r="AO380" s="52"/>
      <c r="AP380" s="52"/>
      <c r="AQ380" s="52"/>
      <c r="AR380" s="52"/>
      <c r="AS380" s="52"/>
      <c r="AT380" s="52"/>
      <c r="AU380" s="52"/>
      <c r="AV380" s="52"/>
      <c r="AW380" s="52"/>
      <c r="AX380" s="52"/>
      <c r="AY380" s="52"/>
      <c r="AZ380" s="52"/>
      <c r="BA380" s="52"/>
      <c r="BB380" s="52"/>
    </row>
    <row r="381" spans="1:54" s="51" customFormat="1" ht="51" x14ac:dyDescent="0.25">
      <c r="A381" s="56">
        <v>379</v>
      </c>
      <c r="B381" s="46" t="s">
        <v>453</v>
      </c>
      <c r="C381" s="46" t="s">
        <v>1444</v>
      </c>
      <c r="D381" s="46" t="s">
        <v>457</v>
      </c>
      <c r="E381" s="46" t="s">
        <v>1448</v>
      </c>
      <c r="F381" s="46" t="s">
        <v>966</v>
      </c>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c r="AK381" s="52"/>
      <c r="AL381" s="52"/>
      <c r="AM381" s="52"/>
      <c r="AN381" s="52"/>
      <c r="AO381" s="52"/>
      <c r="AP381" s="52"/>
      <c r="AQ381" s="52"/>
      <c r="AR381" s="52"/>
      <c r="AS381" s="52"/>
      <c r="AT381" s="52"/>
      <c r="AU381" s="52"/>
      <c r="AV381" s="52"/>
      <c r="AW381" s="52"/>
      <c r="AX381" s="52"/>
      <c r="AY381" s="52"/>
      <c r="AZ381" s="52"/>
      <c r="BA381" s="52"/>
      <c r="BB381" s="52"/>
    </row>
    <row r="382" spans="1:54" s="51" customFormat="1" ht="51" x14ac:dyDescent="0.25">
      <c r="A382" s="56">
        <v>380</v>
      </c>
      <c r="B382" s="46" t="s">
        <v>453</v>
      </c>
      <c r="C382" s="46" t="s">
        <v>1444</v>
      </c>
      <c r="D382" s="46" t="s">
        <v>458</v>
      </c>
      <c r="E382" s="46" t="s">
        <v>1449</v>
      </c>
      <c r="F382" s="46" t="s">
        <v>967</v>
      </c>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c r="AK382" s="52"/>
      <c r="AL382" s="52"/>
      <c r="AM382" s="52"/>
      <c r="AN382" s="52"/>
      <c r="AO382" s="52"/>
      <c r="AP382" s="52"/>
      <c r="AQ382" s="52"/>
      <c r="AR382" s="52"/>
      <c r="AS382" s="52"/>
      <c r="AT382" s="52"/>
      <c r="AU382" s="52"/>
      <c r="AV382" s="52"/>
      <c r="AW382" s="52"/>
      <c r="AX382" s="52"/>
      <c r="AY382" s="52"/>
      <c r="AZ382" s="52"/>
      <c r="BA382" s="52"/>
      <c r="BB382" s="52"/>
    </row>
    <row r="383" spans="1:54" s="51" customFormat="1" ht="25.5" x14ac:dyDescent="0.25">
      <c r="A383" s="56">
        <v>381</v>
      </c>
      <c r="B383" s="46" t="s">
        <v>453</v>
      </c>
      <c r="C383" s="46" t="s">
        <v>1444</v>
      </c>
      <c r="D383" s="46" t="s">
        <v>459</v>
      </c>
      <c r="E383" s="46" t="s">
        <v>1450</v>
      </c>
      <c r="F383" s="46" t="s">
        <v>968</v>
      </c>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c r="AK383" s="52"/>
      <c r="AL383" s="52"/>
      <c r="AM383" s="52"/>
      <c r="AN383" s="52"/>
      <c r="AO383" s="52"/>
      <c r="AP383" s="52"/>
      <c r="AQ383" s="52"/>
      <c r="AR383" s="52"/>
      <c r="AS383" s="52"/>
      <c r="AT383" s="52"/>
      <c r="AU383" s="52"/>
      <c r="AV383" s="52"/>
      <c r="AW383" s="52"/>
      <c r="AX383" s="52"/>
      <c r="AY383" s="52"/>
      <c r="AZ383" s="52"/>
      <c r="BA383" s="52"/>
      <c r="BB383" s="52"/>
    </row>
    <row r="384" spans="1:54" s="51" customFormat="1" ht="25.5" x14ac:dyDescent="0.25">
      <c r="A384" s="56">
        <v>382</v>
      </c>
      <c r="B384" s="46" t="s">
        <v>453</v>
      </c>
      <c r="C384" s="46" t="s">
        <v>1444</v>
      </c>
      <c r="D384" s="46" t="s">
        <v>460</v>
      </c>
      <c r="E384" s="46" t="s">
        <v>1451</v>
      </c>
      <c r="F384" s="46" t="s">
        <v>969</v>
      </c>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c r="AK384" s="52"/>
      <c r="AL384" s="52"/>
      <c r="AM384" s="52"/>
      <c r="AN384" s="52"/>
      <c r="AO384" s="52"/>
      <c r="AP384" s="52"/>
      <c r="AQ384" s="52"/>
      <c r="AR384" s="52"/>
      <c r="AS384" s="52"/>
      <c r="AT384" s="52"/>
      <c r="AU384" s="52"/>
      <c r="AV384" s="52"/>
      <c r="AW384" s="52"/>
      <c r="AX384" s="52"/>
      <c r="AY384" s="52"/>
      <c r="AZ384" s="52"/>
      <c r="BA384" s="52"/>
      <c r="BB384" s="52"/>
    </row>
    <row r="385" spans="1:54" s="51" customFormat="1" ht="25.5" x14ac:dyDescent="0.25">
      <c r="A385" s="56">
        <v>383</v>
      </c>
      <c r="B385" s="46" t="s">
        <v>453</v>
      </c>
      <c r="C385" s="46" t="s">
        <v>1444</v>
      </c>
      <c r="D385" s="46" t="s">
        <v>461</v>
      </c>
      <c r="E385" s="46" t="s">
        <v>1452</v>
      </c>
      <c r="F385" s="46" t="s">
        <v>970</v>
      </c>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c r="AL385" s="52"/>
      <c r="AM385" s="52"/>
      <c r="AN385" s="52"/>
      <c r="AO385" s="52"/>
      <c r="AP385" s="52"/>
      <c r="AQ385" s="52"/>
      <c r="AR385" s="52"/>
      <c r="AS385" s="52"/>
      <c r="AT385" s="52"/>
      <c r="AU385" s="52"/>
      <c r="AV385" s="52"/>
      <c r="AW385" s="52"/>
      <c r="AX385" s="52"/>
      <c r="AY385" s="52"/>
      <c r="AZ385" s="52"/>
      <c r="BA385" s="52"/>
      <c r="BB385" s="52"/>
    </row>
    <row r="386" spans="1:54" s="51" customFormat="1" ht="38.25" x14ac:dyDescent="0.25">
      <c r="A386" s="56">
        <v>384</v>
      </c>
      <c r="B386" s="46" t="s">
        <v>453</v>
      </c>
      <c r="C386" s="46" t="s">
        <v>1444</v>
      </c>
      <c r="D386" s="46" t="s">
        <v>462</v>
      </c>
      <c r="E386" s="46" t="s">
        <v>1453</v>
      </c>
      <c r="F386" s="46" t="s">
        <v>971</v>
      </c>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c r="AL386" s="52"/>
      <c r="AM386" s="52"/>
      <c r="AN386" s="52"/>
      <c r="AO386" s="52"/>
      <c r="AP386" s="52"/>
      <c r="AQ386" s="52"/>
      <c r="AR386" s="52"/>
      <c r="AS386" s="52"/>
      <c r="AT386" s="52"/>
      <c r="AU386" s="52"/>
      <c r="AV386" s="52"/>
      <c r="AW386" s="52"/>
      <c r="AX386" s="52"/>
      <c r="AY386" s="52"/>
      <c r="AZ386" s="52"/>
      <c r="BA386" s="52"/>
      <c r="BB386" s="52"/>
    </row>
    <row r="387" spans="1:54" s="51" customFormat="1" ht="38.25" x14ac:dyDescent="0.25">
      <c r="A387" s="56">
        <v>385</v>
      </c>
      <c r="B387" s="46" t="s">
        <v>453</v>
      </c>
      <c r="C387" s="46" t="s">
        <v>1444</v>
      </c>
      <c r="D387" s="46" t="s">
        <v>463</v>
      </c>
      <c r="E387" s="46" t="s">
        <v>1454</v>
      </c>
      <c r="F387" s="46" t="s">
        <v>972</v>
      </c>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c r="AK387" s="52"/>
      <c r="AL387" s="52"/>
      <c r="AM387" s="52"/>
      <c r="AN387" s="52"/>
      <c r="AO387" s="52"/>
      <c r="AP387" s="52"/>
      <c r="AQ387" s="52"/>
      <c r="AR387" s="52"/>
      <c r="AS387" s="52"/>
      <c r="AT387" s="52"/>
      <c r="AU387" s="52"/>
      <c r="AV387" s="52"/>
      <c r="AW387" s="52"/>
      <c r="AX387" s="52"/>
      <c r="AY387" s="52"/>
      <c r="AZ387" s="52"/>
      <c r="BA387" s="52"/>
      <c r="BB387" s="52"/>
    </row>
    <row r="388" spans="1:54" s="51" customFormat="1" ht="25.5" x14ac:dyDescent="0.25">
      <c r="A388" s="56">
        <v>386</v>
      </c>
      <c r="B388" s="46" t="s">
        <v>453</v>
      </c>
      <c r="C388" s="46" t="s">
        <v>1444</v>
      </c>
      <c r="D388" s="46" t="s">
        <v>464</v>
      </c>
      <c r="E388" s="46" t="s">
        <v>1455</v>
      </c>
      <c r="F388" s="46" t="s">
        <v>973</v>
      </c>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c r="AK388" s="52"/>
      <c r="AL388" s="52"/>
      <c r="AM388" s="52"/>
      <c r="AN388" s="52"/>
      <c r="AO388" s="52"/>
      <c r="AP388" s="52"/>
      <c r="AQ388" s="52"/>
      <c r="AR388" s="52"/>
      <c r="AS388" s="52"/>
      <c r="AT388" s="52"/>
      <c r="AU388" s="52"/>
      <c r="AV388" s="52"/>
      <c r="AW388" s="52"/>
      <c r="AX388" s="52"/>
      <c r="AY388" s="52"/>
      <c r="AZ388" s="52"/>
      <c r="BA388" s="52"/>
      <c r="BB388" s="52"/>
    </row>
    <row r="389" spans="1:54" s="51" customFormat="1" ht="38.25" x14ac:dyDescent="0.25">
      <c r="A389" s="56">
        <v>387</v>
      </c>
      <c r="B389" s="46" t="s">
        <v>453</v>
      </c>
      <c r="C389" s="46" t="s">
        <v>1444</v>
      </c>
      <c r="D389" s="46" t="s">
        <v>465</v>
      </c>
      <c r="E389" s="46" t="s">
        <v>1456</v>
      </c>
      <c r="F389" s="46" t="s">
        <v>974</v>
      </c>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c r="AK389" s="52"/>
      <c r="AL389" s="52"/>
      <c r="AM389" s="52"/>
      <c r="AN389" s="52"/>
      <c r="AO389" s="52"/>
      <c r="AP389" s="52"/>
      <c r="AQ389" s="52"/>
      <c r="AR389" s="52"/>
      <c r="AS389" s="52"/>
      <c r="AT389" s="52"/>
      <c r="AU389" s="52"/>
      <c r="AV389" s="52"/>
      <c r="AW389" s="52"/>
      <c r="AX389" s="52"/>
      <c r="AY389" s="52"/>
      <c r="AZ389" s="52"/>
      <c r="BA389" s="52"/>
      <c r="BB389" s="52"/>
    </row>
    <row r="390" spans="1:54" s="51" customFormat="1" ht="25.5" x14ac:dyDescent="0.25">
      <c r="A390" s="56">
        <v>388</v>
      </c>
      <c r="B390" s="46" t="s">
        <v>453</v>
      </c>
      <c r="C390" s="46" t="s">
        <v>1444</v>
      </c>
      <c r="D390" s="46" t="s">
        <v>466</v>
      </c>
      <c r="E390" s="46" t="s">
        <v>1457</v>
      </c>
      <c r="F390" s="46" t="s">
        <v>975</v>
      </c>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2"/>
      <c r="AL390" s="52"/>
      <c r="AM390" s="52"/>
      <c r="AN390" s="52"/>
      <c r="AO390" s="52"/>
      <c r="AP390" s="52"/>
      <c r="AQ390" s="52"/>
      <c r="AR390" s="52"/>
      <c r="AS390" s="52"/>
      <c r="AT390" s="52"/>
      <c r="AU390" s="52"/>
      <c r="AV390" s="52"/>
      <c r="AW390" s="52"/>
      <c r="AX390" s="52"/>
      <c r="AY390" s="52"/>
      <c r="AZ390" s="52"/>
      <c r="BA390" s="52"/>
      <c r="BB390" s="52"/>
    </row>
    <row r="391" spans="1:54" s="51" customFormat="1" ht="25.5" x14ac:dyDescent="0.25">
      <c r="A391" s="56">
        <v>389</v>
      </c>
      <c r="B391" s="46" t="s">
        <v>453</v>
      </c>
      <c r="C391" s="46" t="s">
        <v>1444</v>
      </c>
      <c r="D391" s="46" t="s">
        <v>467</v>
      </c>
      <c r="E391" s="46" t="s">
        <v>1458</v>
      </c>
      <c r="F391" s="46" t="s">
        <v>976</v>
      </c>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c r="AK391" s="52"/>
      <c r="AL391" s="52"/>
      <c r="AM391" s="52"/>
      <c r="AN391" s="52"/>
      <c r="AO391" s="52"/>
      <c r="AP391" s="52"/>
      <c r="AQ391" s="52"/>
      <c r="AR391" s="52"/>
      <c r="AS391" s="52"/>
      <c r="AT391" s="52"/>
      <c r="AU391" s="52"/>
      <c r="AV391" s="52"/>
      <c r="AW391" s="52"/>
      <c r="AX391" s="52"/>
      <c r="AY391" s="52"/>
      <c r="AZ391" s="52"/>
      <c r="BA391" s="52"/>
      <c r="BB391" s="52"/>
    </row>
    <row r="392" spans="1:54" s="51" customFormat="1" ht="25.5" x14ac:dyDescent="0.25">
      <c r="A392" s="56">
        <v>390</v>
      </c>
      <c r="B392" s="46" t="s">
        <v>453</v>
      </c>
      <c r="C392" s="46" t="s">
        <v>1444</v>
      </c>
      <c r="D392" s="46" t="s">
        <v>468</v>
      </c>
      <c r="E392" s="46" t="s">
        <v>1459</v>
      </c>
      <c r="F392" s="46" t="s">
        <v>977</v>
      </c>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c r="AK392" s="52"/>
      <c r="AL392" s="52"/>
      <c r="AM392" s="52"/>
      <c r="AN392" s="52"/>
      <c r="AO392" s="52"/>
      <c r="AP392" s="52"/>
      <c r="AQ392" s="52"/>
      <c r="AR392" s="52"/>
      <c r="AS392" s="52"/>
      <c r="AT392" s="52"/>
      <c r="AU392" s="52"/>
      <c r="AV392" s="52"/>
      <c r="AW392" s="52"/>
      <c r="AX392" s="52"/>
      <c r="AY392" s="52"/>
      <c r="AZ392" s="52"/>
      <c r="BA392" s="52"/>
      <c r="BB392" s="52"/>
    </row>
    <row r="393" spans="1:54" s="51" customFormat="1" x14ac:dyDescent="0.25">
      <c r="A393" s="56">
        <v>391</v>
      </c>
      <c r="B393" s="46" t="s">
        <v>453</v>
      </c>
      <c r="C393" s="46" t="s">
        <v>1444</v>
      </c>
      <c r="D393" s="46" t="s">
        <v>469</v>
      </c>
      <c r="E393" s="46" t="s">
        <v>1460</v>
      </c>
      <c r="F393" s="46" t="s">
        <v>978</v>
      </c>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c r="AK393" s="52"/>
      <c r="AL393" s="52"/>
      <c r="AM393" s="52"/>
      <c r="AN393" s="52"/>
      <c r="AO393" s="52"/>
      <c r="AP393" s="52"/>
      <c r="AQ393" s="52"/>
      <c r="AR393" s="52"/>
      <c r="AS393" s="52"/>
      <c r="AT393" s="52"/>
      <c r="AU393" s="52"/>
      <c r="AV393" s="52"/>
      <c r="AW393" s="52"/>
      <c r="AX393" s="52"/>
      <c r="AY393" s="52"/>
      <c r="AZ393" s="52"/>
      <c r="BA393" s="52"/>
      <c r="BB393" s="52"/>
    </row>
    <row r="394" spans="1:54" s="51" customFormat="1" ht="25.5" x14ac:dyDescent="0.25">
      <c r="A394" s="56">
        <v>392</v>
      </c>
      <c r="B394" s="45" t="s">
        <v>470</v>
      </c>
      <c r="C394" s="45" t="s">
        <v>1461</v>
      </c>
      <c r="D394" s="45" t="s">
        <v>470</v>
      </c>
      <c r="E394" s="45" t="s">
        <v>1461</v>
      </c>
      <c r="F394" s="45" t="s">
        <v>979</v>
      </c>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c r="AK394" s="52"/>
      <c r="AL394" s="52"/>
      <c r="AM394" s="52"/>
      <c r="AN394" s="52"/>
      <c r="AO394" s="52"/>
      <c r="AP394" s="52"/>
      <c r="AQ394" s="52"/>
      <c r="AR394" s="52"/>
      <c r="AS394" s="52"/>
      <c r="AT394" s="52"/>
      <c r="AU394" s="52"/>
      <c r="AV394" s="52"/>
      <c r="AW394" s="52"/>
      <c r="AX394" s="52"/>
      <c r="AY394" s="52"/>
      <c r="AZ394" s="52"/>
      <c r="BA394" s="52"/>
      <c r="BB394" s="52"/>
    </row>
    <row r="395" spans="1:54" s="51" customFormat="1" ht="38.25" x14ac:dyDescent="0.25">
      <c r="A395" s="56">
        <v>393</v>
      </c>
      <c r="B395" s="46" t="s">
        <v>470</v>
      </c>
      <c r="C395" s="46" t="s">
        <v>1461</v>
      </c>
      <c r="D395" s="46" t="s">
        <v>471</v>
      </c>
      <c r="E395" s="46" t="s">
        <v>1462</v>
      </c>
      <c r="F395" s="46" t="s">
        <v>980</v>
      </c>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c r="AL395" s="52"/>
      <c r="AM395" s="52"/>
      <c r="AN395" s="52"/>
      <c r="AO395" s="52"/>
      <c r="AP395" s="52"/>
      <c r="AQ395" s="52"/>
      <c r="AR395" s="52"/>
      <c r="AS395" s="52"/>
      <c r="AT395" s="52"/>
      <c r="AU395" s="52"/>
      <c r="AV395" s="52"/>
      <c r="AW395" s="52"/>
      <c r="AX395" s="52"/>
      <c r="AY395" s="52"/>
      <c r="AZ395" s="52"/>
      <c r="BA395" s="52"/>
      <c r="BB395" s="52"/>
    </row>
    <row r="396" spans="1:54" s="51" customFormat="1" ht="38.25" x14ac:dyDescent="0.25">
      <c r="A396" s="56">
        <v>394</v>
      </c>
      <c r="B396" s="46" t="s">
        <v>470</v>
      </c>
      <c r="C396" s="46" t="s">
        <v>1461</v>
      </c>
      <c r="D396" s="46" t="s">
        <v>472</v>
      </c>
      <c r="E396" s="46" t="s">
        <v>1463</v>
      </c>
      <c r="F396" s="46" t="s">
        <v>981</v>
      </c>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c r="AL396" s="52"/>
      <c r="AM396" s="52"/>
      <c r="AN396" s="52"/>
      <c r="AO396" s="52"/>
      <c r="AP396" s="52"/>
      <c r="AQ396" s="52"/>
      <c r="AR396" s="52"/>
      <c r="AS396" s="52"/>
      <c r="AT396" s="52"/>
      <c r="AU396" s="52"/>
      <c r="AV396" s="52"/>
      <c r="AW396" s="52"/>
      <c r="AX396" s="52"/>
      <c r="AY396" s="52"/>
      <c r="AZ396" s="52"/>
      <c r="BA396" s="52"/>
      <c r="BB396" s="52"/>
    </row>
    <row r="397" spans="1:54" s="51" customFormat="1" ht="25.5" x14ac:dyDescent="0.25">
      <c r="A397" s="56">
        <v>395</v>
      </c>
      <c r="B397" s="46" t="s">
        <v>470</v>
      </c>
      <c r="C397" s="46" t="s">
        <v>1461</v>
      </c>
      <c r="D397" s="46" t="s">
        <v>473</v>
      </c>
      <c r="E397" s="46" t="s">
        <v>1464</v>
      </c>
      <c r="F397" s="46" t="s">
        <v>982</v>
      </c>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52"/>
      <c r="AL397" s="52"/>
      <c r="AM397" s="52"/>
      <c r="AN397" s="52"/>
      <c r="AO397" s="52"/>
      <c r="AP397" s="52"/>
      <c r="AQ397" s="52"/>
      <c r="AR397" s="52"/>
      <c r="AS397" s="52"/>
      <c r="AT397" s="52"/>
      <c r="AU397" s="52"/>
      <c r="AV397" s="52"/>
      <c r="AW397" s="52"/>
      <c r="AX397" s="52"/>
      <c r="AY397" s="52"/>
      <c r="AZ397" s="52"/>
      <c r="BA397" s="52"/>
      <c r="BB397" s="52"/>
    </row>
    <row r="398" spans="1:54" s="51" customFormat="1" ht="38.25" x14ac:dyDescent="0.25">
      <c r="A398" s="56">
        <v>396</v>
      </c>
      <c r="B398" s="46" t="s">
        <v>470</v>
      </c>
      <c r="C398" s="46" t="s">
        <v>1461</v>
      </c>
      <c r="D398" s="46" t="s">
        <v>474</v>
      </c>
      <c r="E398" s="46" t="s">
        <v>1465</v>
      </c>
      <c r="F398" s="46" t="s">
        <v>983</v>
      </c>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52"/>
      <c r="AL398" s="52"/>
      <c r="AM398" s="52"/>
      <c r="AN398" s="52"/>
      <c r="AO398" s="52"/>
      <c r="AP398" s="52"/>
      <c r="AQ398" s="52"/>
      <c r="AR398" s="52"/>
      <c r="AS398" s="52"/>
      <c r="AT398" s="52"/>
      <c r="AU398" s="52"/>
      <c r="AV398" s="52"/>
      <c r="AW398" s="52"/>
      <c r="AX398" s="52"/>
      <c r="AY398" s="52"/>
      <c r="AZ398" s="52"/>
      <c r="BA398" s="52"/>
      <c r="BB398" s="52"/>
    </row>
    <row r="399" spans="1:54" s="51" customFormat="1" ht="38.25" x14ac:dyDescent="0.25">
      <c r="A399" s="56">
        <v>397</v>
      </c>
      <c r="B399" s="46" t="s">
        <v>470</v>
      </c>
      <c r="C399" s="46" t="s">
        <v>1461</v>
      </c>
      <c r="D399" s="46" t="s">
        <v>475</v>
      </c>
      <c r="E399" s="46" t="s">
        <v>1466</v>
      </c>
      <c r="F399" s="46" t="s">
        <v>984</v>
      </c>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c r="AK399" s="52"/>
      <c r="AL399" s="52"/>
      <c r="AM399" s="52"/>
      <c r="AN399" s="52"/>
      <c r="AO399" s="52"/>
      <c r="AP399" s="52"/>
      <c r="AQ399" s="52"/>
      <c r="AR399" s="52"/>
      <c r="AS399" s="52"/>
      <c r="AT399" s="52"/>
      <c r="AU399" s="52"/>
      <c r="AV399" s="52"/>
      <c r="AW399" s="52"/>
      <c r="AX399" s="52"/>
      <c r="AY399" s="52"/>
      <c r="AZ399" s="52"/>
      <c r="BA399" s="52"/>
      <c r="BB399" s="52"/>
    </row>
    <row r="400" spans="1:54" s="51" customFormat="1" ht="25.5" x14ac:dyDescent="0.25">
      <c r="A400" s="56">
        <v>398</v>
      </c>
      <c r="B400" s="46" t="s">
        <v>470</v>
      </c>
      <c r="C400" s="46" t="s">
        <v>1461</v>
      </c>
      <c r="D400" s="46" t="s">
        <v>476</v>
      </c>
      <c r="E400" s="46" t="s">
        <v>1467</v>
      </c>
      <c r="F400" s="46" t="s">
        <v>985</v>
      </c>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52"/>
      <c r="AL400" s="52"/>
      <c r="AM400" s="52"/>
      <c r="AN400" s="52"/>
      <c r="AO400" s="52"/>
      <c r="AP400" s="52"/>
      <c r="AQ400" s="52"/>
      <c r="AR400" s="52"/>
      <c r="AS400" s="52"/>
      <c r="AT400" s="52"/>
      <c r="AU400" s="52"/>
      <c r="AV400" s="52"/>
      <c r="AW400" s="52"/>
      <c r="AX400" s="52"/>
      <c r="AY400" s="52"/>
      <c r="AZ400" s="52"/>
      <c r="BA400" s="52"/>
      <c r="BB400" s="52"/>
    </row>
    <row r="401" spans="1:54" s="51" customFormat="1" ht="38.25" x14ac:dyDescent="0.25">
      <c r="A401" s="56">
        <v>399</v>
      </c>
      <c r="B401" s="46" t="s">
        <v>470</v>
      </c>
      <c r="C401" s="46" t="s">
        <v>1461</v>
      </c>
      <c r="D401" s="46" t="s">
        <v>477</v>
      </c>
      <c r="E401" s="46" t="s">
        <v>1468</v>
      </c>
      <c r="F401" s="46" t="s">
        <v>986</v>
      </c>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c r="AK401" s="52"/>
      <c r="AL401" s="52"/>
      <c r="AM401" s="52"/>
      <c r="AN401" s="52"/>
      <c r="AO401" s="52"/>
      <c r="AP401" s="52"/>
      <c r="AQ401" s="52"/>
      <c r="AR401" s="52"/>
      <c r="AS401" s="52"/>
      <c r="AT401" s="52"/>
      <c r="AU401" s="52"/>
      <c r="AV401" s="52"/>
      <c r="AW401" s="52"/>
      <c r="AX401" s="52"/>
      <c r="AY401" s="52"/>
      <c r="AZ401" s="52"/>
      <c r="BA401" s="52"/>
      <c r="BB401" s="52"/>
    </row>
    <row r="402" spans="1:54" s="51" customFormat="1" ht="38.25" x14ac:dyDescent="0.25">
      <c r="A402" s="56">
        <v>400</v>
      </c>
      <c r="B402" s="46" t="s">
        <v>470</v>
      </c>
      <c r="C402" s="46" t="s">
        <v>1461</v>
      </c>
      <c r="D402" s="46" t="s">
        <v>478</v>
      </c>
      <c r="E402" s="46" t="s">
        <v>1469</v>
      </c>
      <c r="F402" s="46" t="s">
        <v>987</v>
      </c>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2"/>
      <c r="AL402" s="52"/>
      <c r="AM402" s="52"/>
      <c r="AN402" s="52"/>
      <c r="AO402" s="52"/>
      <c r="AP402" s="52"/>
      <c r="AQ402" s="52"/>
      <c r="AR402" s="52"/>
      <c r="AS402" s="52"/>
      <c r="AT402" s="52"/>
      <c r="AU402" s="52"/>
      <c r="AV402" s="52"/>
      <c r="AW402" s="52"/>
      <c r="AX402" s="52"/>
      <c r="AY402" s="52"/>
      <c r="AZ402" s="52"/>
      <c r="BA402" s="52"/>
      <c r="BB402" s="52"/>
    </row>
    <row r="403" spans="1:54" s="51" customFormat="1" ht="38.25" x14ac:dyDescent="0.25">
      <c r="A403" s="56">
        <v>401</v>
      </c>
      <c r="B403" s="46" t="s">
        <v>470</v>
      </c>
      <c r="C403" s="46" t="s">
        <v>1461</v>
      </c>
      <c r="D403" s="46" t="s">
        <v>479</v>
      </c>
      <c r="E403" s="46" t="s">
        <v>1470</v>
      </c>
      <c r="F403" s="46" t="s">
        <v>988</v>
      </c>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c r="AK403" s="52"/>
      <c r="AL403" s="52"/>
      <c r="AM403" s="52"/>
      <c r="AN403" s="52"/>
      <c r="AO403" s="52"/>
      <c r="AP403" s="52"/>
      <c r="AQ403" s="52"/>
      <c r="AR403" s="52"/>
      <c r="AS403" s="52"/>
      <c r="AT403" s="52"/>
      <c r="AU403" s="52"/>
      <c r="AV403" s="52"/>
      <c r="AW403" s="52"/>
      <c r="AX403" s="52"/>
      <c r="AY403" s="52"/>
      <c r="AZ403" s="52"/>
      <c r="BA403" s="52"/>
      <c r="BB403" s="52"/>
    </row>
    <row r="404" spans="1:54" s="51" customFormat="1" ht="25.5" x14ac:dyDescent="0.25">
      <c r="A404" s="56">
        <v>402</v>
      </c>
      <c r="B404" s="46" t="s">
        <v>470</v>
      </c>
      <c r="C404" s="46" t="s">
        <v>1461</v>
      </c>
      <c r="D404" s="46" t="s">
        <v>480</v>
      </c>
      <c r="E404" s="46" t="s">
        <v>1471</v>
      </c>
      <c r="F404" s="46" t="s">
        <v>989</v>
      </c>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c r="AL404" s="52"/>
      <c r="AM404" s="52"/>
      <c r="AN404" s="52"/>
      <c r="AO404" s="52"/>
      <c r="AP404" s="52"/>
      <c r="AQ404" s="52"/>
      <c r="AR404" s="52"/>
      <c r="AS404" s="52"/>
      <c r="AT404" s="52"/>
      <c r="AU404" s="52"/>
      <c r="AV404" s="52"/>
      <c r="AW404" s="52"/>
      <c r="AX404" s="52"/>
      <c r="AY404" s="52"/>
      <c r="AZ404" s="52"/>
      <c r="BA404" s="52"/>
      <c r="BB404" s="52"/>
    </row>
    <row r="405" spans="1:54" s="51" customFormat="1" ht="25.5" x14ac:dyDescent="0.25">
      <c r="A405" s="56">
        <v>403</v>
      </c>
      <c r="B405" s="46" t="s">
        <v>470</v>
      </c>
      <c r="C405" s="46" t="s">
        <v>1461</v>
      </c>
      <c r="D405" s="46" t="s">
        <v>481</v>
      </c>
      <c r="E405" s="46" t="s">
        <v>1472</v>
      </c>
      <c r="F405" s="46" t="s">
        <v>990</v>
      </c>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c r="AM405" s="52"/>
      <c r="AN405" s="52"/>
      <c r="AO405" s="52"/>
      <c r="AP405" s="52"/>
      <c r="AQ405" s="52"/>
      <c r="AR405" s="52"/>
      <c r="AS405" s="52"/>
      <c r="AT405" s="52"/>
      <c r="AU405" s="52"/>
      <c r="AV405" s="52"/>
      <c r="AW405" s="52"/>
      <c r="AX405" s="52"/>
      <c r="AY405" s="52"/>
      <c r="AZ405" s="52"/>
      <c r="BA405" s="52"/>
      <c r="BB405" s="52"/>
    </row>
    <row r="406" spans="1:54" s="51" customFormat="1" ht="51" x14ac:dyDescent="0.25">
      <c r="A406" s="56">
        <v>404</v>
      </c>
      <c r="B406" s="46" t="s">
        <v>470</v>
      </c>
      <c r="C406" s="46" t="s">
        <v>1461</v>
      </c>
      <c r="D406" s="46" t="s">
        <v>482</v>
      </c>
      <c r="E406" s="46" t="s">
        <v>1473</v>
      </c>
      <c r="F406" s="46" t="s">
        <v>991</v>
      </c>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c r="AM406" s="52"/>
      <c r="AN406" s="52"/>
      <c r="AO406" s="52"/>
      <c r="AP406" s="52"/>
      <c r="AQ406" s="52"/>
      <c r="AR406" s="52"/>
      <c r="AS406" s="52"/>
      <c r="AT406" s="52"/>
      <c r="AU406" s="52"/>
      <c r="AV406" s="52"/>
      <c r="AW406" s="52"/>
      <c r="AX406" s="52"/>
      <c r="AY406" s="52"/>
      <c r="AZ406" s="52"/>
      <c r="BA406" s="52"/>
      <c r="BB406" s="52"/>
    </row>
    <row r="407" spans="1:54" s="51" customFormat="1" ht="38.25" x14ac:dyDescent="0.25">
      <c r="A407" s="56">
        <v>405</v>
      </c>
      <c r="B407" s="46" t="s">
        <v>470</v>
      </c>
      <c r="C407" s="46" t="s">
        <v>1461</v>
      </c>
      <c r="D407" s="46" t="s">
        <v>483</v>
      </c>
      <c r="E407" s="46" t="s">
        <v>1474</v>
      </c>
      <c r="F407" s="46" t="s">
        <v>992</v>
      </c>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c r="AL407" s="52"/>
      <c r="AM407" s="52"/>
      <c r="AN407" s="52"/>
      <c r="AO407" s="52"/>
      <c r="AP407" s="52"/>
      <c r="AQ407" s="52"/>
      <c r="AR407" s="52"/>
      <c r="AS407" s="52"/>
      <c r="AT407" s="52"/>
      <c r="AU407" s="52"/>
      <c r="AV407" s="52"/>
      <c r="AW407" s="52"/>
      <c r="AX407" s="52"/>
      <c r="AY407" s="52"/>
      <c r="AZ407" s="52"/>
      <c r="BA407" s="52"/>
      <c r="BB407" s="52"/>
    </row>
    <row r="408" spans="1:54" s="51" customFormat="1" x14ac:dyDescent="0.25">
      <c r="A408" s="56">
        <v>406</v>
      </c>
      <c r="B408" s="46" t="s">
        <v>470</v>
      </c>
      <c r="C408" s="46" t="s">
        <v>1461</v>
      </c>
      <c r="D408" s="46" t="s">
        <v>484</v>
      </c>
      <c r="E408" s="46" t="s">
        <v>1475</v>
      </c>
      <c r="F408" s="46" t="s">
        <v>993</v>
      </c>
      <c r="G408" s="52"/>
      <c r="H408" s="52"/>
      <c r="I408" s="52"/>
      <c r="J408" s="52"/>
      <c r="K408" s="52"/>
      <c r="L408" s="52"/>
      <c r="M408" s="52"/>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c r="AK408" s="52"/>
      <c r="AL408" s="52"/>
      <c r="AM408" s="52"/>
      <c r="AN408" s="52"/>
      <c r="AO408" s="52"/>
      <c r="AP408" s="52"/>
      <c r="AQ408" s="52"/>
      <c r="AR408" s="52"/>
      <c r="AS408" s="52"/>
      <c r="AT408" s="52"/>
      <c r="AU408" s="52"/>
      <c r="AV408" s="52"/>
      <c r="AW408" s="52"/>
      <c r="AX408" s="52"/>
      <c r="AY408" s="52"/>
      <c r="AZ408" s="52"/>
      <c r="BA408" s="52"/>
      <c r="BB408" s="52"/>
    </row>
    <row r="409" spans="1:54" s="51" customFormat="1" ht="25.5" x14ac:dyDescent="0.25">
      <c r="A409" s="56">
        <v>407</v>
      </c>
      <c r="B409" s="45" t="s">
        <v>485</v>
      </c>
      <c r="C409" s="45" t="s">
        <v>1476</v>
      </c>
      <c r="D409" s="45" t="s">
        <v>485</v>
      </c>
      <c r="E409" s="45" t="s">
        <v>1476</v>
      </c>
      <c r="F409" s="45" t="s">
        <v>994</v>
      </c>
      <c r="G409" s="52"/>
      <c r="H409" s="52"/>
      <c r="I409" s="52"/>
      <c r="J409" s="52"/>
      <c r="K409" s="52"/>
      <c r="L409" s="52"/>
      <c r="M409" s="52"/>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c r="AK409" s="52"/>
      <c r="AL409" s="52"/>
      <c r="AM409" s="52"/>
      <c r="AN409" s="52"/>
      <c r="AO409" s="52"/>
      <c r="AP409" s="52"/>
      <c r="AQ409" s="52"/>
      <c r="AR409" s="52"/>
      <c r="AS409" s="52"/>
      <c r="AT409" s="52"/>
      <c r="AU409" s="52"/>
      <c r="AV409" s="52"/>
      <c r="AW409" s="52"/>
      <c r="AX409" s="52"/>
      <c r="AY409" s="52"/>
      <c r="AZ409" s="52"/>
      <c r="BA409" s="52"/>
      <c r="BB409" s="52"/>
    </row>
    <row r="410" spans="1:54" s="51" customFormat="1" ht="25.5" x14ac:dyDescent="0.25">
      <c r="A410" s="56">
        <v>408</v>
      </c>
      <c r="B410" s="46" t="s">
        <v>485</v>
      </c>
      <c r="C410" s="46" t="s">
        <v>1476</v>
      </c>
      <c r="D410" s="46" t="s">
        <v>486</v>
      </c>
      <c r="E410" s="46" t="s">
        <v>1397</v>
      </c>
      <c r="F410" s="46" t="s">
        <v>995</v>
      </c>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52"/>
      <c r="AL410" s="52"/>
      <c r="AM410" s="52"/>
      <c r="AN410" s="52"/>
      <c r="AO410" s="52"/>
      <c r="AP410" s="52"/>
      <c r="AQ410" s="52"/>
      <c r="AR410" s="52"/>
      <c r="AS410" s="52"/>
      <c r="AT410" s="52"/>
      <c r="AU410" s="52"/>
      <c r="AV410" s="52"/>
      <c r="AW410" s="52"/>
      <c r="AX410" s="52"/>
      <c r="AY410" s="52"/>
      <c r="AZ410" s="52"/>
      <c r="BA410" s="52"/>
      <c r="BB410" s="52"/>
    </row>
    <row r="411" spans="1:54" s="51" customFormat="1" ht="25.5" x14ac:dyDescent="0.25">
      <c r="A411" s="56">
        <v>409</v>
      </c>
      <c r="B411" s="46" t="s">
        <v>485</v>
      </c>
      <c r="C411" s="46" t="s">
        <v>1476</v>
      </c>
      <c r="D411" s="46" t="s">
        <v>487</v>
      </c>
      <c r="E411" s="46" t="s">
        <v>1477</v>
      </c>
      <c r="F411" s="46" t="s">
        <v>996</v>
      </c>
      <c r="G411" s="52"/>
      <c r="H411" s="52"/>
      <c r="I411" s="52"/>
      <c r="J411" s="52"/>
      <c r="K411" s="52"/>
      <c r="L411" s="52"/>
      <c r="M411" s="52"/>
      <c r="N411" s="52"/>
      <c r="O411" s="52"/>
      <c r="P411" s="52"/>
      <c r="Q411" s="52"/>
      <c r="R411" s="52"/>
      <c r="S411" s="52"/>
      <c r="T411" s="52"/>
      <c r="U411" s="52"/>
      <c r="V411" s="52"/>
      <c r="W411" s="52"/>
      <c r="X411" s="52"/>
      <c r="Y411" s="52"/>
      <c r="Z411" s="52"/>
      <c r="AA411" s="52"/>
      <c r="AB411" s="52"/>
      <c r="AC411" s="52"/>
      <c r="AD411" s="52"/>
      <c r="AE411" s="52"/>
      <c r="AF411" s="52"/>
      <c r="AG411" s="52"/>
      <c r="AH411" s="52"/>
      <c r="AI411" s="52"/>
      <c r="AJ411" s="52"/>
      <c r="AK411" s="52"/>
      <c r="AL411" s="52"/>
      <c r="AM411" s="52"/>
      <c r="AN411" s="52"/>
      <c r="AO411" s="52"/>
      <c r="AP411" s="52"/>
      <c r="AQ411" s="52"/>
      <c r="AR411" s="52"/>
      <c r="AS411" s="52"/>
      <c r="AT411" s="52"/>
      <c r="AU411" s="52"/>
      <c r="AV411" s="52"/>
      <c r="AW411" s="52"/>
      <c r="AX411" s="52"/>
      <c r="AY411" s="52"/>
      <c r="AZ411" s="52"/>
      <c r="BA411" s="52"/>
      <c r="BB411" s="52"/>
    </row>
    <row r="412" spans="1:54" s="51" customFormat="1" ht="38.25" x14ac:dyDescent="0.25">
      <c r="A412" s="56">
        <v>410</v>
      </c>
      <c r="B412" s="46" t="s">
        <v>485</v>
      </c>
      <c r="C412" s="46" t="s">
        <v>1476</v>
      </c>
      <c r="D412" s="46" t="s">
        <v>488</v>
      </c>
      <c r="E412" s="46" t="s">
        <v>1478</v>
      </c>
      <c r="F412" s="46" t="s">
        <v>997</v>
      </c>
      <c r="G412" s="52"/>
      <c r="H412" s="52"/>
      <c r="I412" s="52"/>
      <c r="J412" s="52"/>
      <c r="K412" s="52"/>
      <c r="L412" s="52"/>
      <c r="M412" s="52"/>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2"/>
      <c r="AK412" s="52"/>
      <c r="AL412" s="52"/>
      <c r="AM412" s="52"/>
      <c r="AN412" s="52"/>
      <c r="AO412" s="52"/>
      <c r="AP412" s="52"/>
      <c r="AQ412" s="52"/>
      <c r="AR412" s="52"/>
      <c r="AS412" s="52"/>
      <c r="AT412" s="52"/>
      <c r="AU412" s="52"/>
      <c r="AV412" s="52"/>
      <c r="AW412" s="52"/>
      <c r="AX412" s="52"/>
      <c r="AY412" s="52"/>
      <c r="AZ412" s="52"/>
      <c r="BA412" s="52"/>
      <c r="BB412" s="52"/>
    </row>
    <row r="413" spans="1:54" s="51" customFormat="1" ht="25.5" x14ac:dyDescent="0.25">
      <c r="A413" s="56">
        <v>411</v>
      </c>
      <c r="B413" s="46" t="s">
        <v>485</v>
      </c>
      <c r="C413" s="46" t="s">
        <v>1476</v>
      </c>
      <c r="D413" s="46" t="s">
        <v>489</v>
      </c>
      <c r="E413" s="46" t="s">
        <v>1479</v>
      </c>
      <c r="F413" s="46" t="s">
        <v>998</v>
      </c>
      <c r="G413" s="52"/>
      <c r="H413" s="52"/>
      <c r="I413" s="52"/>
      <c r="J413" s="52"/>
      <c r="K413" s="52"/>
      <c r="L413" s="52"/>
      <c r="M413" s="52"/>
      <c r="N413" s="52"/>
      <c r="O413" s="52"/>
      <c r="P413" s="52"/>
      <c r="Q413" s="52"/>
      <c r="R413" s="52"/>
      <c r="S413" s="52"/>
      <c r="T413" s="52"/>
      <c r="U413" s="52"/>
      <c r="V413" s="52"/>
      <c r="W413" s="52"/>
      <c r="X413" s="52"/>
      <c r="Y413" s="52"/>
      <c r="Z413" s="52"/>
      <c r="AA413" s="52"/>
      <c r="AB413" s="52"/>
      <c r="AC413" s="52"/>
      <c r="AD413" s="52"/>
      <c r="AE413" s="52"/>
      <c r="AF413" s="52"/>
      <c r="AG413" s="52"/>
      <c r="AH413" s="52"/>
      <c r="AI413" s="52"/>
      <c r="AJ413" s="52"/>
      <c r="AK413" s="52"/>
      <c r="AL413" s="52"/>
      <c r="AM413" s="52"/>
      <c r="AN413" s="52"/>
      <c r="AO413" s="52"/>
      <c r="AP413" s="52"/>
      <c r="AQ413" s="52"/>
      <c r="AR413" s="52"/>
      <c r="AS413" s="52"/>
      <c r="AT413" s="52"/>
      <c r="AU413" s="52"/>
      <c r="AV413" s="52"/>
      <c r="AW413" s="52"/>
      <c r="AX413" s="52"/>
      <c r="AY413" s="52"/>
      <c r="AZ413" s="52"/>
      <c r="BA413" s="52"/>
      <c r="BB413" s="52"/>
    </row>
    <row r="414" spans="1:54" s="51" customFormat="1" ht="25.5" x14ac:dyDescent="0.25">
      <c r="A414" s="56">
        <v>412</v>
      </c>
      <c r="B414" s="46" t="s">
        <v>485</v>
      </c>
      <c r="C414" s="46" t="s">
        <v>1476</v>
      </c>
      <c r="D414" s="46" t="s">
        <v>490</v>
      </c>
      <c r="E414" s="46" t="s">
        <v>1480</v>
      </c>
      <c r="F414" s="46" t="s">
        <v>999</v>
      </c>
      <c r="G414" s="52"/>
      <c r="H414" s="52"/>
      <c r="I414" s="52"/>
      <c r="J414" s="52"/>
      <c r="K414" s="52"/>
      <c r="L414" s="52"/>
      <c r="M414" s="52"/>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c r="AK414" s="52"/>
      <c r="AL414" s="52"/>
      <c r="AM414" s="52"/>
      <c r="AN414" s="52"/>
      <c r="AO414" s="52"/>
      <c r="AP414" s="52"/>
      <c r="AQ414" s="52"/>
      <c r="AR414" s="52"/>
      <c r="AS414" s="52"/>
      <c r="AT414" s="52"/>
      <c r="AU414" s="52"/>
      <c r="AV414" s="52"/>
      <c r="AW414" s="52"/>
      <c r="AX414" s="52"/>
      <c r="AY414" s="52"/>
      <c r="AZ414" s="52"/>
      <c r="BA414" s="52"/>
      <c r="BB414" s="52"/>
    </row>
    <row r="415" spans="1:54" s="51" customFormat="1" ht="25.5" x14ac:dyDescent="0.25">
      <c r="A415" s="56">
        <v>413</v>
      </c>
      <c r="B415" s="46" t="s">
        <v>485</v>
      </c>
      <c r="C415" s="46" t="s">
        <v>1476</v>
      </c>
      <c r="D415" s="46" t="s">
        <v>491</v>
      </c>
      <c r="E415" s="46" t="s">
        <v>1481</v>
      </c>
      <c r="F415" s="46" t="s">
        <v>1000</v>
      </c>
      <c r="G415" s="52"/>
      <c r="H415" s="52"/>
      <c r="I415" s="52"/>
      <c r="J415" s="52"/>
      <c r="K415" s="52"/>
      <c r="L415" s="52"/>
      <c r="M415" s="52"/>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c r="AK415" s="52"/>
      <c r="AL415" s="52"/>
      <c r="AM415" s="52"/>
      <c r="AN415" s="52"/>
      <c r="AO415" s="52"/>
      <c r="AP415" s="52"/>
      <c r="AQ415" s="52"/>
      <c r="AR415" s="52"/>
      <c r="AS415" s="52"/>
      <c r="AT415" s="52"/>
      <c r="AU415" s="52"/>
      <c r="AV415" s="52"/>
      <c r="AW415" s="52"/>
      <c r="AX415" s="52"/>
      <c r="AY415" s="52"/>
      <c r="AZ415" s="52"/>
      <c r="BA415" s="52"/>
      <c r="BB415" s="52"/>
    </row>
    <row r="416" spans="1:54" s="51" customFormat="1" ht="51" x14ac:dyDescent="0.25">
      <c r="A416" s="56">
        <v>414</v>
      </c>
      <c r="B416" s="46" t="s">
        <v>485</v>
      </c>
      <c r="C416" s="46" t="s">
        <v>1476</v>
      </c>
      <c r="D416" s="46" t="s">
        <v>492</v>
      </c>
      <c r="E416" s="46" t="s">
        <v>1482</v>
      </c>
      <c r="F416" s="46" t="s">
        <v>1001</v>
      </c>
      <c r="G416" s="52"/>
      <c r="H416" s="52"/>
      <c r="I416" s="52"/>
      <c r="J416" s="52"/>
      <c r="K416" s="52"/>
      <c r="L416" s="52"/>
      <c r="M416" s="52"/>
      <c r="N416" s="52"/>
      <c r="O416" s="52"/>
      <c r="P416" s="52"/>
      <c r="Q416" s="52"/>
      <c r="R416" s="52"/>
      <c r="S416" s="52"/>
      <c r="T416" s="52"/>
      <c r="U416" s="52"/>
      <c r="V416" s="52"/>
      <c r="W416" s="52"/>
      <c r="X416" s="52"/>
      <c r="Y416" s="52"/>
      <c r="Z416" s="52"/>
      <c r="AA416" s="52"/>
      <c r="AB416" s="52"/>
      <c r="AC416" s="52"/>
      <c r="AD416" s="52"/>
      <c r="AE416" s="52"/>
      <c r="AF416" s="52"/>
      <c r="AG416" s="52"/>
      <c r="AH416" s="52"/>
      <c r="AI416" s="52"/>
      <c r="AJ416" s="52"/>
      <c r="AK416" s="52"/>
      <c r="AL416" s="52"/>
      <c r="AM416" s="52"/>
      <c r="AN416" s="52"/>
      <c r="AO416" s="52"/>
      <c r="AP416" s="52"/>
      <c r="AQ416" s="52"/>
      <c r="AR416" s="52"/>
      <c r="AS416" s="52"/>
      <c r="AT416" s="52"/>
      <c r="AU416" s="52"/>
      <c r="AV416" s="52"/>
      <c r="AW416" s="52"/>
      <c r="AX416" s="52"/>
      <c r="AY416" s="52"/>
      <c r="AZ416" s="52"/>
      <c r="BA416" s="52"/>
      <c r="BB416" s="52"/>
    </row>
    <row r="417" spans="1:54" s="51" customFormat="1" ht="25.5" x14ac:dyDescent="0.25">
      <c r="A417" s="56">
        <v>415</v>
      </c>
      <c r="B417" s="46" t="s">
        <v>485</v>
      </c>
      <c r="C417" s="46" t="s">
        <v>1476</v>
      </c>
      <c r="D417" s="46" t="s">
        <v>493</v>
      </c>
      <c r="E417" s="46" t="s">
        <v>1483</v>
      </c>
      <c r="F417" s="46" t="s">
        <v>1002</v>
      </c>
      <c r="G417" s="52"/>
      <c r="H417" s="52"/>
      <c r="I417" s="52"/>
      <c r="J417" s="52"/>
      <c r="K417" s="52"/>
      <c r="L417" s="52"/>
      <c r="M417" s="52"/>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c r="AK417" s="52"/>
      <c r="AL417" s="52"/>
      <c r="AM417" s="52"/>
      <c r="AN417" s="52"/>
      <c r="AO417" s="52"/>
      <c r="AP417" s="52"/>
      <c r="AQ417" s="52"/>
      <c r="AR417" s="52"/>
      <c r="AS417" s="52"/>
      <c r="AT417" s="52"/>
      <c r="AU417" s="52"/>
      <c r="AV417" s="52"/>
      <c r="AW417" s="52"/>
      <c r="AX417" s="52"/>
      <c r="AY417" s="52"/>
      <c r="AZ417" s="52"/>
      <c r="BA417" s="52"/>
      <c r="BB417" s="52"/>
    </row>
    <row r="418" spans="1:54" s="51" customFormat="1" ht="25.5" x14ac:dyDescent="0.25">
      <c r="A418" s="56">
        <v>416</v>
      </c>
      <c r="B418" s="46" t="s">
        <v>485</v>
      </c>
      <c r="C418" s="46" t="s">
        <v>1476</v>
      </c>
      <c r="D418" s="46" t="s">
        <v>494</v>
      </c>
      <c r="E418" s="46" t="s">
        <v>1484</v>
      </c>
      <c r="F418" s="46" t="s">
        <v>1003</v>
      </c>
      <c r="G418" s="52"/>
      <c r="H418" s="52"/>
      <c r="I418" s="52"/>
      <c r="J418" s="52"/>
      <c r="K418" s="52"/>
      <c r="L418" s="52"/>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2"/>
      <c r="AK418" s="52"/>
      <c r="AL418" s="52"/>
      <c r="AM418" s="52"/>
      <c r="AN418" s="52"/>
      <c r="AO418" s="52"/>
      <c r="AP418" s="52"/>
      <c r="AQ418" s="52"/>
      <c r="AR418" s="52"/>
      <c r="AS418" s="52"/>
      <c r="AT418" s="52"/>
      <c r="AU418" s="52"/>
      <c r="AV418" s="52"/>
      <c r="AW418" s="52"/>
      <c r="AX418" s="52"/>
      <c r="AY418" s="52"/>
      <c r="AZ418" s="52"/>
      <c r="BA418" s="52"/>
      <c r="BB418" s="52"/>
    </row>
    <row r="419" spans="1:54" s="51" customFormat="1" ht="38.25" x14ac:dyDescent="0.25">
      <c r="A419" s="56">
        <v>417</v>
      </c>
      <c r="B419" s="45" t="s">
        <v>495</v>
      </c>
      <c r="C419" s="45" t="s">
        <v>1485</v>
      </c>
      <c r="D419" s="45" t="s">
        <v>495</v>
      </c>
      <c r="E419" s="45" t="s">
        <v>1485</v>
      </c>
      <c r="F419" s="45" t="s">
        <v>1004</v>
      </c>
      <c r="G419" s="52"/>
      <c r="H419" s="52"/>
      <c r="I419" s="52"/>
      <c r="J419" s="52"/>
      <c r="K419" s="52"/>
      <c r="L419" s="52"/>
      <c r="M419" s="52"/>
      <c r="N419" s="52"/>
      <c r="O419" s="52"/>
      <c r="P419" s="52"/>
      <c r="Q419" s="52"/>
      <c r="R419" s="52"/>
      <c r="S419" s="52"/>
      <c r="T419" s="52"/>
      <c r="U419" s="52"/>
      <c r="V419" s="52"/>
      <c r="W419" s="52"/>
      <c r="X419" s="52"/>
      <c r="Y419" s="52"/>
      <c r="Z419" s="52"/>
      <c r="AA419" s="52"/>
      <c r="AB419" s="52"/>
      <c r="AC419" s="52"/>
      <c r="AD419" s="52"/>
      <c r="AE419" s="52"/>
      <c r="AF419" s="52"/>
      <c r="AG419" s="52"/>
      <c r="AH419" s="52"/>
      <c r="AI419" s="52"/>
      <c r="AJ419" s="52"/>
      <c r="AK419" s="52"/>
      <c r="AL419" s="52"/>
      <c r="AM419" s="52"/>
      <c r="AN419" s="52"/>
      <c r="AO419" s="52"/>
      <c r="AP419" s="52"/>
      <c r="AQ419" s="52"/>
      <c r="AR419" s="52"/>
      <c r="AS419" s="52"/>
      <c r="AT419" s="52"/>
      <c r="AU419" s="52"/>
      <c r="AV419" s="52"/>
      <c r="AW419" s="52"/>
      <c r="AX419" s="52"/>
      <c r="AY419" s="52"/>
      <c r="AZ419" s="52"/>
      <c r="BA419" s="52"/>
      <c r="BB419" s="52"/>
    </row>
    <row r="420" spans="1:54" s="51" customFormat="1" ht="38.25" x14ac:dyDescent="0.25">
      <c r="A420" s="56">
        <v>418</v>
      </c>
      <c r="B420" s="46" t="s">
        <v>495</v>
      </c>
      <c r="C420" s="46" t="s">
        <v>1485</v>
      </c>
      <c r="D420" s="46" t="s">
        <v>496</v>
      </c>
      <c r="E420" s="46" t="s">
        <v>1486</v>
      </c>
      <c r="F420" s="46" t="s">
        <v>1005</v>
      </c>
      <c r="G420" s="52"/>
      <c r="H420" s="52"/>
      <c r="I420" s="52"/>
      <c r="J420" s="52"/>
      <c r="K420" s="52"/>
      <c r="L420" s="52"/>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c r="AK420" s="52"/>
      <c r="AL420" s="52"/>
      <c r="AM420" s="52"/>
      <c r="AN420" s="52"/>
      <c r="AO420" s="52"/>
      <c r="AP420" s="52"/>
      <c r="AQ420" s="52"/>
      <c r="AR420" s="52"/>
      <c r="AS420" s="52"/>
      <c r="AT420" s="52"/>
      <c r="AU420" s="52"/>
      <c r="AV420" s="52"/>
      <c r="AW420" s="52"/>
      <c r="AX420" s="52"/>
      <c r="AY420" s="52"/>
      <c r="AZ420" s="52"/>
      <c r="BA420" s="52"/>
      <c r="BB420" s="52"/>
    </row>
    <row r="421" spans="1:54" s="51" customFormat="1" ht="38.25" x14ac:dyDescent="0.25">
      <c r="A421" s="56">
        <v>419</v>
      </c>
      <c r="B421" s="46" t="s">
        <v>495</v>
      </c>
      <c r="C421" s="46" t="s">
        <v>1485</v>
      </c>
      <c r="D421" s="46" t="s">
        <v>497</v>
      </c>
      <c r="E421" s="46" t="s">
        <v>1397</v>
      </c>
      <c r="F421" s="46" t="s">
        <v>995</v>
      </c>
      <c r="G421" s="52"/>
      <c r="H421" s="52"/>
      <c r="I421" s="52"/>
      <c r="J421" s="52"/>
      <c r="K421" s="52"/>
      <c r="L421" s="52"/>
      <c r="M421" s="52"/>
      <c r="N421" s="52"/>
      <c r="O421" s="52"/>
      <c r="P421" s="52"/>
      <c r="Q421" s="52"/>
      <c r="R421" s="52"/>
      <c r="S421" s="52"/>
      <c r="T421" s="52"/>
      <c r="U421" s="52"/>
      <c r="V421" s="52"/>
      <c r="W421" s="52"/>
      <c r="X421" s="52"/>
      <c r="Y421" s="52"/>
      <c r="Z421" s="52"/>
      <c r="AA421" s="52"/>
      <c r="AB421" s="52"/>
      <c r="AC421" s="52"/>
      <c r="AD421" s="52"/>
      <c r="AE421" s="52"/>
      <c r="AF421" s="52"/>
      <c r="AG421" s="52"/>
      <c r="AH421" s="52"/>
      <c r="AI421" s="52"/>
      <c r="AJ421" s="52"/>
      <c r="AK421" s="52"/>
      <c r="AL421" s="52"/>
      <c r="AM421" s="52"/>
      <c r="AN421" s="52"/>
      <c r="AO421" s="52"/>
      <c r="AP421" s="52"/>
      <c r="AQ421" s="52"/>
      <c r="AR421" s="52"/>
      <c r="AS421" s="52"/>
      <c r="AT421" s="52"/>
      <c r="AU421" s="52"/>
      <c r="AV421" s="52"/>
      <c r="AW421" s="52"/>
      <c r="AX421" s="52"/>
      <c r="AY421" s="52"/>
      <c r="AZ421" s="52"/>
      <c r="BA421" s="52"/>
      <c r="BB421" s="52"/>
    </row>
    <row r="422" spans="1:54" s="51" customFormat="1" ht="38.25" x14ac:dyDescent="0.25">
      <c r="A422" s="56">
        <v>420</v>
      </c>
      <c r="B422" s="46" t="s">
        <v>495</v>
      </c>
      <c r="C422" s="46" t="s">
        <v>1485</v>
      </c>
      <c r="D422" s="46" t="s">
        <v>498</v>
      </c>
      <c r="E422" s="46" t="s">
        <v>1487</v>
      </c>
      <c r="F422" s="46" t="s">
        <v>1006</v>
      </c>
      <c r="G422" s="52"/>
      <c r="H422" s="52"/>
      <c r="I422" s="52"/>
      <c r="J422" s="52"/>
      <c r="K422" s="52"/>
      <c r="L422" s="52"/>
      <c r="M422" s="52"/>
      <c r="N422" s="52"/>
      <c r="O422" s="52"/>
      <c r="P422" s="52"/>
      <c r="Q422" s="52"/>
      <c r="R422" s="52"/>
      <c r="S422" s="52"/>
      <c r="T422" s="52"/>
      <c r="U422" s="52"/>
      <c r="V422" s="52"/>
      <c r="W422" s="52"/>
      <c r="X422" s="52"/>
      <c r="Y422" s="52"/>
      <c r="Z422" s="52"/>
      <c r="AA422" s="52"/>
      <c r="AB422" s="52"/>
      <c r="AC422" s="52"/>
      <c r="AD422" s="52"/>
      <c r="AE422" s="52"/>
      <c r="AF422" s="52"/>
      <c r="AG422" s="52"/>
      <c r="AH422" s="52"/>
      <c r="AI422" s="52"/>
      <c r="AJ422" s="52"/>
      <c r="AK422" s="52"/>
      <c r="AL422" s="52"/>
      <c r="AM422" s="52"/>
      <c r="AN422" s="52"/>
      <c r="AO422" s="52"/>
      <c r="AP422" s="52"/>
      <c r="AQ422" s="52"/>
      <c r="AR422" s="52"/>
      <c r="AS422" s="52"/>
      <c r="AT422" s="52"/>
      <c r="AU422" s="52"/>
      <c r="AV422" s="52"/>
      <c r="AW422" s="52"/>
      <c r="AX422" s="52"/>
      <c r="AY422" s="52"/>
      <c r="AZ422" s="52"/>
      <c r="BA422" s="52"/>
      <c r="BB422" s="52"/>
    </row>
    <row r="423" spans="1:54" s="51" customFormat="1" ht="38.25" x14ac:dyDescent="0.25">
      <c r="A423" s="56">
        <v>421</v>
      </c>
      <c r="B423" s="46" t="s">
        <v>495</v>
      </c>
      <c r="C423" s="46" t="s">
        <v>1485</v>
      </c>
      <c r="D423" s="46" t="s">
        <v>499</v>
      </c>
      <c r="E423" s="46" t="s">
        <v>1488</v>
      </c>
      <c r="F423" s="46" t="s">
        <v>1007</v>
      </c>
      <c r="G423" s="52"/>
      <c r="H423" s="52"/>
      <c r="I423" s="52"/>
      <c r="J423" s="52"/>
      <c r="K423" s="52"/>
      <c r="L423" s="52"/>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c r="AK423" s="52"/>
      <c r="AL423" s="52"/>
      <c r="AM423" s="52"/>
      <c r="AN423" s="52"/>
      <c r="AO423" s="52"/>
      <c r="AP423" s="52"/>
      <c r="AQ423" s="52"/>
      <c r="AR423" s="52"/>
      <c r="AS423" s="52"/>
      <c r="AT423" s="52"/>
      <c r="AU423" s="52"/>
      <c r="AV423" s="52"/>
      <c r="AW423" s="52"/>
      <c r="AX423" s="52"/>
      <c r="AY423" s="52"/>
      <c r="AZ423" s="52"/>
      <c r="BA423" s="52"/>
      <c r="BB423" s="52"/>
    </row>
    <row r="424" spans="1:54" s="51" customFormat="1" ht="38.25" x14ac:dyDescent="0.25">
      <c r="A424" s="56">
        <v>422</v>
      </c>
      <c r="B424" s="46" t="s">
        <v>495</v>
      </c>
      <c r="C424" s="46" t="s">
        <v>1485</v>
      </c>
      <c r="D424" s="46" t="s">
        <v>500</v>
      </c>
      <c r="E424" s="46" t="s">
        <v>1489</v>
      </c>
      <c r="F424" s="46" t="s">
        <v>1008</v>
      </c>
      <c r="G424" s="52"/>
      <c r="H424" s="52"/>
      <c r="I424" s="52"/>
      <c r="J424" s="52"/>
      <c r="K424" s="52"/>
      <c r="L424" s="52"/>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c r="AK424" s="52"/>
      <c r="AL424" s="52"/>
      <c r="AM424" s="52"/>
      <c r="AN424" s="52"/>
      <c r="AO424" s="52"/>
      <c r="AP424" s="52"/>
      <c r="AQ424" s="52"/>
      <c r="AR424" s="52"/>
      <c r="AS424" s="52"/>
      <c r="AT424" s="52"/>
      <c r="AU424" s="52"/>
      <c r="AV424" s="52"/>
      <c r="AW424" s="52"/>
      <c r="AX424" s="52"/>
      <c r="AY424" s="52"/>
      <c r="AZ424" s="52"/>
      <c r="BA424" s="52"/>
      <c r="BB424" s="52"/>
    </row>
    <row r="425" spans="1:54" s="51" customFormat="1" ht="38.25" x14ac:dyDescent="0.25">
      <c r="A425" s="56">
        <v>423</v>
      </c>
      <c r="B425" s="46" t="s">
        <v>495</v>
      </c>
      <c r="C425" s="46" t="s">
        <v>1485</v>
      </c>
      <c r="D425" s="46" t="s">
        <v>501</v>
      </c>
      <c r="E425" s="46" t="s">
        <v>1490</v>
      </c>
      <c r="F425" s="46" t="s">
        <v>1009</v>
      </c>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c r="AK425" s="52"/>
      <c r="AL425" s="52"/>
      <c r="AM425" s="52"/>
      <c r="AN425" s="52"/>
      <c r="AO425" s="52"/>
      <c r="AP425" s="52"/>
      <c r="AQ425" s="52"/>
      <c r="AR425" s="52"/>
      <c r="AS425" s="52"/>
      <c r="AT425" s="52"/>
      <c r="AU425" s="52"/>
      <c r="AV425" s="52"/>
      <c r="AW425" s="52"/>
      <c r="AX425" s="52"/>
      <c r="AY425" s="52"/>
      <c r="AZ425" s="52"/>
      <c r="BA425" s="52"/>
      <c r="BB425" s="52"/>
    </row>
    <row r="426" spans="1:54" s="51" customFormat="1" ht="38.25" x14ac:dyDescent="0.25">
      <c r="A426" s="56">
        <v>424</v>
      </c>
      <c r="B426" s="46" t="s">
        <v>495</v>
      </c>
      <c r="C426" s="46" t="s">
        <v>1485</v>
      </c>
      <c r="D426" s="46" t="s">
        <v>502</v>
      </c>
      <c r="E426" s="46" t="s">
        <v>1491</v>
      </c>
      <c r="F426" s="46" t="s">
        <v>1010</v>
      </c>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c r="AK426" s="52"/>
      <c r="AL426" s="52"/>
      <c r="AM426" s="52"/>
      <c r="AN426" s="52"/>
      <c r="AO426" s="52"/>
      <c r="AP426" s="52"/>
      <c r="AQ426" s="52"/>
      <c r="AR426" s="52"/>
      <c r="AS426" s="52"/>
      <c r="AT426" s="52"/>
      <c r="AU426" s="52"/>
      <c r="AV426" s="52"/>
      <c r="AW426" s="52"/>
      <c r="AX426" s="52"/>
      <c r="AY426" s="52"/>
      <c r="AZ426" s="52"/>
      <c r="BA426" s="52"/>
      <c r="BB426" s="52"/>
    </row>
    <row r="427" spans="1:54" s="51" customFormat="1" ht="38.25" x14ac:dyDescent="0.25">
      <c r="A427" s="56">
        <v>425</v>
      </c>
      <c r="B427" s="46" t="s">
        <v>495</v>
      </c>
      <c r="C427" s="46" t="s">
        <v>1485</v>
      </c>
      <c r="D427" s="46" t="s">
        <v>503</v>
      </c>
      <c r="E427" s="46" t="s">
        <v>1492</v>
      </c>
      <c r="F427" s="46" t="s">
        <v>1011</v>
      </c>
      <c r="G427" s="52"/>
      <c r="H427" s="52"/>
      <c r="I427" s="52"/>
      <c r="J427" s="52"/>
      <c r="K427" s="52"/>
      <c r="L427" s="52"/>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c r="AK427" s="52"/>
      <c r="AL427" s="52"/>
      <c r="AM427" s="52"/>
      <c r="AN427" s="52"/>
      <c r="AO427" s="52"/>
      <c r="AP427" s="52"/>
      <c r="AQ427" s="52"/>
      <c r="AR427" s="52"/>
      <c r="AS427" s="52"/>
      <c r="AT427" s="52"/>
      <c r="AU427" s="52"/>
      <c r="AV427" s="52"/>
      <c r="AW427" s="52"/>
      <c r="AX427" s="52"/>
      <c r="AY427" s="52"/>
      <c r="AZ427" s="52"/>
      <c r="BA427" s="52"/>
      <c r="BB427" s="52"/>
    </row>
    <row r="428" spans="1:54" s="51" customFormat="1" ht="38.25" x14ac:dyDescent="0.25">
      <c r="A428" s="56">
        <v>426</v>
      </c>
      <c r="B428" s="46" t="s">
        <v>495</v>
      </c>
      <c r="C428" s="46" t="s">
        <v>1485</v>
      </c>
      <c r="D428" s="46" t="s">
        <v>504</v>
      </c>
      <c r="E428" s="46" t="s">
        <v>1493</v>
      </c>
      <c r="F428" s="46" t="s">
        <v>1012</v>
      </c>
      <c r="G428" s="52"/>
      <c r="H428" s="52"/>
      <c r="I428" s="52"/>
      <c r="J428" s="52"/>
      <c r="K428" s="52"/>
      <c r="L428" s="52"/>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c r="AK428" s="52"/>
      <c r="AL428" s="52"/>
      <c r="AM428" s="52"/>
      <c r="AN428" s="52"/>
      <c r="AO428" s="52"/>
      <c r="AP428" s="52"/>
      <c r="AQ428" s="52"/>
      <c r="AR428" s="52"/>
      <c r="AS428" s="52"/>
      <c r="AT428" s="52"/>
      <c r="AU428" s="52"/>
      <c r="AV428" s="52"/>
      <c r="AW428" s="52"/>
      <c r="AX428" s="52"/>
      <c r="AY428" s="52"/>
      <c r="AZ428" s="52"/>
      <c r="BA428" s="52"/>
      <c r="BB428" s="52"/>
    </row>
    <row r="429" spans="1:54" s="51" customFormat="1" ht="38.25" x14ac:dyDescent="0.25">
      <c r="A429" s="56">
        <v>427</v>
      </c>
      <c r="B429" s="46" t="s">
        <v>495</v>
      </c>
      <c r="C429" s="46" t="s">
        <v>1485</v>
      </c>
      <c r="D429" s="46" t="s">
        <v>505</v>
      </c>
      <c r="E429" s="46" t="s">
        <v>1494</v>
      </c>
      <c r="F429" s="46" t="s">
        <v>1013</v>
      </c>
      <c r="G429" s="52"/>
      <c r="H429" s="52"/>
      <c r="I429" s="52"/>
      <c r="J429" s="52"/>
      <c r="K429" s="52"/>
      <c r="L429" s="52"/>
      <c r="M429" s="52"/>
      <c r="N429" s="52"/>
      <c r="O429" s="52"/>
      <c r="P429" s="52"/>
      <c r="Q429" s="52"/>
      <c r="R429" s="52"/>
      <c r="S429" s="52"/>
      <c r="T429" s="52"/>
      <c r="U429" s="52"/>
      <c r="V429" s="52"/>
      <c r="W429" s="52"/>
      <c r="X429" s="52"/>
      <c r="Y429" s="52"/>
      <c r="Z429" s="52"/>
      <c r="AA429" s="52"/>
      <c r="AB429" s="52"/>
      <c r="AC429" s="52"/>
      <c r="AD429" s="52"/>
      <c r="AE429" s="52"/>
      <c r="AF429" s="52"/>
      <c r="AG429" s="52"/>
      <c r="AH429" s="52"/>
      <c r="AI429" s="52"/>
      <c r="AJ429" s="52"/>
      <c r="AK429" s="52"/>
      <c r="AL429" s="52"/>
      <c r="AM429" s="52"/>
      <c r="AN429" s="52"/>
      <c r="AO429" s="52"/>
      <c r="AP429" s="52"/>
      <c r="AQ429" s="52"/>
      <c r="AR429" s="52"/>
      <c r="AS429" s="52"/>
      <c r="AT429" s="52"/>
      <c r="AU429" s="52"/>
      <c r="AV429" s="52"/>
      <c r="AW429" s="52"/>
      <c r="AX429" s="52"/>
      <c r="AY429" s="52"/>
      <c r="AZ429" s="52"/>
      <c r="BA429" s="52"/>
      <c r="BB429" s="52"/>
    </row>
    <row r="430" spans="1:54" s="51" customFormat="1" ht="38.25" x14ac:dyDescent="0.25">
      <c r="A430" s="56">
        <v>428</v>
      </c>
      <c r="B430" s="46" t="s">
        <v>495</v>
      </c>
      <c r="C430" s="46" t="s">
        <v>1485</v>
      </c>
      <c r="D430" s="46" t="s">
        <v>506</v>
      </c>
      <c r="E430" s="46" t="s">
        <v>1495</v>
      </c>
      <c r="F430" s="46" t="s">
        <v>1014</v>
      </c>
      <c r="G430" s="52"/>
      <c r="H430" s="52"/>
      <c r="I430" s="52"/>
      <c r="J430" s="52"/>
      <c r="K430" s="52"/>
      <c r="L430" s="52"/>
      <c r="M430" s="52"/>
      <c r="N430" s="52"/>
      <c r="O430" s="52"/>
      <c r="P430" s="52"/>
      <c r="Q430" s="52"/>
      <c r="R430" s="52"/>
      <c r="S430" s="52"/>
      <c r="T430" s="52"/>
      <c r="U430" s="52"/>
      <c r="V430" s="52"/>
      <c r="W430" s="52"/>
      <c r="X430" s="52"/>
      <c r="Y430" s="52"/>
      <c r="Z430" s="52"/>
      <c r="AA430" s="52"/>
      <c r="AB430" s="52"/>
      <c r="AC430" s="52"/>
      <c r="AD430" s="52"/>
      <c r="AE430" s="52"/>
      <c r="AF430" s="52"/>
      <c r="AG430" s="52"/>
      <c r="AH430" s="52"/>
      <c r="AI430" s="52"/>
      <c r="AJ430" s="52"/>
      <c r="AK430" s="52"/>
      <c r="AL430" s="52"/>
      <c r="AM430" s="52"/>
      <c r="AN430" s="52"/>
      <c r="AO430" s="52"/>
      <c r="AP430" s="52"/>
      <c r="AQ430" s="52"/>
      <c r="AR430" s="52"/>
      <c r="AS430" s="52"/>
      <c r="AT430" s="52"/>
      <c r="AU430" s="52"/>
      <c r="AV430" s="52"/>
      <c r="AW430" s="52"/>
      <c r="AX430" s="52"/>
      <c r="AY430" s="52"/>
      <c r="AZ430" s="52"/>
      <c r="BA430" s="52"/>
      <c r="BB430" s="52"/>
    </row>
    <row r="431" spans="1:54" s="51" customFormat="1" ht="38.25" x14ac:dyDescent="0.25">
      <c r="A431" s="56">
        <v>429</v>
      </c>
      <c r="B431" s="46" t="s">
        <v>495</v>
      </c>
      <c r="C431" s="46" t="s">
        <v>1485</v>
      </c>
      <c r="D431" s="46" t="s">
        <v>507</v>
      </c>
      <c r="E431" s="46" t="s">
        <v>1496</v>
      </c>
      <c r="F431" s="46" t="s">
        <v>1015</v>
      </c>
      <c r="G431" s="52"/>
      <c r="H431" s="52"/>
      <c r="I431" s="52"/>
      <c r="J431" s="52"/>
      <c r="K431" s="52"/>
      <c r="L431" s="52"/>
      <c r="M431" s="52"/>
      <c r="N431" s="52"/>
      <c r="O431" s="52"/>
      <c r="P431" s="52"/>
      <c r="Q431" s="52"/>
      <c r="R431" s="52"/>
      <c r="S431" s="52"/>
      <c r="T431" s="52"/>
      <c r="U431" s="52"/>
      <c r="V431" s="52"/>
      <c r="W431" s="52"/>
      <c r="X431" s="52"/>
      <c r="Y431" s="52"/>
      <c r="Z431" s="52"/>
      <c r="AA431" s="52"/>
      <c r="AB431" s="52"/>
      <c r="AC431" s="52"/>
      <c r="AD431" s="52"/>
      <c r="AE431" s="52"/>
      <c r="AF431" s="52"/>
      <c r="AG431" s="52"/>
      <c r="AH431" s="52"/>
      <c r="AI431" s="52"/>
      <c r="AJ431" s="52"/>
      <c r="AK431" s="52"/>
      <c r="AL431" s="52"/>
      <c r="AM431" s="52"/>
      <c r="AN431" s="52"/>
      <c r="AO431" s="52"/>
      <c r="AP431" s="52"/>
      <c r="AQ431" s="52"/>
      <c r="AR431" s="52"/>
      <c r="AS431" s="52"/>
      <c r="AT431" s="52"/>
      <c r="AU431" s="52"/>
      <c r="AV431" s="52"/>
      <c r="AW431" s="52"/>
      <c r="AX431" s="52"/>
      <c r="AY431" s="52"/>
      <c r="AZ431" s="52"/>
      <c r="BA431" s="52"/>
      <c r="BB431" s="52"/>
    </row>
    <row r="432" spans="1:54" s="51" customFormat="1" ht="38.25" x14ac:dyDescent="0.25">
      <c r="A432" s="56">
        <v>430</v>
      </c>
      <c r="B432" s="46" t="s">
        <v>495</v>
      </c>
      <c r="C432" s="46" t="s">
        <v>1485</v>
      </c>
      <c r="D432" s="46" t="s">
        <v>508</v>
      </c>
      <c r="E432" s="46" t="s">
        <v>1497</v>
      </c>
      <c r="F432" s="46" t="s">
        <v>1016</v>
      </c>
      <c r="G432" s="52"/>
      <c r="H432" s="52"/>
      <c r="I432" s="52"/>
      <c r="J432" s="52"/>
      <c r="K432" s="52"/>
      <c r="L432" s="52"/>
      <c r="M432" s="52"/>
      <c r="N432" s="52"/>
      <c r="O432" s="52"/>
      <c r="P432" s="52"/>
      <c r="Q432" s="52"/>
      <c r="R432" s="52"/>
      <c r="S432" s="52"/>
      <c r="T432" s="52"/>
      <c r="U432" s="52"/>
      <c r="V432" s="52"/>
      <c r="W432" s="52"/>
      <c r="X432" s="52"/>
      <c r="Y432" s="52"/>
      <c r="Z432" s="52"/>
      <c r="AA432" s="52"/>
      <c r="AB432" s="52"/>
      <c r="AC432" s="52"/>
      <c r="AD432" s="52"/>
      <c r="AE432" s="52"/>
      <c r="AF432" s="52"/>
      <c r="AG432" s="52"/>
      <c r="AH432" s="52"/>
      <c r="AI432" s="52"/>
      <c r="AJ432" s="52"/>
      <c r="AK432" s="52"/>
      <c r="AL432" s="52"/>
      <c r="AM432" s="52"/>
      <c r="AN432" s="52"/>
      <c r="AO432" s="52"/>
      <c r="AP432" s="52"/>
      <c r="AQ432" s="52"/>
      <c r="AR432" s="52"/>
      <c r="AS432" s="52"/>
      <c r="AT432" s="52"/>
      <c r="AU432" s="52"/>
      <c r="AV432" s="52"/>
      <c r="AW432" s="52"/>
      <c r="AX432" s="52"/>
      <c r="AY432" s="52"/>
      <c r="AZ432" s="52"/>
      <c r="BA432" s="52"/>
      <c r="BB432" s="52"/>
    </row>
    <row r="433" spans="1:54" s="51" customFormat="1" ht="38.25" x14ac:dyDescent="0.25">
      <c r="A433" s="56">
        <v>431</v>
      </c>
      <c r="B433" s="46" t="s">
        <v>495</v>
      </c>
      <c r="C433" s="46" t="s">
        <v>1485</v>
      </c>
      <c r="D433" s="46" t="s">
        <v>509</v>
      </c>
      <c r="E433" s="46" t="s">
        <v>1498</v>
      </c>
      <c r="F433" s="46" t="s">
        <v>1017</v>
      </c>
      <c r="G433" s="52"/>
      <c r="H433" s="52"/>
      <c r="I433" s="52"/>
      <c r="J433" s="52"/>
      <c r="K433" s="52"/>
      <c r="L433" s="52"/>
      <c r="M433" s="52"/>
      <c r="N433" s="52"/>
      <c r="O433" s="52"/>
      <c r="P433" s="52"/>
      <c r="Q433" s="52"/>
      <c r="R433" s="52"/>
      <c r="S433" s="52"/>
      <c r="T433" s="52"/>
      <c r="U433" s="52"/>
      <c r="V433" s="52"/>
      <c r="W433" s="52"/>
      <c r="X433" s="52"/>
      <c r="Y433" s="52"/>
      <c r="Z433" s="52"/>
      <c r="AA433" s="52"/>
      <c r="AB433" s="52"/>
      <c r="AC433" s="52"/>
      <c r="AD433" s="52"/>
      <c r="AE433" s="52"/>
      <c r="AF433" s="52"/>
      <c r="AG433" s="52"/>
      <c r="AH433" s="52"/>
      <c r="AI433" s="52"/>
      <c r="AJ433" s="52"/>
      <c r="AK433" s="52"/>
      <c r="AL433" s="52"/>
      <c r="AM433" s="52"/>
      <c r="AN433" s="52"/>
      <c r="AO433" s="52"/>
      <c r="AP433" s="52"/>
      <c r="AQ433" s="52"/>
      <c r="AR433" s="52"/>
      <c r="AS433" s="52"/>
      <c r="AT433" s="52"/>
      <c r="AU433" s="52"/>
      <c r="AV433" s="52"/>
      <c r="AW433" s="52"/>
      <c r="AX433" s="52"/>
      <c r="AY433" s="52"/>
      <c r="AZ433" s="52"/>
      <c r="BA433" s="52"/>
      <c r="BB433" s="52"/>
    </row>
    <row r="434" spans="1:54" s="51" customFormat="1" ht="38.25" x14ac:dyDescent="0.25">
      <c r="A434" s="56">
        <v>432</v>
      </c>
      <c r="B434" s="46" t="s">
        <v>495</v>
      </c>
      <c r="C434" s="46" t="s">
        <v>1485</v>
      </c>
      <c r="D434" s="46" t="s">
        <v>510</v>
      </c>
      <c r="E434" s="46" t="s">
        <v>1499</v>
      </c>
      <c r="F434" s="46" t="s">
        <v>1018</v>
      </c>
      <c r="G434" s="52"/>
      <c r="H434" s="52"/>
      <c r="I434" s="52"/>
      <c r="J434" s="52"/>
      <c r="K434" s="52"/>
      <c r="L434" s="52"/>
      <c r="M434" s="52"/>
      <c r="N434" s="52"/>
      <c r="O434" s="52"/>
      <c r="P434" s="52"/>
      <c r="Q434" s="52"/>
      <c r="R434" s="52"/>
      <c r="S434" s="52"/>
      <c r="T434" s="52"/>
      <c r="U434" s="52"/>
      <c r="V434" s="52"/>
      <c r="W434" s="52"/>
      <c r="X434" s="52"/>
      <c r="Y434" s="52"/>
      <c r="Z434" s="52"/>
      <c r="AA434" s="52"/>
      <c r="AB434" s="52"/>
      <c r="AC434" s="52"/>
      <c r="AD434" s="52"/>
      <c r="AE434" s="52"/>
      <c r="AF434" s="52"/>
      <c r="AG434" s="52"/>
      <c r="AH434" s="52"/>
      <c r="AI434" s="52"/>
      <c r="AJ434" s="52"/>
      <c r="AK434" s="52"/>
      <c r="AL434" s="52"/>
      <c r="AM434" s="52"/>
      <c r="AN434" s="52"/>
      <c r="AO434" s="52"/>
      <c r="AP434" s="52"/>
      <c r="AQ434" s="52"/>
      <c r="AR434" s="52"/>
      <c r="AS434" s="52"/>
      <c r="AT434" s="52"/>
      <c r="AU434" s="52"/>
      <c r="AV434" s="52"/>
      <c r="AW434" s="52"/>
      <c r="AX434" s="52"/>
      <c r="AY434" s="52"/>
      <c r="AZ434" s="52"/>
      <c r="BA434" s="52"/>
      <c r="BB434" s="52"/>
    </row>
    <row r="435" spans="1:54" s="51" customFormat="1" ht="25.5" x14ac:dyDescent="0.25">
      <c r="A435" s="56">
        <v>433</v>
      </c>
      <c r="B435" s="45" t="s">
        <v>511</v>
      </c>
      <c r="C435" s="45" t="s">
        <v>1500</v>
      </c>
      <c r="D435" s="45" t="s">
        <v>511</v>
      </c>
      <c r="E435" s="45" t="s">
        <v>1500</v>
      </c>
      <c r="F435" s="45" t="s">
        <v>1019</v>
      </c>
      <c r="G435" s="52"/>
      <c r="H435" s="52"/>
      <c r="I435" s="52"/>
      <c r="J435" s="52"/>
      <c r="K435" s="52"/>
      <c r="L435" s="52"/>
      <c r="M435" s="52"/>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2"/>
      <c r="AL435" s="52"/>
      <c r="AM435" s="52"/>
      <c r="AN435" s="52"/>
      <c r="AO435" s="52"/>
      <c r="AP435" s="52"/>
      <c r="AQ435" s="52"/>
      <c r="AR435" s="52"/>
      <c r="AS435" s="52"/>
      <c r="AT435" s="52"/>
      <c r="AU435" s="52"/>
      <c r="AV435" s="52"/>
      <c r="AW435" s="52"/>
      <c r="AX435" s="52"/>
      <c r="AY435" s="52"/>
      <c r="AZ435" s="52"/>
      <c r="BA435" s="52"/>
      <c r="BB435" s="52"/>
    </row>
    <row r="436" spans="1:54" s="51" customFormat="1" ht="51" x14ac:dyDescent="0.25">
      <c r="A436" s="56">
        <v>434</v>
      </c>
      <c r="B436" s="46" t="s">
        <v>511</v>
      </c>
      <c r="C436" s="46" t="s">
        <v>1500</v>
      </c>
      <c r="D436" s="46" t="s">
        <v>512</v>
      </c>
      <c r="E436" s="46" t="s">
        <v>1501</v>
      </c>
      <c r="F436" s="46" t="s">
        <v>1020</v>
      </c>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2"/>
      <c r="AL436" s="52"/>
      <c r="AM436" s="52"/>
      <c r="AN436" s="52"/>
      <c r="AO436" s="52"/>
      <c r="AP436" s="52"/>
      <c r="AQ436" s="52"/>
      <c r="AR436" s="52"/>
      <c r="AS436" s="52"/>
      <c r="AT436" s="52"/>
      <c r="AU436" s="52"/>
      <c r="AV436" s="52"/>
      <c r="AW436" s="52"/>
      <c r="AX436" s="52"/>
      <c r="AY436" s="52"/>
      <c r="AZ436" s="52"/>
      <c r="BA436" s="52"/>
      <c r="BB436" s="52"/>
    </row>
    <row r="437" spans="1:54" s="51" customFormat="1" ht="25.5" x14ac:dyDescent="0.25">
      <c r="A437" s="56">
        <v>435</v>
      </c>
      <c r="B437" s="46" t="s">
        <v>511</v>
      </c>
      <c r="C437" s="46" t="s">
        <v>1500</v>
      </c>
      <c r="D437" s="46" t="s">
        <v>513</v>
      </c>
      <c r="E437" s="46" t="s">
        <v>1502</v>
      </c>
      <c r="F437" s="46" t="s">
        <v>1021</v>
      </c>
      <c r="G437" s="52"/>
      <c r="H437" s="52"/>
      <c r="I437" s="52"/>
      <c r="J437" s="52"/>
      <c r="K437" s="52"/>
      <c r="L437" s="52"/>
      <c r="M437" s="52"/>
      <c r="N437" s="52"/>
      <c r="O437" s="52"/>
      <c r="P437" s="52"/>
      <c r="Q437" s="52"/>
      <c r="R437" s="52"/>
      <c r="S437" s="52"/>
      <c r="T437" s="52"/>
      <c r="U437" s="52"/>
      <c r="V437" s="52"/>
      <c r="W437" s="52"/>
      <c r="X437" s="52"/>
      <c r="Y437" s="52"/>
      <c r="Z437" s="52"/>
      <c r="AA437" s="52"/>
      <c r="AB437" s="52"/>
      <c r="AC437" s="52"/>
      <c r="AD437" s="52"/>
      <c r="AE437" s="52"/>
      <c r="AF437" s="52"/>
      <c r="AG437" s="52"/>
      <c r="AH437" s="52"/>
      <c r="AI437" s="52"/>
      <c r="AJ437" s="52"/>
      <c r="AK437" s="52"/>
      <c r="AL437" s="52"/>
      <c r="AM437" s="52"/>
      <c r="AN437" s="52"/>
      <c r="AO437" s="52"/>
      <c r="AP437" s="52"/>
      <c r="AQ437" s="52"/>
      <c r="AR437" s="52"/>
      <c r="AS437" s="52"/>
      <c r="AT437" s="52"/>
      <c r="AU437" s="52"/>
      <c r="AV437" s="52"/>
      <c r="AW437" s="52"/>
      <c r="AX437" s="52"/>
      <c r="AY437" s="52"/>
      <c r="AZ437" s="52"/>
      <c r="BA437" s="52"/>
      <c r="BB437" s="52"/>
    </row>
    <row r="438" spans="1:54" s="51" customFormat="1" ht="25.5" x14ac:dyDescent="0.25">
      <c r="A438" s="56">
        <v>436</v>
      </c>
      <c r="B438" s="46" t="s">
        <v>511</v>
      </c>
      <c r="C438" s="46" t="s">
        <v>1500</v>
      </c>
      <c r="D438" s="46" t="s">
        <v>514</v>
      </c>
      <c r="E438" s="46" t="s">
        <v>1503</v>
      </c>
      <c r="F438" s="46" t="s">
        <v>1022</v>
      </c>
      <c r="G438" s="52"/>
      <c r="H438" s="52"/>
      <c r="I438" s="52"/>
      <c r="J438" s="52"/>
      <c r="K438" s="52"/>
      <c r="L438" s="52"/>
      <c r="M438" s="52"/>
      <c r="N438" s="52"/>
      <c r="O438" s="52"/>
      <c r="P438" s="52"/>
      <c r="Q438" s="52"/>
      <c r="R438" s="52"/>
      <c r="S438" s="52"/>
      <c r="T438" s="52"/>
      <c r="U438" s="52"/>
      <c r="V438" s="52"/>
      <c r="W438" s="52"/>
      <c r="X438" s="52"/>
      <c r="Y438" s="52"/>
      <c r="Z438" s="52"/>
      <c r="AA438" s="52"/>
      <c r="AB438" s="52"/>
      <c r="AC438" s="52"/>
      <c r="AD438" s="52"/>
      <c r="AE438" s="52"/>
      <c r="AF438" s="52"/>
      <c r="AG438" s="52"/>
      <c r="AH438" s="52"/>
      <c r="AI438" s="52"/>
      <c r="AJ438" s="52"/>
      <c r="AK438" s="52"/>
      <c r="AL438" s="52"/>
      <c r="AM438" s="52"/>
      <c r="AN438" s="52"/>
      <c r="AO438" s="52"/>
      <c r="AP438" s="52"/>
      <c r="AQ438" s="52"/>
      <c r="AR438" s="52"/>
      <c r="AS438" s="52"/>
      <c r="AT438" s="52"/>
      <c r="AU438" s="52"/>
      <c r="AV438" s="52"/>
      <c r="AW438" s="52"/>
      <c r="AX438" s="52"/>
      <c r="AY438" s="52"/>
      <c r="AZ438" s="52"/>
      <c r="BA438" s="52"/>
      <c r="BB438" s="52"/>
    </row>
    <row r="439" spans="1:54" s="51" customFormat="1" ht="38.25" x14ac:dyDescent="0.25">
      <c r="A439" s="56">
        <v>437</v>
      </c>
      <c r="B439" s="46" t="s">
        <v>511</v>
      </c>
      <c r="C439" s="46" t="s">
        <v>1500</v>
      </c>
      <c r="D439" s="46" t="s">
        <v>515</v>
      </c>
      <c r="E439" s="46" t="s">
        <v>1504</v>
      </c>
      <c r="F439" s="46" t="s">
        <v>1023</v>
      </c>
      <c r="G439" s="52"/>
      <c r="H439" s="52"/>
      <c r="I439" s="52"/>
      <c r="J439" s="52"/>
      <c r="K439" s="52"/>
      <c r="L439" s="52"/>
      <c r="M439" s="52"/>
      <c r="N439" s="52"/>
      <c r="O439" s="52"/>
      <c r="P439" s="52"/>
      <c r="Q439" s="52"/>
      <c r="R439" s="52"/>
      <c r="S439" s="52"/>
      <c r="T439" s="52"/>
      <c r="U439" s="52"/>
      <c r="V439" s="52"/>
      <c r="W439" s="52"/>
      <c r="X439" s="52"/>
      <c r="Y439" s="52"/>
      <c r="Z439" s="52"/>
      <c r="AA439" s="52"/>
      <c r="AB439" s="52"/>
      <c r="AC439" s="52"/>
      <c r="AD439" s="52"/>
      <c r="AE439" s="52"/>
      <c r="AF439" s="52"/>
      <c r="AG439" s="52"/>
      <c r="AH439" s="52"/>
      <c r="AI439" s="52"/>
      <c r="AJ439" s="52"/>
      <c r="AK439" s="52"/>
      <c r="AL439" s="52"/>
      <c r="AM439" s="52"/>
      <c r="AN439" s="52"/>
      <c r="AO439" s="52"/>
      <c r="AP439" s="52"/>
      <c r="AQ439" s="52"/>
      <c r="AR439" s="52"/>
      <c r="AS439" s="52"/>
      <c r="AT439" s="52"/>
      <c r="AU439" s="52"/>
      <c r="AV439" s="52"/>
      <c r="AW439" s="52"/>
      <c r="AX439" s="52"/>
      <c r="AY439" s="52"/>
      <c r="AZ439" s="52"/>
      <c r="BA439" s="52"/>
      <c r="BB439" s="52"/>
    </row>
    <row r="440" spans="1:54" s="51" customFormat="1" ht="25.5" x14ac:dyDescent="0.25">
      <c r="A440" s="56">
        <v>438</v>
      </c>
      <c r="B440" s="46" t="s">
        <v>511</v>
      </c>
      <c r="C440" s="46" t="s">
        <v>1500</v>
      </c>
      <c r="D440" s="46" t="s">
        <v>516</v>
      </c>
      <c r="E440" s="46" t="s">
        <v>1505</v>
      </c>
      <c r="F440" s="46" t="s">
        <v>1024</v>
      </c>
      <c r="G440" s="52"/>
      <c r="H440" s="52"/>
      <c r="I440" s="52"/>
      <c r="J440" s="52"/>
      <c r="K440" s="52"/>
      <c r="L440" s="52"/>
      <c r="M440" s="52"/>
      <c r="N440" s="52"/>
      <c r="O440" s="52"/>
      <c r="P440" s="52"/>
      <c r="Q440" s="52"/>
      <c r="R440" s="52"/>
      <c r="S440" s="52"/>
      <c r="T440" s="52"/>
      <c r="U440" s="52"/>
      <c r="V440" s="52"/>
      <c r="W440" s="52"/>
      <c r="X440" s="52"/>
      <c r="Y440" s="52"/>
      <c r="Z440" s="52"/>
      <c r="AA440" s="52"/>
      <c r="AB440" s="52"/>
      <c r="AC440" s="52"/>
      <c r="AD440" s="52"/>
      <c r="AE440" s="52"/>
      <c r="AF440" s="52"/>
      <c r="AG440" s="52"/>
      <c r="AH440" s="52"/>
      <c r="AI440" s="52"/>
      <c r="AJ440" s="52"/>
      <c r="AK440" s="52"/>
      <c r="AL440" s="52"/>
      <c r="AM440" s="52"/>
      <c r="AN440" s="52"/>
      <c r="AO440" s="52"/>
      <c r="AP440" s="52"/>
      <c r="AQ440" s="52"/>
      <c r="AR440" s="52"/>
      <c r="AS440" s="52"/>
      <c r="AT440" s="52"/>
      <c r="AU440" s="52"/>
      <c r="AV440" s="52"/>
      <c r="AW440" s="52"/>
      <c r="AX440" s="52"/>
      <c r="AY440" s="52"/>
      <c r="AZ440" s="52"/>
      <c r="BA440" s="52"/>
      <c r="BB440" s="52"/>
    </row>
    <row r="441" spans="1:54" s="51" customFormat="1" ht="38.25" x14ac:dyDescent="0.25">
      <c r="A441" s="56">
        <v>439</v>
      </c>
      <c r="B441" s="46" t="s">
        <v>511</v>
      </c>
      <c r="C441" s="46" t="s">
        <v>1500</v>
      </c>
      <c r="D441" s="46" t="s">
        <v>517</v>
      </c>
      <c r="E441" s="46" t="s">
        <v>1506</v>
      </c>
      <c r="F441" s="46" t="s">
        <v>1025</v>
      </c>
      <c r="G441" s="52"/>
      <c r="H441" s="52"/>
      <c r="I441" s="52"/>
      <c r="J441" s="52"/>
      <c r="K441" s="52"/>
      <c r="L441" s="52"/>
      <c r="M441" s="52"/>
      <c r="N441" s="52"/>
      <c r="O441" s="52"/>
      <c r="P441" s="52"/>
      <c r="Q441" s="52"/>
      <c r="R441" s="52"/>
      <c r="S441" s="52"/>
      <c r="T441" s="52"/>
      <c r="U441" s="52"/>
      <c r="V441" s="52"/>
      <c r="W441" s="52"/>
      <c r="X441" s="52"/>
      <c r="Y441" s="52"/>
      <c r="Z441" s="52"/>
      <c r="AA441" s="52"/>
      <c r="AB441" s="52"/>
      <c r="AC441" s="52"/>
      <c r="AD441" s="52"/>
      <c r="AE441" s="52"/>
      <c r="AF441" s="52"/>
      <c r="AG441" s="52"/>
      <c r="AH441" s="52"/>
      <c r="AI441" s="52"/>
      <c r="AJ441" s="52"/>
      <c r="AK441" s="52"/>
      <c r="AL441" s="52"/>
      <c r="AM441" s="52"/>
      <c r="AN441" s="52"/>
      <c r="AO441" s="52"/>
      <c r="AP441" s="52"/>
      <c r="AQ441" s="52"/>
      <c r="AR441" s="52"/>
      <c r="AS441" s="52"/>
      <c r="AT441" s="52"/>
      <c r="AU441" s="52"/>
      <c r="AV441" s="52"/>
      <c r="AW441" s="52"/>
      <c r="AX441" s="52"/>
      <c r="AY441" s="52"/>
      <c r="AZ441" s="52"/>
      <c r="BA441" s="52"/>
      <c r="BB441" s="52"/>
    </row>
    <row r="442" spans="1:54" s="51" customFormat="1" ht="25.5" x14ac:dyDescent="0.25">
      <c r="A442" s="56">
        <v>440</v>
      </c>
      <c r="B442" s="46" t="s">
        <v>511</v>
      </c>
      <c r="C442" s="46" t="s">
        <v>1500</v>
      </c>
      <c r="D442" s="46" t="s">
        <v>518</v>
      </c>
      <c r="E442" s="46" t="s">
        <v>1507</v>
      </c>
      <c r="F442" s="46" t="s">
        <v>1026</v>
      </c>
      <c r="G442" s="52"/>
      <c r="H442" s="52"/>
      <c r="I442" s="52"/>
      <c r="J442" s="52"/>
      <c r="K442" s="52"/>
      <c r="L442" s="52"/>
      <c r="M442" s="52"/>
      <c r="N442" s="52"/>
      <c r="O442" s="52"/>
      <c r="P442" s="52"/>
      <c r="Q442" s="52"/>
      <c r="R442" s="52"/>
      <c r="S442" s="52"/>
      <c r="T442" s="52"/>
      <c r="U442" s="52"/>
      <c r="V442" s="52"/>
      <c r="W442" s="52"/>
      <c r="X442" s="52"/>
      <c r="Y442" s="52"/>
      <c r="Z442" s="52"/>
      <c r="AA442" s="52"/>
      <c r="AB442" s="52"/>
      <c r="AC442" s="52"/>
      <c r="AD442" s="52"/>
      <c r="AE442" s="52"/>
      <c r="AF442" s="52"/>
      <c r="AG442" s="52"/>
      <c r="AH442" s="52"/>
      <c r="AI442" s="52"/>
      <c r="AJ442" s="52"/>
      <c r="AK442" s="52"/>
      <c r="AL442" s="52"/>
      <c r="AM442" s="52"/>
      <c r="AN442" s="52"/>
      <c r="AO442" s="52"/>
      <c r="AP442" s="52"/>
      <c r="AQ442" s="52"/>
      <c r="AR442" s="52"/>
      <c r="AS442" s="52"/>
      <c r="AT442" s="52"/>
      <c r="AU442" s="52"/>
      <c r="AV442" s="52"/>
      <c r="AW442" s="52"/>
      <c r="AX442" s="52"/>
      <c r="AY442" s="52"/>
      <c r="AZ442" s="52"/>
      <c r="BA442" s="52"/>
      <c r="BB442" s="52"/>
    </row>
    <row r="443" spans="1:54" s="51" customFormat="1" ht="38.25" x14ac:dyDescent="0.25">
      <c r="A443" s="56">
        <v>441</v>
      </c>
      <c r="B443" s="46" t="s">
        <v>511</v>
      </c>
      <c r="C443" s="46" t="s">
        <v>1500</v>
      </c>
      <c r="D443" s="46" t="s">
        <v>519</v>
      </c>
      <c r="E443" s="46" t="s">
        <v>1508</v>
      </c>
      <c r="F443" s="46" t="s">
        <v>1027</v>
      </c>
      <c r="G443" s="52"/>
      <c r="H443" s="52"/>
      <c r="I443" s="52"/>
      <c r="J443" s="52"/>
      <c r="K443" s="52"/>
      <c r="L443" s="52"/>
      <c r="M443" s="52"/>
      <c r="N443" s="52"/>
      <c r="O443" s="52"/>
      <c r="P443" s="52"/>
      <c r="Q443" s="52"/>
      <c r="R443" s="52"/>
      <c r="S443" s="52"/>
      <c r="T443" s="52"/>
      <c r="U443" s="52"/>
      <c r="V443" s="52"/>
      <c r="W443" s="52"/>
      <c r="X443" s="52"/>
      <c r="Y443" s="52"/>
      <c r="Z443" s="52"/>
      <c r="AA443" s="52"/>
      <c r="AB443" s="52"/>
      <c r="AC443" s="52"/>
      <c r="AD443" s="52"/>
      <c r="AE443" s="52"/>
      <c r="AF443" s="52"/>
      <c r="AG443" s="52"/>
      <c r="AH443" s="52"/>
      <c r="AI443" s="52"/>
      <c r="AJ443" s="52"/>
      <c r="AK443" s="52"/>
      <c r="AL443" s="52"/>
      <c r="AM443" s="52"/>
      <c r="AN443" s="52"/>
      <c r="AO443" s="52"/>
      <c r="AP443" s="52"/>
      <c r="AQ443" s="52"/>
      <c r="AR443" s="52"/>
      <c r="AS443" s="52"/>
      <c r="AT443" s="52"/>
      <c r="AU443" s="52"/>
      <c r="AV443" s="52"/>
      <c r="AW443" s="52"/>
      <c r="AX443" s="52"/>
      <c r="AY443" s="52"/>
      <c r="AZ443" s="52"/>
      <c r="BA443" s="52"/>
      <c r="BB443" s="52"/>
    </row>
    <row r="444" spans="1:54" s="51" customFormat="1" ht="25.5" x14ac:dyDescent="0.25">
      <c r="A444" s="56">
        <v>442</v>
      </c>
      <c r="B444" s="46" t="s">
        <v>511</v>
      </c>
      <c r="C444" s="46" t="s">
        <v>1500</v>
      </c>
      <c r="D444" s="46" t="s">
        <v>520</v>
      </c>
      <c r="E444" s="46" t="s">
        <v>1509</v>
      </c>
      <c r="F444" s="46" t="s">
        <v>1028</v>
      </c>
      <c r="G444" s="52"/>
      <c r="H444" s="52"/>
      <c r="I444" s="52"/>
      <c r="J444" s="52"/>
      <c r="K444" s="52"/>
      <c r="L444" s="52"/>
      <c r="M444" s="52"/>
      <c r="N444" s="52"/>
      <c r="O444" s="52"/>
      <c r="P444" s="52"/>
      <c r="Q444" s="52"/>
      <c r="R444" s="52"/>
      <c r="S444" s="52"/>
      <c r="T444" s="52"/>
      <c r="U444" s="52"/>
      <c r="V444" s="52"/>
      <c r="W444" s="52"/>
      <c r="X444" s="52"/>
      <c r="Y444" s="52"/>
      <c r="Z444" s="52"/>
      <c r="AA444" s="52"/>
      <c r="AB444" s="52"/>
      <c r="AC444" s="52"/>
      <c r="AD444" s="52"/>
      <c r="AE444" s="52"/>
      <c r="AF444" s="52"/>
      <c r="AG444" s="52"/>
      <c r="AH444" s="52"/>
      <c r="AI444" s="52"/>
      <c r="AJ444" s="52"/>
      <c r="AK444" s="52"/>
      <c r="AL444" s="52"/>
      <c r="AM444" s="52"/>
      <c r="AN444" s="52"/>
      <c r="AO444" s="52"/>
      <c r="AP444" s="52"/>
      <c r="AQ444" s="52"/>
      <c r="AR444" s="52"/>
      <c r="AS444" s="52"/>
      <c r="AT444" s="52"/>
      <c r="AU444" s="52"/>
      <c r="AV444" s="52"/>
      <c r="AW444" s="52"/>
      <c r="AX444" s="52"/>
      <c r="AY444" s="52"/>
      <c r="AZ444" s="52"/>
      <c r="BA444" s="52"/>
      <c r="BB444" s="52"/>
    </row>
    <row r="445" spans="1:54" s="51" customFormat="1" ht="25.5" x14ac:dyDescent="0.25">
      <c r="A445" s="56">
        <v>443</v>
      </c>
      <c r="B445" s="46" t="s">
        <v>511</v>
      </c>
      <c r="C445" s="46" t="s">
        <v>1500</v>
      </c>
      <c r="D445" s="46" t="s">
        <v>521</v>
      </c>
      <c r="E445" s="46" t="s">
        <v>1510</v>
      </c>
      <c r="F445" s="46" t="s">
        <v>1029</v>
      </c>
      <c r="G445" s="52"/>
      <c r="H445" s="52"/>
      <c r="I445" s="52"/>
      <c r="J445" s="52"/>
      <c r="K445" s="52"/>
      <c r="L445" s="52"/>
      <c r="M445" s="52"/>
      <c r="N445" s="52"/>
      <c r="O445" s="52"/>
      <c r="P445" s="52"/>
      <c r="Q445" s="52"/>
      <c r="R445" s="52"/>
      <c r="S445" s="52"/>
      <c r="T445" s="52"/>
      <c r="U445" s="52"/>
      <c r="V445" s="52"/>
      <c r="W445" s="52"/>
      <c r="X445" s="52"/>
      <c r="Y445" s="52"/>
      <c r="Z445" s="52"/>
      <c r="AA445" s="52"/>
      <c r="AB445" s="52"/>
      <c r="AC445" s="52"/>
      <c r="AD445" s="52"/>
      <c r="AE445" s="52"/>
      <c r="AF445" s="52"/>
      <c r="AG445" s="52"/>
      <c r="AH445" s="52"/>
      <c r="AI445" s="52"/>
      <c r="AJ445" s="52"/>
      <c r="AK445" s="52"/>
      <c r="AL445" s="52"/>
      <c r="AM445" s="52"/>
      <c r="AN445" s="52"/>
      <c r="AO445" s="52"/>
      <c r="AP445" s="52"/>
      <c r="AQ445" s="52"/>
      <c r="AR445" s="52"/>
      <c r="AS445" s="52"/>
      <c r="AT445" s="52"/>
      <c r="AU445" s="52"/>
      <c r="AV445" s="52"/>
      <c r="AW445" s="52"/>
      <c r="AX445" s="52"/>
      <c r="AY445" s="52"/>
      <c r="AZ445" s="52"/>
      <c r="BA445" s="52"/>
      <c r="BB445" s="52"/>
    </row>
    <row r="446" spans="1:54" s="51" customFormat="1" ht="51" x14ac:dyDescent="0.25">
      <c r="A446" s="56">
        <v>444</v>
      </c>
      <c r="B446" s="45" t="s">
        <v>522</v>
      </c>
      <c r="C446" s="45" t="s">
        <v>1589</v>
      </c>
      <c r="D446" s="45" t="s">
        <v>522</v>
      </c>
      <c r="E446" s="45" t="s">
        <v>1511</v>
      </c>
      <c r="F446" s="45" t="s">
        <v>1030</v>
      </c>
      <c r="G446" s="52"/>
      <c r="H446" s="52"/>
      <c r="I446" s="52"/>
      <c r="J446" s="52"/>
      <c r="K446" s="52"/>
      <c r="L446" s="52"/>
      <c r="M446" s="52"/>
      <c r="N446" s="52"/>
      <c r="O446" s="52"/>
      <c r="P446" s="52"/>
      <c r="Q446" s="52"/>
      <c r="R446" s="52"/>
      <c r="S446" s="52"/>
      <c r="T446" s="52"/>
      <c r="U446" s="52"/>
      <c r="V446" s="52"/>
      <c r="W446" s="52"/>
      <c r="X446" s="52"/>
      <c r="Y446" s="52"/>
      <c r="Z446" s="52"/>
      <c r="AA446" s="52"/>
      <c r="AB446" s="52"/>
      <c r="AC446" s="52"/>
      <c r="AD446" s="52"/>
      <c r="AE446" s="52"/>
      <c r="AF446" s="52"/>
      <c r="AG446" s="52"/>
      <c r="AH446" s="52"/>
      <c r="AI446" s="52"/>
      <c r="AJ446" s="52"/>
      <c r="AK446" s="52"/>
      <c r="AL446" s="52"/>
      <c r="AM446" s="52"/>
      <c r="AN446" s="52"/>
      <c r="AO446" s="52"/>
      <c r="AP446" s="52"/>
      <c r="AQ446" s="52"/>
      <c r="AR446" s="52"/>
      <c r="AS446" s="52"/>
      <c r="AT446" s="52"/>
      <c r="AU446" s="52"/>
      <c r="AV446" s="52"/>
      <c r="AW446" s="52"/>
      <c r="AX446" s="52"/>
      <c r="AY446" s="52"/>
      <c r="AZ446" s="52"/>
      <c r="BA446" s="52"/>
      <c r="BB446" s="52"/>
    </row>
    <row r="447" spans="1:54" s="51" customFormat="1" ht="51" x14ac:dyDescent="0.25">
      <c r="A447" s="56">
        <v>445</v>
      </c>
      <c r="B447" s="45" t="s">
        <v>522</v>
      </c>
      <c r="C447" s="45" t="s">
        <v>1589</v>
      </c>
      <c r="D447" s="45" t="s">
        <v>523</v>
      </c>
      <c r="E447" s="45" t="s">
        <v>1512</v>
      </c>
      <c r="F447" s="45" t="s">
        <v>1031</v>
      </c>
      <c r="G447" s="52"/>
      <c r="H447" s="52"/>
      <c r="I447" s="52"/>
      <c r="J447" s="52"/>
      <c r="K447" s="52"/>
      <c r="L447" s="52"/>
      <c r="M447" s="52"/>
      <c r="N447" s="52"/>
      <c r="O447" s="52"/>
      <c r="P447" s="52"/>
      <c r="Q447" s="52"/>
      <c r="R447" s="52"/>
      <c r="S447" s="52"/>
      <c r="T447" s="52"/>
      <c r="U447" s="52"/>
      <c r="V447" s="52"/>
      <c r="W447" s="52"/>
      <c r="X447" s="52"/>
      <c r="Y447" s="52"/>
      <c r="Z447" s="52"/>
      <c r="AA447" s="52"/>
      <c r="AB447" s="52"/>
      <c r="AC447" s="52"/>
      <c r="AD447" s="52"/>
      <c r="AE447" s="52"/>
      <c r="AF447" s="52"/>
      <c r="AG447" s="52"/>
      <c r="AH447" s="52"/>
      <c r="AI447" s="52"/>
      <c r="AJ447" s="52"/>
      <c r="AK447" s="52"/>
      <c r="AL447" s="52"/>
      <c r="AM447" s="52"/>
      <c r="AN447" s="52"/>
      <c r="AO447" s="52"/>
      <c r="AP447" s="52"/>
      <c r="AQ447" s="52"/>
      <c r="AR447" s="52"/>
      <c r="AS447" s="52"/>
      <c r="AT447" s="52"/>
      <c r="AU447" s="52"/>
      <c r="AV447" s="52"/>
      <c r="AW447" s="52"/>
      <c r="AX447" s="52"/>
      <c r="AY447" s="52"/>
      <c r="AZ447" s="52"/>
      <c r="BA447" s="52"/>
      <c r="BB447" s="52"/>
    </row>
    <row r="448" spans="1:54" s="51" customFormat="1" ht="51" x14ac:dyDescent="0.25">
      <c r="A448" s="56">
        <v>446</v>
      </c>
      <c r="B448" s="46" t="s">
        <v>522</v>
      </c>
      <c r="C448" s="46" t="s">
        <v>1589</v>
      </c>
      <c r="D448" s="46" t="s">
        <v>524</v>
      </c>
      <c r="E448" s="46" t="s">
        <v>1513</v>
      </c>
      <c r="F448" s="46" t="s">
        <v>1032</v>
      </c>
      <c r="G448" s="52"/>
      <c r="H448" s="52"/>
      <c r="I448" s="52"/>
      <c r="J448" s="52"/>
      <c r="K448" s="52"/>
      <c r="L448" s="52"/>
      <c r="M448" s="52"/>
      <c r="N448" s="52"/>
      <c r="O448" s="52"/>
      <c r="P448" s="52"/>
      <c r="Q448" s="52"/>
      <c r="R448" s="52"/>
      <c r="S448" s="52"/>
      <c r="T448" s="52"/>
      <c r="U448" s="52"/>
      <c r="V448" s="52"/>
      <c r="W448" s="52"/>
      <c r="X448" s="52"/>
      <c r="Y448" s="52"/>
      <c r="Z448" s="52"/>
      <c r="AA448" s="52"/>
      <c r="AB448" s="52"/>
      <c r="AC448" s="52"/>
      <c r="AD448" s="52"/>
      <c r="AE448" s="52"/>
      <c r="AF448" s="52"/>
      <c r="AG448" s="52"/>
      <c r="AH448" s="52"/>
      <c r="AI448" s="52"/>
      <c r="AJ448" s="52"/>
      <c r="AK448" s="52"/>
      <c r="AL448" s="52"/>
      <c r="AM448" s="52"/>
      <c r="AN448" s="52"/>
      <c r="AO448" s="52"/>
      <c r="AP448" s="52"/>
      <c r="AQ448" s="52"/>
      <c r="AR448" s="52"/>
      <c r="AS448" s="52"/>
      <c r="AT448" s="52"/>
      <c r="AU448" s="52"/>
      <c r="AV448" s="52"/>
      <c r="AW448" s="52"/>
      <c r="AX448" s="52"/>
      <c r="AY448" s="52"/>
      <c r="AZ448" s="52"/>
      <c r="BA448" s="52"/>
      <c r="BB448" s="52"/>
    </row>
    <row r="449" spans="1:54" s="51" customFormat="1" ht="51" x14ac:dyDescent="0.25">
      <c r="A449" s="56">
        <v>447</v>
      </c>
      <c r="B449" s="46" t="s">
        <v>522</v>
      </c>
      <c r="C449" s="46" t="s">
        <v>1589</v>
      </c>
      <c r="D449" s="46" t="s">
        <v>525</v>
      </c>
      <c r="E449" s="46" t="s">
        <v>1514</v>
      </c>
      <c r="F449" s="46" t="s">
        <v>1033</v>
      </c>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52"/>
      <c r="AL449" s="52"/>
      <c r="AM449" s="52"/>
      <c r="AN449" s="52"/>
      <c r="AO449" s="52"/>
      <c r="AP449" s="52"/>
      <c r="AQ449" s="52"/>
      <c r="AR449" s="52"/>
      <c r="AS449" s="52"/>
      <c r="AT449" s="52"/>
      <c r="AU449" s="52"/>
      <c r="AV449" s="52"/>
      <c r="AW449" s="52"/>
      <c r="AX449" s="52"/>
      <c r="AY449" s="52"/>
      <c r="AZ449" s="52"/>
      <c r="BA449" s="52"/>
      <c r="BB449" s="52"/>
    </row>
    <row r="450" spans="1:54" s="51" customFormat="1" ht="51" x14ac:dyDescent="0.25">
      <c r="A450" s="56">
        <v>448</v>
      </c>
      <c r="B450" s="46" t="s">
        <v>522</v>
      </c>
      <c r="C450" s="46" t="s">
        <v>1589</v>
      </c>
      <c r="D450" s="46" t="s">
        <v>526</v>
      </c>
      <c r="E450" s="46" t="s">
        <v>1515</v>
      </c>
      <c r="F450" s="46" t="s">
        <v>1034</v>
      </c>
      <c r="G450" s="52"/>
      <c r="H450" s="52"/>
      <c r="I450" s="52"/>
      <c r="J450" s="52"/>
      <c r="K450" s="52"/>
      <c r="L450" s="52"/>
      <c r="M450" s="52"/>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2"/>
      <c r="AK450" s="52"/>
      <c r="AL450" s="52"/>
      <c r="AM450" s="52"/>
      <c r="AN450" s="52"/>
      <c r="AO450" s="52"/>
      <c r="AP450" s="52"/>
      <c r="AQ450" s="52"/>
      <c r="AR450" s="52"/>
      <c r="AS450" s="52"/>
      <c r="AT450" s="52"/>
      <c r="AU450" s="52"/>
      <c r="AV450" s="52"/>
      <c r="AW450" s="52"/>
      <c r="AX450" s="52"/>
      <c r="AY450" s="52"/>
      <c r="AZ450" s="52"/>
      <c r="BA450" s="52"/>
      <c r="BB450" s="52"/>
    </row>
    <row r="451" spans="1:54" s="51" customFormat="1" ht="51" x14ac:dyDescent="0.25">
      <c r="A451" s="56">
        <v>449</v>
      </c>
      <c r="B451" s="46" t="s">
        <v>522</v>
      </c>
      <c r="C451" s="46" t="s">
        <v>1589</v>
      </c>
      <c r="D451" s="46" t="s">
        <v>527</v>
      </c>
      <c r="E451" s="46" t="s">
        <v>1516</v>
      </c>
      <c r="F451" s="46" t="s">
        <v>1035</v>
      </c>
      <c r="G451" s="52"/>
      <c r="H451" s="52"/>
      <c r="I451" s="52"/>
      <c r="J451" s="52"/>
      <c r="K451" s="52"/>
      <c r="L451" s="52"/>
      <c r="M451" s="52"/>
      <c r="N451" s="52"/>
      <c r="O451" s="52"/>
      <c r="P451" s="52"/>
      <c r="Q451" s="52"/>
      <c r="R451" s="52"/>
      <c r="S451" s="52"/>
      <c r="T451" s="52"/>
      <c r="U451" s="52"/>
      <c r="V451" s="52"/>
      <c r="W451" s="52"/>
      <c r="X451" s="52"/>
      <c r="Y451" s="52"/>
      <c r="Z451" s="52"/>
      <c r="AA451" s="52"/>
      <c r="AB451" s="52"/>
      <c r="AC451" s="52"/>
      <c r="AD451" s="52"/>
      <c r="AE451" s="52"/>
      <c r="AF451" s="52"/>
      <c r="AG451" s="52"/>
      <c r="AH451" s="52"/>
      <c r="AI451" s="52"/>
      <c r="AJ451" s="52"/>
      <c r="AK451" s="52"/>
      <c r="AL451" s="52"/>
      <c r="AM451" s="52"/>
      <c r="AN451" s="52"/>
      <c r="AO451" s="52"/>
      <c r="AP451" s="52"/>
      <c r="AQ451" s="52"/>
      <c r="AR451" s="52"/>
      <c r="AS451" s="52"/>
      <c r="AT451" s="52"/>
      <c r="AU451" s="52"/>
      <c r="AV451" s="52"/>
      <c r="AW451" s="52"/>
      <c r="AX451" s="52"/>
      <c r="AY451" s="52"/>
      <c r="AZ451" s="52"/>
      <c r="BA451" s="52"/>
      <c r="BB451" s="52"/>
    </row>
    <row r="452" spans="1:54" s="51" customFormat="1" ht="51" x14ac:dyDescent="0.25">
      <c r="A452" s="56">
        <v>450</v>
      </c>
      <c r="B452" s="46" t="s">
        <v>522</v>
      </c>
      <c r="C452" s="46" t="s">
        <v>1589</v>
      </c>
      <c r="D452" s="46" t="s">
        <v>528</v>
      </c>
      <c r="E452" s="46" t="s">
        <v>1517</v>
      </c>
      <c r="F452" s="46" t="s">
        <v>1036</v>
      </c>
      <c r="G452" s="52"/>
      <c r="H452" s="52"/>
      <c r="I452" s="52"/>
      <c r="J452" s="52"/>
      <c r="K452" s="52"/>
      <c r="L452" s="52"/>
      <c r="M452" s="52"/>
      <c r="N452" s="52"/>
      <c r="O452" s="52"/>
      <c r="P452" s="52"/>
      <c r="Q452" s="52"/>
      <c r="R452" s="52"/>
      <c r="S452" s="52"/>
      <c r="T452" s="52"/>
      <c r="U452" s="52"/>
      <c r="V452" s="52"/>
      <c r="W452" s="52"/>
      <c r="X452" s="52"/>
      <c r="Y452" s="52"/>
      <c r="Z452" s="52"/>
      <c r="AA452" s="52"/>
      <c r="AB452" s="52"/>
      <c r="AC452" s="52"/>
      <c r="AD452" s="52"/>
      <c r="AE452" s="52"/>
      <c r="AF452" s="52"/>
      <c r="AG452" s="52"/>
      <c r="AH452" s="52"/>
      <c r="AI452" s="52"/>
      <c r="AJ452" s="52"/>
      <c r="AK452" s="52"/>
      <c r="AL452" s="52"/>
      <c r="AM452" s="52"/>
      <c r="AN452" s="52"/>
      <c r="AO452" s="52"/>
      <c r="AP452" s="52"/>
      <c r="AQ452" s="52"/>
      <c r="AR452" s="52"/>
      <c r="AS452" s="52"/>
      <c r="AT452" s="52"/>
      <c r="AU452" s="52"/>
      <c r="AV452" s="52"/>
      <c r="AW452" s="52"/>
      <c r="AX452" s="52"/>
      <c r="AY452" s="52"/>
      <c r="AZ452" s="52"/>
      <c r="BA452" s="52"/>
      <c r="BB452" s="52"/>
    </row>
    <row r="453" spans="1:54" s="51" customFormat="1" ht="51" x14ac:dyDescent="0.25">
      <c r="A453" s="56">
        <v>451</v>
      </c>
      <c r="B453" s="45" t="s">
        <v>522</v>
      </c>
      <c r="C453" s="45" t="s">
        <v>1589</v>
      </c>
      <c r="D453" s="45" t="s">
        <v>529</v>
      </c>
      <c r="E453" s="45" t="s">
        <v>1518</v>
      </c>
      <c r="F453" s="45" t="s">
        <v>1037</v>
      </c>
      <c r="G453" s="52"/>
      <c r="H453" s="52"/>
      <c r="I453" s="52"/>
      <c r="J453" s="52"/>
      <c r="K453" s="52"/>
      <c r="L453" s="52"/>
      <c r="M453" s="52"/>
      <c r="N453" s="52"/>
      <c r="O453" s="52"/>
      <c r="P453" s="52"/>
      <c r="Q453" s="52"/>
      <c r="R453" s="52"/>
      <c r="S453" s="52"/>
      <c r="T453" s="52"/>
      <c r="U453" s="52"/>
      <c r="V453" s="52"/>
      <c r="W453" s="52"/>
      <c r="X453" s="52"/>
      <c r="Y453" s="52"/>
      <c r="Z453" s="52"/>
      <c r="AA453" s="52"/>
      <c r="AB453" s="52"/>
      <c r="AC453" s="52"/>
      <c r="AD453" s="52"/>
      <c r="AE453" s="52"/>
      <c r="AF453" s="52"/>
      <c r="AG453" s="52"/>
      <c r="AH453" s="52"/>
      <c r="AI453" s="52"/>
      <c r="AJ453" s="52"/>
      <c r="AK453" s="52"/>
      <c r="AL453" s="52"/>
      <c r="AM453" s="52"/>
      <c r="AN453" s="52"/>
      <c r="AO453" s="52"/>
      <c r="AP453" s="52"/>
      <c r="AQ453" s="52"/>
      <c r="AR453" s="52"/>
      <c r="AS453" s="52"/>
      <c r="AT453" s="52"/>
      <c r="AU453" s="52"/>
      <c r="AV453" s="52"/>
      <c r="AW453" s="52"/>
      <c r="AX453" s="52"/>
      <c r="AY453" s="52"/>
      <c r="AZ453" s="52"/>
      <c r="BA453" s="52"/>
      <c r="BB453" s="52"/>
    </row>
    <row r="454" spans="1:54" s="51" customFormat="1" ht="51" x14ac:dyDescent="0.25">
      <c r="A454" s="56">
        <v>452</v>
      </c>
      <c r="B454" s="46" t="s">
        <v>522</v>
      </c>
      <c r="C454" s="46" t="s">
        <v>1589</v>
      </c>
      <c r="D454" s="46" t="s">
        <v>530</v>
      </c>
      <c r="E454" s="46" t="s">
        <v>1513</v>
      </c>
      <c r="F454" s="46" t="s">
        <v>1038</v>
      </c>
      <c r="G454" s="52"/>
      <c r="H454" s="52"/>
      <c r="I454" s="52"/>
      <c r="J454" s="52"/>
      <c r="K454" s="52"/>
      <c r="L454" s="52"/>
      <c r="M454" s="52"/>
      <c r="N454" s="52"/>
      <c r="O454" s="52"/>
      <c r="P454" s="52"/>
      <c r="Q454" s="52"/>
      <c r="R454" s="52"/>
      <c r="S454" s="52"/>
      <c r="T454" s="52"/>
      <c r="U454" s="52"/>
      <c r="V454" s="52"/>
      <c r="W454" s="52"/>
      <c r="X454" s="52"/>
      <c r="Y454" s="52"/>
      <c r="Z454" s="52"/>
      <c r="AA454" s="52"/>
      <c r="AB454" s="52"/>
      <c r="AC454" s="52"/>
      <c r="AD454" s="52"/>
      <c r="AE454" s="52"/>
      <c r="AF454" s="52"/>
      <c r="AG454" s="52"/>
      <c r="AH454" s="52"/>
      <c r="AI454" s="52"/>
      <c r="AJ454" s="52"/>
      <c r="AK454" s="52"/>
      <c r="AL454" s="52"/>
      <c r="AM454" s="52"/>
      <c r="AN454" s="52"/>
      <c r="AO454" s="52"/>
      <c r="AP454" s="52"/>
      <c r="AQ454" s="52"/>
      <c r="AR454" s="52"/>
      <c r="AS454" s="52"/>
      <c r="AT454" s="52"/>
      <c r="AU454" s="52"/>
      <c r="AV454" s="52"/>
      <c r="AW454" s="52"/>
      <c r="AX454" s="52"/>
      <c r="AY454" s="52"/>
      <c r="AZ454" s="52"/>
      <c r="BA454" s="52"/>
      <c r="BB454" s="52"/>
    </row>
    <row r="455" spans="1:54" s="51" customFormat="1" ht="51" x14ac:dyDescent="0.25">
      <c r="A455" s="56">
        <v>453</v>
      </c>
      <c r="B455" s="46" t="s">
        <v>522</v>
      </c>
      <c r="C455" s="46" t="s">
        <v>1589</v>
      </c>
      <c r="D455" s="46" t="s">
        <v>531</v>
      </c>
      <c r="E455" s="46" t="s">
        <v>1514</v>
      </c>
      <c r="F455" s="46" t="s">
        <v>1039</v>
      </c>
      <c r="G455" s="52"/>
      <c r="H455" s="52"/>
      <c r="I455" s="52"/>
      <c r="J455" s="52"/>
      <c r="K455" s="52"/>
      <c r="L455" s="52"/>
      <c r="M455" s="52"/>
      <c r="N455" s="52"/>
      <c r="O455" s="52"/>
      <c r="P455" s="52"/>
      <c r="Q455" s="52"/>
      <c r="R455" s="52"/>
      <c r="S455" s="52"/>
      <c r="T455" s="52"/>
      <c r="U455" s="52"/>
      <c r="V455" s="52"/>
      <c r="W455" s="52"/>
      <c r="X455" s="52"/>
      <c r="Y455" s="52"/>
      <c r="Z455" s="52"/>
      <c r="AA455" s="52"/>
      <c r="AB455" s="52"/>
      <c r="AC455" s="52"/>
      <c r="AD455" s="52"/>
      <c r="AE455" s="52"/>
      <c r="AF455" s="52"/>
      <c r="AG455" s="52"/>
      <c r="AH455" s="52"/>
      <c r="AI455" s="52"/>
      <c r="AJ455" s="52"/>
      <c r="AK455" s="52"/>
      <c r="AL455" s="52"/>
      <c r="AM455" s="52"/>
      <c r="AN455" s="52"/>
      <c r="AO455" s="52"/>
      <c r="AP455" s="52"/>
      <c r="AQ455" s="52"/>
      <c r="AR455" s="52"/>
      <c r="AS455" s="52"/>
      <c r="AT455" s="52"/>
      <c r="AU455" s="52"/>
      <c r="AV455" s="52"/>
      <c r="AW455" s="52"/>
      <c r="AX455" s="52"/>
      <c r="AY455" s="52"/>
      <c r="AZ455" s="52"/>
      <c r="BA455" s="52"/>
      <c r="BB455" s="52"/>
    </row>
    <row r="456" spans="1:54" s="51" customFormat="1" ht="51" x14ac:dyDescent="0.25">
      <c r="A456" s="56">
        <v>454</v>
      </c>
      <c r="B456" s="46" t="s">
        <v>522</v>
      </c>
      <c r="C456" s="46" t="s">
        <v>1589</v>
      </c>
      <c r="D456" s="46" t="s">
        <v>532</v>
      </c>
      <c r="E456" s="46" t="s">
        <v>1519</v>
      </c>
      <c r="F456" s="46" t="s">
        <v>1040</v>
      </c>
      <c r="G456" s="52"/>
      <c r="H456" s="52"/>
      <c r="I456" s="52"/>
      <c r="J456" s="52"/>
      <c r="K456" s="52"/>
      <c r="L456" s="52"/>
      <c r="M456" s="52"/>
      <c r="N456" s="52"/>
      <c r="O456" s="52"/>
      <c r="P456" s="52"/>
      <c r="Q456" s="52"/>
      <c r="R456" s="52"/>
      <c r="S456" s="52"/>
      <c r="T456" s="52"/>
      <c r="U456" s="52"/>
      <c r="V456" s="52"/>
      <c r="W456" s="52"/>
      <c r="X456" s="52"/>
      <c r="Y456" s="52"/>
      <c r="Z456" s="52"/>
      <c r="AA456" s="52"/>
      <c r="AB456" s="52"/>
      <c r="AC456" s="52"/>
      <c r="AD456" s="52"/>
      <c r="AE456" s="52"/>
      <c r="AF456" s="52"/>
      <c r="AG456" s="52"/>
      <c r="AH456" s="52"/>
      <c r="AI456" s="52"/>
      <c r="AJ456" s="52"/>
      <c r="AK456" s="52"/>
      <c r="AL456" s="52"/>
      <c r="AM456" s="52"/>
      <c r="AN456" s="52"/>
      <c r="AO456" s="52"/>
      <c r="AP456" s="52"/>
      <c r="AQ456" s="52"/>
      <c r="AR456" s="52"/>
      <c r="AS456" s="52"/>
      <c r="AT456" s="52"/>
      <c r="AU456" s="52"/>
      <c r="AV456" s="52"/>
      <c r="AW456" s="52"/>
      <c r="AX456" s="52"/>
      <c r="AY456" s="52"/>
      <c r="AZ456" s="52"/>
      <c r="BA456" s="52"/>
      <c r="BB456" s="52"/>
    </row>
    <row r="457" spans="1:54" s="51" customFormat="1" ht="51" x14ac:dyDescent="0.25">
      <c r="A457" s="56">
        <v>455</v>
      </c>
      <c r="B457" s="45" t="s">
        <v>522</v>
      </c>
      <c r="C457" s="45" t="s">
        <v>1589</v>
      </c>
      <c r="D457" s="45" t="s">
        <v>533</v>
      </c>
      <c r="E457" s="45" t="s">
        <v>1238</v>
      </c>
      <c r="F457" s="45" t="s">
        <v>1041</v>
      </c>
      <c r="G457" s="52"/>
      <c r="H457" s="52"/>
      <c r="I457" s="52"/>
      <c r="J457" s="52"/>
      <c r="K457" s="52"/>
      <c r="L457" s="52"/>
      <c r="M457" s="52"/>
      <c r="N457" s="52"/>
      <c r="O457" s="52"/>
      <c r="P457" s="52"/>
      <c r="Q457" s="52"/>
      <c r="R457" s="52"/>
      <c r="S457" s="52"/>
      <c r="T457" s="52"/>
      <c r="U457" s="52"/>
      <c r="V457" s="52"/>
      <c r="W457" s="52"/>
      <c r="X457" s="52"/>
      <c r="Y457" s="52"/>
      <c r="Z457" s="52"/>
      <c r="AA457" s="52"/>
      <c r="AB457" s="52"/>
      <c r="AC457" s="52"/>
      <c r="AD457" s="52"/>
      <c r="AE457" s="52"/>
      <c r="AF457" s="52"/>
      <c r="AG457" s="52"/>
      <c r="AH457" s="52"/>
      <c r="AI457" s="52"/>
      <c r="AJ457" s="52"/>
      <c r="AK457" s="52"/>
      <c r="AL457" s="52"/>
      <c r="AM457" s="52"/>
      <c r="AN457" s="52"/>
      <c r="AO457" s="52"/>
      <c r="AP457" s="52"/>
      <c r="AQ457" s="52"/>
      <c r="AR457" s="52"/>
      <c r="AS457" s="52"/>
      <c r="AT457" s="52"/>
      <c r="AU457" s="52"/>
      <c r="AV457" s="52"/>
      <c r="AW457" s="52"/>
      <c r="AX457" s="52"/>
      <c r="AY457" s="52"/>
      <c r="AZ457" s="52"/>
      <c r="BA457" s="52"/>
      <c r="BB457" s="52"/>
    </row>
    <row r="458" spans="1:54" s="51" customFormat="1" ht="51" x14ac:dyDescent="0.25">
      <c r="A458" s="56">
        <v>456</v>
      </c>
      <c r="B458" s="46" t="s">
        <v>522</v>
      </c>
      <c r="C458" s="46" t="s">
        <v>1589</v>
      </c>
      <c r="D458" s="46" t="s">
        <v>534</v>
      </c>
      <c r="E458" s="46" t="s">
        <v>1520</v>
      </c>
      <c r="F458" s="46" t="s">
        <v>1042</v>
      </c>
      <c r="G458" s="52"/>
      <c r="H458" s="52"/>
      <c r="I458" s="52"/>
      <c r="J458" s="52"/>
      <c r="K458" s="52"/>
      <c r="L458" s="52"/>
      <c r="M458" s="52"/>
      <c r="N458" s="52"/>
      <c r="O458" s="52"/>
      <c r="P458" s="52"/>
      <c r="Q458" s="52"/>
      <c r="R458" s="52"/>
      <c r="S458" s="52"/>
      <c r="T458" s="52"/>
      <c r="U458" s="52"/>
      <c r="V458" s="52"/>
      <c r="W458" s="52"/>
      <c r="X458" s="52"/>
      <c r="Y458" s="52"/>
      <c r="Z458" s="52"/>
      <c r="AA458" s="52"/>
      <c r="AB458" s="52"/>
      <c r="AC458" s="52"/>
      <c r="AD458" s="52"/>
      <c r="AE458" s="52"/>
      <c r="AF458" s="52"/>
      <c r="AG458" s="52"/>
      <c r="AH458" s="52"/>
      <c r="AI458" s="52"/>
      <c r="AJ458" s="52"/>
      <c r="AK458" s="52"/>
      <c r="AL458" s="52"/>
      <c r="AM458" s="52"/>
      <c r="AN458" s="52"/>
      <c r="AO458" s="52"/>
      <c r="AP458" s="52"/>
      <c r="AQ458" s="52"/>
      <c r="AR458" s="52"/>
      <c r="AS458" s="52"/>
      <c r="AT458" s="52"/>
      <c r="AU458" s="52"/>
      <c r="AV458" s="52"/>
      <c r="AW458" s="52"/>
      <c r="AX458" s="52"/>
      <c r="AY458" s="52"/>
      <c r="AZ458" s="52"/>
      <c r="BA458" s="52"/>
      <c r="BB458" s="52"/>
    </row>
    <row r="459" spans="1:54" s="51" customFormat="1" ht="51" x14ac:dyDescent="0.25">
      <c r="A459" s="56">
        <v>457</v>
      </c>
      <c r="B459" s="46" t="s">
        <v>522</v>
      </c>
      <c r="C459" s="46" t="s">
        <v>1589</v>
      </c>
      <c r="D459" s="46" t="s">
        <v>535</v>
      </c>
      <c r="E459" s="46" t="s">
        <v>1521</v>
      </c>
      <c r="F459" s="46" t="s">
        <v>1043</v>
      </c>
      <c r="G459" s="52"/>
      <c r="H459" s="52"/>
      <c r="I459" s="52"/>
      <c r="J459" s="52"/>
      <c r="K459" s="52"/>
      <c r="L459" s="52"/>
      <c r="M459" s="52"/>
      <c r="N459" s="52"/>
      <c r="O459" s="52"/>
      <c r="P459" s="52"/>
      <c r="Q459" s="52"/>
      <c r="R459" s="52"/>
      <c r="S459" s="52"/>
      <c r="T459" s="52"/>
      <c r="U459" s="52"/>
      <c r="V459" s="52"/>
      <c r="W459" s="52"/>
      <c r="X459" s="52"/>
      <c r="Y459" s="52"/>
      <c r="Z459" s="52"/>
      <c r="AA459" s="52"/>
      <c r="AB459" s="52"/>
      <c r="AC459" s="52"/>
      <c r="AD459" s="52"/>
      <c r="AE459" s="52"/>
      <c r="AF459" s="52"/>
      <c r="AG459" s="52"/>
      <c r="AH459" s="52"/>
      <c r="AI459" s="52"/>
      <c r="AJ459" s="52"/>
      <c r="AK459" s="52"/>
      <c r="AL459" s="52"/>
      <c r="AM459" s="52"/>
      <c r="AN459" s="52"/>
      <c r="AO459" s="52"/>
      <c r="AP459" s="52"/>
      <c r="AQ459" s="52"/>
      <c r="AR459" s="52"/>
      <c r="AS459" s="52"/>
      <c r="AT459" s="52"/>
      <c r="AU459" s="52"/>
      <c r="AV459" s="52"/>
      <c r="AW459" s="52"/>
      <c r="AX459" s="52"/>
      <c r="AY459" s="52"/>
      <c r="AZ459" s="52"/>
      <c r="BA459" s="52"/>
      <c r="BB459" s="52"/>
    </row>
    <row r="460" spans="1:54" s="51" customFormat="1" ht="51" x14ac:dyDescent="0.25">
      <c r="A460" s="56">
        <v>458</v>
      </c>
      <c r="B460" s="45" t="s">
        <v>522</v>
      </c>
      <c r="C460" s="45" t="s">
        <v>1589</v>
      </c>
      <c r="D460" s="45" t="s">
        <v>536</v>
      </c>
      <c r="E460" s="45" t="s">
        <v>1522</v>
      </c>
      <c r="F460" s="45" t="s">
        <v>1044</v>
      </c>
      <c r="G460" s="52"/>
      <c r="H460" s="52"/>
      <c r="I460" s="52"/>
      <c r="J460" s="52"/>
      <c r="K460" s="52"/>
      <c r="L460" s="52"/>
      <c r="M460" s="52"/>
      <c r="N460" s="52"/>
      <c r="O460" s="52"/>
      <c r="P460" s="52"/>
      <c r="Q460" s="52"/>
      <c r="R460" s="52"/>
      <c r="S460" s="52"/>
      <c r="T460" s="52"/>
      <c r="U460" s="52"/>
      <c r="V460" s="52"/>
      <c r="W460" s="52"/>
      <c r="X460" s="52"/>
      <c r="Y460" s="52"/>
      <c r="Z460" s="52"/>
      <c r="AA460" s="52"/>
      <c r="AB460" s="52"/>
      <c r="AC460" s="52"/>
      <c r="AD460" s="52"/>
      <c r="AE460" s="52"/>
      <c r="AF460" s="52"/>
      <c r="AG460" s="52"/>
      <c r="AH460" s="52"/>
      <c r="AI460" s="52"/>
      <c r="AJ460" s="52"/>
      <c r="AK460" s="52"/>
      <c r="AL460" s="52"/>
      <c r="AM460" s="52"/>
      <c r="AN460" s="52"/>
      <c r="AO460" s="52"/>
      <c r="AP460" s="52"/>
      <c r="AQ460" s="52"/>
      <c r="AR460" s="52"/>
      <c r="AS460" s="52"/>
      <c r="AT460" s="52"/>
      <c r="AU460" s="52"/>
      <c r="AV460" s="52"/>
      <c r="AW460" s="52"/>
      <c r="AX460" s="52"/>
      <c r="AY460" s="52"/>
      <c r="AZ460" s="52"/>
      <c r="BA460" s="52"/>
      <c r="BB460" s="52"/>
    </row>
    <row r="461" spans="1:54" s="51" customFormat="1" ht="51" x14ac:dyDescent="0.25">
      <c r="A461" s="56">
        <v>459</v>
      </c>
      <c r="B461" s="46" t="s">
        <v>522</v>
      </c>
      <c r="C461" s="46" t="s">
        <v>1589</v>
      </c>
      <c r="D461" s="46" t="s">
        <v>537</v>
      </c>
      <c r="E461" s="46" t="s">
        <v>1513</v>
      </c>
      <c r="F461" s="46" t="s">
        <v>1045</v>
      </c>
      <c r="G461" s="52"/>
      <c r="H461" s="52"/>
      <c r="I461" s="52"/>
      <c r="J461" s="52"/>
      <c r="K461" s="52"/>
      <c r="L461" s="52"/>
      <c r="M461" s="52"/>
      <c r="N461" s="52"/>
      <c r="O461" s="52"/>
      <c r="P461" s="52"/>
      <c r="Q461" s="52"/>
      <c r="R461" s="52"/>
      <c r="S461" s="52"/>
      <c r="T461" s="52"/>
      <c r="U461" s="52"/>
      <c r="V461" s="52"/>
      <c r="W461" s="52"/>
      <c r="X461" s="52"/>
      <c r="Y461" s="52"/>
      <c r="Z461" s="52"/>
      <c r="AA461" s="52"/>
      <c r="AB461" s="52"/>
      <c r="AC461" s="52"/>
      <c r="AD461" s="52"/>
      <c r="AE461" s="52"/>
      <c r="AF461" s="52"/>
      <c r="AG461" s="52"/>
      <c r="AH461" s="52"/>
      <c r="AI461" s="52"/>
      <c r="AJ461" s="52"/>
      <c r="AK461" s="52"/>
      <c r="AL461" s="52"/>
      <c r="AM461" s="52"/>
      <c r="AN461" s="52"/>
      <c r="AO461" s="52"/>
      <c r="AP461" s="52"/>
      <c r="AQ461" s="52"/>
      <c r="AR461" s="52"/>
      <c r="AS461" s="52"/>
      <c r="AT461" s="52"/>
      <c r="AU461" s="52"/>
      <c r="AV461" s="52"/>
      <c r="AW461" s="52"/>
      <c r="AX461" s="52"/>
      <c r="AY461" s="52"/>
      <c r="AZ461" s="52"/>
      <c r="BA461" s="52"/>
      <c r="BB461" s="52"/>
    </row>
    <row r="462" spans="1:54" s="51" customFormat="1" ht="51" x14ac:dyDescent="0.25">
      <c r="A462" s="56">
        <v>460</v>
      </c>
      <c r="B462" s="46" t="s">
        <v>522</v>
      </c>
      <c r="C462" s="46" t="s">
        <v>1589</v>
      </c>
      <c r="D462" s="46" t="s">
        <v>538</v>
      </c>
      <c r="E462" s="46" t="s">
        <v>1514</v>
      </c>
      <c r="F462" s="46" t="s">
        <v>1046</v>
      </c>
      <c r="G462" s="52"/>
      <c r="H462" s="52"/>
      <c r="I462" s="52"/>
      <c r="J462" s="52"/>
      <c r="K462" s="52"/>
      <c r="L462" s="52"/>
      <c r="M462" s="52"/>
      <c r="N462" s="52"/>
      <c r="O462" s="52"/>
      <c r="P462" s="52"/>
      <c r="Q462" s="52"/>
      <c r="R462" s="52"/>
      <c r="S462" s="52"/>
      <c r="T462" s="52"/>
      <c r="U462" s="52"/>
      <c r="V462" s="52"/>
      <c r="W462" s="52"/>
      <c r="X462" s="52"/>
      <c r="Y462" s="52"/>
      <c r="Z462" s="52"/>
      <c r="AA462" s="52"/>
      <c r="AB462" s="52"/>
      <c r="AC462" s="52"/>
      <c r="AD462" s="52"/>
      <c r="AE462" s="52"/>
      <c r="AF462" s="52"/>
      <c r="AG462" s="52"/>
      <c r="AH462" s="52"/>
      <c r="AI462" s="52"/>
      <c r="AJ462" s="52"/>
      <c r="AK462" s="52"/>
      <c r="AL462" s="52"/>
      <c r="AM462" s="52"/>
      <c r="AN462" s="52"/>
      <c r="AO462" s="52"/>
      <c r="AP462" s="52"/>
      <c r="AQ462" s="52"/>
      <c r="AR462" s="52"/>
      <c r="AS462" s="52"/>
      <c r="AT462" s="52"/>
      <c r="AU462" s="52"/>
      <c r="AV462" s="52"/>
      <c r="AW462" s="52"/>
      <c r="AX462" s="52"/>
      <c r="AY462" s="52"/>
      <c r="AZ462" s="52"/>
      <c r="BA462" s="52"/>
      <c r="BB462" s="52"/>
    </row>
    <row r="463" spans="1:54" s="51" customFormat="1" ht="51" x14ac:dyDescent="0.25">
      <c r="A463" s="56">
        <v>461</v>
      </c>
      <c r="B463" s="46" t="s">
        <v>522</v>
      </c>
      <c r="C463" s="46" t="s">
        <v>1589</v>
      </c>
      <c r="D463" s="46" t="s">
        <v>539</v>
      </c>
      <c r="E463" s="46" t="s">
        <v>1519</v>
      </c>
      <c r="F463" s="46" t="s">
        <v>1047</v>
      </c>
      <c r="G463" s="52"/>
      <c r="H463" s="52"/>
      <c r="I463" s="52"/>
      <c r="J463" s="52"/>
      <c r="K463" s="52"/>
      <c r="L463" s="52"/>
      <c r="M463" s="52"/>
      <c r="N463" s="52"/>
      <c r="O463" s="52"/>
      <c r="P463" s="52"/>
      <c r="Q463" s="52"/>
      <c r="R463" s="52"/>
      <c r="S463" s="52"/>
      <c r="T463" s="52"/>
      <c r="U463" s="52"/>
      <c r="V463" s="52"/>
      <c r="W463" s="52"/>
      <c r="X463" s="52"/>
      <c r="Y463" s="52"/>
      <c r="Z463" s="52"/>
      <c r="AA463" s="52"/>
      <c r="AB463" s="52"/>
      <c r="AC463" s="52"/>
      <c r="AD463" s="52"/>
      <c r="AE463" s="52"/>
      <c r="AF463" s="52"/>
      <c r="AG463" s="52"/>
      <c r="AH463" s="52"/>
      <c r="AI463" s="52"/>
      <c r="AJ463" s="52"/>
      <c r="AK463" s="52"/>
      <c r="AL463" s="52"/>
      <c r="AM463" s="52"/>
      <c r="AN463" s="52"/>
      <c r="AO463" s="52"/>
      <c r="AP463" s="52"/>
      <c r="AQ463" s="52"/>
      <c r="AR463" s="52"/>
      <c r="AS463" s="52"/>
      <c r="AT463" s="52"/>
      <c r="AU463" s="52"/>
      <c r="AV463" s="52"/>
      <c r="AW463" s="52"/>
      <c r="AX463" s="52"/>
      <c r="AY463" s="52"/>
      <c r="AZ463" s="52"/>
      <c r="BA463" s="52"/>
      <c r="BB463" s="52"/>
    </row>
    <row r="464" spans="1:54" s="51" customFormat="1" ht="51" x14ac:dyDescent="0.25">
      <c r="A464" s="56">
        <v>462</v>
      </c>
      <c r="B464" s="45" t="s">
        <v>522</v>
      </c>
      <c r="C464" s="45" t="s">
        <v>1589</v>
      </c>
      <c r="D464" s="45" t="s">
        <v>540</v>
      </c>
      <c r="E464" s="45" t="s">
        <v>1238</v>
      </c>
      <c r="F464" s="45" t="s">
        <v>1048</v>
      </c>
      <c r="G464" s="52"/>
      <c r="H464" s="52"/>
      <c r="I464" s="52"/>
      <c r="J464" s="52"/>
      <c r="K464" s="52"/>
      <c r="L464" s="52"/>
      <c r="M464" s="52"/>
      <c r="N464" s="52"/>
      <c r="O464" s="52"/>
      <c r="P464" s="52"/>
      <c r="Q464" s="52"/>
      <c r="R464" s="52"/>
      <c r="S464" s="52"/>
      <c r="T464" s="52"/>
      <c r="U464" s="52"/>
      <c r="V464" s="52"/>
      <c r="W464" s="52"/>
      <c r="X464" s="52"/>
      <c r="Y464" s="52"/>
      <c r="Z464" s="52"/>
      <c r="AA464" s="52"/>
      <c r="AB464" s="52"/>
      <c r="AC464" s="52"/>
      <c r="AD464" s="52"/>
      <c r="AE464" s="52"/>
      <c r="AF464" s="52"/>
      <c r="AG464" s="52"/>
      <c r="AH464" s="52"/>
      <c r="AI464" s="52"/>
      <c r="AJ464" s="52"/>
      <c r="AK464" s="52"/>
      <c r="AL464" s="52"/>
      <c r="AM464" s="52"/>
      <c r="AN464" s="52"/>
      <c r="AO464" s="52"/>
      <c r="AP464" s="52"/>
      <c r="AQ464" s="52"/>
      <c r="AR464" s="52"/>
      <c r="AS464" s="52"/>
      <c r="AT464" s="52"/>
      <c r="AU464" s="52"/>
      <c r="AV464" s="52"/>
      <c r="AW464" s="52"/>
      <c r="AX464" s="52"/>
      <c r="AY464" s="52"/>
      <c r="AZ464" s="52"/>
      <c r="BA464" s="52"/>
      <c r="BB464" s="52"/>
    </row>
    <row r="465" spans="1:54" s="51" customFormat="1" ht="51" x14ac:dyDescent="0.25">
      <c r="A465" s="56">
        <v>463</v>
      </c>
      <c r="B465" s="46" t="s">
        <v>522</v>
      </c>
      <c r="C465" s="46" t="s">
        <v>1589</v>
      </c>
      <c r="D465" s="46" t="s">
        <v>541</v>
      </c>
      <c r="E465" s="46" t="s">
        <v>1520</v>
      </c>
      <c r="F465" s="46" t="s">
        <v>1049</v>
      </c>
      <c r="G465" s="52"/>
      <c r="H465" s="52"/>
      <c r="I465" s="52"/>
      <c r="J465" s="52"/>
      <c r="K465" s="52"/>
      <c r="L465" s="52"/>
      <c r="M465" s="52"/>
      <c r="N465" s="52"/>
      <c r="O465" s="52"/>
      <c r="P465" s="52"/>
      <c r="Q465" s="52"/>
      <c r="R465" s="52"/>
      <c r="S465" s="52"/>
      <c r="T465" s="52"/>
      <c r="U465" s="52"/>
      <c r="V465" s="52"/>
      <c r="W465" s="52"/>
      <c r="X465" s="52"/>
      <c r="Y465" s="52"/>
      <c r="Z465" s="52"/>
      <c r="AA465" s="52"/>
      <c r="AB465" s="52"/>
      <c r="AC465" s="52"/>
      <c r="AD465" s="52"/>
      <c r="AE465" s="52"/>
      <c r="AF465" s="52"/>
      <c r="AG465" s="52"/>
      <c r="AH465" s="52"/>
      <c r="AI465" s="52"/>
      <c r="AJ465" s="52"/>
      <c r="AK465" s="52"/>
      <c r="AL465" s="52"/>
      <c r="AM465" s="52"/>
      <c r="AN465" s="52"/>
      <c r="AO465" s="52"/>
      <c r="AP465" s="52"/>
      <c r="AQ465" s="52"/>
      <c r="AR465" s="52"/>
      <c r="AS465" s="52"/>
      <c r="AT465" s="52"/>
      <c r="AU465" s="52"/>
      <c r="AV465" s="52"/>
      <c r="AW465" s="52"/>
      <c r="AX465" s="52"/>
      <c r="AY465" s="52"/>
      <c r="AZ465" s="52"/>
      <c r="BA465" s="52"/>
      <c r="BB465" s="52"/>
    </row>
    <row r="466" spans="1:54" s="51" customFormat="1" ht="51" x14ac:dyDescent="0.25">
      <c r="A466" s="56">
        <v>464</v>
      </c>
      <c r="B466" s="46" t="s">
        <v>522</v>
      </c>
      <c r="C466" s="46" t="s">
        <v>1589</v>
      </c>
      <c r="D466" s="46" t="s">
        <v>542</v>
      </c>
      <c r="E466" s="46" t="s">
        <v>1521</v>
      </c>
      <c r="F466" s="46" t="s">
        <v>1043</v>
      </c>
      <c r="G466" s="52"/>
      <c r="H466" s="52"/>
      <c r="I466" s="52"/>
      <c r="J466" s="52"/>
      <c r="K466" s="52"/>
      <c r="L466" s="52"/>
      <c r="M466" s="52"/>
      <c r="N466" s="52"/>
      <c r="O466" s="52"/>
      <c r="P466" s="52"/>
      <c r="Q466" s="52"/>
      <c r="R466" s="52"/>
      <c r="S466" s="52"/>
      <c r="T466" s="52"/>
      <c r="U466" s="52"/>
      <c r="V466" s="52"/>
      <c r="W466" s="52"/>
      <c r="X466" s="52"/>
      <c r="Y466" s="52"/>
      <c r="Z466" s="52"/>
      <c r="AA466" s="52"/>
      <c r="AB466" s="52"/>
      <c r="AC466" s="52"/>
      <c r="AD466" s="52"/>
      <c r="AE466" s="52"/>
      <c r="AF466" s="52"/>
      <c r="AG466" s="52"/>
      <c r="AH466" s="52"/>
      <c r="AI466" s="52"/>
      <c r="AJ466" s="52"/>
      <c r="AK466" s="52"/>
      <c r="AL466" s="52"/>
      <c r="AM466" s="52"/>
      <c r="AN466" s="52"/>
      <c r="AO466" s="52"/>
      <c r="AP466" s="52"/>
      <c r="AQ466" s="52"/>
      <c r="AR466" s="52"/>
      <c r="AS466" s="52"/>
      <c r="AT466" s="52"/>
      <c r="AU466" s="52"/>
      <c r="AV466" s="52"/>
      <c r="AW466" s="52"/>
      <c r="AX466" s="52"/>
      <c r="AY466" s="52"/>
      <c r="AZ466" s="52"/>
      <c r="BA466" s="52"/>
      <c r="BB466" s="52"/>
    </row>
    <row r="467" spans="1:54" s="51" customFormat="1" ht="51" x14ac:dyDescent="0.25">
      <c r="A467" s="56">
        <v>465</v>
      </c>
      <c r="B467" s="45" t="s">
        <v>522</v>
      </c>
      <c r="C467" s="45" t="s">
        <v>1589</v>
      </c>
      <c r="D467" s="45" t="s">
        <v>543</v>
      </c>
      <c r="E467" s="45" t="s">
        <v>1523</v>
      </c>
      <c r="F467" s="45" t="s">
        <v>1050</v>
      </c>
      <c r="G467" s="52"/>
      <c r="H467" s="52"/>
      <c r="I467" s="52"/>
      <c r="J467" s="52"/>
      <c r="K467" s="52"/>
      <c r="L467" s="52"/>
      <c r="M467" s="52"/>
      <c r="N467" s="52"/>
      <c r="O467" s="52"/>
      <c r="P467" s="52"/>
      <c r="Q467" s="52"/>
      <c r="R467" s="52"/>
      <c r="S467" s="52"/>
      <c r="T467" s="52"/>
      <c r="U467" s="52"/>
      <c r="V467" s="52"/>
      <c r="W467" s="52"/>
      <c r="X467" s="52"/>
      <c r="Y467" s="52"/>
      <c r="Z467" s="52"/>
      <c r="AA467" s="52"/>
      <c r="AB467" s="52"/>
      <c r="AC467" s="52"/>
      <c r="AD467" s="52"/>
      <c r="AE467" s="52"/>
      <c r="AF467" s="52"/>
      <c r="AG467" s="52"/>
      <c r="AH467" s="52"/>
      <c r="AI467" s="52"/>
      <c r="AJ467" s="52"/>
      <c r="AK467" s="52"/>
      <c r="AL467" s="52"/>
      <c r="AM467" s="52"/>
      <c r="AN467" s="52"/>
      <c r="AO467" s="52"/>
      <c r="AP467" s="52"/>
      <c r="AQ467" s="52"/>
      <c r="AR467" s="52"/>
      <c r="AS467" s="52"/>
      <c r="AT467" s="52"/>
      <c r="AU467" s="52"/>
      <c r="AV467" s="52"/>
      <c r="AW467" s="52"/>
      <c r="AX467" s="52"/>
      <c r="AY467" s="52"/>
      <c r="AZ467" s="52"/>
      <c r="BA467" s="52"/>
      <c r="BB467" s="52"/>
    </row>
    <row r="468" spans="1:54" s="51" customFormat="1" ht="51" x14ac:dyDescent="0.25">
      <c r="A468" s="56">
        <v>466</v>
      </c>
      <c r="B468" s="46" t="s">
        <v>522</v>
      </c>
      <c r="C468" s="46" t="s">
        <v>1589</v>
      </c>
      <c r="D468" s="46" t="s">
        <v>544</v>
      </c>
      <c r="E468" s="46" t="s">
        <v>1513</v>
      </c>
      <c r="F468" s="46" t="s">
        <v>1051</v>
      </c>
      <c r="G468" s="52"/>
      <c r="H468" s="52"/>
      <c r="I468" s="52"/>
      <c r="J468" s="52"/>
      <c r="K468" s="52"/>
      <c r="L468" s="52"/>
      <c r="M468" s="52"/>
      <c r="N468" s="52"/>
      <c r="O468" s="52"/>
      <c r="P468" s="52"/>
      <c r="Q468" s="52"/>
      <c r="R468" s="52"/>
      <c r="S468" s="52"/>
      <c r="T468" s="52"/>
      <c r="U468" s="52"/>
      <c r="V468" s="52"/>
      <c r="W468" s="52"/>
      <c r="X468" s="52"/>
      <c r="Y468" s="52"/>
      <c r="Z468" s="52"/>
      <c r="AA468" s="52"/>
      <c r="AB468" s="52"/>
      <c r="AC468" s="52"/>
      <c r="AD468" s="52"/>
      <c r="AE468" s="52"/>
      <c r="AF468" s="52"/>
      <c r="AG468" s="52"/>
      <c r="AH468" s="52"/>
      <c r="AI468" s="52"/>
      <c r="AJ468" s="52"/>
      <c r="AK468" s="52"/>
      <c r="AL468" s="52"/>
      <c r="AM468" s="52"/>
      <c r="AN468" s="52"/>
      <c r="AO468" s="52"/>
      <c r="AP468" s="52"/>
      <c r="AQ468" s="52"/>
      <c r="AR468" s="52"/>
      <c r="AS468" s="52"/>
      <c r="AT468" s="52"/>
      <c r="AU468" s="52"/>
      <c r="AV468" s="52"/>
      <c r="AW468" s="52"/>
      <c r="AX468" s="52"/>
      <c r="AY468" s="52"/>
      <c r="AZ468" s="52"/>
      <c r="BA468" s="52"/>
      <c r="BB468" s="52"/>
    </row>
    <row r="469" spans="1:54" s="51" customFormat="1" ht="51" x14ac:dyDescent="0.25">
      <c r="A469" s="56">
        <v>467</v>
      </c>
      <c r="B469" s="46" t="s">
        <v>522</v>
      </c>
      <c r="C469" s="46" t="s">
        <v>1589</v>
      </c>
      <c r="D469" s="46" t="s">
        <v>545</v>
      </c>
      <c r="E469" s="46" t="s">
        <v>1514</v>
      </c>
      <c r="F469" s="46" t="s">
        <v>1052</v>
      </c>
      <c r="G469" s="52"/>
      <c r="H469" s="52"/>
      <c r="I469" s="52"/>
      <c r="J469" s="52"/>
      <c r="K469" s="52"/>
      <c r="L469" s="52"/>
      <c r="M469" s="52"/>
      <c r="N469" s="52"/>
      <c r="O469" s="52"/>
      <c r="P469" s="52"/>
      <c r="Q469" s="52"/>
      <c r="R469" s="52"/>
      <c r="S469" s="52"/>
      <c r="T469" s="52"/>
      <c r="U469" s="52"/>
      <c r="V469" s="52"/>
      <c r="W469" s="52"/>
      <c r="X469" s="52"/>
      <c r="Y469" s="52"/>
      <c r="Z469" s="52"/>
      <c r="AA469" s="52"/>
      <c r="AB469" s="52"/>
      <c r="AC469" s="52"/>
      <c r="AD469" s="52"/>
      <c r="AE469" s="52"/>
      <c r="AF469" s="52"/>
      <c r="AG469" s="52"/>
      <c r="AH469" s="52"/>
      <c r="AI469" s="52"/>
      <c r="AJ469" s="52"/>
      <c r="AK469" s="52"/>
      <c r="AL469" s="52"/>
      <c r="AM469" s="52"/>
      <c r="AN469" s="52"/>
      <c r="AO469" s="52"/>
      <c r="AP469" s="52"/>
      <c r="AQ469" s="52"/>
      <c r="AR469" s="52"/>
      <c r="AS469" s="52"/>
      <c r="AT469" s="52"/>
      <c r="AU469" s="52"/>
      <c r="AV469" s="52"/>
      <c r="AW469" s="52"/>
      <c r="AX469" s="52"/>
      <c r="AY469" s="52"/>
      <c r="AZ469" s="52"/>
      <c r="BA469" s="52"/>
      <c r="BB469" s="52"/>
    </row>
    <row r="470" spans="1:54" s="51" customFormat="1" ht="51" x14ac:dyDescent="0.25">
      <c r="A470" s="56">
        <v>468</v>
      </c>
      <c r="B470" s="46" t="s">
        <v>522</v>
      </c>
      <c r="C470" s="46" t="s">
        <v>1589</v>
      </c>
      <c r="D470" s="46" t="s">
        <v>546</v>
      </c>
      <c r="E470" s="46" t="s">
        <v>1519</v>
      </c>
      <c r="F470" s="46" t="s">
        <v>1053</v>
      </c>
      <c r="G470" s="52"/>
      <c r="H470" s="52"/>
      <c r="I470" s="52"/>
      <c r="J470" s="52"/>
      <c r="K470" s="52"/>
      <c r="L470" s="52"/>
      <c r="M470" s="52"/>
      <c r="N470" s="52"/>
      <c r="O470" s="52"/>
      <c r="P470" s="52"/>
      <c r="Q470" s="52"/>
      <c r="R470" s="52"/>
      <c r="S470" s="52"/>
      <c r="T470" s="52"/>
      <c r="U470" s="52"/>
      <c r="V470" s="52"/>
      <c r="W470" s="52"/>
      <c r="X470" s="52"/>
      <c r="Y470" s="52"/>
      <c r="Z470" s="52"/>
      <c r="AA470" s="52"/>
      <c r="AB470" s="52"/>
      <c r="AC470" s="52"/>
      <c r="AD470" s="52"/>
      <c r="AE470" s="52"/>
      <c r="AF470" s="52"/>
      <c r="AG470" s="52"/>
      <c r="AH470" s="52"/>
      <c r="AI470" s="52"/>
      <c r="AJ470" s="52"/>
      <c r="AK470" s="52"/>
      <c r="AL470" s="52"/>
      <c r="AM470" s="52"/>
      <c r="AN470" s="52"/>
      <c r="AO470" s="52"/>
      <c r="AP470" s="52"/>
      <c r="AQ470" s="52"/>
      <c r="AR470" s="52"/>
      <c r="AS470" s="52"/>
      <c r="AT470" s="52"/>
      <c r="AU470" s="52"/>
      <c r="AV470" s="52"/>
      <c r="AW470" s="52"/>
      <c r="AX470" s="52"/>
      <c r="AY470" s="52"/>
      <c r="AZ470" s="52"/>
      <c r="BA470" s="52"/>
      <c r="BB470" s="52"/>
    </row>
    <row r="471" spans="1:54" s="51" customFormat="1" ht="51" x14ac:dyDescent="0.25">
      <c r="A471" s="56">
        <v>469</v>
      </c>
      <c r="B471" s="45" t="s">
        <v>522</v>
      </c>
      <c r="C471" s="45" t="s">
        <v>1589</v>
      </c>
      <c r="D471" s="45" t="s">
        <v>547</v>
      </c>
      <c r="E471" s="45" t="s">
        <v>1238</v>
      </c>
      <c r="F471" s="45" t="s">
        <v>1054</v>
      </c>
      <c r="G471" s="52"/>
      <c r="H471" s="52"/>
      <c r="I471" s="52"/>
      <c r="J471" s="52"/>
      <c r="K471" s="52"/>
      <c r="L471" s="52"/>
      <c r="M471" s="52"/>
      <c r="N471" s="52"/>
      <c r="O471" s="52"/>
      <c r="P471" s="52"/>
      <c r="Q471" s="52"/>
      <c r="R471" s="52"/>
      <c r="S471" s="52"/>
      <c r="T471" s="52"/>
      <c r="U471" s="52"/>
      <c r="V471" s="52"/>
      <c r="W471" s="52"/>
      <c r="X471" s="52"/>
      <c r="Y471" s="52"/>
      <c r="Z471" s="52"/>
      <c r="AA471" s="52"/>
      <c r="AB471" s="52"/>
      <c r="AC471" s="52"/>
      <c r="AD471" s="52"/>
      <c r="AE471" s="52"/>
      <c r="AF471" s="52"/>
      <c r="AG471" s="52"/>
      <c r="AH471" s="52"/>
      <c r="AI471" s="52"/>
      <c r="AJ471" s="52"/>
      <c r="AK471" s="52"/>
      <c r="AL471" s="52"/>
      <c r="AM471" s="52"/>
      <c r="AN471" s="52"/>
      <c r="AO471" s="52"/>
      <c r="AP471" s="52"/>
      <c r="AQ471" s="52"/>
      <c r="AR471" s="52"/>
      <c r="AS471" s="52"/>
      <c r="AT471" s="52"/>
      <c r="AU471" s="52"/>
      <c r="AV471" s="52"/>
      <c r="AW471" s="52"/>
      <c r="AX471" s="52"/>
      <c r="AY471" s="52"/>
      <c r="AZ471" s="52"/>
      <c r="BA471" s="52"/>
      <c r="BB471" s="52"/>
    </row>
    <row r="472" spans="1:54" s="51" customFormat="1" ht="51" x14ac:dyDescent="0.25">
      <c r="A472" s="56">
        <v>470</v>
      </c>
      <c r="B472" s="46" t="s">
        <v>522</v>
      </c>
      <c r="C472" s="46" t="s">
        <v>1589</v>
      </c>
      <c r="D472" s="46" t="s">
        <v>548</v>
      </c>
      <c r="E472" s="46" t="s">
        <v>1520</v>
      </c>
      <c r="F472" s="46" t="s">
        <v>1055</v>
      </c>
      <c r="G472" s="52"/>
      <c r="H472" s="52"/>
      <c r="I472" s="52"/>
      <c r="J472" s="52"/>
      <c r="K472" s="52"/>
      <c r="L472" s="52"/>
      <c r="M472" s="52"/>
      <c r="N472" s="52"/>
      <c r="O472" s="52"/>
      <c r="P472" s="52"/>
      <c r="Q472" s="52"/>
      <c r="R472" s="52"/>
      <c r="S472" s="52"/>
      <c r="T472" s="52"/>
      <c r="U472" s="52"/>
      <c r="V472" s="52"/>
      <c r="W472" s="52"/>
      <c r="X472" s="52"/>
      <c r="Y472" s="52"/>
      <c r="Z472" s="52"/>
      <c r="AA472" s="52"/>
      <c r="AB472" s="52"/>
      <c r="AC472" s="52"/>
      <c r="AD472" s="52"/>
      <c r="AE472" s="52"/>
      <c r="AF472" s="52"/>
      <c r="AG472" s="52"/>
      <c r="AH472" s="52"/>
      <c r="AI472" s="52"/>
      <c r="AJ472" s="52"/>
      <c r="AK472" s="52"/>
      <c r="AL472" s="52"/>
      <c r="AM472" s="52"/>
      <c r="AN472" s="52"/>
      <c r="AO472" s="52"/>
      <c r="AP472" s="52"/>
      <c r="AQ472" s="52"/>
      <c r="AR472" s="52"/>
      <c r="AS472" s="52"/>
      <c r="AT472" s="52"/>
      <c r="AU472" s="52"/>
      <c r="AV472" s="52"/>
      <c r="AW472" s="52"/>
      <c r="AX472" s="52"/>
      <c r="AY472" s="52"/>
      <c r="AZ472" s="52"/>
      <c r="BA472" s="52"/>
      <c r="BB472" s="52"/>
    </row>
    <row r="473" spans="1:54" s="51" customFormat="1" ht="51" x14ac:dyDescent="0.25">
      <c r="A473" s="56">
        <v>471</v>
      </c>
      <c r="B473" s="46" t="s">
        <v>522</v>
      </c>
      <c r="C473" s="46" t="s">
        <v>1589</v>
      </c>
      <c r="D473" s="46" t="s">
        <v>549</v>
      </c>
      <c r="E473" s="46" t="s">
        <v>1521</v>
      </c>
      <c r="F473" s="46" t="s">
        <v>1043</v>
      </c>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52"/>
      <c r="AL473" s="52"/>
      <c r="AM473" s="52"/>
      <c r="AN473" s="52"/>
      <c r="AO473" s="52"/>
      <c r="AP473" s="52"/>
      <c r="AQ473" s="52"/>
      <c r="AR473" s="52"/>
      <c r="AS473" s="52"/>
      <c r="AT473" s="52"/>
      <c r="AU473" s="52"/>
      <c r="AV473" s="52"/>
      <c r="AW473" s="52"/>
      <c r="AX473" s="52"/>
      <c r="AY473" s="52"/>
      <c r="AZ473" s="52"/>
      <c r="BA473" s="52"/>
      <c r="BB473" s="52"/>
    </row>
    <row r="474" spans="1:54" s="51" customFormat="1" ht="51" x14ac:dyDescent="0.25">
      <c r="A474" s="56">
        <v>472</v>
      </c>
      <c r="B474" s="45" t="s">
        <v>522</v>
      </c>
      <c r="C474" s="45" t="s">
        <v>1589</v>
      </c>
      <c r="D474" s="45" t="s">
        <v>550</v>
      </c>
      <c r="E474" s="45" t="s">
        <v>1524</v>
      </c>
      <c r="F474" s="45" t="s">
        <v>1056</v>
      </c>
      <c r="G474" s="52"/>
      <c r="H474" s="52"/>
      <c r="I474" s="52"/>
      <c r="J474" s="52"/>
      <c r="K474" s="52"/>
      <c r="L474" s="52"/>
      <c r="M474" s="52"/>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c r="AK474" s="52"/>
      <c r="AL474" s="52"/>
      <c r="AM474" s="52"/>
      <c r="AN474" s="52"/>
      <c r="AO474" s="52"/>
      <c r="AP474" s="52"/>
      <c r="AQ474" s="52"/>
      <c r="AR474" s="52"/>
      <c r="AS474" s="52"/>
      <c r="AT474" s="52"/>
      <c r="AU474" s="52"/>
      <c r="AV474" s="52"/>
      <c r="AW474" s="52"/>
      <c r="AX474" s="52"/>
      <c r="AY474" s="52"/>
      <c r="AZ474" s="52"/>
      <c r="BA474" s="52"/>
      <c r="BB474" s="52"/>
    </row>
    <row r="475" spans="1:54" s="51" customFormat="1" ht="51" x14ac:dyDescent="0.25">
      <c r="A475" s="56">
        <v>473</v>
      </c>
      <c r="B475" s="46" t="s">
        <v>522</v>
      </c>
      <c r="C475" s="46" t="s">
        <v>1589</v>
      </c>
      <c r="D475" s="46" t="s">
        <v>551</v>
      </c>
      <c r="E475" s="46" t="s">
        <v>1513</v>
      </c>
      <c r="F475" s="46" t="s">
        <v>1057</v>
      </c>
      <c r="G475" s="52"/>
      <c r="H475" s="52"/>
      <c r="I475" s="52"/>
      <c r="J475" s="52"/>
      <c r="K475" s="52"/>
      <c r="L475" s="52"/>
      <c r="M475" s="52"/>
      <c r="N475" s="52"/>
      <c r="O475" s="52"/>
      <c r="P475" s="52"/>
      <c r="Q475" s="52"/>
      <c r="R475" s="52"/>
      <c r="S475" s="52"/>
      <c r="T475" s="52"/>
      <c r="U475" s="52"/>
      <c r="V475" s="52"/>
      <c r="W475" s="52"/>
      <c r="X475" s="52"/>
      <c r="Y475" s="52"/>
      <c r="Z475" s="52"/>
      <c r="AA475" s="52"/>
      <c r="AB475" s="52"/>
      <c r="AC475" s="52"/>
      <c r="AD475" s="52"/>
      <c r="AE475" s="52"/>
      <c r="AF475" s="52"/>
      <c r="AG475" s="52"/>
      <c r="AH475" s="52"/>
      <c r="AI475" s="52"/>
      <c r="AJ475" s="52"/>
      <c r="AK475" s="52"/>
      <c r="AL475" s="52"/>
      <c r="AM475" s="52"/>
      <c r="AN475" s="52"/>
      <c r="AO475" s="52"/>
      <c r="AP475" s="52"/>
      <c r="AQ475" s="52"/>
      <c r="AR475" s="52"/>
      <c r="AS475" s="52"/>
      <c r="AT475" s="52"/>
      <c r="AU475" s="52"/>
      <c r="AV475" s="52"/>
      <c r="AW475" s="52"/>
      <c r="AX475" s="52"/>
      <c r="AY475" s="52"/>
      <c r="AZ475" s="52"/>
      <c r="BA475" s="52"/>
      <c r="BB475" s="52"/>
    </row>
    <row r="476" spans="1:54" s="51" customFormat="1" ht="51" x14ac:dyDescent="0.25">
      <c r="A476" s="56">
        <v>474</v>
      </c>
      <c r="B476" s="46" t="s">
        <v>522</v>
      </c>
      <c r="C476" s="46" t="s">
        <v>1589</v>
      </c>
      <c r="D476" s="46" t="s">
        <v>552</v>
      </c>
      <c r="E476" s="46" t="s">
        <v>1514</v>
      </c>
      <c r="F476" s="46" t="s">
        <v>1058</v>
      </c>
      <c r="G476" s="52"/>
      <c r="H476" s="52"/>
      <c r="I476" s="52"/>
      <c r="J476" s="52"/>
      <c r="K476" s="52"/>
      <c r="L476" s="52"/>
      <c r="M476" s="52"/>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c r="AK476" s="52"/>
      <c r="AL476" s="52"/>
      <c r="AM476" s="52"/>
      <c r="AN476" s="52"/>
      <c r="AO476" s="52"/>
      <c r="AP476" s="52"/>
      <c r="AQ476" s="52"/>
      <c r="AR476" s="52"/>
      <c r="AS476" s="52"/>
      <c r="AT476" s="52"/>
      <c r="AU476" s="52"/>
      <c r="AV476" s="52"/>
      <c r="AW476" s="52"/>
      <c r="AX476" s="52"/>
      <c r="AY476" s="52"/>
      <c r="AZ476" s="52"/>
      <c r="BA476" s="52"/>
      <c r="BB476" s="52"/>
    </row>
    <row r="477" spans="1:54" s="51" customFormat="1" ht="51" x14ac:dyDescent="0.25">
      <c r="A477" s="56">
        <v>475</v>
      </c>
      <c r="B477" s="46" t="s">
        <v>522</v>
      </c>
      <c r="C477" s="46" t="s">
        <v>1589</v>
      </c>
      <c r="D477" s="46" t="s">
        <v>553</v>
      </c>
      <c r="E477" s="46" t="s">
        <v>1519</v>
      </c>
      <c r="F477" s="46" t="s">
        <v>1059</v>
      </c>
      <c r="G477" s="52"/>
      <c r="H477" s="52"/>
      <c r="I477" s="52"/>
      <c r="J477" s="52"/>
      <c r="K477" s="52"/>
      <c r="L477" s="52"/>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52"/>
      <c r="AL477" s="52"/>
      <c r="AM477" s="52"/>
      <c r="AN477" s="52"/>
      <c r="AO477" s="52"/>
      <c r="AP477" s="52"/>
      <c r="AQ477" s="52"/>
      <c r="AR477" s="52"/>
      <c r="AS477" s="52"/>
      <c r="AT477" s="52"/>
      <c r="AU477" s="52"/>
      <c r="AV477" s="52"/>
      <c r="AW477" s="52"/>
      <c r="AX477" s="52"/>
      <c r="AY477" s="52"/>
      <c r="AZ477" s="52"/>
      <c r="BA477" s="52"/>
      <c r="BB477" s="52"/>
    </row>
    <row r="478" spans="1:54" s="51" customFormat="1" ht="51" x14ac:dyDescent="0.25">
      <c r="A478" s="56">
        <v>476</v>
      </c>
      <c r="B478" s="45" t="s">
        <v>522</v>
      </c>
      <c r="C478" s="45" t="s">
        <v>1589</v>
      </c>
      <c r="D478" s="45" t="s">
        <v>554</v>
      </c>
      <c r="E478" s="45" t="s">
        <v>1238</v>
      </c>
      <c r="F478" s="45" t="s">
        <v>1060</v>
      </c>
      <c r="G478" s="52"/>
      <c r="H478" s="52"/>
      <c r="I478" s="52"/>
      <c r="J478" s="52"/>
      <c r="K478" s="52"/>
      <c r="L478" s="52"/>
      <c r="M478" s="52"/>
      <c r="N478" s="52"/>
      <c r="O478" s="52"/>
      <c r="P478" s="52"/>
      <c r="Q478" s="52"/>
      <c r="R478" s="52"/>
      <c r="S478" s="52"/>
      <c r="T478" s="52"/>
      <c r="U478" s="52"/>
      <c r="V478" s="52"/>
      <c r="W478" s="52"/>
      <c r="X478" s="52"/>
      <c r="Y478" s="52"/>
      <c r="Z478" s="52"/>
      <c r="AA478" s="52"/>
      <c r="AB478" s="52"/>
      <c r="AC478" s="52"/>
      <c r="AD478" s="52"/>
      <c r="AE478" s="52"/>
      <c r="AF478" s="52"/>
      <c r="AG478" s="52"/>
      <c r="AH478" s="52"/>
      <c r="AI478" s="52"/>
      <c r="AJ478" s="52"/>
      <c r="AK478" s="52"/>
      <c r="AL478" s="52"/>
      <c r="AM478" s="52"/>
      <c r="AN478" s="52"/>
      <c r="AO478" s="52"/>
      <c r="AP478" s="52"/>
      <c r="AQ478" s="52"/>
      <c r="AR478" s="52"/>
      <c r="AS478" s="52"/>
      <c r="AT478" s="52"/>
      <c r="AU478" s="52"/>
      <c r="AV478" s="52"/>
      <c r="AW478" s="52"/>
      <c r="AX478" s="52"/>
      <c r="AY478" s="52"/>
      <c r="AZ478" s="52"/>
      <c r="BA478" s="52"/>
      <c r="BB478" s="52"/>
    </row>
    <row r="479" spans="1:54" s="51" customFormat="1" ht="51" x14ac:dyDescent="0.25">
      <c r="A479" s="56">
        <v>477</v>
      </c>
      <c r="B479" s="46" t="s">
        <v>522</v>
      </c>
      <c r="C479" s="46" t="s">
        <v>1589</v>
      </c>
      <c r="D479" s="46" t="s">
        <v>555</v>
      </c>
      <c r="E479" s="46" t="s">
        <v>1520</v>
      </c>
      <c r="F479" s="46" t="s">
        <v>1061</v>
      </c>
      <c r="G479" s="52"/>
      <c r="H479" s="52"/>
      <c r="I479" s="52"/>
      <c r="J479" s="52"/>
      <c r="K479" s="52"/>
      <c r="L479" s="52"/>
      <c r="M479" s="52"/>
      <c r="N479" s="52"/>
      <c r="O479" s="52"/>
      <c r="P479" s="52"/>
      <c r="Q479" s="52"/>
      <c r="R479" s="52"/>
      <c r="S479" s="52"/>
      <c r="T479" s="52"/>
      <c r="U479" s="52"/>
      <c r="V479" s="52"/>
      <c r="W479" s="52"/>
      <c r="X479" s="52"/>
      <c r="Y479" s="52"/>
      <c r="Z479" s="52"/>
      <c r="AA479" s="52"/>
      <c r="AB479" s="52"/>
      <c r="AC479" s="52"/>
      <c r="AD479" s="52"/>
      <c r="AE479" s="52"/>
      <c r="AF479" s="52"/>
      <c r="AG479" s="52"/>
      <c r="AH479" s="52"/>
      <c r="AI479" s="52"/>
      <c r="AJ479" s="52"/>
      <c r="AK479" s="52"/>
      <c r="AL479" s="52"/>
      <c r="AM479" s="52"/>
      <c r="AN479" s="52"/>
      <c r="AO479" s="52"/>
      <c r="AP479" s="52"/>
      <c r="AQ479" s="52"/>
      <c r="AR479" s="52"/>
      <c r="AS479" s="52"/>
      <c r="AT479" s="52"/>
      <c r="AU479" s="52"/>
      <c r="AV479" s="52"/>
      <c r="AW479" s="52"/>
      <c r="AX479" s="52"/>
      <c r="AY479" s="52"/>
      <c r="AZ479" s="52"/>
      <c r="BA479" s="52"/>
      <c r="BB479" s="52"/>
    </row>
    <row r="480" spans="1:54" s="51" customFormat="1" ht="51" x14ac:dyDescent="0.25">
      <c r="A480" s="56">
        <v>478</v>
      </c>
      <c r="B480" s="46" t="s">
        <v>522</v>
      </c>
      <c r="C480" s="46" t="s">
        <v>1589</v>
      </c>
      <c r="D480" s="46" t="s">
        <v>556</v>
      </c>
      <c r="E480" s="46" t="s">
        <v>1521</v>
      </c>
      <c r="F480" s="46" t="s">
        <v>1043</v>
      </c>
      <c r="G480" s="52"/>
      <c r="H480" s="52"/>
      <c r="I480" s="52"/>
      <c r="J480" s="52"/>
      <c r="K480" s="52"/>
      <c r="L480" s="52"/>
      <c r="M480" s="52"/>
      <c r="N480" s="52"/>
      <c r="O480" s="52"/>
      <c r="P480" s="52"/>
      <c r="Q480" s="52"/>
      <c r="R480" s="52"/>
      <c r="S480" s="52"/>
      <c r="T480" s="52"/>
      <c r="U480" s="52"/>
      <c r="V480" s="52"/>
      <c r="W480" s="52"/>
      <c r="X480" s="52"/>
      <c r="Y480" s="52"/>
      <c r="Z480" s="52"/>
      <c r="AA480" s="52"/>
      <c r="AB480" s="52"/>
      <c r="AC480" s="52"/>
      <c r="AD480" s="52"/>
      <c r="AE480" s="52"/>
      <c r="AF480" s="52"/>
      <c r="AG480" s="52"/>
      <c r="AH480" s="52"/>
      <c r="AI480" s="52"/>
      <c r="AJ480" s="52"/>
      <c r="AK480" s="52"/>
      <c r="AL480" s="52"/>
      <c r="AM480" s="52"/>
      <c r="AN480" s="52"/>
      <c r="AO480" s="52"/>
      <c r="AP480" s="52"/>
      <c r="AQ480" s="52"/>
      <c r="AR480" s="52"/>
      <c r="AS480" s="52"/>
      <c r="AT480" s="52"/>
      <c r="AU480" s="52"/>
      <c r="AV480" s="52"/>
      <c r="AW480" s="52"/>
      <c r="AX480" s="52"/>
      <c r="AY480" s="52"/>
      <c r="AZ480" s="52"/>
      <c r="BA480" s="52"/>
      <c r="BB480" s="52"/>
    </row>
    <row r="481" spans="1:54" s="51" customFormat="1" ht="51" x14ac:dyDescent="0.25">
      <c r="A481" s="56">
        <v>479</v>
      </c>
      <c r="B481" s="45" t="s">
        <v>522</v>
      </c>
      <c r="C481" s="45" t="s">
        <v>1589</v>
      </c>
      <c r="D481" s="45" t="s">
        <v>557</v>
      </c>
      <c r="E481" s="45" t="s">
        <v>1525</v>
      </c>
      <c r="F481" s="45" t="s">
        <v>1062</v>
      </c>
      <c r="G481" s="52"/>
      <c r="H481" s="52"/>
      <c r="I481" s="52"/>
      <c r="J481" s="52"/>
      <c r="K481" s="52"/>
      <c r="L481" s="52"/>
      <c r="M481" s="52"/>
      <c r="N481" s="52"/>
      <c r="O481" s="52"/>
      <c r="P481" s="52"/>
      <c r="Q481" s="52"/>
      <c r="R481" s="52"/>
      <c r="S481" s="52"/>
      <c r="T481" s="52"/>
      <c r="U481" s="52"/>
      <c r="V481" s="52"/>
      <c r="W481" s="52"/>
      <c r="X481" s="52"/>
      <c r="Y481" s="52"/>
      <c r="Z481" s="52"/>
      <c r="AA481" s="52"/>
      <c r="AB481" s="52"/>
      <c r="AC481" s="52"/>
      <c r="AD481" s="52"/>
      <c r="AE481" s="52"/>
      <c r="AF481" s="52"/>
      <c r="AG481" s="52"/>
      <c r="AH481" s="52"/>
      <c r="AI481" s="52"/>
      <c r="AJ481" s="52"/>
      <c r="AK481" s="52"/>
      <c r="AL481" s="52"/>
      <c r="AM481" s="52"/>
      <c r="AN481" s="52"/>
      <c r="AO481" s="52"/>
      <c r="AP481" s="52"/>
      <c r="AQ481" s="52"/>
      <c r="AR481" s="52"/>
      <c r="AS481" s="52"/>
      <c r="AT481" s="52"/>
      <c r="AU481" s="52"/>
      <c r="AV481" s="52"/>
      <c r="AW481" s="52"/>
      <c r="AX481" s="52"/>
      <c r="AY481" s="52"/>
      <c r="AZ481" s="52"/>
      <c r="BA481" s="52"/>
      <c r="BB481" s="52"/>
    </row>
    <row r="482" spans="1:54" s="51" customFormat="1" ht="51" x14ac:dyDescent="0.25">
      <c r="A482" s="56">
        <v>480</v>
      </c>
      <c r="B482" s="46" t="s">
        <v>522</v>
      </c>
      <c r="C482" s="46" t="s">
        <v>1589</v>
      </c>
      <c r="D482" s="46" t="s">
        <v>558</v>
      </c>
      <c r="E482" s="46" t="s">
        <v>1526</v>
      </c>
      <c r="F482" s="46" t="s">
        <v>1063</v>
      </c>
      <c r="G482" s="52"/>
      <c r="H482" s="52"/>
      <c r="I482" s="52"/>
      <c r="J482" s="52"/>
      <c r="K482" s="52"/>
      <c r="L482" s="52"/>
      <c r="M482" s="52"/>
      <c r="N482" s="52"/>
      <c r="O482" s="52"/>
      <c r="P482" s="52"/>
      <c r="Q482" s="52"/>
      <c r="R482" s="52"/>
      <c r="S482" s="52"/>
      <c r="T482" s="52"/>
      <c r="U482" s="52"/>
      <c r="V482" s="52"/>
      <c r="W482" s="52"/>
      <c r="X482" s="52"/>
      <c r="Y482" s="52"/>
      <c r="Z482" s="52"/>
      <c r="AA482" s="52"/>
      <c r="AB482" s="52"/>
      <c r="AC482" s="52"/>
      <c r="AD482" s="52"/>
      <c r="AE482" s="52"/>
      <c r="AF482" s="52"/>
      <c r="AG482" s="52"/>
      <c r="AH482" s="52"/>
      <c r="AI482" s="52"/>
      <c r="AJ482" s="52"/>
      <c r="AK482" s="52"/>
      <c r="AL482" s="52"/>
      <c r="AM482" s="52"/>
      <c r="AN482" s="52"/>
      <c r="AO482" s="52"/>
      <c r="AP482" s="52"/>
      <c r="AQ482" s="52"/>
      <c r="AR482" s="52"/>
      <c r="AS482" s="52"/>
      <c r="AT482" s="52"/>
      <c r="AU482" s="52"/>
      <c r="AV482" s="52"/>
      <c r="AW482" s="52"/>
      <c r="AX482" s="52"/>
      <c r="AY482" s="52"/>
      <c r="AZ482" s="52"/>
      <c r="BA482" s="52"/>
      <c r="BB482" s="52"/>
    </row>
    <row r="483" spans="1:54" s="51" customFormat="1" ht="51" x14ac:dyDescent="0.25">
      <c r="A483" s="56">
        <v>481</v>
      </c>
      <c r="B483" s="46" t="s">
        <v>522</v>
      </c>
      <c r="C483" s="46" t="s">
        <v>1589</v>
      </c>
      <c r="D483" s="46" t="s">
        <v>559</v>
      </c>
      <c r="E483" s="46" t="s">
        <v>1527</v>
      </c>
      <c r="F483" s="46" t="s">
        <v>1064</v>
      </c>
      <c r="G483" s="52"/>
      <c r="H483" s="52"/>
      <c r="I483" s="52"/>
      <c r="J483" s="52"/>
      <c r="K483" s="52"/>
      <c r="L483" s="52"/>
      <c r="M483" s="52"/>
      <c r="N483" s="52"/>
      <c r="O483" s="52"/>
      <c r="P483" s="52"/>
      <c r="Q483" s="52"/>
      <c r="R483" s="52"/>
      <c r="S483" s="52"/>
      <c r="T483" s="52"/>
      <c r="U483" s="52"/>
      <c r="V483" s="52"/>
      <c r="W483" s="52"/>
      <c r="X483" s="52"/>
      <c r="Y483" s="52"/>
      <c r="Z483" s="52"/>
      <c r="AA483" s="52"/>
      <c r="AB483" s="52"/>
      <c r="AC483" s="52"/>
      <c r="AD483" s="52"/>
      <c r="AE483" s="52"/>
      <c r="AF483" s="52"/>
      <c r="AG483" s="52"/>
      <c r="AH483" s="52"/>
      <c r="AI483" s="52"/>
      <c r="AJ483" s="52"/>
      <c r="AK483" s="52"/>
      <c r="AL483" s="52"/>
      <c r="AM483" s="52"/>
      <c r="AN483" s="52"/>
      <c r="AO483" s="52"/>
      <c r="AP483" s="52"/>
      <c r="AQ483" s="52"/>
      <c r="AR483" s="52"/>
      <c r="AS483" s="52"/>
      <c r="AT483" s="52"/>
      <c r="AU483" s="52"/>
      <c r="AV483" s="52"/>
      <c r="AW483" s="52"/>
      <c r="AX483" s="52"/>
      <c r="AY483" s="52"/>
      <c r="AZ483" s="52"/>
      <c r="BA483" s="52"/>
      <c r="BB483" s="52"/>
    </row>
    <row r="484" spans="1:54" s="51" customFormat="1" ht="51" x14ac:dyDescent="0.25">
      <c r="A484" s="56">
        <v>482</v>
      </c>
      <c r="B484" s="46" t="s">
        <v>522</v>
      </c>
      <c r="C484" s="46" t="s">
        <v>1589</v>
      </c>
      <c r="D484" s="46" t="s">
        <v>560</v>
      </c>
      <c r="E484" s="46" t="s">
        <v>1528</v>
      </c>
      <c r="F484" s="46" t="s">
        <v>1065</v>
      </c>
      <c r="G484" s="52"/>
      <c r="H484" s="52"/>
      <c r="I484" s="52"/>
      <c r="J484" s="52"/>
      <c r="K484" s="52"/>
      <c r="L484" s="52"/>
      <c r="M484" s="52"/>
      <c r="N484" s="52"/>
      <c r="O484" s="52"/>
      <c r="P484" s="52"/>
      <c r="Q484" s="52"/>
      <c r="R484" s="52"/>
      <c r="S484" s="52"/>
      <c r="T484" s="52"/>
      <c r="U484" s="52"/>
      <c r="V484" s="52"/>
      <c r="W484" s="52"/>
      <c r="X484" s="52"/>
      <c r="Y484" s="52"/>
      <c r="Z484" s="52"/>
      <c r="AA484" s="52"/>
      <c r="AB484" s="52"/>
      <c r="AC484" s="52"/>
      <c r="AD484" s="52"/>
      <c r="AE484" s="52"/>
      <c r="AF484" s="52"/>
      <c r="AG484" s="52"/>
      <c r="AH484" s="52"/>
      <c r="AI484" s="52"/>
      <c r="AJ484" s="52"/>
      <c r="AK484" s="52"/>
      <c r="AL484" s="52"/>
      <c r="AM484" s="52"/>
      <c r="AN484" s="52"/>
      <c r="AO484" s="52"/>
      <c r="AP484" s="52"/>
      <c r="AQ484" s="52"/>
      <c r="AR484" s="52"/>
      <c r="AS484" s="52"/>
      <c r="AT484" s="52"/>
      <c r="AU484" s="52"/>
      <c r="AV484" s="52"/>
      <c r="AW484" s="52"/>
      <c r="AX484" s="52"/>
      <c r="AY484" s="52"/>
      <c r="AZ484" s="52"/>
      <c r="BA484" s="52"/>
      <c r="BB484" s="52"/>
    </row>
    <row r="485" spans="1:54" s="51" customFormat="1" ht="51" x14ac:dyDescent="0.25">
      <c r="A485" s="56">
        <v>483</v>
      </c>
      <c r="B485" s="46" t="s">
        <v>522</v>
      </c>
      <c r="C485" s="46" t="s">
        <v>1589</v>
      </c>
      <c r="D485" s="46" t="s">
        <v>561</v>
      </c>
      <c r="E485" s="46" t="s">
        <v>1529</v>
      </c>
      <c r="F485" s="46" t="s">
        <v>1066</v>
      </c>
      <c r="G485" s="52"/>
      <c r="H485" s="52"/>
      <c r="I485" s="52"/>
      <c r="J485" s="52"/>
      <c r="K485" s="52"/>
      <c r="L485" s="52"/>
      <c r="M485" s="52"/>
      <c r="N485" s="52"/>
      <c r="O485" s="52"/>
      <c r="P485" s="52"/>
      <c r="Q485" s="52"/>
      <c r="R485" s="52"/>
      <c r="S485" s="52"/>
      <c r="T485" s="52"/>
      <c r="U485" s="52"/>
      <c r="V485" s="52"/>
      <c r="W485" s="52"/>
      <c r="X485" s="52"/>
      <c r="Y485" s="52"/>
      <c r="Z485" s="52"/>
      <c r="AA485" s="52"/>
      <c r="AB485" s="52"/>
      <c r="AC485" s="52"/>
      <c r="AD485" s="52"/>
      <c r="AE485" s="52"/>
      <c r="AF485" s="52"/>
      <c r="AG485" s="52"/>
      <c r="AH485" s="52"/>
      <c r="AI485" s="52"/>
      <c r="AJ485" s="52"/>
      <c r="AK485" s="52"/>
      <c r="AL485" s="52"/>
      <c r="AM485" s="52"/>
      <c r="AN485" s="52"/>
      <c r="AO485" s="52"/>
      <c r="AP485" s="52"/>
      <c r="AQ485" s="52"/>
      <c r="AR485" s="52"/>
      <c r="AS485" s="52"/>
      <c r="AT485" s="52"/>
      <c r="AU485" s="52"/>
      <c r="AV485" s="52"/>
      <c r="AW485" s="52"/>
      <c r="AX485" s="52"/>
      <c r="AY485" s="52"/>
      <c r="AZ485" s="52"/>
      <c r="BA485" s="52"/>
      <c r="BB485" s="52"/>
    </row>
    <row r="486" spans="1:54" s="51" customFormat="1" ht="51" x14ac:dyDescent="0.25">
      <c r="A486" s="56">
        <v>484</v>
      </c>
      <c r="B486" s="45" t="s">
        <v>522</v>
      </c>
      <c r="C486" s="45" t="s">
        <v>1589</v>
      </c>
      <c r="D486" s="45" t="s">
        <v>562</v>
      </c>
      <c r="E486" s="45" t="s">
        <v>1530</v>
      </c>
      <c r="F486" s="45" t="s">
        <v>1067</v>
      </c>
      <c r="G486" s="52"/>
      <c r="H486" s="52"/>
      <c r="I486" s="52"/>
      <c r="J486" s="52"/>
      <c r="K486" s="52"/>
      <c r="L486" s="52"/>
      <c r="M486" s="52"/>
      <c r="N486" s="52"/>
      <c r="O486" s="52"/>
      <c r="P486" s="52"/>
      <c r="Q486" s="52"/>
      <c r="R486" s="52"/>
      <c r="S486" s="52"/>
      <c r="T486" s="52"/>
      <c r="U486" s="52"/>
      <c r="V486" s="52"/>
      <c r="W486" s="52"/>
      <c r="X486" s="52"/>
      <c r="Y486" s="52"/>
      <c r="Z486" s="52"/>
      <c r="AA486" s="52"/>
      <c r="AB486" s="52"/>
      <c r="AC486" s="52"/>
      <c r="AD486" s="52"/>
      <c r="AE486" s="52"/>
      <c r="AF486" s="52"/>
      <c r="AG486" s="52"/>
      <c r="AH486" s="52"/>
      <c r="AI486" s="52"/>
      <c r="AJ486" s="52"/>
      <c r="AK486" s="52"/>
      <c r="AL486" s="52"/>
      <c r="AM486" s="52"/>
      <c r="AN486" s="52"/>
      <c r="AO486" s="52"/>
      <c r="AP486" s="52"/>
      <c r="AQ486" s="52"/>
      <c r="AR486" s="52"/>
      <c r="AS486" s="52"/>
      <c r="AT486" s="52"/>
      <c r="AU486" s="52"/>
      <c r="AV486" s="52"/>
      <c r="AW486" s="52"/>
      <c r="AX486" s="52"/>
      <c r="AY486" s="52"/>
      <c r="AZ486" s="52"/>
      <c r="BA486" s="52"/>
      <c r="BB486" s="52"/>
    </row>
    <row r="487" spans="1:54" s="51" customFormat="1" ht="51" x14ac:dyDescent="0.25">
      <c r="A487" s="56">
        <v>485</v>
      </c>
      <c r="B487" s="46" t="s">
        <v>522</v>
      </c>
      <c r="C487" s="46" t="s">
        <v>1589</v>
      </c>
      <c r="D487" s="46" t="s">
        <v>563</v>
      </c>
      <c r="E487" s="46" t="s">
        <v>1513</v>
      </c>
      <c r="F487" s="46" t="s">
        <v>1068</v>
      </c>
      <c r="G487" s="52"/>
      <c r="H487" s="52"/>
      <c r="I487" s="52"/>
      <c r="J487" s="52"/>
      <c r="K487" s="52"/>
      <c r="L487" s="52"/>
      <c r="M487" s="52"/>
      <c r="N487" s="52"/>
      <c r="O487" s="52"/>
      <c r="P487" s="52"/>
      <c r="Q487" s="52"/>
      <c r="R487" s="52"/>
      <c r="S487" s="52"/>
      <c r="T487" s="52"/>
      <c r="U487" s="52"/>
      <c r="V487" s="52"/>
      <c r="W487" s="52"/>
      <c r="X487" s="52"/>
      <c r="Y487" s="52"/>
      <c r="Z487" s="52"/>
      <c r="AA487" s="52"/>
      <c r="AB487" s="52"/>
      <c r="AC487" s="52"/>
      <c r="AD487" s="52"/>
      <c r="AE487" s="52"/>
      <c r="AF487" s="52"/>
      <c r="AG487" s="52"/>
      <c r="AH487" s="52"/>
      <c r="AI487" s="52"/>
      <c r="AJ487" s="52"/>
      <c r="AK487" s="52"/>
      <c r="AL487" s="52"/>
      <c r="AM487" s="52"/>
      <c r="AN487" s="52"/>
      <c r="AO487" s="52"/>
      <c r="AP487" s="52"/>
      <c r="AQ487" s="52"/>
      <c r="AR487" s="52"/>
      <c r="AS487" s="52"/>
      <c r="AT487" s="52"/>
      <c r="AU487" s="52"/>
      <c r="AV487" s="52"/>
      <c r="AW487" s="52"/>
      <c r="AX487" s="52"/>
      <c r="AY487" s="52"/>
      <c r="AZ487" s="52"/>
      <c r="BA487" s="52"/>
      <c r="BB487" s="52"/>
    </row>
    <row r="488" spans="1:54" s="51" customFormat="1" ht="51" x14ac:dyDescent="0.25">
      <c r="A488" s="56">
        <v>486</v>
      </c>
      <c r="B488" s="46" t="s">
        <v>522</v>
      </c>
      <c r="C488" s="46" t="s">
        <v>1589</v>
      </c>
      <c r="D488" s="46" t="s">
        <v>564</v>
      </c>
      <c r="E488" s="46" t="s">
        <v>1514</v>
      </c>
      <c r="F488" s="46" t="s">
        <v>1069</v>
      </c>
      <c r="G488" s="52"/>
      <c r="H488" s="52"/>
      <c r="I488" s="52"/>
      <c r="J488" s="52"/>
      <c r="K488" s="52"/>
      <c r="L488" s="52"/>
      <c r="M488" s="52"/>
      <c r="N488" s="52"/>
      <c r="O488" s="52"/>
      <c r="P488" s="52"/>
      <c r="Q488" s="52"/>
      <c r="R488" s="52"/>
      <c r="S488" s="52"/>
      <c r="T488" s="52"/>
      <c r="U488" s="52"/>
      <c r="V488" s="52"/>
      <c r="W488" s="52"/>
      <c r="X488" s="52"/>
      <c r="Y488" s="52"/>
      <c r="Z488" s="52"/>
      <c r="AA488" s="52"/>
      <c r="AB488" s="52"/>
      <c r="AC488" s="52"/>
      <c r="AD488" s="52"/>
      <c r="AE488" s="52"/>
      <c r="AF488" s="52"/>
      <c r="AG488" s="52"/>
      <c r="AH488" s="52"/>
      <c r="AI488" s="52"/>
      <c r="AJ488" s="52"/>
      <c r="AK488" s="52"/>
      <c r="AL488" s="52"/>
      <c r="AM488" s="52"/>
      <c r="AN488" s="52"/>
      <c r="AO488" s="52"/>
      <c r="AP488" s="52"/>
      <c r="AQ488" s="52"/>
      <c r="AR488" s="52"/>
      <c r="AS488" s="52"/>
      <c r="AT488" s="52"/>
      <c r="AU488" s="52"/>
      <c r="AV488" s="52"/>
      <c r="AW488" s="52"/>
      <c r="AX488" s="52"/>
      <c r="AY488" s="52"/>
      <c r="AZ488" s="52"/>
      <c r="BA488" s="52"/>
      <c r="BB488" s="52"/>
    </row>
    <row r="489" spans="1:54" s="51" customFormat="1" ht="51" x14ac:dyDescent="0.25">
      <c r="A489" s="56">
        <v>487</v>
      </c>
      <c r="B489" s="46" t="s">
        <v>522</v>
      </c>
      <c r="C489" s="46" t="s">
        <v>1589</v>
      </c>
      <c r="D489" s="46" t="s">
        <v>565</v>
      </c>
      <c r="E489" s="46" t="s">
        <v>1519</v>
      </c>
      <c r="F489" s="46" t="s">
        <v>1059</v>
      </c>
      <c r="G489" s="52"/>
      <c r="H489" s="52"/>
      <c r="I489" s="52"/>
      <c r="J489" s="52"/>
      <c r="K489" s="52"/>
      <c r="L489" s="52"/>
      <c r="M489" s="52"/>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c r="AK489" s="52"/>
      <c r="AL489" s="52"/>
      <c r="AM489" s="52"/>
      <c r="AN489" s="52"/>
      <c r="AO489" s="52"/>
      <c r="AP489" s="52"/>
      <c r="AQ489" s="52"/>
      <c r="AR489" s="52"/>
      <c r="AS489" s="52"/>
      <c r="AT489" s="52"/>
      <c r="AU489" s="52"/>
      <c r="AV489" s="52"/>
      <c r="AW489" s="52"/>
      <c r="AX489" s="52"/>
      <c r="AY489" s="52"/>
      <c r="AZ489" s="52"/>
      <c r="BA489" s="52"/>
      <c r="BB489" s="52"/>
    </row>
    <row r="490" spans="1:54" s="51" customFormat="1" ht="51" x14ac:dyDescent="0.25">
      <c r="A490" s="56">
        <v>488</v>
      </c>
      <c r="B490" s="45" t="s">
        <v>522</v>
      </c>
      <c r="C490" s="45" t="s">
        <v>1589</v>
      </c>
      <c r="D490" s="45" t="s">
        <v>566</v>
      </c>
      <c r="E490" s="45" t="s">
        <v>1238</v>
      </c>
      <c r="F490" s="45" t="s">
        <v>1070</v>
      </c>
      <c r="G490" s="52"/>
      <c r="H490" s="52"/>
      <c r="I490" s="52"/>
      <c r="J490" s="52"/>
      <c r="K490" s="52"/>
      <c r="L490" s="52"/>
      <c r="M490" s="52"/>
      <c r="N490" s="52"/>
      <c r="O490" s="52"/>
      <c r="P490" s="52"/>
      <c r="Q490" s="52"/>
      <c r="R490" s="52"/>
      <c r="S490" s="52"/>
      <c r="T490" s="52"/>
      <c r="U490" s="52"/>
      <c r="V490" s="52"/>
      <c r="W490" s="52"/>
      <c r="X490" s="52"/>
      <c r="Y490" s="52"/>
      <c r="Z490" s="52"/>
      <c r="AA490" s="52"/>
      <c r="AB490" s="52"/>
      <c r="AC490" s="52"/>
      <c r="AD490" s="52"/>
      <c r="AE490" s="52"/>
      <c r="AF490" s="52"/>
      <c r="AG490" s="52"/>
      <c r="AH490" s="52"/>
      <c r="AI490" s="52"/>
      <c r="AJ490" s="52"/>
      <c r="AK490" s="52"/>
      <c r="AL490" s="52"/>
      <c r="AM490" s="52"/>
      <c r="AN490" s="52"/>
      <c r="AO490" s="52"/>
      <c r="AP490" s="52"/>
      <c r="AQ490" s="52"/>
      <c r="AR490" s="52"/>
      <c r="AS490" s="52"/>
      <c r="AT490" s="52"/>
      <c r="AU490" s="52"/>
      <c r="AV490" s="52"/>
      <c r="AW490" s="52"/>
      <c r="AX490" s="52"/>
      <c r="AY490" s="52"/>
      <c r="AZ490" s="52"/>
      <c r="BA490" s="52"/>
      <c r="BB490" s="52"/>
    </row>
    <row r="491" spans="1:54" s="51" customFormat="1" ht="51" x14ac:dyDescent="0.25">
      <c r="A491" s="56">
        <v>489</v>
      </c>
      <c r="B491" s="46" t="s">
        <v>522</v>
      </c>
      <c r="C491" s="46" t="s">
        <v>1589</v>
      </c>
      <c r="D491" s="46" t="s">
        <v>567</v>
      </c>
      <c r="E491" s="46" t="s">
        <v>1520</v>
      </c>
      <c r="F491" s="46" t="s">
        <v>1071</v>
      </c>
      <c r="G491" s="52"/>
      <c r="H491" s="52"/>
      <c r="I491" s="52"/>
      <c r="J491" s="52"/>
      <c r="K491" s="52"/>
      <c r="L491" s="52"/>
      <c r="M491" s="52"/>
      <c r="N491" s="52"/>
      <c r="O491" s="52"/>
      <c r="P491" s="52"/>
      <c r="Q491" s="52"/>
      <c r="R491" s="52"/>
      <c r="S491" s="52"/>
      <c r="T491" s="52"/>
      <c r="U491" s="52"/>
      <c r="V491" s="52"/>
      <c r="W491" s="52"/>
      <c r="X491" s="52"/>
      <c r="Y491" s="52"/>
      <c r="Z491" s="52"/>
      <c r="AA491" s="52"/>
      <c r="AB491" s="52"/>
      <c r="AC491" s="52"/>
      <c r="AD491" s="52"/>
      <c r="AE491" s="52"/>
      <c r="AF491" s="52"/>
      <c r="AG491" s="52"/>
      <c r="AH491" s="52"/>
      <c r="AI491" s="52"/>
      <c r="AJ491" s="52"/>
      <c r="AK491" s="52"/>
      <c r="AL491" s="52"/>
      <c r="AM491" s="52"/>
      <c r="AN491" s="52"/>
      <c r="AO491" s="52"/>
      <c r="AP491" s="52"/>
      <c r="AQ491" s="52"/>
      <c r="AR491" s="52"/>
      <c r="AS491" s="52"/>
      <c r="AT491" s="52"/>
      <c r="AU491" s="52"/>
      <c r="AV491" s="52"/>
      <c r="AW491" s="52"/>
      <c r="AX491" s="52"/>
      <c r="AY491" s="52"/>
      <c r="AZ491" s="52"/>
      <c r="BA491" s="52"/>
      <c r="BB491" s="52"/>
    </row>
    <row r="492" spans="1:54" s="51" customFormat="1" ht="51" x14ac:dyDescent="0.25">
      <c r="A492" s="56">
        <v>490</v>
      </c>
      <c r="B492" s="46" t="s">
        <v>522</v>
      </c>
      <c r="C492" s="46" t="s">
        <v>1589</v>
      </c>
      <c r="D492" s="46" t="s">
        <v>568</v>
      </c>
      <c r="E492" s="46" t="s">
        <v>1521</v>
      </c>
      <c r="F492" s="46" t="s">
        <v>1043</v>
      </c>
      <c r="G492" s="52"/>
      <c r="H492" s="52"/>
      <c r="I492" s="52"/>
      <c r="J492" s="52"/>
      <c r="K492" s="52"/>
      <c r="L492" s="52"/>
      <c r="M492" s="52"/>
      <c r="N492" s="52"/>
      <c r="O492" s="52"/>
      <c r="P492" s="52"/>
      <c r="Q492" s="52"/>
      <c r="R492" s="52"/>
      <c r="S492" s="52"/>
      <c r="T492" s="52"/>
      <c r="U492" s="52"/>
      <c r="V492" s="52"/>
      <c r="W492" s="52"/>
      <c r="X492" s="52"/>
      <c r="Y492" s="52"/>
      <c r="Z492" s="52"/>
      <c r="AA492" s="52"/>
      <c r="AB492" s="52"/>
      <c r="AC492" s="52"/>
      <c r="AD492" s="52"/>
      <c r="AE492" s="52"/>
      <c r="AF492" s="52"/>
      <c r="AG492" s="52"/>
      <c r="AH492" s="52"/>
      <c r="AI492" s="52"/>
      <c r="AJ492" s="52"/>
      <c r="AK492" s="52"/>
      <c r="AL492" s="52"/>
      <c r="AM492" s="52"/>
      <c r="AN492" s="52"/>
      <c r="AO492" s="52"/>
      <c r="AP492" s="52"/>
      <c r="AQ492" s="52"/>
      <c r="AR492" s="52"/>
      <c r="AS492" s="52"/>
      <c r="AT492" s="52"/>
      <c r="AU492" s="52"/>
      <c r="AV492" s="52"/>
      <c r="AW492" s="52"/>
      <c r="AX492" s="52"/>
      <c r="AY492" s="52"/>
      <c r="AZ492" s="52"/>
      <c r="BA492" s="52"/>
      <c r="BB492" s="52"/>
    </row>
    <row r="493" spans="1:54" s="51" customFormat="1" ht="51" x14ac:dyDescent="0.25">
      <c r="A493" s="56">
        <v>491</v>
      </c>
      <c r="B493" s="46" t="s">
        <v>522</v>
      </c>
      <c r="C493" s="46" t="s">
        <v>1589</v>
      </c>
      <c r="D493" s="46" t="s">
        <v>569</v>
      </c>
      <c r="E493" s="46" t="s">
        <v>1531</v>
      </c>
      <c r="F493" s="46" t="s">
        <v>1072</v>
      </c>
      <c r="G493" s="52"/>
      <c r="H493" s="52"/>
      <c r="I493" s="52"/>
      <c r="J493" s="52"/>
      <c r="K493" s="52"/>
      <c r="L493" s="52"/>
      <c r="M493" s="52"/>
      <c r="N493" s="52"/>
      <c r="O493" s="52"/>
      <c r="P493" s="52"/>
      <c r="Q493" s="52"/>
      <c r="R493" s="52"/>
      <c r="S493" s="52"/>
      <c r="T493" s="52"/>
      <c r="U493" s="52"/>
      <c r="V493" s="52"/>
      <c r="W493" s="52"/>
      <c r="X493" s="52"/>
      <c r="Y493" s="52"/>
      <c r="Z493" s="52"/>
      <c r="AA493" s="52"/>
      <c r="AB493" s="52"/>
      <c r="AC493" s="52"/>
      <c r="AD493" s="52"/>
      <c r="AE493" s="52"/>
      <c r="AF493" s="52"/>
      <c r="AG493" s="52"/>
      <c r="AH493" s="52"/>
      <c r="AI493" s="52"/>
      <c r="AJ493" s="52"/>
      <c r="AK493" s="52"/>
      <c r="AL493" s="52"/>
      <c r="AM493" s="52"/>
      <c r="AN493" s="52"/>
      <c r="AO493" s="52"/>
      <c r="AP493" s="52"/>
      <c r="AQ493" s="52"/>
      <c r="AR493" s="52"/>
      <c r="AS493" s="52"/>
      <c r="AT493" s="52"/>
      <c r="AU493" s="52"/>
      <c r="AV493" s="52"/>
      <c r="AW493" s="52"/>
      <c r="AX493" s="52"/>
      <c r="AY493" s="52"/>
      <c r="AZ493" s="52"/>
      <c r="BA493" s="52"/>
      <c r="BB493" s="52"/>
    </row>
    <row r="494" spans="1:54" s="51" customFormat="1" ht="51" x14ac:dyDescent="0.25">
      <c r="A494" s="56">
        <v>492</v>
      </c>
      <c r="B494" s="46" t="s">
        <v>522</v>
      </c>
      <c r="C494" s="46" t="s">
        <v>1589</v>
      </c>
      <c r="D494" s="46" t="s">
        <v>570</v>
      </c>
      <c r="E494" s="46" t="s">
        <v>1532</v>
      </c>
      <c r="F494" s="46" t="s">
        <v>1073</v>
      </c>
      <c r="G494" s="52"/>
      <c r="H494" s="52"/>
      <c r="I494" s="52"/>
      <c r="J494" s="52"/>
      <c r="K494" s="52"/>
      <c r="L494" s="52"/>
      <c r="M494" s="52"/>
      <c r="N494" s="52"/>
      <c r="O494" s="52"/>
      <c r="P494" s="52"/>
      <c r="Q494" s="52"/>
      <c r="R494" s="52"/>
      <c r="S494" s="52"/>
      <c r="T494" s="52"/>
      <c r="U494" s="52"/>
      <c r="V494" s="52"/>
      <c r="W494" s="52"/>
      <c r="X494" s="52"/>
      <c r="Y494" s="52"/>
      <c r="Z494" s="52"/>
      <c r="AA494" s="52"/>
      <c r="AB494" s="52"/>
      <c r="AC494" s="52"/>
      <c r="AD494" s="52"/>
      <c r="AE494" s="52"/>
      <c r="AF494" s="52"/>
      <c r="AG494" s="52"/>
      <c r="AH494" s="52"/>
      <c r="AI494" s="52"/>
      <c r="AJ494" s="52"/>
      <c r="AK494" s="52"/>
      <c r="AL494" s="52"/>
      <c r="AM494" s="52"/>
      <c r="AN494" s="52"/>
      <c r="AO494" s="52"/>
      <c r="AP494" s="52"/>
      <c r="AQ494" s="52"/>
      <c r="AR494" s="52"/>
      <c r="AS494" s="52"/>
      <c r="AT494" s="52"/>
      <c r="AU494" s="52"/>
      <c r="AV494" s="52"/>
      <c r="AW494" s="52"/>
      <c r="AX494" s="52"/>
      <c r="AY494" s="52"/>
      <c r="AZ494" s="52"/>
      <c r="BA494" s="52"/>
      <c r="BB494" s="52"/>
    </row>
    <row r="495" spans="1:54" s="51" customFormat="1" ht="51" x14ac:dyDescent="0.25">
      <c r="A495" s="56">
        <v>493</v>
      </c>
      <c r="B495" s="46" t="s">
        <v>522</v>
      </c>
      <c r="C495" s="46" t="s">
        <v>1589</v>
      </c>
      <c r="D495" s="46" t="s">
        <v>571</v>
      </c>
      <c r="E495" s="46" t="s">
        <v>1533</v>
      </c>
      <c r="F495" s="46" t="s">
        <v>1074</v>
      </c>
      <c r="G495" s="52"/>
      <c r="H495" s="52"/>
      <c r="I495" s="52"/>
      <c r="J495" s="52"/>
      <c r="K495" s="52"/>
      <c r="L495" s="52"/>
      <c r="M495" s="52"/>
      <c r="N495" s="52"/>
      <c r="O495" s="52"/>
      <c r="P495" s="52"/>
      <c r="Q495" s="52"/>
      <c r="R495" s="52"/>
      <c r="S495" s="52"/>
      <c r="T495" s="52"/>
      <c r="U495" s="52"/>
      <c r="V495" s="52"/>
      <c r="W495" s="52"/>
      <c r="X495" s="52"/>
      <c r="Y495" s="52"/>
      <c r="Z495" s="52"/>
      <c r="AA495" s="52"/>
      <c r="AB495" s="52"/>
      <c r="AC495" s="52"/>
      <c r="AD495" s="52"/>
      <c r="AE495" s="52"/>
      <c r="AF495" s="52"/>
      <c r="AG495" s="52"/>
      <c r="AH495" s="52"/>
      <c r="AI495" s="52"/>
      <c r="AJ495" s="52"/>
      <c r="AK495" s="52"/>
      <c r="AL495" s="52"/>
      <c r="AM495" s="52"/>
      <c r="AN495" s="52"/>
      <c r="AO495" s="52"/>
      <c r="AP495" s="52"/>
      <c r="AQ495" s="52"/>
      <c r="AR495" s="52"/>
      <c r="AS495" s="52"/>
      <c r="AT495" s="52"/>
      <c r="AU495" s="52"/>
      <c r="AV495" s="52"/>
      <c r="AW495" s="52"/>
      <c r="AX495" s="52"/>
      <c r="AY495" s="52"/>
      <c r="AZ495" s="52"/>
      <c r="BA495" s="52"/>
      <c r="BB495" s="52"/>
    </row>
    <row r="496" spans="1:54" s="51" customFormat="1" ht="51" x14ac:dyDescent="0.25">
      <c r="A496" s="56">
        <v>494</v>
      </c>
      <c r="B496" s="46" t="s">
        <v>522</v>
      </c>
      <c r="C496" s="46" t="s">
        <v>1589</v>
      </c>
      <c r="D496" s="46" t="s">
        <v>572</v>
      </c>
      <c r="E496" s="46" t="s">
        <v>1534</v>
      </c>
      <c r="F496" s="46" t="s">
        <v>1075</v>
      </c>
      <c r="G496" s="52"/>
      <c r="H496" s="52"/>
      <c r="I496" s="52"/>
      <c r="J496" s="52"/>
      <c r="K496" s="52"/>
      <c r="L496" s="52"/>
      <c r="M496" s="52"/>
      <c r="N496" s="52"/>
      <c r="O496" s="52"/>
      <c r="P496" s="52"/>
      <c r="Q496" s="52"/>
      <c r="R496" s="52"/>
      <c r="S496" s="52"/>
      <c r="T496" s="52"/>
      <c r="U496" s="52"/>
      <c r="V496" s="52"/>
      <c r="W496" s="52"/>
      <c r="X496" s="52"/>
      <c r="Y496" s="52"/>
      <c r="Z496" s="52"/>
      <c r="AA496" s="52"/>
      <c r="AB496" s="52"/>
      <c r="AC496" s="52"/>
      <c r="AD496" s="52"/>
      <c r="AE496" s="52"/>
      <c r="AF496" s="52"/>
      <c r="AG496" s="52"/>
      <c r="AH496" s="52"/>
      <c r="AI496" s="52"/>
      <c r="AJ496" s="52"/>
      <c r="AK496" s="52"/>
      <c r="AL496" s="52"/>
      <c r="AM496" s="52"/>
      <c r="AN496" s="52"/>
      <c r="AO496" s="52"/>
      <c r="AP496" s="52"/>
      <c r="AQ496" s="52"/>
      <c r="AR496" s="52"/>
      <c r="AS496" s="52"/>
      <c r="AT496" s="52"/>
      <c r="AU496" s="52"/>
      <c r="AV496" s="52"/>
      <c r="AW496" s="52"/>
      <c r="AX496" s="52"/>
      <c r="AY496" s="52"/>
      <c r="AZ496" s="52"/>
      <c r="BA496" s="52"/>
      <c r="BB496" s="52"/>
    </row>
    <row r="497" spans="1:54" s="51" customFormat="1" ht="51" x14ac:dyDescent="0.25">
      <c r="A497" s="56">
        <v>495</v>
      </c>
      <c r="B497" s="45" t="s">
        <v>522</v>
      </c>
      <c r="C497" s="45" t="s">
        <v>1589</v>
      </c>
      <c r="D497" s="45" t="s">
        <v>573</v>
      </c>
      <c r="E497" s="45" t="s">
        <v>1535</v>
      </c>
      <c r="F497" s="45" t="s">
        <v>1076</v>
      </c>
      <c r="G497" s="52"/>
      <c r="H497" s="52"/>
      <c r="I497" s="52"/>
      <c r="J497" s="52"/>
      <c r="K497" s="52"/>
      <c r="L497" s="52"/>
      <c r="M497" s="52"/>
      <c r="N497" s="52"/>
      <c r="O497" s="52"/>
      <c r="P497" s="52"/>
      <c r="Q497" s="52"/>
      <c r="R497" s="52"/>
      <c r="S497" s="52"/>
      <c r="T497" s="52"/>
      <c r="U497" s="52"/>
      <c r="V497" s="52"/>
      <c r="W497" s="52"/>
      <c r="X497" s="52"/>
      <c r="Y497" s="52"/>
      <c r="Z497" s="52"/>
      <c r="AA497" s="52"/>
      <c r="AB497" s="52"/>
      <c r="AC497" s="52"/>
      <c r="AD497" s="52"/>
      <c r="AE497" s="52"/>
      <c r="AF497" s="52"/>
      <c r="AG497" s="52"/>
      <c r="AH497" s="52"/>
      <c r="AI497" s="52"/>
      <c r="AJ497" s="52"/>
      <c r="AK497" s="52"/>
      <c r="AL497" s="52"/>
      <c r="AM497" s="52"/>
      <c r="AN497" s="52"/>
      <c r="AO497" s="52"/>
      <c r="AP497" s="52"/>
      <c r="AQ497" s="52"/>
      <c r="AR497" s="52"/>
      <c r="AS497" s="52"/>
      <c r="AT497" s="52"/>
      <c r="AU497" s="52"/>
      <c r="AV497" s="52"/>
      <c r="AW497" s="52"/>
      <c r="AX497" s="52"/>
      <c r="AY497" s="52"/>
      <c r="AZ497" s="52"/>
      <c r="BA497" s="52"/>
      <c r="BB497" s="52"/>
    </row>
    <row r="498" spans="1:54" s="51" customFormat="1" ht="51" x14ac:dyDescent="0.25">
      <c r="A498" s="56">
        <v>496</v>
      </c>
      <c r="B498" s="46" t="s">
        <v>522</v>
      </c>
      <c r="C498" s="46" t="s">
        <v>1589</v>
      </c>
      <c r="D498" s="46" t="s">
        <v>574</v>
      </c>
      <c r="E498" s="46" t="s">
        <v>1520</v>
      </c>
      <c r="F498" s="46" t="s">
        <v>1071</v>
      </c>
      <c r="G498" s="52"/>
      <c r="H498" s="52"/>
      <c r="I498" s="52"/>
      <c r="J498" s="52"/>
      <c r="K498" s="52"/>
      <c r="L498" s="52"/>
      <c r="M498" s="52"/>
      <c r="N498" s="52"/>
      <c r="O498" s="52"/>
      <c r="P498" s="52"/>
      <c r="Q498" s="52"/>
      <c r="R498" s="52"/>
      <c r="S498" s="52"/>
      <c r="T498" s="52"/>
      <c r="U498" s="52"/>
      <c r="V498" s="52"/>
      <c r="W498" s="52"/>
      <c r="X498" s="52"/>
      <c r="Y498" s="52"/>
      <c r="Z498" s="52"/>
      <c r="AA498" s="52"/>
      <c r="AB498" s="52"/>
      <c r="AC498" s="52"/>
      <c r="AD498" s="52"/>
      <c r="AE498" s="52"/>
      <c r="AF498" s="52"/>
      <c r="AG498" s="52"/>
      <c r="AH498" s="52"/>
      <c r="AI498" s="52"/>
      <c r="AJ498" s="52"/>
      <c r="AK498" s="52"/>
      <c r="AL498" s="52"/>
      <c r="AM498" s="52"/>
      <c r="AN498" s="52"/>
      <c r="AO498" s="52"/>
      <c r="AP498" s="52"/>
      <c r="AQ498" s="52"/>
      <c r="AR498" s="52"/>
      <c r="AS498" s="52"/>
      <c r="AT498" s="52"/>
      <c r="AU498" s="52"/>
      <c r="AV498" s="52"/>
      <c r="AW498" s="52"/>
      <c r="AX498" s="52"/>
      <c r="AY498" s="52"/>
      <c r="AZ498" s="52"/>
      <c r="BA498" s="52"/>
      <c r="BB498" s="52"/>
    </row>
    <row r="499" spans="1:54" s="51" customFormat="1" ht="51" x14ac:dyDescent="0.25">
      <c r="A499" s="56">
        <v>497</v>
      </c>
      <c r="B499" s="46" t="s">
        <v>522</v>
      </c>
      <c r="C499" s="46" t="s">
        <v>1589</v>
      </c>
      <c r="D499" s="46" t="s">
        <v>575</v>
      </c>
      <c r="E499" s="46" t="s">
        <v>1521</v>
      </c>
      <c r="F499" s="46" t="s">
        <v>1043</v>
      </c>
      <c r="G499" s="52"/>
      <c r="H499" s="52"/>
      <c r="I499" s="52"/>
      <c r="J499" s="52"/>
      <c r="K499" s="52"/>
      <c r="L499" s="52"/>
      <c r="M499" s="52"/>
      <c r="N499" s="52"/>
      <c r="O499" s="52"/>
      <c r="P499" s="52"/>
      <c r="Q499" s="52"/>
      <c r="R499" s="52"/>
      <c r="S499" s="52"/>
      <c r="T499" s="52"/>
      <c r="U499" s="52"/>
      <c r="V499" s="52"/>
      <c r="W499" s="52"/>
      <c r="X499" s="52"/>
      <c r="Y499" s="52"/>
      <c r="Z499" s="52"/>
      <c r="AA499" s="52"/>
      <c r="AB499" s="52"/>
      <c r="AC499" s="52"/>
      <c r="AD499" s="52"/>
      <c r="AE499" s="52"/>
      <c r="AF499" s="52"/>
      <c r="AG499" s="52"/>
      <c r="AH499" s="52"/>
      <c r="AI499" s="52"/>
      <c r="AJ499" s="52"/>
      <c r="AK499" s="52"/>
      <c r="AL499" s="52"/>
      <c r="AM499" s="52"/>
      <c r="AN499" s="52"/>
      <c r="AO499" s="52"/>
      <c r="AP499" s="52"/>
      <c r="AQ499" s="52"/>
      <c r="AR499" s="52"/>
      <c r="AS499" s="52"/>
      <c r="AT499" s="52"/>
      <c r="AU499" s="52"/>
      <c r="AV499" s="52"/>
      <c r="AW499" s="52"/>
      <c r="AX499" s="52"/>
      <c r="AY499" s="52"/>
      <c r="AZ499" s="52"/>
      <c r="BA499" s="52"/>
      <c r="BB499" s="52"/>
    </row>
    <row r="500" spans="1:54" s="51" customFormat="1" ht="51" x14ac:dyDescent="0.25">
      <c r="A500" s="56">
        <v>498</v>
      </c>
      <c r="B500" s="46" t="s">
        <v>522</v>
      </c>
      <c r="C500" s="46" t="s">
        <v>1589</v>
      </c>
      <c r="D500" s="46" t="s">
        <v>576</v>
      </c>
      <c r="E500" s="46" t="s">
        <v>1536</v>
      </c>
      <c r="F500" s="46" t="s">
        <v>1077</v>
      </c>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c r="AK500" s="52"/>
      <c r="AL500" s="52"/>
      <c r="AM500" s="52"/>
      <c r="AN500" s="52"/>
      <c r="AO500" s="52"/>
      <c r="AP500" s="52"/>
      <c r="AQ500" s="52"/>
      <c r="AR500" s="52"/>
      <c r="AS500" s="52"/>
      <c r="AT500" s="52"/>
      <c r="AU500" s="52"/>
      <c r="AV500" s="52"/>
      <c r="AW500" s="52"/>
      <c r="AX500" s="52"/>
      <c r="AY500" s="52"/>
      <c r="AZ500" s="52"/>
      <c r="BA500" s="52"/>
      <c r="BB500" s="52"/>
    </row>
    <row r="501" spans="1:54" s="51" customFormat="1" ht="51" x14ac:dyDescent="0.25">
      <c r="A501" s="56">
        <v>499</v>
      </c>
      <c r="B501" s="45" t="s">
        <v>522</v>
      </c>
      <c r="C501" s="45" t="s">
        <v>1589</v>
      </c>
      <c r="D501" s="45" t="s">
        <v>577</v>
      </c>
      <c r="E501" s="45" t="s">
        <v>1537</v>
      </c>
      <c r="F501" s="45" t="s">
        <v>1078</v>
      </c>
      <c r="G501" s="52"/>
      <c r="H501" s="52"/>
      <c r="I501" s="52"/>
      <c r="J501" s="52"/>
      <c r="K501" s="52"/>
      <c r="L501" s="52"/>
      <c r="M501" s="52"/>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c r="AK501" s="52"/>
      <c r="AL501" s="52"/>
      <c r="AM501" s="52"/>
      <c r="AN501" s="52"/>
      <c r="AO501" s="52"/>
      <c r="AP501" s="52"/>
      <c r="AQ501" s="52"/>
      <c r="AR501" s="52"/>
      <c r="AS501" s="52"/>
      <c r="AT501" s="52"/>
      <c r="AU501" s="52"/>
      <c r="AV501" s="52"/>
      <c r="AW501" s="52"/>
      <c r="AX501" s="52"/>
      <c r="AY501" s="52"/>
      <c r="AZ501" s="52"/>
      <c r="BA501" s="52"/>
      <c r="BB501" s="52"/>
    </row>
    <row r="502" spans="1:54" s="51" customFormat="1" ht="51" x14ac:dyDescent="0.25">
      <c r="A502" s="56">
        <v>500</v>
      </c>
      <c r="B502" s="46" t="s">
        <v>522</v>
      </c>
      <c r="C502" s="46" t="s">
        <v>1589</v>
      </c>
      <c r="D502" s="46" t="s">
        <v>578</v>
      </c>
      <c r="E502" s="46" t="s">
        <v>1513</v>
      </c>
      <c r="F502" s="46" t="s">
        <v>1079</v>
      </c>
      <c r="G502" s="52"/>
      <c r="H502" s="52"/>
      <c r="I502" s="52"/>
      <c r="J502" s="52"/>
      <c r="K502" s="52"/>
      <c r="L502" s="52"/>
      <c r="M502" s="52"/>
      <c r="N502" s="52"/>
      <c r="O502" s="52"/>
      <c r="P502" s="52"/>
      <c r="Q502" s="52"/>
      <c r="R502" s="52"/>
      <c r="S502" s="52"/>
      <c r="T502" s="52"/>
      <c r="U502" s="52"/>
      <c r="V502" s="52"/>
      <c r="W502" s="52"/>
      <c r="X502" s="52"/>
      <c r="Y502" s="52"/>
      <c r="Z502" s="52"/>
      <c r="AA502" s="52"/>
      <c r="AB502" s="52"/>
      <c r="AC502" s="52"/>
      <c r="AD502" s="52"/>
      <c r="AE502" s="52"/>
      <c r="AF502" s="52"/>
      <c r="AG502" s="52"/>
      <c r="AH502" s="52"/>
      <c r="AI502" s="52"/>
      <c r="AJ502" s="52"/>
      <c r="AK502" s="52"/>
      <c r="AL502" s="52"/>
      <c r="AM502" s="52"/>
      <c r="AN502" s="52"/>
      <c r="AO502" s="52"/>
      <c r="AP502" s="52"/>
      <c r="AQ502" s="52"/>
      <c r="AR502" s="52"/>
      <c r="AS502" s="52"/>
      <c r="AT502" s="52"/>
      <c r="AU502" s="52"/>
      <c r="AV502" s="52"/>
      <c r="AW502" s="52"/>
      <c r="AX502" s="52"/>
      <c r="AY502" s="52"/>
      <c r="AZ502" s="52"/>
      <c r="BA502" s="52"/>
      <c r="BB502" s="52"/>
    </row>
    <row r="503" spans="1:54" s="51" customFormat="1" ht="51" x14ac:dyDescent="0.25">
      <c r="A503" s="56">
        <v>501</v>
      </c>
      <c r="B503" s="46" t="s">
        <v>522</v>
      </c>
      <c r="C503" s="46" t="s">
        <v>1589</v>
      </c>
      <c r="D503" s="46" t="s">
        <v>579</v>
      </c>
      <c r="E503" s="46" t="s">
        <v>1514</v>
      </c>
      <c r="F503" s="46" t="s">
        <v>1080</v>
      </c>
      <c r="G503" s="52"/>
      <c r="H503" s="52"/>
      <c r="I503" s="52"/>
      <c r="J503" s="52"/>
      <c r="K503" s="52"/>
      <c r="L503" s="52"/>
      <c r="M503" s="52"/>
      <c r="N503" s="52"/>
      <c r="O503" s="52"/>
      <c r="P503" s="52"/>
      <c r="Q503" s="52"/>
      <c r="R503" s="52"/>
      <c r="S503" s="52"/>
      <c r="T503" s="52"/>
      <c r="U503" s="52"/>
      <c r="V503" s="52"/>
      <c r="W503" s="52"/>
      <c r="X503" s="52"/>
      <c r="Y503" s="52"/>
      <c r="Z503" s="52"/>
      <c r="AA503" s="52"/>
      <c r="AB503" s="52"/>
      <c r="AC503" s="52"/>
      <c r="AD503" s="52"/>
      <c r="AE503" s="52"/>
      <c r="AF503" s="52"/>
      <c r="AG503" s="52"/>
      <c r="AH503" s="52"/>
      <c r="AI503" s="52"/>
      <c r="AJ503" s="52"/>
      <c r="AK503" s="52"/>
      <c r="AL503" s="52"/>
      <c r="AM503" s="52"/>
      <c r="AN503" s="52"/>
      <c r="AO503" s="52"/>
      <c r="AP503" s="52"/>
      <c r="AQ503" s="52"/>
      <c r="AR503" s="52"/>
      <c r="AS503" s="52"/>
      <c r="AT503" s="52"/>
      <c r="AU503" s="52"/>
      <c r="AV503" s="52"/>
      <c r="AW503" s="52"/>
      <c r="AX503" s="52"/>
      <c r="AY503" s="52"/>
      <c r="AZ503" s="52"/>
      <c r="BA503" s="52"/>
      <c r="BB503" s="52"/>
    </row>
    <row r="504" spans="1:54" s="51" customFormat="1" ht="51" x14ac:dyDescent="0.25">
      <c r="A504" s="56">
        <v>502</v>
      </c>
      <c r="B504" s="46" t="s">
        <v>522</v>
      </c>
      <c r="C504" s="46" t="s">
        <v>1589</v>
      </c>
      <c r="D504" s="46" t="s">
        <v>580</v>
      </c>
      <c r="E504" s="46" t="s">
        <v>1519</v>
      </c>
      <c r="F504" s="46" t="s">
        <v>1081</v>
      </c>
      <c r="G504" s="52"/>
      <c r="H504" s="52"/>
      <c r="I504" s="52"/>
      <c r="J504" s="52"/>
      <c r="K504" s="52"/>
      <c r="L504" s="52"/>
      <c r="M504" s="52"/>
      <c r="N504" s="52"/>
      <c r="O504" s="52"/>
      <c r="P504" s="52"/>
      <c r="Q504" s="52"/>
      <c r="R504" s="52"/>
      <c r="S504" s="52"/>
      <c r="T504" s="52"/>
      <c r="U504" s="52"/>
      <c r="V504" s="52"/>
      <c r="W504" s="52"/>
      <c r="X504" s="52"/>
      <c r="Y504" s="52"/>
      <c r="Z504" s="52"/>
      <c r="AA504" s="52"/>
      <c r="AB504" s="52"/>
      <c r="AC504" s="52"/>
      <c r="AD504" s="52"/>
      <c r="AE504" s="52"/>
      <c r="AF504" s="52"/>
      <c r="AG504" s="52"/>
      <c r="AH504" s="52"/>
      <c r="AI504" s="52"/>
      <c r="AJ504" s="52"/>
      <c r="AK504" s="52"/>
      <c r="AL504" s="52"/>
      <c r="AM504" s="52"/>
      <c r="AN504" s="52"/>
      <c r="AO504" s="52"/>
      <c r="AP504" s="52"/>
      <c r="AQ504" s="52"/>
      <c r="AR504" s="52"/>
      <c r="AS504" s="52"/>
      <c r="AT504" s="52"/>
      <c r="AU504" s="52"/>
      <c r="AV504" s="52"/>
      <c r="AW504" s="52"/>
      <c r="AX504" s="52"/>
      <c r="AY504" s="52"/>
      <c r="AZ504" s="52"/>
      <c r="BA504" s="52"/>
      <c r="BB504" s="52"/>
    </row>
    <row r="505" spans="1:54" s="51" customFormat="1" ht="51" x14ac:dyDescent="0.25">
      <c r="A505" s="56">
        <v>503</v>
      </c>
      <c r="B505" s="45" t="s">
        <v>522</v>
      </c>
      <c r="C505" s="45" t="s">
        <v>1589</v>
      </c>
      <c r="D505" s="45" t="s">
        <v>581</v>
      </c>
      <c r="E505" s="45" t="s">
        <v>1238</v>
      </c>
      <c r="F505" s="45" t="s">
        <v>1082</v>
      </c>
      <c r="G505" s="52"/>
      <c r="H505" s="52"/>
      <c r="I505" s="52"/>
      <c r="J505" s="52"/>
      <c r="K505" s="52"/>
      <c r="L505" s="52"/>
      <c r="M505" s="52"/>
      <c r="N505" s="52"/>
      <c r="O505" s="52"/>
      <c r="P505" s="52"/>
      <c r="Q505" s="52"/>
      <c r="R505" s="52"/>
      <c r="S505" s="52"/>
      <c r="T505" s="52"/>
      <c r="U505" s="52"/>
      <c r="V505" s="52"/>
      <c r="W505" s="52"/>
      <c r="X505" s="52"/>
      <c r="Y505" s="52"/>
      <c r="Z505" s="52"/>
      <c r="AA505" s="52"/>
      <c r="AB505" s="52"/>
      <c r="AC505" s="52"/>
      <c r="AD505" s="52"/>
      <c r="AE505" s="52"/>
      <c r="AF505" s="52"/>
      <c r="AG505" s="52"/>
      <c r="AH505" s="52"/>
      <c r="AI505" s="52"/>
      <c r="AJ505" s="52"/>
      <c r="AK505" s="52"/>
      <c r="AL505" s="52"/>
      <c r="AM505" s="52"/>
      <c r="AN505" s="52"/>
      <c r="AO505" s="52"/>
      <c r="AP505" s="52"/>
      <c r="AQ505" s="52"/>
      <c r="AR505" s="52"/>
      <c r="AS505" s="52"/>
      <c r="AT505" s="52"/>
      <c r="AU505" s="52"/>
      <c r="AV505" s="52"/>
      <c r="AW505" s="52"/>
      <c r="AX505" s="52"/>
      <c r="AY505" s="52"/>
      <c r="AZ505" s="52"/>
      <c r="BA505" s="52"/>
      <c r="BB505" s="52"/>
    </row>
    <row r="506" spans="1:54" s="51" customFormat="1" ht="51" x14ac:dyDescent="0.25">
      <c r="A506" s="56">
        <v>504</v>
      </c>
      <c r="B506" s="46" t="s">
        <v>522</v>
      </c>
      <c r="C506" s="46" t="s">
        <v>1589</v>
      </c>
      <c r="D506" s="46" t="s">
        <v>582</v>
      </c>
      <c r="E506" s="46" t="s">
        <v>1520</v>
      </c>
      <c r="F506" s="46" t="s">
        <v>1083</v>
      </c>
      <c r="G506" s="52"/>
      <c r="H506" s="52"/>
      <c r="I506" s="52"/>
      <c r="J506" s="52"/>
      <c r="K506" s="52"/>
      <c r="L506" s="52"/>
      <c r="M506" s="52"/>
      <c r="N506" s="52"/>
      <c r="O506" s="52"/>
      <c r="P506" s="52"/>
      <c r="Q506" s="52"/>
      <c r="R506" s="52"/>
      <c r="S506" s="52"/>
      <c r="T506" s="52"/>
      <c r="U506" s="52"/>
      <c r="V506" s="52"/>
      <c r="W506" s="52"/>
      <c r="X506" s="52"/>
      <c r="Y506" s="52"/>
      <c r="Z506" s="52"/>
      <c r="AA506" s="52"/>
      <c r="AB506" s="52"/>
      <c r="AC506" s="52"/>
      <c r="AD506" s="52"/>
      <c r="AE506" s="52"/>
      <c r="AF506" s="52"/>
      <c r="AG506" s="52"/>
      <c r="AH506" s="52"/>
      <c r="AI506" s="52"/>
      <c r="AJ506" s="52"/>
      <c r="AK506" s="52"/>
      <c r="AL506" s="52"/>
      <c r="AM506" s="52"/>
      <c r="AN506" s="52"/>
      <c r="AO506" s="52"/>
      <c r="AP506" s="52"/>
      <c r="AQ506" s="52"/>
      <c r="AR506" s="52"/>
      <c r="AS506" s="52"/>
      <c r="AT506" s="52"/>
      <c r="AU506" s="52"/>
      <c r="AV506" s="52"/>
      <c r="AW506" s="52"/>
      <c r="AX506" s="52"/>
      <c r="AY506" s="52"/>
      <c r="AZ506" s="52"/>
      <c r="BA506" s="52"/>
      <c r="BB506" s="52"/>
    </row>
    <row r="507" spans="1:54" s="51" customFormat="1" ht="51" x14ac:dyDescent="0.25">
      <c r="A507" s="56">
        <v>505</v>
      </c>
      <c r="B507" s="46" t="s">
        <v>522</v>
      </c>
      <c r="C507" s="46" t="s">
        <v>1589</v>
      </c>
      <c r="D507" s="46" t="s">
        <v>583</v>
      </c>
      <c r="E507" s="46" t="s">
        <v>1521</v>
      </c>
      <c r="F507" s="46" t="s">
        <v>1043</v>
      </c>
      <c r="G507" s="52"/>
      <c r="H507" s="52"/>
      <c r="I507" s="52"/>
      <c r="J507" s="52"/>
      <c r="K507" s="52"/>
      <c r="L507" s="52"/>
      <c r="M507" s="52"/>
      <c r="N507" s="52"/>
      <c r="O507" s="52"/>
      <c r="P507" s="52"/>
      <c r="Q507" s="52"/>
      <c r="R507" s="52"/>
      <c r="S507" s="52"/>
      <c r="T507" s="52"/>
      <c r="U507" s="52"/>
      <c r="V507" s="52"/>
      <c r="W507" s="52"/>
      <c r="X507" s="52"/>
      <c r="Y507" s="52"/>
      <c r="Z507" s="52"/>
      <c r="AA507" s="52"/>
      <c r="AB507" s="52"/>
      <c r="AC507" s="52"/>
      <c r="AD507" s="52"/>
      <c r="AE507" s="52"/>
      <c r="AF507" s="52"/>
      <c r="AG507" s="52"/>
      <c r="AH507" s="52"/>
      <c r="AI507" s="52"/>
      <c r="AJ507" s="52"/>
      <c r="AK507" s="52"/>
      <c r="AL507" s="52"/>
      <c r="AM507" s="52"/>
      <c r="AN507" s="52"/>
      <c r="AO507" s="52"/>
      <c r="AP507" s="52"/>
      <c r="AQ507" s="52"/>
      <c r="AR507" s="52"/>
      <c r="AS507" s="52"/>
      <c r="AT507" s="52"/>
      <c r="AU507" s="52"/>
      <c r="AV507" s="52"/>
      <c r="AW507" s="52"/>
      <c r="AX507" s="52"/>
      <c r="AY507" s="52"/>
      <c r="AZ507" s="52"/>
      <c r="BA507" s="52"/>
      <c r="BB507" s="52"/>
    </row>
    <row r="508" spans="1:54" s="51" customFormat="1" ht="51" x14ac:dyDescent="0.25">
      <c r="A508" s="56">
        <v>506</v>
      </c>
      <c r="B508" s="45" t="s">
        <v>522</v>
      </c>
      <c r="C508" s="45" t="s">
        <v>1589</v>
      </c>
      <c r="D508" s="45" t="s">
        <v>584</v>
      </c>
      <c r="E508" s="45" t="s">
        <v>1538</v>
      </c>
      <c r="F508" s="45" t="s">
        <v>1084</v>
      </c>
      <c r="G508" s="52"/>
      <c r="H508" s="52"/>
      <c r="I508" s="52"/>
      <c r="J508" s="52"/>
      <c r="K508" s="52"/>
      <c r="L508" s="52"/>
      <c r="M508" s="52"/>
      <c r="N508" s="52"/>
      <c r="O508" s="52"/>
      <c r="P508" s="52"/>
      <c r="Q508" s="52"/>
      <c r="R508" s="52"/>
      <c r="S508" s="52"/>
      <c r="T508" s="52"/>
      <c r="U508" s="52"/>
      <c r="V508" s="52"/>
      <c r="W508" s="52"/>
      <c r="X508" s="52"/>
      <c r="Y508" s="52"/>
      <c r="Z508" s="52"/>
      <c r="AA508" s="52"/>
      <c r="AB508" s="52"/>
      <c r="AC508" s="52"/>
      <c r="AD508" s="52"/>
      <c r="AE508" s="52"/>
      <c r="AF508" s="52"/>
      <c r="AG508" s="52"/>
      <c r="AH508" s="52"/>
      <c r="AI508" s="52"/>
      <c r="AJ508" s="52"/>
      <c r="AK508" s="52"/>
      <c r="AL508" s="52"/>
      <c r="AM508" s="52"/>
      <c r="AN508" s="52"/>
      <c r="AO508" s="52"/>
      <c r="AP508" s="52"/>
      <c r="AQ508" s="52"/>
      <c r="AR508" s="52"/>
      <c r="AS508" s="52"/>
      <c r="AT508" s="52"/>
      <c r="AU508" s="52"/>
      <c r="AV508" s="52"/>
      <c r="AW508" s="52"/>
      <c r="AX508" s="52"/>
      <c r="AY508" s="52"/>
      <c r="AZ508" s="52"/>
      <c r="BA508" s="52"/>
      <c r="BB508" s="52"/>
    </row>
    <row r="509" spans="1:54" s="51" customFormat="1" ht="51" x14ac:dyDescent="0.25">
      <c r="A509" s="56">
        <v>507</v>
      </c>
      <c r="B509" s="46" t="s">
        <v>522</v>
      </c>
      <c r="C509" s="46" t="s">
        <v>1589</v>
      </c>
      <c r="D509" s="46" t="s">
        <v>585</v>
      </c>
      <c r="E509" s="46" t="s">
        <v>1513</v>
      </c>
      <c r="F509" s="46" t="s">
        <v>1085</v>
      </c>
      <c r="G509" s="52"/>
      <c r="H509" s="52"/>
      <c r="I509" s="52"/>
      <c r="J509" s="52"/>
      <c r="K509" s="52"/>
      <c r="L509" s="52"/>
      <c r="M509" s="52"/>
      <c r="N509" s="52"/>
      <c r="O509" s="52"/>
      <c r="P509" s="52"/>
      <c r="Q509" s="52"/>
      <c r="R509" s="52"/>
      <c r="S509" s="52"/>
      <c r="T509" s="52"/>
      <c r="U509" s="52"/>
      <c r="V509" s="52"/>
      <c r="W509" s="52"/>
      <c r="X509" s="52"/>
      <c r="Y509" s="52"/>
      <c r="Z509" s="52"/>
      <c r="AA509" s="52"/>
      <c r="AB509" s="52"/>
      <c r="AC509" s="52"/>
      <c r="AD509" s="52"/>
      <c r="AE509" s="52"/>
      <c r="AF509" s="52"/>
      <c r="AG509" s="52"/>
      <c r="AH509" s="52"/>
      <c r="AI509" s="52"/>
      <c r="AJ509" s="52"/>
      <c r="AK509" s="52"/>
      <c r="AL509" s="52"/>
      <c r="AM509" s="52"/>
      <c r="AN509" s="52"/>
      <c r="AO509" s="52"/>
      <c r="AP509" s="52"/>
      <c r="AQ509" s="52"/>
      <c r="AR509" s="52"/>
      <c r="AS509" s="52"/>
      <c r="AT509" s="52"/>
      <c r="AU509" s="52"/>
      <c r="AV509" s="52"/>
      <c r="AW509" s="52"/>
      <c r="AX509" s="52"/>
      <c r="AY509" s="52"/>
      <c r="AZ509" s="52"/>
      <c r="BA509" s="52"/>
      <c r="BB509" s="52"/>
    </row>
    <row r="510" spans="1:54" s="51" customFormat="1" ht="51" x14ac:dyDescent="0.25">
      <c r="A510" s="56">
        <v>508</v>
      </c>
      <c r="B510" s="46" t="s">
        <v>522</v>
      </c>
      <c r="C510" s="46" t="s">
        <v>1589</v>
      </c>
      <c r="D510" s="46" t="s">
        <v>586</v>
      </c>
      <c r="E510" s="46" t="s">
        <v>1514</v>
      </c>
      <c r="F510" s="46" t="s">
        <v>1086</v>
      </c>
      <c r="G510" s="52"/>
      <c r="H510" s="52"/>
      <c r="I510" s="52"/>
      <c r="J510" s="52"/>
      <c r="K510" s="52"/>
      <c r="L510" s="52"/>
      <c r="M510" s="52"/>
      <c r="N510" s="52"/>
      <c r="O510" s="52"/>
      <c r="P510" s="52"/>
      <c r="Q510" s="52"/>
      <c r="R510" s="52"/>
      <c r="S510" s="52"/>
      <c r="T510" s="52"/>
      <c r="U510" s="52"/>
      <c r="V510" s="52"/>
      <c r="W510" s="52"/>
      <c r="X510" s="52"/>
      <c r="Y510" s="52"/>
      <c r="Z510" s="52"/>
      <c r="AA510" s="52"/>
      <c r="AB510" s="52"/>
      <c r="AC510" s="52"/>
      <c r="AD510" s="52"/>
      <c r="AE510" s="52"/>
      <c r="AF510" s="52"/>
      <c r="AG510" s="52"/>
      <c r="AH510" s="52"/>
      <c r="AI510" s="52"/>
      <c r="AJ510" s="52"/>
      <c r="AK510" s="52"/>
      <c r="AL510" s="52"/>
      <c r="AM510" s="52"/>
      <c r="AN510" s="52"/>
      <c r="AO510" s="52"/>
      <c r="AP510" s="52"/>
      <c r="AQ510" s="52"/>
      <c r="AR510" s="52"/>
      <c r="AS510" s="52"/>
      <c r="AT510" s="52"/>
      <c r="AU510" s="52"/>
      <c r="AV510" s="52"/>
      <c r="AW510" s="52"/>
      <c r="AX510" s="52"/>
      <c r="AY510" s="52"/>
      <c r="AZ510" s="52"/>
      <c r="BA510" s="52"/>
      <c r="BB510" s="52"/>
    </row>
    <row r="511" spans="1:54" s="51" customFormat="1" ht="51" x14ac:dyDescent="0.25">
      <c r="A511" s="56">
        <v>509</v>
      </c>
      <c r="B511" s="46" t="s">
        <v>522</v>
      </c>
      <c r="C511" s="46" t="s">
        <v>1589</v>
      </c>
      <c r="D511" s="46" t="s">
        <v>587</v>
      </c>
      <c r="E511" s="46" t="s">
        <v>1519</v>
      </c>
      <c r="F511" s="46" t="s">
        <v>1087</v>
      </c>
      <c r="G511" s="52"/>
      <c r="H511" s="52"/>
      <c r="I511" s="52"/>
      <c r="J511" s="52"/>
      <c r="K511" s="52"/>
      <c r="L511" s="52"/>
      <c r="M511" s="52"/>
      <c r="N511" s="52"/>
      <c r="O511" s="52"/>
      <c r="P511" s="52"/>
      <c r="Q511" s="52"/>
      <c r="R511" s="52"/>
      <c r="S511" s="52"/>
      <c r="T511" s="52"/>
      <c r="U511" s="52"/>
      <c r="V511" s="52"/>
      <c r="W511" s="52"/>
      <c r="X511" s="52"/>
      <c r="Y511" s="52"/>
      <c r="Z511" s="52"/>
      <c r="AA511" s="52"/>
      <c r="AB511" s="52"/>
      <c r="AC511" s="52"/>
      <c r="AD511" s="52"/>
      <c r="AE511" s="52"/>
      <c r="AF511" s="52"/>
      <c r="AG511" s="52"/>
      <c r="AH511" s="52"/>
      <c r="AI511" s="52"/>
      <c r="AJ511" s="52"/>
      <c r="AK511" s="52"/>
      <c r="AL511" s="52"/>
      <c r="AM511" s="52"/>
      <c r="AN511" s="52"/>
      <c r="AO511" s="52"/>
      <c r="AP511" s="52"/>
      <c r="AQ511" s="52"/>
      <c r="AR511" s="52"/>
      <c r="AS511" s="52"/>
      <c r="AT511" s="52"/>
      <c r="AU511" s="52"/>
      <c r="AV511" s="52"/>
      <c r="AW511" s="52"/>
      <c r="AX511" s="52"/>
      <c r="AY511" s="52"/>
      <c r="AZ511" s="52"/>
      <c r="BA511" s="52"/>
      <c r="BB511" s="52"/>
    </row>
    <row r="512" spans="1:54" s="51" customFormat="1" ht="51" x14ac:dyDescent="0.25">
      <c r="A512" s="56">
        <v>510</v>
      </c>
      <c r="B512" s="45" t="s">
        <v>522</v>
      </c>
      <c r="C512" s="45" t="s">
        <v>1589</v>
      </c>
      <c r="D512" s="45" t="s">
        <v>588</v>
      </c>
      <c r="E512" s="45" t="s">
        <v>1238</v>
      </c>
      <c r="F512" s="45" t="s">
        <v>1088</v>
      </c>
      <c r="G512" s="52"/>
      <c r="H512" s="52"/>
      <c r="I512" s="52"/>
      <c r="J512" s="52"/>
      <c r="K512" s="52"/>
      <c r="L512" s="52"/>
      <c r="M512" s="52"/>
      <c r="N512" s="52"/>
      <c r="O512" s="52"/>
      <c r="P512" s="52"/>
      <c r="Q512" s="52"/>
      <c r="R512" s="52"/>
      <c r="S512" s="52"/>
      <c r="T512" s="52"/>
      <c r="U512" s="52"/>
      <c r="V512" s="52"/>
      <c r="W512" s="52"/>
      <c r="X512" s="52"/>
      <c r="Y512" s="52"/>
      <c r="Z512" s="52"/>
      <c r="AA512" s="52"/>
      <c r="AB512" s="52"/>
      <c r="AC512" s="52"/>
      <c r="AD512" s="52"/>
      <c r="AE512" s="52"/>
      <c r="AF512" s="52"/>
      <c r="AG512" s="52"/>
      <c r="AH512" s="52"/>
      <c r="AI512" s="52"/>
      <c r="AJ512" s="52"/>
      <c r="AK512" s="52"/>
      <c r="AL512" s="52"/>
      <c r="AM512" s="52"/>
      <c r="AN512" s="52"/>
      <c r="AO512" s="52"/>
      <c r="AP512" s="52"/>
      <c r="AQ512" s="52"/>
      <c r="AR512" s="52"/>
      <c r="AS512" s="52"/>
      <c r="AT512" s="52"/>
      <c r="AU512" s="52"/>
      <c r="AV512" s="52"/>
      <c r="AW512" s="52"/>
      <c r="AX512" s="52"/>
      <c r="AY512" s="52"/>
      <c r="AZ512" s="52"/>
      <c r="BA512" s="52"/>
      <c r="BB512" s="52"/>
    </row>
    <row r="513" spans="1:54" s="51" customFormat="1" ht="51" x14ac:dyDescent="0.25">
      <c r="A513" s="56">
        <v>511</v>
      </c>
      <c r="B513" s="46" t="s">
        <v>522</v>
      </c>
      <c r="C513" s="46" t="s">
        <v>1589</v>
      </c>
      <c r="D513" s="46" t="s">
        <v>589</v>
      </c>
      <c r="E513" s="46" t="s">
        <v>1520</v>
      </c>
      <c r="F513" s="46" t="s">
        <v>1089</v>
      </c>
      <c r="G513" s="52"/>
      <c r="H513" s="52"/>
      <c r="I513" s="52"/>
      <c r="J513" s="52"/>
      <c r="K513" s="52"/>
      <c r="L513" s="52"/>
      <c r="M513" s="52"/>
      <c r="N513" s="52"/>
      <c r="O513" s="52"/>
      <c r="P513" s="52"/>
      <c r="Q513" s="52"/>
      <c r="R513" s="52"/>
      <c r="S513" s="52"/>
      <c r="T513" s="52"/>
      <c r="U513" s="52"/>
      <c r="V513" s="52"/>
      <c r="W513" s="52"/>
      <c r="X513" s="52"/>
      <c r="Y513" s="52"/>
      <c r="Z513" s="52"/>
      <c r="AA513" s="52"/>
      <c r="AB513" s="52"/>
      <c r="AC513" s="52"/>
      <c r="AD513" s="52"/>
      <c r="AE513" s="52"/>
      <c r="AF513" s="52"/>
      <c r="AG513" s="52"/>
      <c r="AH513" s="52"/>
      <c r="AI513" s="52"/>
      <c r="AJ513" s="52"/>
      <c r="AK513" s="52"/>
      <c r="AL513" s="52"/>
      <c r="AM513" s="52"/>
      <c r="AN513" s="52"/>
      <c r="AO513" s="52"/>
      <c r="AP513" s="52"/>
      <c r="AQ513" s="52"/>
      <c r="AR513" s="52"/>
      <c r="AS513" s="52"/>
      <c r="AT513" s="52"/>
      <c r="AU513" s="52"/>
      <c r="AV513" s="52"/>
      <c r="AW513" s="52"/>
      <c r="AX513" s="52"/>
      <c r="AY513" s="52"/>
      <c r="AZ513" s="52"/>
      <c r="BA513" s="52"/>
      <c r="BB513" s="52"/>
    </row>
    <row r="514" spans="1:54" s="51" customFormat="1" ht="51" x14ac:dyDescent="0.25">
      <c r="A514" s="56">
        <v>512</v>
      </c>
      <c r="B514" s="46" t="s">
        <v>522</v>
      </c>
      <c r="C514" s="46" t="s">
        <v>1589</v>
      </c>
      <c r="D514" s="46" t="s">
        <v>590</v>
      </c>
      <c r="E514" s="46" t="s">
        <v>1521</v>
      </c>
      <c r="F514" s="46" t="s">
        <v>1043</v>
      </c>
      <c r="G514" s="52"/>
      <c r="H514" s="52"/>
      <c r="I514" s="52"/>
      <c r="J514" s="52"/>
      <c r="K514" s="52"/>
      <c r="L514" s="52"/>
      <c r="M514" s="52"/>
      <c r="N514" s="52"/>
      <c r="O514" s="52"/>
      <c r="P514" s="52"/>
      <c r="Q514" s="52"/>
      <c r="R514" s="52"/>
      <c r="S514" s="52"/>
      <c r="T514" s="52"/>
      <c r="U514" s="52"/>
      <c r="V514" s="52"/>
      <c r="W514" s="52"/>
      <c r="X514" s="52"/>
      <c r="Y514" s="52"/>
      <c r="Z514" s="52"/>
      <c r="AA514" s="52"/>
      <c r="AB514" s="52"/>
      <c r="AC514" s="52"/>
      <c r="AD514" s="52"/>
      <c r="AE514" s="52"/>
      <c r="AF514" s="52"/>
      <c r="AG514" s="52"/>
      <c r="AH514" s="52"/>
      <c r="AI514" s="52"/>
      <c r="AJ514" s="52"/>
      <c r="AK514" s="52"/>
      <c r="AL514" s="52"/>
      <c r="AM514" s="52"/>
      <c r="AN514" s="52"/>
      <c r="AO514" s="52"/>
      <c r="AP514" s="52"/>
      <c r="AQ514" s="52"/>
      <c r="AR514" s="52"/>
      <c r="AS514" s="52"/>
      <c r="AT514" s="52"/>
      <c r="AU514" s="52"/>
      <c r="AV514" s="52"/>
      <c r="AW514" s="52"/>
      <c r="AX514" s="52"/>
      <c r="AY514" s="52"/>
      <c r="AZ514" s="52"/>
      <c r="BA514" s="52"/>
      <c r="BB514" s="52"/>
    </row>
    <row r="515" spans="1:54" s="51" customFormat="1" ht="38.25" x14ac:dyDescent="0.25">
      <c r="A515" s="56">
        <v>513</v>
      </c>
      <c r="B515" s="45" t="s">
        <v>591</v>
      </c>
      <c r="C515" s="45" t="s">
        <v>1539</v>
      </c>
      <c r="D515" s="45" t="s">
        <v>591</v>
      </c>
      <c r="E515" s="45" t="s">
        <v>1539</v>
      </c>
      <c r="F515" s="45" t="s">
        <v>1090</v>
      </c>
      <c r="G515" s="52"/>
      <c r="H515" s="52"/>
      <c r="I515" s="52"/>
      <c r="J515" s="52"/>
      <c r="K515" s="52"/>
      <c r="L515" s="52"/>
      <c r="M515" s="52"/>
      <c r="N515" s="52"/>
      <c r="O515" s="52"/>
      <c r="P515" s="52"/>
      <c r="Q515" s="52"/>
      <c r="R515" s="52"/>
      <c r="S515" s="52"/>
      <c r="T515" s="52"/>
      <c r="U515" s="52"/>
      <c r="V515" s="52"/>
      <c r="W515" s="52"/>
      <c r="X515" s="52"/>
      <c r="Y515" s="52"/>
      <c r="Z515" s="52"/>
      <c r="AA515" s="52"/>
      <c r="AB515" s="52"/>
      <c r="AC515" s="52"/>
      <c r="AD515" s="52"/>
      <c r="AE515" s="52"/>
      <c r="AF515" s="52"/>
      <c r="AG515" s="52"/>
      <c r="AH515" s="52"/>
      <c r="AI515" s="52"/>
      <c r="AJ515" s="52"/>
      <c r="AK515" s="52"/>
      <c r="AL515" s="52"/>
      <c r="AM515" s="52"/>
      <c r="AN515" s="52"/>
      <c r="AO515" s="52"/>
      <c r="AP515" s="52"/>
      <c r="AQ515" s="52"/>
      <c r="AR515" s="52"/>
      <c r="AS515" s="52"/>
      <c r="AT515" s="52"/>
      <c r="AU515" s="52"/>
      <c r="AV515" s="52"/>
      <c r="AW515" s="52"/>
      <c r="AX515" s="52"/>
      <c r="AY515" s="52"/>
      <c r="AZ515" s="52"/>
      <c r="BA515" s="52"/>
      <c r="BB515" s="52"/>
    </row>
    <row r="516" spans="1:54" s="51" customFormat="1" ht="25.5" x14ac:dyDescent="0.25">
      <c r="A516" s="56">
        <v>514</v>
      </c>
      <c r="B516" s="46" t="s">
        <v>591</v>
      </c>
      <c r="C516" s="46" t="s">
        <v>1539</v>
      </c>
      <c r="D516" s="46" t="s">
        <v>592</v>
      </c>
      <c r="E516" s="46" t="s">
        <v>1540</v>
      </c>
      <c r="F516" s="46" t="s">
        <v>995</v>
      </c>
      <c r="G516" s="52"/>
      <c r="H516" s="52"/>
      <c r="I516" s="52"/>
      <c r="J516" s="52"/>
      <c r="K516" s="52"/>
      <c r="L516" s="52"/>
      <c r="M516" s="52"/>
      <c r="N516" s="52"/>
      <c r="O516" s="52"/>
      <c r="P516" s="52"/>
      <c r="Q516" s="52"/>
      <c r="R516" s="52"/>
      <c r="S516" s="52"/>
      <c r="T516" s="52"/>
      <c r="U516" s="52"/>
      <c r="V516" s="52"/>
      <c r="W516" s="52"/>
      <c r="X516" s="52"/>
      <c r="Y516" s="52"/>
      <c r="Z516" s="52"/>
      <c r="AA516" s="52"/>
      <c r="AB516" s="52"/>
      <c r="AC516" s="52"/>
      <c r="AD516" s="52"/>
      <c r="AE516" s="52"/>
      <c r="AF516" s="52"/>
      <c r="AG516" s="52"/>
      <c r="AH516" s="52"/>
      <c r="AI516" s="52"/>
      <c r="AJ516" s="52"/>
      <c r="AK516" s="52"/>
      <c r="AL516" s="52"/>
      <c r="AM516" s="52"/>
      <c r="AN516" s="52"/>
      <c r="AO516" s="52"/>
      <c r="AP516" s="52"/>
      <c r="AQ516" s="52"/>
      <c r="AR516" s="52"/>
      <c r="AS516" s="52"/>
      <c r="AT516" s="52"/>
      <c r="AU516" s="52"/>
      <c r="AV516" s="52"/>
      <c r="AW516" s="52"/>
      <c r="AX516" s="52"/>
      <c r="AY516" s="52"/>
      <c r="AZ516" s="52"/>
      <c r="BA516" s="52"/>
      <c r="BB516" s="52"/>
    </row>
    <row r="517" spans="1:54" s="51" customFormat="1" ht="25.5" x14ac:dyDescent="0.25">
      <c r="A517" s="56">
        <v>515</v>
      </c>
      <c r="B517" s="46" t="s">
        <v>591</v>
      </c>
      <c r="C517" s="46" t="s">
        <v>1539</v>
      </c>
      <c r="D517" s="46" t="s">
        <v>593</v>
      </c>
      <c r="E517" s="46" t="s">
        <v>1541</v>
      </c>
      <c r="F517" s="46" t="s">
        <v>1091</v>
      </c>
      <c r="G517" s="52"/>
      <c r="H517" s="52"/>
      <c r="I517" s="52"/>
      <c r="J517" s="52"/>
      <c r="K517" s="52"/>
      <c r="L517" s="52"/>
      <c r="M517" s="52"/>
      <c r="N517" s="52"/>
      <c r="O517" s="52"/>
      <c r="P517" s="52"/>
      <c r="Q517" s="52"/>
      <c r="R517" s="52"/>
      <c r="S517" s="52"/>
      <c r="T517" s="52"/>
      <c r="U517" s="52"/>
      <c r="V517" s="52"/>
      <c r="W517" s="52"/>
      <c r="X517" s="52"/>
      <c r="Y517" s="52"/>
      <c r="Z517" s="52"/>
      <c r="AA517" s="52"/>
      <c r="AB517" s="52"/>
      <c r="AC517" s="52"/>
      <c r="AD517" s="52"/>
      <c r="AE517" s="52"/>
      <c r="AF517" s="52"/>
      <c r="AG517" s="52"/>
      <c r="AH517" s="52"/>
      <c r="AI517" s="52"/>
      <c r="AJ517" s="52"/>
      <c r="AK517" s="52"/>
      <c r="AL517" s="52"/>
      <c r="AM517" s="52"/>
      <c r="AN517" s="52"/>
      <c r="AO517" s="52"/>
      <c r="AP517" s="52"/>
      <c r="AQ517" s="52"/>
      <c r="AR517" s="52"/>
      <c r="AS517" s="52"/>
      <c r="AT517" s="52"/>
      <c r="AU517" s="52"/>
      <c r="AV517" s="52"/>
      <c r="AW517" s="52"/>
      <c r="AX517" s="52"/>
      <c r="AY517" s="52"/>
      <c r="AZ517" s="52"/>
      <c r="BA517" s="52"/>
      <c r="BB517" s="52"/>
    </row>
    <row r="518" spans="1:54" s="51" customFormat="1" ht="25.5" x14ac:dyDescent="0.25">
      <c r="A518" s="56">
        <v>516</v>
      </c>
      <c r="B518" s="46" t="s">
        <v>591</v>
      </c>
      <c r="C518" s="46" t="s">
        <v>1539</v>
      </c>
      <c r="D518" s="46" t="s">
        <v>594</v>
      </c>
      <c r="E518" s="46" t="s">
        <v>1542</v>
      </c>
      <c r="F518" s="46" t="s">
        <v>1092</v>
      </c>
      <c r="G518" s="52"/>
      <c r="H518" s="52"/>
      <c r="I518" s="52"/>
      <c r="J518" s="52"/>
      <c r="K518" s="52"/>
      <c r="L518" s="52"/>
      <c r="M518" s="52"/>
      <c r="N518" s="52"/>
      <c r="O518" s="52"/>
      <c r="P518" s="52"/>
      <c r="Q518" s="52"/>
      <c r="R518" s="52"/>
      <c r="S518" s="52"/>
      <c r="T518" s="52"/>
      <c r="U518" s="52"/>
      <c r="V518" s="52"/>
      <c r="W518" s="52"/>
      <c r="X518" s="52"/>
      <c r="Y518" s="52"/>
      <c r="Z518" s="52"/>
      <c r="AA518" s="52"/>
      <c r="AB518" s="52"/>
      <c r="AC518" s="52"/>
      <c r="AD518" s="52"/>
      <c r="AE518" s="52"/>
      <c r="AF518" s="52"/>
      <c r="AG518" s="52"/>
      <c r="AH518" s="52"/>
      <c r="AI518" s="52"/>
      <c r="AJ518" s="52"/>
      <c r="AK518" s="52"/>
      <c r="AL518" s="52"/>
      <c r="AM518" s="52"/>
      <c r="AN518" s="52"/>
      <c r="AO518" s="52"/>
      <c r="AP518" s="52"/>
      <c r="AQ518" s="52"/>
      <c r="AR518" s="52"/>
      <c r="AS518" s="52"/>
      <c r="AT518" s="52"/>
      <c r="AU518" s="52"/>
      <c r="AV518" s="52"/>
      <c r="AW518" s="52"/>
      <c r="AX518" s="52"/>
      <c r="AY518" s="52"/>
      <c r="AZ518" s="52"/>
      <c r="BA518" s="52"/>
      <c r="BB518" s="52"/>
    </row>
    <row r="519" spans="1:54" s="51" customFormat="1" ht="38.25" x14ac:dyDescent="0.25">
      <c r="A519" s="56">
        <v>517</v>
      </c>
      <c r="B519" s="46" t="s">
        <v>591</v>
      </c>
      <c r="C519" s="46" t="s">
        <v>1539</v>
      </c>
      <c r="D519" s="46" t="s">
        <v>595</v>
      </c>
      <c r="E519" s="46" t="s">
        <v>1543</v>
      </c>
      <c r="F519" s="46" t="s">
        <v>1093</v>
      </c>
      <c r="G519" s="52"/>
      <c r="H519" s="52"/>
      <c r="I519" s="52"/>
      <c r="J519" s="52"/>
      <c r="K519" s="52"/>
      <c r="L519" s="52"/>
      <c r="M519" s="52"/>
      <c r="N519" s="52"/>
      <c r="O519" s="52"/>
      <c r="P519" s="52"/>
      <c r="Q519" s="52"/>
      <c r="R519" s="52"/>
      <c r="S519" s="52"/>
      <c r="T519" s="52"/>
      <c r="U519" s="52"/>
      <c r="V519" s="52"/>
      <c r="W519" s="52"/>
      <c r="X519" s="52"/>
      <c r="Y519" s="52"/>
      <c r="Z519" s="52"/>
      <c r="AA519" s="52"/>
      <c r="AB519" s="52"/>
      <c r="AC519" s="52"/>
      <c r="AD519" s="52"/>
      <c r="AE519" s="52"/>
      <c r="AF519" s="52"/>
      <c r="AG519" s="52"/>
      <c r="AH519" s="52"/>
      <c r="AI519" s="52"/>
      <c r="AJ519" s="52"/>
      <c r="AK519" s="52"/>
      <c r="AL519" s="52"/>
      <c r="AM519" s="52"/>
      <c r="AN519" s="52"/>
      <c r="AO519" s="52"/>
      <c r="AP519" s="52"/>
      <c r="AQ519" s="52"/>
      <c r="AR519" s="52"/>
      <c r="AS519" s="52"/>
      <c r="AT519" s="52"/>
      <c r="AU519" s="52"/>
      <c r="AV519" s="52"/>
      <c r="AW519" s="52"/>
      <c r="AX519" s="52"/>
      <c r="AY519" s="52"/>
      <c r="AZ519" s="52"/>
      <c r="BA519" s="52"/>
      <c r="BB519" s="52"/>
    </row>
    <row r="520" spans="1:54" s="51" customFormat="1" ht="51" x14ac:dyDescent="0.25">
      <c r="A520" s="56">
        <v>518</v>
      </c>
      <c r="B520" s="46" t="s">
        <v>591</v>
      </c>
      <c r="C520" s="46" t="s">
        <v>1539</v>
      </c>
      <c r="D520" s="46" t="s">
        <v>596</v>
      </c>
      <c r="E520" s="46" t="s">
        <v>1544</v>
      </c>
      <c r="F520" s="46" t="s">
        <v>1094</v>
      </c>
      <c r="G520" s="52"/>
      <c r="H520" s="52"/>
      <c r="I520" s="52"/>
      <c r="J520" s="52"/>
      <c r="K520" s="52"/>
      <c r="L520" s="52"/>
      <c r="M520" s="52"/>
      <c r="N520" s="52"/>
      <c r="O520" s="52"/>
      <c r="P520" s="52"/>
      <c r="Q520" s="52"/>
      <c r="R520" s="52"/>
      <c r="S520" s="52"/>
      <c r="T520" s="52"/>
      <c r="U520" s="52"/>
      <c r="V520" s="52"/>
      <c r="W520" s="52"/>
      <c r="X520" s="52"/>
      <c r="Y520" s="52"/>
      <c r="Z520" s="52"/>
      <c r="AA520" s="52"/>
      <c r="AB520" s="52"/>
      <c r="AC520" s="52"/>
      <c r="AD520" s="52"/>
      <c r="AE520" s="52"/>
      <c r="AF520" s="52"/>
      <c r="AG520" s="52"/>
      <c r="AH520" s="52"/>
      <c r="AI520" s="52"/>
      <c r="AJ520" s="52"/>
      <c r="AK520" s="52"/>
      <c r="AL520" s="52"/>
      <c r="AM520" s="52"/>
      <c r="AN520" s="52"/>
      <c r="AO520" s="52"/>
      <c r="AP520" s="52"/>
      <c r="AQ520" s="52"/>
      <c r="AR520" s="52"/>
      <c r="AS520" s="52"/>
      <c r="AT520" s="52"/>
      <c r="AU520" s="52"/>
      <c r="AV520" s="52"/>
      <c r="AW520" s="52"/>
      <c r="AX520" s="52"/>
      <c r="AY520" s="52"/>
      <c r="AZ520" s="52"/>
      <c r="BA520" s="52"/>
      <c r="BB520" s="52"/>
    </row>
    <row r="521" spans="1:54" s="51" customFormat="1" x14ac:dyDescent="0.25">
      <c r="A521" s="56">
        <v>519</v>
      </c>
      <c r="B521" s="46" t="s">
        <v>591</v>
      </c>
      <c r="C521" s="46" t="s">
        <v>1539</v>
      </c>
      <c r="D521" s="46" t="s">
        <v>597</v>
      </c>
      <c r="E521" s="46" t="s">
        <v>1545</v>
      </c>
      <c r="F521" s="46" t="s">
        <v>1095</v>
      </c>
      <c r="G521" s="52"/>
      <c r="H521" s="52"/>
      <c r="I521" s="52"/>
      <c r="J521" s="52"/>
      <c r="K521" s="52"/>
      <c r="L521" s="52"/>
      <c r="M521" s="52"/>
      <c r="N521" s="52"/>
      <c r="O521" s="52"/>
      <c r="P521" s="52"/>
      <c r="Q521" s="52"/>
      <c r="R521" s="52"/>
      <c r="S521" s="52"/>
      <c r="T521" s="52"/>
      <c r="U521" s="52"/>
      <c r="V521" s="52"/>
      <c r="W521" s="52"/>
      <c r="X521" s="52"/>
      <c r="Y521" s="52"/>
      <c r="Z521" s="52"/>
      <c r="AA521" s="52"/>
      <c r="AB521" s="52"/>
      <c r="AC521" s="52"/>
      <c r="AD521" s="52"/>
      <c r="AE521" s="52"/>
      <c r="AF521" s="52"/>
      <c r="AG521" s="52"/>
      <c r="AH521" s="52"/>
      <c r="AI521" s="52"/>
      <c r="AJ521" s="52"/>
      <c r="AK521" s="52"/>
      <c r="AL521" s="52"/>
      <c r="AM521" s="52"/>
      <c r="AN521" s="52"/>
      <c r="AO521" s="52"/>
      <c r="AP521" s="52"/>
      <c r="AQ521" s="52"/>
      <c r="AR521" s="52"/>
      <c r="AS521" s="52"/>
      <c r="AT521" s="52"/>
      <c r="AU521" s="52"/>
      <c r="AV521" s="52"/>
      <c r="AW521" s="52"/>
      <c r="AX521" s="52"/>
      <c r="AY521" s="52"/>
      <c r="AZ521" s="52"/>
      <c r="BA521" s="52"/>
      <c r="BB521" s="52"/>
    </row>
    <row r="522" spans="1:54" s="51" customFormat="1" ht="25.5" x14ac:dyDescent="0.25">
      <c r="A522" s="56">
        <v>520</v>
      </c>
      <c r="B522" s="45" t="s">
        <v>598</v>
      </c>
      <c r="C522" s="45" t="s">
        <v>1546</v>
      </c>
      <c r="D522" s="45" t="s">
        <v>598</v>
      </c>
      <c r="E522" s="45" t="s">
        <v>1546</v>
      </c>
      <c r="F522" s="45" t="s">
        <v>1096</v>
      </c>
      <c r="G522" s="52"/>
      <c r="H522" s="52"/>
      <c r="I522" s="52"/>
      <c r="J522" s="52"/>
      <c r="K522" s="52"/>
      <c r="L522" s="52"/>
      <c r="M522" s="52"/>
      <c r="N522" s="52"/>
      <c r="O522" s="52"/>
      <c r="P522" s="52"/>
      <c r="Q522" s="52"/>
      <c r="R522" s="52"/>
      <c r="S522" s="52"/>
      <c r="T522" s="52"/>
      <c r="U522" s="52"/>
      <c r="V522" s="52"/>
      <c r="W522" s="52"/>
      <c r="X522" s="52"/>
      <c r="Y522" s="52"/>
      <c r="Z522" s="52"/>
      <c r="AA522" s="52"/>
      <c r="AB522" s="52"/>
      <c r="AC522" s="52"/>
      <c r="AD522" s="52"/>
      <c r="AE522" s="52"/>
      <c r="AF522" s="52"/>
      <c r="AG522" s="52"/>
      <c r="AH522" s="52"/>
      <c r="AI522" s="52"/>
      <c r="AJ522" s="52"/>
      <c r="AK522" s="52"/>
      <c r="AL522" s="52"/>
      <c r="AM522" s="52"/>
      <c r="AN522" s="52"/>
      <c r="AO522" s="52"/>
      <c r="AP522" s="52"/>
      <c r="AQ522" s="52"/>
      <c r="AR522" s="52"/>
      <c r="AS522" s="52"/>
      <c r="AT522" s="52"/>
      <c r="AU522" s="52"/>
      <c r="AV522" s="52"/>
      <c r="AW522" s="52"/>
      <c r="AX522" s="52"/>
      <c r="AY522" s="52"/>
      <c r="AZ522" s="52"/>
      <c r="BA522" s="52"/>
      <c r="BB522" s="52"/>
    </row>
    <row r="523" spans="1:54" s="51" customFormat="1" ht="51" x14ac:dyDescent="0.25">
      <c r="A523" s="56">
        <v>521</v>
      </c>
      <c r="B523" s="46" t="s">
        <v>598</v>
      </c>
      <c r="C523" s="46" t="s">
        <v>1546</v>
      </c>
      <c r="D523" s="46" t="s">
        <v>599</v>
      </c>
      <c r="E523" s="46" t="s">
        <v>1547</v>
      </c>
      <c r="F523" s="46" t="s">
        <v>1097</v>
      </c>
      <c r="G523" s="52"/>
      <c r="H523" s="52"/>
      <c r="I523" s="52"/>
      <c r="J523" s="52"/>
      <c r="K523" s="52"/>
      <c r="L523" s="52"/>
      <c r="M523" s="52"/>
      <c r="N523" s="52"/>
      <c r="O523" s="52"/>
      <c r="P523" s="52"/>
      <c r="Q523" s="52"/>
      <c r="R523" s="52"/>
      <c r="S523" s="52"/>
      <c r="T523" s="52"/>
      <c r="U523" s="52"/>
      <c r="V523" s="52"/>
      <c r="W523" s="52"/>
      <c r="X523" s="52"/>
      <c r="Y523" s="52"/>
      <c r="Z523" s="52"/>
      <c r="AA523" s="52"/>
      <c r="AB523" s="52"/>
      <c r="AC523" s="52"/>
      <c r="AD523" s="52"/>
      <c r="AE523" s="52"/>
      <c r="AF523" s="52"/>
      <c r="AG523" s="52"/>
      <c r="AH523" s="52"/>
      <c r="AI523" s="52"/>
      <c r="AJ523" s="52"/>
      <c r="AK523" s="52"/>
      <c r="AL523" s="52"/>
      <c r="AM523" s="52"/>
      <c r="AN523" s="52"/>
      <c r="AO523" s="52"/>
      <c r="AP523" s="52"/>
      <c r="AQ523" s="52"/>
      <c r="AR523" s="52"/>
      <c r="AS523" s="52"/>
      <c r="AT523" s="52"/>
      <c r="AU523" s="52"/>
      <c r="AV523" s="52"/>
      <c r="AW523" s="52"/>
      <c r="AX523" s="52"/>
      <c r="AY523" s="52"/>
      <c r="AZ523" s="52"/>
      <c r="BA523" s="52"/>
      <c r="BB523" s="52"/>
    </row>
    <row r="524" spans="1:54" s="51" customFormat="1" ht="38.25" x14ac:dyDescent="0.25">
      <c r="A524" s="56">
        <v>522</v>
      </c>
      <c r="B524" s="46" t="s">
        <v>598</v>
      </c>
      <c r="C524" s="46" t="s">
        <v>1546</v>
      </c>
      <c r="D524" s="46" t="s">
        <v>600</v>
      </c>
      <c r="E524" s="46" t="s">
        <v>1548</v>
      </c>
      <c r="F524" s="46" t="s">
        <v>1098</v>
      </c>
      <c r="G524" s="52"/>
      <c r="H524" s="52"/>
      <c r="I524" s="52"/>
      <c r="J524" s="52"/>
      <c r="K524" s="52"/>
      <c r="L524" s="52"/>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c r="AK524" s="52"/>
      <c r="AL524" s="52"/>
      <c r="AM524" s="52"/>
      <c r="AN524" s="52"/>
      <c r="AO524" s="52"/>
      <c r="AP524" s="52"/>
      <c r="AQ524" s="52"/>
      <c r="AR524" s="52"/>
      <c r="AS524" s="52"/>
      <c r="AT524" s="52"/>
      <c r="AU524" s="52"/>
      <c r="AV524" s="52"/>
      <c r="AW524" s="52"/>
      <c r="AX524" s="52"/>
      <c r="AY524" s="52"/>
      <c r="AZ524" s="52"/>
      <c r="BA524" s="52"/>
      <c r="BB524" s="52"/>
    </row>
    <row r="525" spans="1:54" s="51" customFormat="1" ht="38.25" x14ac:dyDescent="0.25">
      <c r="A525" s="56">
        <v>523</v>
      </c>
      <c r="B525" s="46" t="s">
        <v>598</v>
      </c>
      <c r="C525" s="46" t="s">
        <v>1546</v>
      </c>
      <c r="D525" s="46" t="s">
        <v>601</v>
      </c>
      <c r="E525" s="46" t="s">
        <v>1549</v>
      </c>
      <c r="F525" s="46" t="s">
        <v>1099</v>
      </c>
      <c r="G525" s="52"/>
      <c r="H525" s="52"/>
      <c r="I525" s="52"/>
      <c r="J525" s="52"/>
      <c r="K525" s="52"/>
      <c r="L525" s="52"/>
      <c r="M525" s="52"/>
      <c r="N525" s="52"/>
      <c r="O525" s="52"/>
      <c r="P525" s="52"/>
      <c r="Q525" s="52"/>
      <c r="R525" s="52"/>
      <c r="S525" s="52"/>
      <c r="T525" s="52"/>
      <c r="U525" s="52"/>
      <c r="V525" s="52"/>
      <c r="W525" s="52"/>
      <c r="X525" s="52"/>
      <c r="Y525" s="52"/>
      <c r="Z525" s="52"/>
      <c r="AA525" s="52"/>
      <c r="AB525" s="52"/>
      <c r="AC525" s="52"/>
      <c r="AD525" s="52"/>
      <c r="AE525" s="52"/>
      <c r="AF525" s="52"/>
      <c r="AG525" s="52"/>
      <c r="AH525" s="52"/>
      <c r="AI525" s="52"/>
      <c r="AJ525" s="52"/>
      <c r="AK525" s="52"/>
      <c r="AL525" s="52"/>
      <c r="AM525" s="52"/>
      <c r="AN525" s="52"/>
      <c r="AO525" s="52"/>
      <c r="AP525" s="52"/>
      <c r="AQ525" s="52"/>
      <c r="AR525" s="52"/>
      <c r="AS525" s="52"/>
      <c r="AT525" s="52"/>
      <c r="AU525" s="52"/>
      <c r="AV525" s="52"/>
      <c r="AW525" s="52"/>
      <c r="AX525" s="52"/>
      <c r="AY525" s="52"/>
      <c r="AZ525" s="52"/>
      <c r="BA525" s="52"/>
      <c r="BB525" s="52"/>
    </row>
    <row r="526" spans="1:54" s="51" customFormat="1" ht="25.5" x14ac:dyDescent="0.25">
      <c r="A526" s="56">
        <v>524</v>
      </c>
      <c r="B526" s="46" t="s">
        <v>598</v>
      </c>
      <c r="C526" s="46" t="s">
        <v>1546</v>
      </c>
      <c r="D526" s="46" t="s">
        <v>602</v>
      </c>
      <c r="E526" s="46" t="s">
        <v>1550</v>
      </c>
      <c r="F526" s="46" t="s">
        <v>1100</v>
      </c>
      <c r="G526" s="52"/>
      <c r="H526" s="52"/>
      <c r="I526" s="52"/>
      <c r="J526" s="52"/>
      <c r="K526" s="52"/>
      <c r="L526" s="52"/>
      <c r="M526" s="52"/>
      <c r="N526" s="52"/>
      <c r="O526" s="52"/>
      <c r="P526" s="52"/>
      <c r="Q526" s="52"/>
      <c r="R526" s="52"/>
      <c r="S526" s="52"/>
      <c r="T526" s="52"/>
      <c r="U526" s="52"/>
      <c r="V526" s="52"/>
      <c r="W526" s="52"/>
      <c r="X526" s="52"/>
      <c r="Y526" s="52"/>
      <c r="Z526" s="52"/>
      <c r="AA526" s="52"/>
      <c r="AB526" s="52"/>
      <c r="AC526" s="52"/>
      <c r="AD526" s="52"/>
      <c r="AE526" s="52"/>
      <c r="AF526" s="52"/>
      <c r="AG526" s="52"/>
      <c r="AH526" s="52"/>
      <c r="AI526" s="52"/>
      <c r="AJ526" s="52"/>
      <c r="AK526" s="52"/>
      <c r="AL526" s="52"/>
      <c r="AM526" s="52"/>
      <c r="AN526" s="52"/>
      <c r="AO526" s="52"/>
      <c r="AP526" s="52"/>
      <c r="AQ526" s="52"/>
      <c r="AR526" s="52"/>
      <c r="AS526" s="52"/>
      <c r="AT526" s="52"/>
      <c r="AU526" s="52"/>
      <c r="AV526" s="52"/>
      <c r="AW526" s="52"/>
      <c r="AX526" s="52"/>
      <c r="AY526" s="52"/>
      <c r="AZ526" s="52"/>
      <c r="BA526" s="52"/>
      <c r="BB526" s="52"/>
    </row>
    <row r="527" spans="1:54" s="51" customFormat="1" ht="38.25" x14ac:dyDescent="0.25">
      <c r="A527" s="56">
        <v>525</v>
      </c>
      <c r="B527" s="45" t="s">
        <v>603</v>
      </c>
      <c r="C527" s="45" t="s">
        <v>1551</v>
      </c>
      <c r="D527" s="45" t="s">
        <v>603</v>
      </c>
      <c r="E527" s="45" t="s">
        <v>1551</v>
      </c>
      <c r="F527" s="45" t="s">
        <v>1101</v>
      </c>
      <c r="G527" s="52"/>
      <c r="H527" s="52"/>
      <c r="I527" s="52"/>
      <c r="J527" s="52"/>
      <c r="K527" s="52"/>
      <c r="L527" s="52"/>
      <c r="M527" s="52"/>
      <c r="N527" s="52"/>
      <c r="O527" s="52"/>
      <c r="P527" s="52"/>
      <c r="Q527" s="52"/>
      <c r="R527" s="52"/>
      <c r="S527" s="52"/>
      <c r="T527" s="52"/>
      <c r="U527" s="52"/>
      <c r="V527" s="52"/>
      <c r="W527" s="52"/>
      <c r="X527" s="52"/>
      <c r="Y527" s="52"/>
      <c r="Z527" s="52"/>
      <c r="AA527" s="52"/>
      <c r="AB527" s="52"/>
      <c r="AC527" s="52"/>
      <c r="AD527" s="52"/>
      <c r="AE527" s="52"/>
      <c r="AF527" s="52"/>
      <c r="AG527" s="52"/>
      <c r="AH527" s="52"/>
      <c r="AI527" s="52"/>
      <c r="AJ527" s="52"/>
      <c r="AK527" s="52"/>
      <c r="AL527" s="52"/>
      <c r="AM527" s="52"/>
      <c r="AN527" s="52"/>
      <c r="AO527" s="52"/>
      <c r="AP527" s="52"/>
      <c r="AQ527" s="52"/>
      <c r="AR527" s="52"/>
      <c r="AS527" s="52"/>
      <c r="AT527" s="52"/>
      <c r="AU527" s="52"/>
      <c r="AV527" s="52"/>
      <c r="AW527" s="52"/>
      <c r="AX527" s="52"/>
      <c r="AY527" s="52"/>
      <c r="AZ527" s="52"/>
      <c r="BA527" s="52"/>
      <c r="BB527" s="52"/>
    </row>
    <row r="528" spans="1:54" s="51" customFormat="1" ht="38.25" x14ac:dyDescent="0.25">
      <c r="A528" s="56">
        <v>526</v>
      </c>
      <c r="B528" s="46" t="s">
        <v>603</v>
      </c>
      <c r="C528" s="46" t="s">
        <v>1551</v>
      </c>
      <c r="D528" s="46" t="s">
        <v>604</v>
      </c>
      <c r="E528" s="46" t="s">
        <v>1552</v>
      </c>
      <c r="F528" s="46" t="s">
        <v>1102</v>
      </c>
      <c r="G528" s="52"/>
      <c r="H528" s="52"/>
      <c r="I528" s="52"/>
      <c r="J528" s="52"/>
      <c r="K528" s="52"/>
      <c r="L528" s="52"/>
      <c r="M528" s="52"/>
      <c r="N528" s="52"/>
      <c r="O528" s="52"/>
      <c r="P528" s="52"/>
      <c r="Q528" s="52"/>
      <c r="R528" s="52"/>
      <c r="S528" s="52"/>
      <c r="T528" s="52"/>
      <c r="U528" s="52"/>
      <c r="V528" s="52"/>
      <c r="W528" s="52"/>
      <c r="X528" s="52"/>
      <c r="Y528" s="52"/>
      <c r="Z528" s="52"/>
      <c r="AA528" s="52"/>
      <c r="AB528" s="52"/>
      <c r="AC528" s="52"/>
      <c r="AD528" s="52"/>
      <c r="AE528" s="52"/>
      <c r="AF528" s="52"/>
      <c r="AG528" s="52"/>
      <c r="AH528" s="52"/>
      <c r="AI528" s="52"/>
      <c r="AJ528" s="52"/>
      <c r="AK528" s="52"/>
      <c r="AL528" s="52"/>
      <c r="AM528" s="52"/>
      <c r="AN528" s="52"/>
      <c r="AO528" s="52"/>
      <c r="AP528" s="52"/>
      <c r="AQ528" s="52"/>
      <c r="AR528" s="52"/>
      <c r="AS528" s="52"/>
      <c r="AT528" s="52"/>
      <c r="AU528" s="52"/>
      <c r="AV528" s="52"/>
      <c r="AW528" s="52"/>
      <c r="AX528" s="52"/>
      <c r="AY528" s="52"/>
      <c r="AZ528" s="52"/>
      <c r="BA528" s="52"/>
      <c r="BB528" s="52"/>
    </row>
    <row r="529" spans="1:54" s="51" customFormat="1" ht="38.25" x14ac:dyDescent="0.25">
      <c r="A529" s="56">
        <v>527</v>
      </c>
      <c r="B529" s="46" t="s">
        <v>603</v>
      </c>
      <c r="C529" s="46" t="s">
        <v>1551</v>
      </c>
      <c r="D529" s="46" t="s">
        <v>605</v>
      </c>
      <c r="E529" s="46" t="s">
        <v>1553</v>
      </c>
      <c r="F529" s="46" t="s">
        <v>1103</v>
      </c>
      <c r="G529" s="52"/>
      <c r="H529" s="52"/>
      <c r="I529" s="52"/>
      <c r="J529" s="52"/>
      <c r="K529" s="52"/>
      <c r="L529" s="52"/>
      <c r="M529" s="52"/>
      <c r="N529" s="52"/>
      <c r="O529" s="52"/>
      <c r="P529" s="52"/>
      <c r="Q529" s="52"/>
      <c r="R529" s="52"/>
      <c r="S529" s="52"/>
      <c r="T529" s="52"/>
      <c r="U529" s="52"/>
      <c r="V529" s="52"/>
      <c r="W529" s="52"/>
      <c r="X529" s="52"/>
      <c r="Y529" s="52"/>
      <c r="Z529" s="52"/>
      <c r="AA529" s="52"/>
      <c r="AB529" s="52"/>
      <c r="AC529" s="52"/>
      <c r="AD529" s="52"/>
      <c r="AE529" s="52"/>
      <c r="AF529" s="52"/>
      <c r="AG529" s="52"/>
      <c r="AH529" s="52"/>
      <c r="AI529" s="52"/>
      <c r="AJ529" s="52"/>
      <c r="AK529" s="52"/>
      <c r="AL529" s="52"/>
      <c r="AM529" s="52"/>
      <c r="AN529" s="52"/>
      <c r="AO529" s="52"/>
      <c r="AP529" s="52"/>
      <c r="AQ529" s="52"/>
      <c r="AR529" s="52"/>
      <c r="AS529" s="52"/>
      <c r="AT529" s="52"/>
      <c r="AU529" s="52"/>
      <c r="AV529" s="52"/>
      <c r="AW529" s="52"/>
      <c r="AX529" s="52"/>
      <c r="AY529" s="52"/>
      <c r="AZ529" s="52"/>
      <c r="BA529" s="52"/>
      <c r="BB529" s="52"/>
    </row>
    <row r="530" spans="1:54" s="51" customFormat="1" ht="38.25" x14ac:dyDescent="0.25">
      <c r="A530" s="56">
        <v>528</v>
      </c>
      <c r="B530" s="46" t="s">
        <v>603</v>
      </c>
      <c r="C530" s="46" t="s">
        <v>1551</v>
      </c>
      <c r="D530" s="46" t="s">
        <v>606</v>
      </c>
      <c r="E530" s="46" t="s">
        <v>1104</v>
      </c>
      <c r="F530" s="46" t="s">
        <v>1104</v>
      </c>
      <c r="G530" s="52"/>
      <c r="H530" s="52"/>
      <c r="I530" s="52"/>
      <c r="J530" s="52"/>
      <c r="K530" s="52"/>
      <c r="L530" s="52"/>
      <c r="M530" s="52"/>
      <c r="N530" s="52"/>
      <c r="O530" s="52"/>
      <c r="P530" s="52"/>
      <c r="Q530" s="52"/>
      <c r="R530" s="52"/>
      <c r="S530" s="52"/>
      <c r="T530" s="52"/>
      <c r="U530" s="52"/>
      <c r="V530" s="52"/>
      <c r="W530" s="52"/>
      <c r="X530" s="52"/>
      <c r="Y530" s="52"/>
      <c r="Z530" s="52"/>
      <c r="AA530" s="52"/>
      <c r="AB530" s="52"/>
      <c r="AC530" s="52"/>
      <c r="AD530" s="52"/>
      <c r="AE530" s="52"/>
      <c r="AF530" s="52"/>
      <c r="AG530" s="52"/>
      <c r="AH530" s="52"/>
      <c r="AI530" s="52"/>
      <c r="AJ530" s="52"/>
      <c r="AK530" s="52"/>
      <c r="AL530" s="52"/>
      <c r="AM530" s="52"/>
      <c r="AN530" s="52"/>
      <c r="AO530" s="52"/>
      <c r="AP530" s="52"/>
      <c r="AQ530" s="52"/>
      <c r="AR530" s="52"/>
      <c r="AS530" s="52"/>
      <c r="AT530" s="52"/>
      <c r="AU530" s="52"/>
      <c r="AV530" s="52"/>
      <c r="AW530" s="52"/>
      <c r="AX530" s="52"/>
      <c r="AY530" s="52"/>
      <c r="AZ530" s="52"/>
      <c r="BA530" s="52"/>
      <c r="BB530" s="52"/>
    </row>
    <row r="531" spans="1:54" s="51" customFormat="1" ht="38.25" x14ac:dyDescent="0.25">
      <c r="A531" s="56">
        <v>529</v>
      </c>
      <c r="B531" s="45" t="s">
        <v>603</v>
      </c>
      <c r="C531" s="45" t="s">
        <v>1551</v>
      </c>
      <c r="D531" s="45" t="s">
        <v>607</v>
      </c>
      <c r="E531" s="45" t="s">
        <v>1554</v>
      </c>
      <c r="F531" s="45" t="s">
        <v>1105</v>
      </c>
      <c r="G531" s="52"/>
      <c r="H531" s="52"/>
      <c r="I531" s="52"/>
      <c r="J531" s="52"/>
      <c r="K531" s="52"/>
      <c r="L531" s="52"/>
      <c r="M531" s="52"/>
      <c r="N531" s="52"/>
      <c r="O531" s="52"/>
      <c r="P531" s="52"/>
      <c r="Q531" s="52"/>
      <c r="R531" s="52"/>
      <c r="S531" s="52"/>
      <c r="T531" s="52"/>
      <c r="U531" s="52"/>
      <c r="V531" s="52"/>
      <c r="W531" s="52"/>
      <c r="X531" s="52"/>
      <c r="Y531" s="52"/>
      <c r="Z531" s="52"/>
      <c r="AA531" s="52"/>
      <c r="AB531" s="52"/>
      <c r="AC531" s="52"/>
      <c r="AD531" s="52"/>
      <c r="AE531" s="52"/>
      <c r="AF531" s="52"/>
      <c r="AG531" s="52"/>
      <c r="AH531" s="52"/>
      <c r="AI531" s="52"/>
      <c r="AJ531" s="52"/>
      <c r="AK531" s="52"/>
      <c r="AL531" s="52"/>
      <c r="AM531" s="52"/>
      <c r="AN531" s="52"/>
      <c r="AO531" s="52"/>
      <c r="AP531" s="52"/>
      <c r="AQ531" s="52"/>
      <c r="AR531" s="52"/>
      <c r="AS531" s="52"/>
      <c r="AT531" s="52"/>
      <c r="AU531" s="52"/>
      <c r="AV531" s="52"/>
      <c r="AW531" s="52"/>
      <c r="AX531" s="52"/>
      <c r="AY531" s="52"/>
      <c r="AZ531" s="52"/>
      <c r="BA531" s="52"/>
      <c r="BB531" s="52"/>
    </row>
    <row r="532" spans="1:54" s="51" customFormat="1" ht="25.5" x14ac:dyDescent="0.25">
      <c r="A532" s="56">
        <v>530</v>
      </c>
      <c r="B532" s="46" t="s">
        <v>603</v>
      </c>
      <c r="C532" s="46" t="s">
        <v>1551</v>
      </c>
      <c r="D532" s="46" t="s">
        <v>608</v>
      </c>
      <c r="E532" s="46" t="s">
        <v>1555</v>
      </c>
      <c r="F532" s="46" t="s">
        <v>1106</v>
      </c>
      <c r="G532" s="52"/>
      <c r="H532" s="52"/>
      <c r="I532" s="52"/>
      <c r="J532" s="52"/>
      <c r="K532" s="52"/>
      <c r="L532" s="52"/>
      <c r="M532" s="52"/>
      <c r="N532" s="52"/>
      <c r="O532" s="52"/>
      <c r="P532" s="52"/>
      <c r="Q532" s="52"/>
      <c r="R532" s="52"/>
      <c r="S532" s="52"/>
      <c r="T532" s="52"/>
      <c r="U532" s="52"/>
      <c r="V532" s="52"/>
      <c r="W532" s="52"/>
      <c r="X532" s="52"/>
      <c r="Y532" s="52"/>
      <c r="Z532" s="52"/>
      <c r="AA532" s="52"/>
      <c r="AB532" s="52"/>
      <c r="AC532" s="52"/>
      <c r="AD532" s="52"/>
      <c r="AE532" s="52"/>
      <c r="AF532" s="52"/>
      <c r="AG532" s="52"/>
      <c r="AH532" s="52"/>
      <c r="AI532" s="52"/>
      <c r="AJ532" s="52"/>
      <c r="AK532" s="52"/>
      <c r="AL532" s="52"/>
      <c r="AM532" s="52"/>
      <c r="AN532" s="52"/>
      <c r="AO532" s="52"/>
      <c r="AP532" s="52"/>
      <c r="AQ532" s="52"/>
      <c r="AR532" s="52"/>
      <c r="AS532" s="52"/>
      <c r="AT532" s="52"/>
      <c r="AU532" s="52"/>
      <c r="AV532" s="52"/>
      <c r="AW532" s="52"/>
      <c r="AX532" s="52"/>
      <c r="AY532" s="52"/>
      <c r="AZ532" s="52"/>
      <c r="BA532" s="52"/>
      <c r="BB532" s="52"/>
    </row>
    <row r="533" spans="1:54" s="51" customFormat="1" ht="25.5" x14ac:dyDescent="0.25">
      <c r="A533" s="56">
        <v>531</v>
      </c>
      <c r="B533" s="46" t="s">
        <v>603</v>
      </c>
      <c r="C533" s="46" t="s">
        <v>1551</v>
      </c>
      <c r="D533" s="46" t="s">
        <v>609</v>
      </c>
      <c r="E533" s="46" t="s">
        <v>1556</v>
      </c>
      <c r="F533" s="46" t="s">
        <v>1107</v>
      </c>
      <c r="G533" s="52"/>
      <c r="H533" s="52"/>
      <c r="I533" s="52"/>
      <c r="J533" s="52"/>
      <c r="K533" s="52"/>
      <c r="L533" s="52"/>
      <c r="M533" s="52"/>
      <c r="N533" s="52"/>
      <c r="O533" s="52"/>
      <c r="P533" s="52"/>
      <c r="Q533" s="52"/>
      <c r="R533" s="52"/>
      <c r="S533" s="52"/>
      <c r="T533" s="52"/>
      <c r="U533" s="52"/>
      <c r="V533" s="52"/>
      <c r="W533" s="52"/>
      <c r="X533" s="52"/>
      <c r="Y533" s="52"/>
      <c r="Z533" s="52"/>
      <c r="AA533" s="52"/>
      <c r="AB533" s="52"/>
      <c r="AC533" s="52"/>
      <c r="AD533" s="52"/>
      <c r="AE533" s="52"/>
      <c r="AF533" s="52"/>
      <c r="AG533" s="52"/>
      <c r="AH533" s="52"/>
      <c r="AI533" s="52"/>
      <c r="AJ533" s="52"/>
      <c r="AK533" s="52"/>
      <c r="AL533" s="52"/>
      <c r="AM533" s="52"/>
      <c r="AN533" s="52"/>
      <c r="AO533" s="52"/>
      <c r="AP533" s="52"/>
      <c r="AQ533" s="52"/>
      <c r="AR533" s="52"/>
      <c r="AS533" s="52"/>
      <c r="AT533" s="52"/>
      <c r="AU533" s="52"/>
      <c r="AV533" s="52"/>
      <c r="AW533" s="52"/>
      <c r="AX533" s="52"/>
      <c r="AY533" s="52"/>
      <c r="AZ533" s="52"/>
      <c r="BA533" s="52"/>
      <c r="BB533" s="52"/>
    </row>
    <row r="534" spans="1:54" s="51" customFormat="1" ht="25.5" x14ac:dyDescent="0.25">
      <c r="A534" s="56">
        <v>532</v>
      </c>
      <c r="B534" s="45" t="s">
        <v>603</v>
      </c>
      <c r="C534" s="45" t="s">
        <v>1551</v>
      </c>
      <c r="D534" s="45" t="s">
        <v>610</v>
      </c>
      <c r="E534" s="45" t="s">
        <v>1557</v>
      </c>
      <c r="F534" s="45" t="s">
        <v>1108</v>
      </c>
      <c r="G534" s="52"/>
      <c r="H534" s="52"/>
      <c r="I534" s="52"/>
      <c r="J534" s="52"/>
      <c r="K534" s="52"/>
      <c r="L534" s="52"/>
      <c r="M534" s="52"/>
      <c r="N534" s="52"/>
      <c r="O534" s="52"/>
      <c r="P534" s="52"/>
      <c r="Q534" s="52"/>
      <c r="R534" s="52"/>
      <c r="S534" s="52"/>
      <c r="T534" s="52"/>
      <c r="U534" s="52"/>
      <c r="V534" s="52"/>
      <c r="W534" s="52"/>
      <c r="X534" s="52"/>
      <c r="Y534" s="52"/>
      <c r="Z534" s="52"/>
      <c r="AA534" s="52"/>
      <c r="AB534" s="52"/>
      <c r="AC534" s="52"/>
      <c r="AD534" s="52"/>
      <c r="AE534" s="52"/>
      <c r="AF534" s="52"/>
      <c r="AG534" s="52"/>
      <c r="AH534" s="52"/>
      <c r="AI534" s="52"/>
      <c r="AJ534" s="52"/>
      <c r="AK534" s="52"/>
      <c r="AL534" s="52"/>
      <c r="AM534" s="52"/>
      <c r="AN534" s="52"/>
      <c r="AO534" s="52"/>
      <c r="AP534" s="52"/>
      <c r="AQ534" s="52"/>
      <c r="AR534" s="52"/>
      <c r="AS534" s="52"/>
      <c r="AT534" s="52"/>
      <c r="AU534" s="52"/>
      <c r="AV534" s="52"/>
      <c r="AW534" s="52"/>
      <c r="AX534" s="52"/>
      <c r="AY534" s="52"/>
      <c r="AZ534" s="52"/>
      <c r="BA534" s="52"/>
      <c r="BB534" s="52"/>
    </row>
    <row r="535" spans="1:54" s="51" customFormat="1" ht="25.5" x14ac:dyDescent="0.25">
      <c r="A535" s="56">
        <v>533</v>
      </c>
      <c r="B535" s="46" t="s">
        <v>603</v>
      </c>
      <c r="C535" s="46" t="s">
        <v>1551</v>
      </c>
      <c r="D535" s="46" t="s">
        <v>611</v>
      </c>
      <c r="E535" s="46" t="s">
        <v>1558</v>
      </c>
      <c r="F535" s="46" t="s">
        <v>1109</v>
      </c>
      <c r="G535" s="52"/>
      <c r="H535" s="52"/>
      <c r="I535" s="52"/>
      <c r="J535" s="52"/>
      <c r="K535" s="52"/>
      <c r="L535" s="52"/>
      <c r="M535" s="52"/>
      <c r="N535" s="52"/>
      <c r="O535" s="52"/>
      <c r="P535" s="52"/>
      <c r="Q535" s="52"/>
      <c r="R535" s="52"/>
      <c r="S535" s="52"/>
      <c r="T535" s="52"/>
      <c r="U535" s="52"/>
      <c r="V535" s="52"/>
      <c r="W535" s="52"/>
      <c r="X535" s="52"/>
      <c r="Y535" s="52"/>
      <c r="Z535" s="52"/>
      <c r="AA535" s="52"/>
      <c r="AB535" s="52"/>
      <c r="AC535" s="52"/>
      <c r="AD535" s="52"/>
      <c r="AE535" s="52"/>
      <c r="AF535" s="52"/>
      <c r="AG535" s="52"/>
      <c r="AH535" s="52"/>
      <c r="AI535" s="52"/>
      <c r="AJ535" s="52"/>
      <c r="AK535" s="52"/>
      <c r="AL535" s="52"/>
      <c r="AM535" s="52"/>
      <c r="AN535" s="52"/>
      <c r="AO535" s="52"/>
      <c r="AP535" s="52"/>
      <c r="AQ535" s="52"/>
      <c r="AR535" s="52"/>
      <c r="AS535" s="52"/>
      <c r="AT535" s="52"/>
      <c r="AU535" s="52"/>
      <c r="AV535" s="52"/>
      <c r="AW535" s="52"/>
      <c r="AX535" s="52"/>
      <c r="AY535" s="52"/>
      <c r="AZ535" s="52"/>
      <c r="BA535" s="52"/>
      <c r="BB535" s="52"/>
    </row>
    <row r="536" spans="1:54" s="51" customFormat="1" ht="25.5" x14ac:dyDescent="0.25">
      <c r="A536" s="56">
        <v>534</v>
      </c>
      <c r="B536" s="46" t="s">
        <v>603</v>
      </c>
      <c r="C536" s="46" t="s">
        <v>1551</v>
      </c>
      <c r="D536" s="46" t="s">
        <v>612</v>
      </c>
      <c r="E536" s="46" t="s">
        <v>1559</v>
      </c>
      <c r="F536" s="46" t="s">
        <v>1110</v>
      </c>
      <c r="G536" s="52"/>
      <c r="H536" s="52"/>
      <c r="I536" s="52"/>
      <c r="J536" s="52"/>
      <c r="K536" s="52"/>
      <c r="L536" s="52"/>
      <c r="M536" s="52"/>
      <c r="N536" s="52"/>
      <c r="O536" s="52"/>
      <c r="P536" s="52"/>
      <c r="Q536" s="52"/>
      <c r="R536" s="52"/>
      <c r="S536" s="52"/>
      <c r="T536" s="52"/>
      <c r="U536" s="52"/>
      <c r="V536" s="52"/>
      <c r="W536" s="52"/>
      <c r="X536" s="52"/>
      <c r="Y536" s="52"/>
      <c r="Z536" s="52"/>
      <c r="AA536" s="52"/>
      <c r="AB536" s="52"/>
      <c r="AC536" s="52"/>
      <c r="AD536" s="52"/>
      <c r="AE536" s="52"/>
      <c r="AF536" s="52"/>
      <c r="AG536" s="52"/>
      <c r="AH536" s="52"/>
      <c r="AI536" s="52"/>
      <c r="AJ536" s="52"/>
      <c r="AK536" s="52"/>
      <c r="AL536" s="52"/>
      <c r="AM536" s="52"/>
      <c r="AN536" s="52"/>
      <c r="AO536" s="52"/>
      <c r="AP536" s="52"/>
      <c r="AQ536" s="52"/>
      <c r="AR536" s="52"/>
      <c r="AS536" s="52"/>
      <c r="AT536" s="52"/>
      <c r="AU536" s="52"/>
      <c r="AV536" s="52"/>
      <c r="AW536" s="52"/>
      <c r="AX536" s="52"/>
      <c r="AY536" s="52"/>
      <c r="AZ536" s="52"/>
      <c r="BA536" s="52"/>
      <c r="BB536" s="52"/>
    </row>
    <row r="537" spans="1:54" s="51" customFormat="1" ht="38.25" x14ac:dyDescent="0.25">
      <c r="A537" s="56">
        <v>535</v>
      </c>
      <c r="B537" s="46" t="s">
        <v>603</v>
      </c>
      <c r="C537" s="46" t="s">
        <v>1551</v>
      </c>
      <c r="D537" s="46" t="s">
        <v>613</v>
      </c>
      <c r="E537" s="46" t="s">
        <v>1560</v>
      </c>
      <c r="F537" s="46" t="s">
        <v>1111</v>
      </c>
      <c r="G537" s="52"/>
      <c r="H537" s="52"/>
      <c r="I537" s="52"/>
      <c r="J537" s="52"/>
      <c r="K537" s="52"/>
      <c r="L537" s="52"/>
      <c r="M537" s="52"/>
      <c r="N537" s="52"/>
      <c r="O537" s="52"/>
      <c r="P537" s="52"/>
      <c r="Q537" s="52"/>
      <c r="R537" s="52"/>
      <c r="S537" s="52"/>
      <c r="T537" s="52"/>
      <c r="U537" s="52"/>
      <c r="V537" s="52"/>
      <c r="W537" s="52"/>
      <c r="X537" s="52"/>
      <c r="Y537" s="52"/>
      <c r="Z537" s="52"/>
      <c r="AA537" s="52"/>
      <c r="AB537" s="52"/>
      <c r="AC537" s="52"/>
      <c r="AD537" s="52"/>
      <c r="AE537" s="52"/>
      <c r="AF537" s="52"/>
      <c r="AG537" s="52"/>
      <c r="AH537" s="52"/>
      <c r="AI537" s="52"/>
      <c r="AJ537" s="52"/>
      <c r="AK537" s="52"/>
      <c r="AL537" s="52"/>
      <c r="AM537" s="52"/>
      <c r="AN537" s="52"/>
      <c r="AO537" s="52"/>
      <c r="AP537" s="52"/>
      <c r="AQ537" s="52"/>
      <c r="AR537" s="52"/>
      <c r="AS537" s="52"/>
      <c r="AT537" s="52"/>
      <c r="AU537" s="52"/>
      <c r="AV537" s="52"/>
      <c r="AW537" s="52"/>
      <c r="AX537" s="52"/>
      <c r="AY537" s="52"/>
      <c r="AZ537" s="52"/>
      <c r="BA537" s="52"/>
      <c r="BB537" s="52"/>
    </row>
    <row r="538" spans="1:54" s="51" customFormat="1" ht="25.5" x14ac:dyDescent="0.25">
      <c r="A538" s="56">
        <v>536</v>
      </c>
      <c r="B538" s="46" t="s">
        <v>603</v>
      </c>
      <c r="C538" s="46" t="s">
        <v>1551</v>
      </c>
      <c r="D538" s="46" t="s">
        <v>614</v>
      </c>
      <c r="E538" s="46" t="s">
        <v>1561</v>
      </c>
      <c r="F538" s="46" t="s">
        <v>1112</v>
      </c>
      <c r="G538" s="52"/>
      <c r="H538" s="52"/>
      <c r="I538" s="52"/>
      <c r="J538" s="52"/>
      <c r="K538" s="52"/>
      <c r="L538" s="52"/>
      <c r="M538" s="52"/>
      <c r="N538" s="52"/>
      <c r="O538" s="52"/>
      <c r="P538" s="52"/>
      <c r="Q538" s="52"/>
      <c r="R538" s="52"/>
      <c r="S538" s="52"/>
      <c r="T538" s="52"/>
      <c r="U538" s="52"/>
      <c r="V538" s="52"/>
      <c r="W538" s="52"/>
      <c r="X538" s="52"/>
      <c r="Y538" s="52"/>
      <c r="Z538" s="52"/>
      <c r="AA538" s="52"/>
      <c r="AB538" s="52"/>
      <c r="AC538" s="52"/>
      <c r="AD538" s="52"/>
      <c r="AE538" s="52"/>
      <c r="AF538" s="52"/>
      <c r="AG538" s="52"/>
      <c r="AH538" s="52"/>
      <c r="AI538" s="52"/>
      <c r="AJ538" s="52"/>
      <c r="AK538" s="52"/>
      <c r="AL538" s="52"/>
      <c r="AM538" s="52"/>
      <c r="AN538" s="52"/>
      <c r="AO538" s="52"/>
      <c r="AP538" s="52"/>
      <c r="AQ538" s="52"/>
      <c r="AR538" s="52"/>
      <c r="AS538" s="52"/>
      <c r="AT538" s="52"/>
      <c r="AU538" s="52"/>
      <c r="AV538" s="52"/>
      <c r="AW538" s="52"/>
      <c r="AX538" s="52"/>
      <c r="AY538" s="52"/>
      <c r="AZ538" s="52"/>
      <c r="BA538" s="52"/>
      <c r="BB538" s="52"/>
    </row>
    <row r="539" spans="1:54" s="51" customFormat="1" ht="25.5" x14ac:dyDescent="0.25">
      <c r="A539" s="56">
        <v>537</v>
      </c>
      <c r="B539" s="46" t="s">
        <v>603</v>
      </c>
      <c r="C539" s="46" t="s">
        <v>1551</v>
      </c>
      <c r="D539" s="46" t="s">
        <v>615</v>
      </c>
      <c r="E539" s="46" t="s">
        <v>1562</v>
      </c>
      <c r="F539" s="46" t="s">
        <v>1113</v>
      </c>
      <c r="G539" s="52"/>
      <c r="H539" s="52"/>
      <c r="I539" s="52"/>
      <c r="J539" s="52"/>
      <c r="K539" s="52"/>
      <c r="L539" s="52"/>
      <c r="M539" s="52"/>
      <c r="N539" s="52"/>
      <c r="O539" s="52"/>
      <c r="P539" s="52"/>
      <c r="Q539" s="52"/>
      <c r="R539" s="52"/>
      <c r="S539" s="52"/>
      <c r="T539" s="52"/>
      <c r="U539" s="52"/>
      <c r="V539" s="52"/>
      <c r="W539" s="52"/>
      <c r="X539" s="52"/>
      <c r="Y539" s="52"/>
      <c r="Z539" s="52"/>
      <c r="AA539" s="52"/>
      <c r="AB539" s="52"/>
      <c r="AC539" s="52"/>
      <c r="AD539" s="52"/>
      <c r="AE539" s="52"/>
      <c r="AF539" s="52"/>
      <c r="AG539" s="52"/>
      <c r="AH539" s="52"/>
      <c r="AI539" s="52"/>
      <c r="AJ539" s="52"/>
      <c r="AK539" s="52"/>
      <c r="AL539" s="52"/>
      <c r="AM539" s="52"/>
      <c r="AN539" s="52"/>
      <c r="AO539" s="52"/>
      <c r="AP539" s="52"/>
      <c r="AQ539" s="52"/>
      <c r="AR539" s="52"/>
      <c r="AS539" s="52"/>
      <c r="AT539" s="52"/>
      <c r="AU539" s="52"/>
      <c r="AV539" s="52"/>
      <c r="AW539" s="52"/>
      <c r="AX539" s="52"/>
      <c r="AY539" s="52"/>
      <c r="AZ539" s="52"/>
      <c r="BA539" s="52"/>
      <c r="BB539" s="52"/>
    </row>
    <row r="540" spans="1:54" s="51" customFormat="1" ht="25.5" x14ac:dyDescent="0.25">
      <c r="A540" s="56">
        <v>538</v>
      </c>
      <c r="B540" s="46" t="s">
        <v>603</v>
      </c>
      <c r="C540" s="46" t="s">
        <v>1551</v>
      </c>
      <c r="D540" s="46" t="s">
        <v>616</v>
      </c>
      <c r="E540" s="46" t="s">
        <v>1563</v>
      </c>
      <c r="F540" s="46" t="s">
        <v>1114</v>
      </c>
      <c r="G540" s="52"/>
      <c r="H540" s="52"/>
      <c r="I540" s="52"/>
      <c r="J540" s="52"/>
      <c r="K540" s="52"/>
      <c r="L540" s="52"/>
      <c r="M540" s="52"/>
      <c r="N540" s="52"/>
      <c r="O540" s="52"/>
      <c r="P540" s="52"/>
      <c r="Q540" s="52"/>
      <c r="R540" s="52"/>
      <c r="S540" s="52"/>
      <c r="T540" s="52"/>
      <c r="U540" s="52"/>
      <c r="V540" s="52"/>
      <c r="W540" s="52"/>
      <c r="X540" s="52"/>
      <c r="Y540" s="52"/>
      <c r="Z540" s="52"/>
      <c r="AA540" s="52"/>
      <c r="AB540" s="52"/>
      <c r="AC540" s="52"/>
      <c r="AD540" s="52"/>
      <c r="AE540" s="52"/>
      <c r="AF540" s="52"/>
      <c r="AG540" s="52"/>
      <c r="AH540" s="52"/>
      <c r="AI540" s="52"/>
      <c r="AJ540" s="52"/>
      <c r="AK540" s="52"/>
      <c r="AL540" s="52"/>
      <c r="AM540" s="52"/>
      <c r="AN540" s="52"/>
      <c r="AO540" s="52"/>
      <c r="AP540" s="52"/>
      <c r="AQ540" s="52"/>
      <c r="AR540" s="52"/>
      <c r="AS540" s="52"/>
      <c r="AT540" s="52"/>
      <c r="AU540" s="52"/>
      <c r="AV540" s="52"/>
      <c r="AW540" s="52"/>
      <c r="AX540" s="52"/>
      <c r="AY540" s="52"/>
      <c r="AZ540" s="52"/>
      <c r="BA540" s="52"/>
      <c r="BB540" s="52"/>
    </row>
    <row r="541" spans="1:54" s="51" customFormat="1" ht="25.5" x14ac:dyDescent="0.25">
      <c r="A541" s="56">
        <v>539</v>
      </c>
      <c r="B541" s="46" t="s">
        <v>603</v>
      </c>
      <c r="C541" s="46" t="s">
        <v>1551</v>
      </c>
      <c r="D541" s="46" t="s">
        <v>617</v>
      </c>
      <c r="E541" s="46" t="s">
        <v>1564</v>
      </c>
      <c r="F541" s="46" t="s">
        <v>1115</v>
      </c>
      <c r="G541" s="52"/>
      <c r="H541" s="52"/>
      <c r="I541" s="52"/>
      <c r="J541" s="52"/>
      <c r="K541" s="52"/>
      <c r="L541" s="52"/>
      <c r="M541" s="52"/>
      <c r="N541" s="52"/>
      <c r="O541" s="52"/>
      <c r="P541" s="52"/>
      <c r="Q541" s="52"/>
      <c r="R541" s="52"/>
      <c r="S541" s="52"/>
      <c r="T541" s="52"/>
      <c r="U541" s="52"/>
      <c r="V541" s="52"/>
      <c r="W541" s="52"/>
      <c r="X541" s="52"/>
      <c r="Y541" s="52"/>
      <c r="Z541" s="52"/>
      <c r="AA541" s="52"/>
      <c r="AB541" s="52"/>
      <c r="AC541" s="52"/>
      <c r="AD541" s="52"/>
      <c r="AE541" s="52"/>
      <c r="AF541" s="52"/>
      <c r="AG541" s="52"/>
      <c r="AH541" s="52"/>
      <c r="AI541" s="52"/>
      <c r="AJ541" s="52"/>
      <c r="AK541" s="52"/>
      <c r="AL541" s="52"/>
      <c r="AM541" s="52"/>
      <c r="AN541" s="52"/>
      <c r="AO541" s="52"/>
      <c r="AP541" s="52"/>
      <c r="AQ541" s="52"/>
      <c r="AR541" s="52"/>
      <c r="AS541" s="52"/>
      <c r="AT541" s="52"/>
      <c r="AU541" s="52"/>
      <c r="AV541" s="52"/>
      <c r="AW541" s="52"/>
      <c r="AX541" s="52"/>
      <c r="AY541" s="52"/>
      <c r="AZ541" s="52"/>
      <c r="BA541" s="52"/>
      <c r="BB541" s="52"/>
    </row>
    <row r="542" spans="1:54" s="51" customFormat="1" ht="25.5" x14ac:dyDescent="0.25">
      <c r="A542" s="56">
        <v>540</v>
      </c>
      <c r="B542" s="46" t="s">
        <v>603</v>
      </c>
      <c r="C542" s="46" t="s">
        <v>1551</v>
      </c>
      <c r="D542" s="46" t="s">
        <v>618</v>
      </c>
      <c r="E542" s="46" t="s">
        <v>1565</v>
      </c>
      <c r="F542" s="46" t="s">
        <v>1116</v>
      </c>
      <c r="G542" s="52"/>
      <c r="H542" s="52"/>
      <c r="I542" s="52"/>
      <c r="J542" s="52"/>
      <c r="K542" s="52"/>
      <c r="L542" s="52"/>
      <c r="M542" s="52"/>
      <c r="N542" s="52"/>
      <c r="O542" s="52"/>
      <c r="P542" s="52"/>
      <c r="Q542" s="52"/>
      <c r="R542" s="52"/>
      <c r="S542" s="52"/>
      <c r="T542" s="52"/>
      <c r="U542" s="52"/>
      <c r="V542" s="52"/>
      <c r="W542" s="52"/>
      <c r="X542" s="52"/>
      <c r="Y542" s="52"/>
      <c r="Z542" s="52"/>
      <c r="AA542" s="52"/>
      <c r="AB542" s="52"/>
      <c r="AC542" s="52"/>
      <c r="AD542" s="52"/>
      <c r="AE542" s="52"/>
      <c r="AF542" s="52"/>
      <c r="AG542" s="52"/>
      <c r="AH542" s="52"/>
      <c r="AI542" s="52"/>
      <c r="AJ542" s="52"/>
      <c r="AK542" s="52"/>
      <c r="AL542" s="52"/>
      <c r="AM542" s="52"/>
      <c r="AN542" s="52"/>
      <c r="AO542" s="52"/>
      <c r="AP542" s="52"/>
      <c r="AQ542" s="52"/>
      <c r="AR542" s="52"/>
      <c r="AS542" s="52"/>
      <c r="AT542" s="52"/>
      <c r="AU542" s="52"/>
      <c r="AV542" s="52"/>
      <c r="AW542" s="52"/>
      <c r="AX542" s="52"/>
      <c r="AY542" s="52"/>
      <c r="AZ542" s="52"/>
      <c r="BA542" s="52"/>
      <c r="BB542" s="52"/>
    </row>
    <row r="543" spans="1:54" s="51" customFormat="1" ht="25.5" x14ac:dyDescent="0.25">
      <c r="A543" s="56">
        <v>541</v>
      </c>
      <c r="B543" s="46" t="s">
        <v>603</v>
      </c>
      <c r="C543" s="46" t="s">
        <v>1551</v>
      </c>
      <c r="D543" s="46" t="s">
        <v>619</v>
      </c>
      <c r="E543" s="46" t="s">
        <v>1566</v>
      </c>
      <c r="F543" s="46" t="s">
        <v>1117</v>
      </c>
      <c r="G543" s="52"/>
      <c r="H543" s="52"/>
      <c r="I543" s="52"/>
      <c r="J543" s="52"/>
      <c r="K543" s="52"/>
      <c r="L543" s="52"/>
      <c r="M543" s="52"/>
      <c r="N543" s="52"/>
      <c r="O543" s="52"/>
      <c r="P543" s="52"/>
      <c r="Q543" s="52"/>
      <c r="R543" s="52"/>
      <c r="S543" s="52"/>
      <c r="T543" s="52"/>
      <c r="U543" s="52"/>
      <c r="V543" s="52"/>
      <c r="W543" s="52"/>
      <c r="X543" s="52"/>
      <c r="Y543" s="52"/>
      <c r="Z543" s="52"/>
      <c r="AA543" s="52"/>
      <c r="AB543" s="52"/>
      <c r="AC543" s="52"/>
      <c r="AD543" s="52"/>
      <c r="AE543" s="52"/>
      <c r="AF543" s="52"/>
      <c r="AG543" s="52"/>
      <c r="AH543" s="52"/>
      <c r="AI543" s="52"/>
      <c r="AJ543" s="52"/>
      <c r="AK543" s="52"/>
      <c r="AL543" s="52"/>
      <c r="AM543" s="52"/>
      <c r="AN543" s="52"/>
      <c r="AO543" s="52"/>
      <c r="AP543" s="52"/>
      <c r="AQ543" s="52"/>
      <c r="AR543" s="52"/>
      <c r="AS543" s="52"/>
      <c r="AT543" s="52"/>
      <c r="AU543" s="52"/>
      <c r="AV543" s="52"/>
      <c r="AW543" s="52"/>
      <c r="AX543" s="52"/>
      <c r="AY543" s="52"/>
      <c r="AZ543" s="52"/>
      <c r="BA543" s="52"/>
      <c r="BB543" s="52"/>
    </row>
    <row r="544" spans="1:54" s="51" customFormat="1" ht="25.5" x14ac:dyDescent="0.25">
      <c r="A544" s="56">
        <v>542</v>
      </c>
      <c r="B544" s="46" t="s">
        <v>603</v>
      </c>
      <c r="C544" s="46" t="s">
        <v>1551</v>
      </c>
      <c r="D544" s="46" t="s">
        <v>620</v>
      </c>
      <c r="E544" s="46" t="s">
        <v>1567</v>
      </c>
      <c r="F544" s="46" t="s">
        <v>1118</v>
      </c>
      <c r="G544" s="52"/>
      <c r="H544" s="52"/>
      <c r="I544" s="52"/>
      <c r="J544" s="52"/>
      <c r="K544" s="52"/>
      <c r="L544" s="52"/>
      <c r="M544" s="52"/>
      <c r="N544" s="52"/>
      <c r="O544" s="52"/>
      <c r="P544" s="52"/>
      <c r="Q544" s="52"/>
      <c r="R544" s="52"/>
      <c r="S544" s="52"/>
      <c r="T544" s="52"/>
      <c r="U544" s="52"/>
      <c r="V544" s="52"/>
      <c r="W544" s="52"/>
      <c r="X544" s="52"/>
      <c r="Y544" s="52"/>
      <c r="Z544" s="52"/>
      <c r="AA544" s="52"/>
      <c r="AB544" s="52"/>
      <c r="AC544" s="52"/>
      <c r="AD544" s="52"/>
      <c r="AE544" s="52"/>
      <c r="AF544" s="52"/>
      <c r="AG544" s="52"/>
      <c r="AH544" s="52"/>
      <c r="AI544" s="52"/>
      <c r="AJ544" s="52"/>
      <c r="AK544" s="52"/>
      <c r="AL544" s="52"/>
      <c r="AM544" s="52"/>
      <c r="AN544" s="52"/>
      <c r="AO544" s="52"/>
      <c r="AP544" s="52"/>
      <c r="AQ544" s="52"/>
      <c r="AR544" s="52"/>
      <c r="AS544" s="52"/>
      <c r="AT544" s="52"/>
      <c r="AU544" s="52"/>
      <c r="AV544" s="52"/>
      <c r="AW544" s="52"/>
      <c r="AX544" s="52"/>
      <c r="AY544" s="52"/>
      <c r="AZ544" s="52"/>
      <c r="BA544" s="52"/>
      <c r="BB544" s="52"/>
    </row>
    <row r="545" spans="1:54" s="51" customFormat="1" ht="25.5" x14ac:dyDescent="0.25">
      <c r="A545" s="56">
        <v>543</v>
      </c>
      <c r="B545" s="46" t="s">
        <v>603</v>
      </c>
      <c r="C545" s="46" t="s">
        <v>1551</v>
      </c>
      <c r="D545" s="46" t="s">
        <v>621</v>
      </c>
      <c r="E545" s="46" t="s">
        <v>1568</v>
      </c>
      <c r="F545" s="46" t="s">
        <v>1119</v>
      </c>
      <c r="G545" s="52"/>
      <c r="H545" s="52"/>
      <c r="I545" s="52"/>
      <c r="J545" s="52"/>
      <c r="K545" s="52"/>
      <c r="L545" s="52"/>
      <c r="M545" s="52"/>
      <c r="N545" s="52"/>
      <c r="O545" s="52"/>
      <c r="P545" s="52"/>
      <c r="Q545" s="52"/>
      <c r="R545" s="52"/>
      <c r="S545" s="52"/>
      <c r="T545" s="52"/>
      <c r="U545" s="52"/>
      <c r="V545" s="52"/>
      <c r="W545" s="52"/>
      <c r="X545" s="52"/>
      <c r="Y545" s="52"/>
      <c r="Z545" s="52"/>
      <c r="AA545" s="52"/>
      <c r="AB545" s="52"/>
      <c r="AC545" s="52"/>
      <c r="AD545" s="52"/>
      <c r="AE545" s="52"/>
      <c r="AF545" s="52"/>
      <c r="AG545" s="52"/>
      <c r="AH545" s="52"/>
      <c r="AI545" s="52"/>
      <c r="AJ545" s="52"/>
      <c r="AK545" s="52"/>
      <c r="AL545" s="52"/>
      <c r="AM545" s="52"/>
      <c r="AN545" s="52"/>
      <c r="AO545" s="52"/>
      <c r="AP545" s="52"/>
      <c r="AQ545" s="52"/>
      <c r="AR545" s="52"/>
      <c r="AS545" s="52"/>
      <c r="AT545" s="52"/>
      <c r="AU545" s="52"/>
      <c r="AV545" s="52"/>
      <c r="AW545" s="52"/>
      <c r="AX545" s="52"/>
      <c r="AY545" s="52"/>
      <c r="AZ545" s="52"/>
      <c r="BA545" s="52"/>
      <c r="BB545" s="52"/>
    </row>
    <row r="546" spans="1:54" s="51" customFormat="1" ht="25.5" x14ac:dyDescent="0.25">
      <c r="A546" s="56">
        <v>544</v>
      </c>
      <c r="B546" s="46" t="s">
        <v>603</v>
      </c>
      <c r="C546" s="46" t="s">
        <v>1551</v>
      </c>
      <c r="D546" s="46" t="s">
        <v>622</v>
      </c>
      <c r="E546" s="46" t="s">
        <v>1569</v>
      </c>
      <c r="F546" s="46" t="s">
        <v>1120</v>
      </c>
      <c r="G546" s="52"/>
      <c r="H546" s="52"/>
      <c r="I546" s="52"/>
      <c r="J546" s="52"/>
      <c r="K546" s="52"/>
      <c r="L546" s="52"/>
      <c r="M546" s="52"/>
      <c r="N546" s="52"/>
      <c r="O546" s="52"/>
      <c r="P546" s="52"/>
      <c r="Q546" s="52"/>
      <c r="R546" s="52"/>
      <c r="S546" s="52"/>
      <c r="T546" s="52"/>
      <c r="U546" s="52"/>
      <c r="V546" s="52"/>
      <c r="W546" s="52"/>
      <c r="X546" s="52"/>
      <c r="Y546" s="52"/>
      <c r="Z546" s="52"/>
      <c r="AA546" s="52"/>
      <c r="AB546" s="52"/>
      <c r="AC546" s="52"/>
      <c r="AD546" s="52"/>
      <c r="AE546" s="52"/>
      <c r="AF546" s="52"/>
      <c r="AG546" s="52"/>
      <c r="AH546" s="52"/>
      <c r="AI546" s="52"/>
      <c r="AJ546" s="52"/>
      <c r="AK546" s="52"/>
      <c r="AL546" s="52"/>
      <c r="AM546" s="52"/>
      <c r="AN546" s="52"/>
      <c r="AO546" s="52"/>
      <c r="AP546" s="52"/>
      <c r="AQ546" s="52"/>
      <c r="AR546" s="52"/>
      <c r="AS546" s="52"/>
      <c r="AT546" s="52"/>
      <c r="AU546" s="52"/>
      <c r="AV546" s="52"/>
      <c r="AW546" s="52"/>
      <c r="AX546" s="52"/>
      <c r="AY546" s="52"/>
      <c r="AZ546" s="52"/>
      <c r="BA546" s="52"/>
      <c r="BB546" s="52"/>
    </row>
    <row r="547" spans="1:54" s="51" customFormat="1" ht="38.25" x14ac:dyDescent="0.25">
      <c r="A547" s="56">
        <v>545</v>
      </c>
      <c r="B547" s="45" t="s">
        <v>623</v>
      </c>
      <c r="C547" s="45" t="s">
        <v>1570</v>
      </c>
      <c r="D547" s="45" t="s">
        <v>623</v>
      </c>
      <c r="E547" s="45" t="s">
        <v>1570</v>
      </c>
      <c r="F547" s="45" t="s">
        <v>1121</v>
      </c>
      <c r="G547" s="52"/>
      <c r="H547" s="52"/>
      <c r="I547" s="52"/>
      <c r="J547" s="52"/>
      <c r="K547" s="52"/>
      <c r="L547" s="52"/>
      <c r="M547" s="52"/>
      <c r="N547" s="52"/>
      <c r="O547" s="52"/>
      <c r="P547" s="52"/>
      <c r="Q547" s="52"/>
      <c r="R547" s="52"/>
      <c r="S547" s="52"/>
      <c r="T547" s="52"/>
      <c r="U547" s="52"/>
      <c r="V547" s="52"/>
      <c r="W547" s="52"/>
      <c r="X547" s="52"/>
      <c r="Y547" s="52"/>
      <c r="Z547" s="52"/>
      <c r="AA547" s="52"/>
      <c r="AB547" s="52"/>
      <c r="AC547" s="52"/>
      <c r="AD547" s="52"/>
      <c r="AE547" s="52"/>
      <c r="AF547" s="52"/>
      <c r="AG547" s="52"/>
      <c r="AH547" s="52"/>
      <c r="AI547" s="52"/>
      <c r="AJ547" s="52"/>
      <c r="AK547" s="52"/>
      <c r="AL547" s="52"/>
      <c r="AM547" s="52"/>
      <c r="AN547" s="52"/>
      <c r="AO547" s="52"/>
      <c r="AP547" s="52"/>
      <c r="AQ547" s="52"/>
      <c r="AR547" s="52"/>
      <c r="AS547" s="52"/>
      <c r="AT547" s="52"/>
      <c r="AU547" s="52"/>
      <c r="AV547" s="52"/>
      <c r="AW547" s="52"/>
      <c r="AX547" s="52"/>
      <c r="AY547" s="52"/>
      <c r="AZ547" s="52"/>
      <c r="BA547" s="52"/>
      <c r="BB547" s="52"/>
    </row>
    <row r="548" spans="1:54" s="51" customFormat="1" x14ac:dyDescent="0.25">
      <c r="A548" s="56">
        <v>546</v>
      </c>
      <c r="B548" s="46" t="s">
        <v>623</v>
      </c>
      <c r="C548" s="46" t="s">
        <v>1570</v>
      </c>
      <c r="D548" s="46" t="s">
        <v>624</v>
      </c>
      <c r="E548" s="46" t="s">
        <v>1571</v>
      </c>
      <c r="F548" s="46" t="s">
        <v>1122</v>
      </c>
      <c r="G548" s="52"/>
      <c r="H548" s="52"/>
      <c r="I548" s="52"/>
      <c r="J548" s="52"/>
      <c r="K548" s="52"/>
      <c r="L548" s="52"/>
      <c r="M548" s="52"/>
      <c r="N548" s="52"/>
      <c r="O548" s="52"/>
      <c r="P548" s="52"/>
      <c r="Q548" s="52"/>
      <c r="R548" s="52"/>
      <c r="S548" s="52"/>
      <c r="T548" s="52"/>
      <c r="U548" s="52"/>
      <c r="V548" s="52"/>
      <c r="W548" s="52"/>
      <c r="X548" s="52"/>
      <c r="Y548" s="52"/>
      <c r="Z548" s="52"/>
      <c r="AA548" s="52"/>
      <c r="AB548" s="52"/>
      <c r="AC548" s="52"/>
      <c r="AD548" s="52"/>
      <c r="AE548" s="52"/>
      <c r="AF548" s="52"/>
      <c r="AG548" s="52"/>
      <c r="AH548" s="52"/>
      <c r="AI548" s="52"/>
      <c r="AJ548" s="52"/>
      <c r="AK548" s="52"/>
      <c r="AL548" s="52"/>
      <c r="AM548" s="52"/>
      <c r="AN548" s="52"/>
      <c r="AO548" s="52"/>
      <c r="AP548" s="52"/>
      <c r="AQ548" s="52"/>
      <c r="AR548" s="52"/>
      <c r="AS548" s="52"/>
      <c r="AT548" s="52"/>
      <c r="AU548" s="52"/>
      <c r="AV548" s="52"/>
      <c r="AW548" s="52"/>
      <c r="AX548" s="52"/>
      <c r="AY548" s="52"/>
      <c r="AZ548" s="52"/>
      <c r="BA548" s="52"/>
      <c r="BB548" s="52"/>
    </row>
    <row r="549" spans="1:54" s="51" customFormat="1" ht="25.5" x14ac:dyDescent="0.25">
      <c r="A549" s="56">
        <v>547</v>
      </c>
      <c r="B549" s="46" t="s">
        <v>623</v>
      </c>
      <c r="C549" s="46" t="s">
        <v>1570</v>
      </c>
      <c r="D549" s="46" t="s">
        <v>625</v>
      </c>
      <c r="E549" s="46" t="s">
        <v>1572</v>
      </c>
      <c r="F549" s="46" t="s">
        <v>1123</v>
      </c>
      <c r="G549" s="52"/>
      <c r="H549" s="52"/>
      <c r="I549" s="52"/>
      <c r="J549" s="52"/>
      <c r="K549" s="52"/>
      <c r="L549" s="52"/>
      <c r="M549" s="52"/>
      <c r="N549" s="52"/>
      <c r="O549" s="52"/>
      <c r="P549" s="52"/>
      <c r="Q549" s="52"/>
      <c r="R549" s="52"/>
      <c r="S549" s="52"/>
      <c r="T549" s="52"/>
      <c r="U549" s="52"/>
      <c r="V549" s="52"/>
      <c r="W549" s="52"/>
      <c r="X549" s="52"/>
      <c r="Y549" s="52"/>
      <c r="Z549" s="52"/>
      <c r="AA549" s="52"/>
      <c r="AB549" s="52"/>
      <c r="AC549" s="52"/>
      <c r="AD549" s="52"/>
      <c r="AE549" s="52"/>
      <c r="AF549" s="52"/>
      <c r="AG549" s="52"/>
      <c r="AH549" s="52"/>
      <c r="AI549" s="52"/>
      <c r="AJ549" s="52"/>
      <c r="AK549" s="52"/>
      <c r="AL549" s="52"/>
      <c r="AM549" s="52"/>
      <c r="AN549" s="52"/>
      <c r="AO549" s="52"/>
      <c r="AP549" s="52"/>
      <c r="AQ549" s="52"/>
      <c r="AR549" s="52"/>
      <c r="AS549" s="52"/>
      <c r="AT549" s="52"/>
      <c r="AU549" s="52"/>
      <c r="AV549" s="52"/>
      <c r="AW549" s="52"/>
      <c r="AX549" s="52"/>
      <c r="AY549" s="52"/>
      <c r="AZ549" s="52"/>
      <c r="BA549" s="52"/>
      <c r="BB549" s="52"/>
    </row>
    <row r="550" spans="1:54" s="51" customFormat="1" ht="51" x14ac:dyDescent="0.25">
      <c r="A550" s="56">
        <v>548</v>
      </c>
      <c r="B550" s="46" t="s">
        <v>623</v>
      </c>
      <c r="C550" s="46" t="s">
        <v>1570</v>
      </c>
      <c r="D550" s="46" t="s">
        <v>626</v>
      </c>
      <c r="E550" s="46" t="s">
        <v>1573</v>
      </c>
      <c r="F550" s="46" t="s">
        <v>1124</v>
      </c>
      <c r="G550" s="52"/>
      <c r="H550" s="52"/>
      <c r="I550" s="52"/>
      <c r="J550" s="52"/>
      <c r="K550" s="52"/>
      <c r="L550" s="52"/>
      <c r="M550" s="52"/>
      <c r="N550" s="52"/>
      <c r="O550" s="52"/>
      <c r="P550" s="52"/>
      <c r="Q550" s="52"/>
      <c r="R550" s="52"/>
      <c r="S550" s="52"/>
      <c r="T550" s="52"/>
      <c r="U550" s="52"/>
      <c r="V550" s="52"/>
      <c r="W550" s="52"/>
      <c r="X550" s="52"/>
      <c r="Y550" s="52"/>
      <c r="Z550" s="52"/>
      <c r="AA550" s="52"/>
      <c r="AB550" s="52"/>
      <c r="AC550" s="52"/>
      <c r="AD550" s="52"/>
      <c r="AE550" s="52"/>
      <c r="AF550" s="52"/>
      <c r="AG550" s="52"/>
      <c r="AH550" s="52"/>
      <c r="AI550" s="52"/>
      <c r="AJ550" s="52"/>
      <c r="AK550" s="52"/>
      <c r="AL550" s="52"/>
      <c r="AM550" s="52"/>
      <c r="AN550" s="52"/>
      <c r="AO550" s="52"/>
      <c r="AP550" s="52"/>
      <c r="AQ550" s="52"/>
      <c r="AR550" s="52"/>
      <c r="AS550" s="52"/>
      <c r="AT550" s="52"/>
      <c r="AU550" s="52"/>
      <c r="AV550" s="52"/>
      <c r="AW550" s="52"/>
      <c r="AX550" s="52"/>
      <c r="AY550" s="52"/>
      <c r="AZ550" s="52"/>
      <c r="BA550" s="52"/>
      <c r="BB550" s="52"/>
    </row>
    <row r="551" spans="1:54" s="51" customFormat="1" ht="38.25" x14ac:dyDescent="0.25">
      <c r="A551" s="56">
        <v>549</v>
      </c>
      <c r="B551" s="45" t="s">
        <v>623</v>
      </c>
      <c r="C551" s="45" t="s">
        <v>1570</v>
      </c>
      <c r="D551" s="45" t="s">
        <v>627</v>
      </c>
      <c r="E551" s="45" t="s">
        <v>1574</v>
      </c>
      <c r="F551" s="45" t="s">
        <v>1125</v>
      </c>
      <c r="G551" s="52"/>
      <c r="H551" s="52"/>
      <c r="I551" s="52"/>
      <c r="J551" s="52"/>
      <c r="K551" s="52"/>
      <c r="L551" s="52"/>
      <c r="M551" s="52"/>
      <c r="N551" s="52"/>
      <c r="O551" s="52"/>
      <c r="P551" s="52"/>
      <c r="Q551" s="52"/>
      <c r="R551" s="52"/>
      <c r="S551" s="52"/>
      <c r="T551" s="52"/>
      <c r="U551" s="52"/>
      <c r="V551" s="52"/>
      <c r="W551" s="52"/>
      <c r="X551" s="52"/>
      <c r="Y551" s="52"/>
      <c r="Z551" s="52"/>
      <c r="AA551" s="52"/>
      <c r="AB551" s="52"/>
      <c r="AC551" s="52"/>
      <c r="AD551" s="52"/>
      <c r="AE551" s="52"/>
      <c r="AF551" s="52"/>
      <c r="AG551" s="52"/>
      <c r="AH551" s="52"/>
      <c r="AI551" s="52"/>
      <c r="AJ551" s="52"/>
      <c r="AK551" s="52"/>
      <c r="AL551" s="52"/>
      <c r="AM551" s="52"/>
      <c r="AN551" s="52"/>
      <c r="AO551" s="52"/>
      <c r="AP551" s="52"/>
      <c r="AQ551" s="52"/>
      <c r="AR551" s="52"/>
      <c r="AS551" s="52"/>
      <c r="AT551" s="52"/>
      <c r="AU551" s="52"/>
      <c r="AV551" s="52"/>
      <c r="AW551" s="52"/>
      <c r="AX551" s="52"/>
      <c r="AY551" s="52"/>
      <c r="AZ551" s="52"/>
      <c r="BA551" s="52"/>
      <c r="BB551" s="52"/>
    </row>
    <row r="552" spans="1:54" s="51" customFormat="1" x14ac:dyDescent="0.25">
      <c r="A552" s="56">
        <v>550</v>
      </c>
      <c r="B552" s="46" t="s">
        <v>623</v>
      </c>
      <c r="C552" s="46" t="s">
        <v>1570</v>
      </c>
      <c r="D552" s="46" t="s">
        <v>628</v>
      </c>
      <c r="E552" s="46" t="s">
        <v>1575</v>
      </c>
      <c r="F552" s="46" t="s">
        <v>1126</v>
      </c>
      <c r="G552" s="52"/>
      <c r="H552" s="52"/>
      <c r="I552" s="52"/>
      <c r="J552" s="52"/>
      <c r="K552" s="52"/>
      <c r="L552" s="52"/>
      <c r="M552" s="52"/>
      <c r="N552" s="52"/>
      <c r="O552" s="52"/>
      <c r="P552" s="52"/>
      <c r="Q552" s="52"/>
      <c r="R552" s="52"/>
      <c r="S552" s="52"/>
      <c r="T552" s="52"/>
      <c r="U552" s="52"/>
      <c r="V552" s="52"/>
      <c r="W552" s="52"/>
      <c r="X552" s="52"/>
      <c r="Y552" s="52"/>
      <c r="Z552" s="52"/>
      <c r="AA552" s="52"/>
      <c r="AB552" s="52"/>
      <c r="AC552" s="52"/>
      <c r="AD552" s="52"/>
      <c r="AE552" s="52"/>
      <c r="AF552" s="52"/>
      <c r="AG552" s="52"/>
      <c r="AH552" s="52"/>
      <c r="AI552" s="52"/>
      <c r="AJ552" s="52"/>
      <c r="AK552" s="52"/>
      <c r="AL552" s="52"/>
      <c r="AM552" s="52"/>
      <c r="AN552" s="52"/>
      <c r="AO552" s="52"/>
      <c r="AP552" s="52"/>
      <c r="AQ552" s="52"/>
      <c r="AR552" s="52"/>
      <c r="AS552" s="52"/>
      <c r="AT552" s="52"/>
      <c r="AU552" s="52"/>
      <c r="AV552" s="52"/>
      <c r="AW552" s="52"/>
      <c r="AX552" s="52"/>
      <c r="AY552" s="52"/>
      <c r="AZ552" s="52"/>
      <c r="BA552" s="52"/>
      <c r="BB552" s="52"/>
    </row>
    <row r="553" spans="1:54" s="51" customFormat="1" ht="25.5" x14ac:dyDescent="0.25">
      <c r="A553" s="56">
        <v>551</v>
      </c>
      <c r="B553" s="46" t="s">
        <v>623</v>
      </c>
      <c r="C553" s="46" t="s">
        <v>1570</v>
      </c>
      <c r="D553" s="46" t="s">
        <v>629</v>
      </c>
      <c r="E553" s="46" t="s">
        <v>1576</v>
      </c>
      <c r="F553" s="46" t="s">
        <v>1127</v>
      </c>
      <c r="G553" s="52"/>
      <c r="H553" s="52"/>
      <c r="I553" s="52"/>
      <c r="J553" s="52"/>
      <c r="K553" s="52"/>
      <c r="L553" s="52"/>
      <c r="M553" s="52"/>
      <c r="N553" s="52"/>
      <c r="O553" s="52"/>
      <c r="P553" s="52"/>
      <c r="Q553" s="52"/>
      <c r="R553" s="52"/>
      <c r="S553" s="52"/>
      <c r="T553" s="52"/>
      <c r="U553" s="52"/>
      <c r="V553" s="52"/>
      <c r="W553" s="52"/>
      <c r="X553" s="52"/>
      <c r="Y553" s="52"/>
      <c r="Z553" s="52"/>
      <c r="AA553" s="52"/>
      <c r="AB553" s="52"/>
      <c r="AC553" s="52"/>
      <c r="AD553" s="52"/>
      <c r="AE553" s="52"/>
      <c r="AF553" s="52"/>
      <c r="AG553" s="52"/>
      <c r="AH553" s="52"/>
      <c r="AI553" s="52"/>
      <c r="AJ553" s="52"/>
      <c r="AK553" s="52"/>
      <c r="AL553" s="52"/>
      <c r="AM553" s="52"/>
      <c r="AN553" s="52"/>
      <c r="AO553" s="52"/>
      <c r="AP553" s="52"/>
      <c r="AQ553" s="52"/>
      <c r="AR553" s="52"/>
      <c r="AS553" s="52"/>
      <c r="AT553" s="52"/>
      <c r="AU553" s="52"/>
      <c r="AV553" s="52"/>
      <c r="AW553" s="52"/>
      <c r="AX553" s="52"/>
      <c r="AY553" s="52"/>
      <c r="AZ553" s="52"/>
      <c r="BA553" s="52"/>
      <c r="BB553" s="52"/>
    </row>
    <row r="554" spans="1:54" s="51" customFormat="1" ht="25.5" x14ac:dyDescent="0.25">
      <c r="A554" s="56">
        <v>552</v>
      </c>
      <c r="B554" s="46" t="s">
        <v>623</v>
      </c>
      <c r="C554" s="46" t="s">
        <v>1570</v>
      </c>
      <c r="D554" s="46" t="s">
        <v>630</v>
      </c>
      <c r="E554" s="46" t="s">
        <v>1577</v>
      </c>
      <c r="F554" s="46" t="s">
        <v>1128</v>
      </c>
      <c r="G554" s="52"/>
      <c r="H554" s="52"/>
      <c r="I554" s="52"/>
      <c r="J554" s="52"/>
      <c r="K554" s="52"/>
      <c r="L554" s="52"/>
      <c r="M554" s="52"/>
      <c r="N554" s="52"/>
      <c r="O554" s="52"/>
      <c r="P554" s="52"/>
      <c r="Q554" s="52"/>
      <c r="R554" s="52"/>
      <c r="S554" s="52"/>
      <c r="T554" s="52"/>
      <c r="U554" s="52"/>
      <c r="V554" s="52"/>
      <c r="W554" s="52"/>
      <c r="X554" s="52"/>
      <c r="Y554" s="52"/>
      <c r="Z554" s="52"/>
      <c r="AA554" s="52"/>
      <c r="AB554" s="52"/>
      <c r="AC554" s="52"/>
      <c r="AD554" s="52"/>
      <c r="AE554" s="52"/>
      <c r="AF554" s="52"/>
      <c r="AG554" s="52"/>
      <c r="AH554" s="52"/>
      <c r="AI554" s="52"/>
      <c r="AJ554" s="52"/>
      <c r="AK554" s="52"/>
      <c r="AL554" s="52"/>
      <c r="AM554" s="52"/>
      <c r="AN554" s="52"/>
      <c r="AO554" s="52"/>
      <c r="AP554" s="52"/>
      <c r="AQ554" s="52"/>
      <c r="AR554" s="52"/>
      <c r="AS554" s="52"/>
      <c r="AT554" s="52"/>
      <c r="AU554" s="52"/>
      <c r="AV554" s="52"/>
      <c r="AW554" s="52"/>
      <c r="AX554" s="52"/>
      <c r="AY554" s="52"/>
      <c r="AZ554" s="52"/>
      <c r="BA554" s="52"/>
      <c r="BB554" s="52"/>
    </row>
    <row r="555" spans="1:54" s="51" customFormat="1" ht="25.5" x14ac:dyDescent="0.25">
      <c r="A555" s="56">
        <v>553</v>
      </c>
      <c r="B555" s="46" t="s">
        <v>623</v>
      </c>
      <c r="C555" s="46" t="s">
        <v>1570</v>
      </c>
      <c r="D555" s="46" t="s">
        <v>631</v>
      </c>
      <c r="E555" s="46" t="s">
        <v>1578</v>
      </c>
      <c r="F555" s="46" t="s">
        <v>1129</v>
      </c>
      <c r="G555" s="52"/>
      <c r="H555" s="52"/>
      <c r="I555" s="52"/>
      <c r="J555" s="52"/>
      <c r="K555" s="52"/>
      <c r="L555" s="52"/>
      <c r="M555" s="52"/>
      <c r="N555" s="52"/>
      <c r="O555" s="52"/>
      <c r="P555" s="52"/>
      <c r="Q555" s="52"/>
      <c r="R555" s="52"/>
      <c r="S555" s="52"/>
      <c r="T555" s="52"/>
      <c r="U555" s="52"/>
      <c r="V555" s="52"/>
      <c r="W555" s="52"/>
      <c r="X555" s="52"/>
      <c r="Y555" s="52"/>
      <c r="Z555" s="52"/>
      <c r="AA555" s="52"/>
      <c r="AB555" s="52"/>
      <c r="AC555" s="52"/>
      <c r="AD555" s="52"/>
      <c r="AE555" s="52"/>
      <c r="AF555" s="52"/>
      <c r="AG555" s="52"/>
      <c r="AH555" s="52"/>
      <c r="AI555" s="52"/>
      <c r="AJ555" s="52"/>
      <c r="AK555" s="52"/>
      <c r="AL555" s="52"/>
      <c r="AM555" s="52"/>
      <c r="AN555" s="52"/>
      <c r="AO555" s="52"/>
      <c r="AP555" s="52"/>
      <c r="AQ555" s="52"/>
      <c r="AR555" s="52"/>
      <c r="AS555" s="52"/>
      <c r="AT555" s="52"/>
      <c r="AU555" s="52"/>
      <c r="AV555" s="52"/>
      <c r="AW555" s="52"/>
      <c r="AX555" s="52"/>
      <c r="AY555" s="52"/>
      <c r="AZ555" s="52"/>
      <c r="BA555" s="52"/>
      <c r="BB555" s="52"/>
    </row>
    <row r="556" spans="1:54" s="51" customFormat="1" ht="25.5" x14ac:dyDescent="0.25">
      <c r="A556" s="56">
        <v>554</v>
      </c>
      <c r="B556" s="46" t="s">
        <v>623</v>
      </c>
      <c r="C556" s="46" t="s">
        <v>1570</v>
      </c>
      <c r="D556" s="46" t="s">
        <v>632</v>
      </c>
      <c r="E556" s="46" t="s">
        <v>1579</v>
      </c>
      <c r="F556" s="46" t="s">
        <v>1130</v>
      </c>
      <c r="G556" s="52"/>
      <c r="H556" s="52"/>
      <c r="I556" s="52"/>
      <c r="J556" s="52"/>
      <c r="K556" s="52"/>
      <c r="L556" s="52"/>
      <c r="M556" s="52"/>
      <c r="N556" s="52"/>
      <c r="O556" s="52"/>
      <c r="P556" s="52"/>
      <c r="Q556" s="52"/>
      <c r="R556" s="52"/>
      <c r="S556" s="52"/>
      <c r="T556" s="52"/>
      <c r="U556" s="52"/>
      <c r="V556" s="52"/>
      <c r="W556" s="52"/>
      <c r="X556" s="52"/>
      <c r="Y556" s="52"/>
      <c r="Z556" s="52"/>
      <c r="AA556" s="52"/>
      <c r="AB556" s="52"/>
      <c r="AC556" s="52"/>
      <c r="AD556" s="52"/>
      <c r="AE556" s="52"/>
      <c r="AF556" s="52"/>
      <c r="AG556" s="52"/>
      <c r="AH556" s="52"/>
      <c r="AI556" s="52"/>
      <c r="AJ556" s="52"/>
      <c r="AK556" s="52"/>
      <c r="AL556" s="52"/>
      <c r="AM556" s="52"/>
      <c r="AN556" s="52"/>
      <c r="AO556" s="52"/>
      <c r="AP556" s="52"/>
      <c r="AQ556" s="52"/>
      <c r="AR556" s="52"/>
      <c r="AS556" s="52"/>
      <c r="AT556" s="52"/>
      <c r="AU556" s="52"/>
      <c r="AV556" s="52"/>
      <c r="AW556" s="52"/>
      <c r="AX556" s="52"/>
      <c r="AY556" s="52"/>
      <c r="AZ556" s="52"/>
      <c r="BA556" s="52"/>
      <c r="BB556" s="52"/>
    </row>
    <row r="557" spans="1:54" s="51" customFormat="1" ht="38.25" x14ac:dyDescent="0.25">
      <c r="A557" s="56">
        <v>555</v>
      </c>
      <c r="B557" s="46" t="s">
        <v>623</v>
      </c>
      <c r="C557" s="46" t="s">
        <v>1570</v>
      </c>
      <c r="D557" s="46" t="s">
        <v>633</v>
      </c>
      <c r="E557" s="46" t="s">
        <v>1580</v>
      </c>
      <c r="F557" s="46" t="s">
        <v>1131</v>
      </c>
      <c r="G557" s="52"/>
      <c r="H557" s="52"/>
      <c r="I557" s="52"/>
      <c r="J557" s="52"/>
      <c r="K557" s="52"/>
      <c r="L557" s="52"/>
      <c r="M557" s="52"/>
      <c r="N557" s="52"/>
      <c r="O557" s="52"/>
      <c r="P557" s="52"/>
      <c r="Q557" s="52"/>
      <c r="R557" s="52"/>
      <c r="S557" s="52"/>
      <c r="T557" s="52"/>
      <c r="U557" s="52"/>
      <c r="V557" s="52"/>
      <c r="W557" s="52"/>
      <c r="X557" s="52"/>
      <c r="Y557" s="52"/>
      <c r="Z557" s="52"/>
      <c r="AA557" s="52"/>
      <c r="AB557" s="52"/>
      <c r="AC557" s="52"/>
      <c r="AD557" s="52"/>
      <c r="AE557" s="52"/>
      <c r="AF557" s="52"/>
      <c r="AG557" s="52"/>
      <c r="AH557" s="52"/>
      <c r="AI557" s="52"/>
      <c r="AJ557" s="52"/>
      <c r="AK557" s="52"/>
      <c r="AL557" s="52"/>
      <c r="AM557" s="52"/>
      <c r="AN557" s="52"/>
      <c r="AO557" s="52"/>
      <c r="AP557" s="52"/>
      <c r="AQ557" s="52"/>
      <c r="AR557" s="52"/>
      <c r="AS557" s="52"/>
      <c r="AT557" s="52"/>
      <c r="AU557" s="52"/>
      <c r="AV557" s="52"/>
      <c r="AW557" s="52"/>
      <c r="AX557" s="52"/>
      <c r="AY557" s="52"/>
      <c r="AZ557" s="52"/>
      <c r="BA557" s="52"/>
      <c r="BB557" s="52"/>
    </row>
    <row r="558" spans="1:54" s="51" customFormat="1" ht="25.5" x14ac:dyDescent="0.25">
      <c r="A558" s="56">
        <v>556</v>
      </c>
      <c r="B558" s="46" t="s">
        <v>623</v>
      </c>
      <c r="C558" s="46" t="s">
        <v>1570</v>
      </c>
      <c r="D558" s="46" t="s">
        <v>634</v>
      </c>
      <c r="E558" s="46" t="s">
        <v>1581</v>
      </c>
      <c r="F558" s="46" t="s">
        <v>1132</v>
      </c>
      <c r="G558" s="52"/>
      <c r="H558" s="52"/>
      <c r="I558" s="52"/>
      <c r="J558" s="52"/>
      <c r="K558" s="52"/>
      <c r="L558" s="52"/>
      <c r="M558" s="52"/>
      <c r="N558" s="52"/>
      <c r="O558" s="52"/>
      <c r="P558" s="52"/>
      <c r="Q558" s="52"/>
      <c r="R558" s="52"/>
      <c r="S558" s="52"/>
      <c r="T558" s="52"/>
      <c r="U558" s="52"/>
      <c r="V558" s="52"/>
      <c r="W558" s="52"/>
      <c r="X558" s="52"/>
      <c r="Y558" s="52"/>
      <c r="Z558" s="52"/>
      <c r="AA558" s="52"/>
      <c r="AB558" s="52"/>
      <c r="AC558" s="52"/>
      <c r="AD558" s="52"/>
      <c r="AE558" s="52"/>
      <c r="AF558" s="52"/>
      <c r="AG558" s="52"/>
      <c r="AH558" s="52"/>
      <c r="AI558" s="52"/>
      <c r="AJ558" s="52"/>
      <c r="AK558" s="52"/>
      <c r="AL558" s="52"/>
      <c r="AM558" s="52"/>
      <c r="AN558" s="52"/>
      <c r="AO558" s="52"/>
      <c r="AP558" s="52"/>
      <c r="AQ558" s="52"/>
      <c r="AR558" s="52"/>
      <c r="AS558" s="52"/>
      <c r="AT558" s="52"/>
      <c r="AU558" s="52"/>
      <c r="AV558" s="52"/>
      <c r="AW558" s="52"/>
      <c r="AX558" s="52"/>
      <c r="AY558" s="52"/>
      <c r="AZ558" s="52"/>
      <c r="BA558" s="52"/>
      <c r="BB558" s="52"/>
    </row>
    <row r="559" spans="1:54" s="51" customFormat="1" x14ac:dyDescent="0.25">
      <c r="A559" s="56">
        <v>557</v>
      </c>
      <c r="B559" s="46" t="s">
        <v>623</v>
      </c>
      <c r="C559" s="46" t="s">
        <v>1570</v>
      </c>
      <c r="D559" s="46" t="s">
        <v>635</v>
      </c>
      <c r="E559" s="46" t="s">
        <v>1582</v>
      </c>
      <c r="F559" s="46" t="s">
        <v>1133</v>
      </c>
      <c r="G559" s="52"/>
      <c r="H559" s="52"/>
      <c r="I559" s="52"/>
      <c r="J559" s="52"/>
      <c r="K559" s="52"/>
      <c r="L559" s="52"/>
      <c r="M559" s="52"/>
      <c r="N559" s="52"/>
      <c r="O559" s="52"/>
      <c r="P559" s="52"/>
      <c r="Q559" s="52"/>
      <c r="R559" s="52"/>
      <c r="S559" s="52"/>
      <c r="T559" s="52"/>
      <c r="U559" s="52"/>
      <c r="V559" s="52"/>
      <c r="W559" s="52"/>
      <c r="X559" s="52"/>
      <c r="Y559" s="52"/>
      <c r="Z559" s="52"/>
      <c r="AA559" s="52"/>
      <c r="AB559" s="52"/>
      <c r="AC559" s="52"/>
      <c r="AD559" s="52"/>
      <c r="AE559" s="52"/>
      <c r="AF559" s="52"/>
      <c r="AG559" s="52"/>
      <c r="AH559" s="52"/>
      <c r="AI559" s="52"/>
      <c r="AJ559" s="52"/>
      <c r="AK559" s="52"/>
      <c r="AL559" s="52"/>
      <c r="AM559" s="52"/>
      <c r="AN559" s="52"/>
      <c r="AO559" s="52"/>
      <c r="AP559" s="52"/>
      <c r="AQ559" s="52"/>
      <c r="AR559" s="52"/>
      <c r="AS559" s="52"/>
      <c r="AT559" s="52"/>
      <c r="AU559" s="52"/>
      <c r="AV559" s="52"/>
      <c r="AW559" s="52"/>
      <c r="AX559" s="52"/>
      <c r="AY559" s="52"/>
      <c r="AZ559" s="52"/>
      <c r="BA559" s="52"/>
      <c r="BB559" s="52"/>
    </row>
    <row r="560" spans="1:54" s="51" customFormat="1" ht="25.5" x14ac:dyDescent="0.25">
      <c r="A560" s="56">
        <v>558</v>
      </c>
      <c r="B560" s="46" t="s">
        <v>623</v>
      </c>
      <c r="C560" s="46" t="s">
        <v>1570</v>
      </c>
      <c r="D560" s="46" t="s">
        <v>636</v>
      </c>
      <c r="E560" s="46" t="s">
        <v>1583</v>
      </c>
      <c r="F560" s="46" t="s">
        <v>1134</v>
      </c>
      <c r="G560" s="52"/>
      <c r="H560" s="52"/>
      <c r="I560" s="52"/>
      <c r="J560" s="52"/>
      <c r="K560" s="52"/>
      <c r="L560" s="52"/>
      <c r="M560" s="52"/>
      <c r="N560" s="52"/>
      <c r="O560" s="52"/>
      <c r="P560" s="52"/>
      <c r="Q560" s="52"/>
      <c r="R560" s="52"/>
      <c r="S560" s="52"/>
      <c r="T560" s="52"/>
      <c r="U560" s="52"/>
      <c r="V560" s="52"/>
      <c r="W560" s="52"/>
      <c r="X560" s="52"/>
      <c r="Y560" s="52"/>
      <c r="Z560" s="52"/>
      <c r="AA560" s="52"/>
      <c r="AB560" s="52"/>
      <c r="AC560" s="52"/>
      <c r="AD560" s="52"/>
      <c r="AE560" s="52"/>
      <c r="AF560" s="52"/>
      <c r="AG560" s="52"/>
      <c r="AH560" s="52"/>
      <c r="AI560" s="52"/>
      <c r="AJ560" s="52"/>
      <c r="AK560" s="52"/>
      <c r="AL560" s="52"/>
      <c r="AM560" s="52"/>
      <c r="AN560" s="52"/>
      <c r="AO560" s="52"/>
      <c r="AP560" s="52"/>
      <c r="AQ560" s="52"/>
      <c r="AR560" s="52"/>
      <c r="AS560" s="52"/>
      <c r="AT560" s="52"/>
      <c r="AU560" s="52"/>
      <c r="AV560" s="52"/>
      <c r="AW560" s="52"/>
      <c r="AX560" s="52"/>
      <c r="AY560" s="52"/>
      <c r="AZ560" s="52"/>
      <c r="BA560" s="52"/>
      <c r="BB560" s="52"/>
    </row>
    <row r="561" spans="1:54" s="51" customFormat="1" ht="25.5" x14ac:dyDescent="0.25">
      <c r="A561" s="56">
        <v>559</v>
      </c>
      <c r="B561" s="46" t="s">
        <v>623</v>
      </c>
      <c r="C561" s="46" t="s">
        <v>1570</v>
      </c>
      <c r="D561" s="46" t="s">
        <v>637</v>
      </c>
      <c r="E561" s="46" t="s">
        <v>1584</v>
      </c>
      <c r="F561" s="46" t="s">
        <v>1135</v>
      </c>
      <c r="G561" s="52"/>
      <c r="H561" s="52"/>
      <c r="I561" s="52"/>
      <c r="J561" s="52"/>
      <c r="K561" s="52"/>
      <c r="L561" s="52"/>
      <c r="M561" s="52"/>
      <c r="N561" s="52"/>
      <c r="O561" s="52"/>
      <c r="P561" s="52"/>
      <c r="Q561" s="52"/>
      <c r="R561" s="52"/>
      <c r="S561" s="52"/>
      <c r="T561" s="52"/>
      <c r="U561" s="52"/>
      <c r="V561" s="52"/>
      <c r="W561" s="52"/>
      <c r="X561" s="52"/>
      <c r="Y561" s="52"/>
      <c r="Z561" s="52"/>
      <c r="AA561" s="52"/>
      <c r="AB561" s="52"/>
      <c r="AC561" s="52"/>
      <c r="AD561" s="52"/>
      <c r="AE561" s="52"/>
      <c r="AF561" s="52"/>
      <c r="AG561" s="52"/>
      <c r="AH561" s="52"/>
      <c r="AI561" s="52"/>
      <c r="AJ561" s="52"/>
      <c r="AK561" s="52"/>
      <c r="AL561" s="52"/>
      <c r="AM561" s="52"/>
      <c r="AN561" s="52"/>
      <c r="AO561" s="52"/>
      <c r="AP561" s="52"/>
      <c r="AQ561" s="52"/>
      <c r="AR561" s="52"/>
      <c r="AS561" s="52"/>
      <c r="AT561" s="52"/>
      <c r="AU561" s="52"/>
      <c r="AV561" s="52"/>
      <c r="AW561" s="52"/>
      <c r="AX561" s="52"/>
      <c r="AY561" s="52"/>
      <c r="AZ561" s="52"/>
      <c r="BA561" s="52"/>
      <c r="BB561" s="52"/>
    </row>
    <row r="562" spans="1:54" s="51" customFormat="1" ht="25.5" x14ac:dyDescent="0.25">
      <c r="A562" s="56">
        <v>560</v>
      </c>
      <c r="B562" s="45" t="s">
        <v>638</v>
      </c>
      <c r="C562" s="45" t="s">
        <v>1590</v>
      </c>
      <c r="D562" s="45" t="s">
        <v>638</v>
      </c>
      <c r="E562" s="45" t="s">
        <v>1136</v>
      </c>
      <c r="F562" s="45" t="s">
        <v>1136</v>
      </c>
      <c r="G562" s="52"/>
      <c r="H562" s="52"/>
      <c r="I562" s="52"/>
      <c r="J562" s="52"/>
      <c r="K562" s="52"/>
      <c r="L562" s="52"/>
      <c r="M562" s="52"/>
      <c r="N562" s="52"/>
      <c r="O562" s="52"/>
      <c r="P562" s="52"/>
      <c r="Q562" s="52"/>
      <c r="R562" s="52"/>
      <c r="S562" s="52"/>
      <c r="T562" s="52"/>
      <c r="U562" s="52"/>
      <c r="V562" s="52"/>
      <c r="W562" s="52"/>
      <c r="X562" s="52"/>
      <c r="Y562" s="52"/>
      <c r="Z562" s="52"/>
      <c r="AA562" s="52"/>
      <c r="AB562" s="52"/>
      <c r="AC562" s="52"/>
      <c r="AD562" s="52"/>
      <c r="AE562" s="52"/>
      <c r="AF562" s="52"/>
      <c r="AG562" s="52"/>
      <c r="AH562" s="52"/>
      <c r="AI562" s="52"/>
      <c r="AJ562" s="52"/>
      <c r="AK562" s="52"/>
      <c r="AL562" s="52"/>
      <c r="AM562" s="52"/>
      <c r="AN562" s="52"/>
      <c r="AO562" s="52"/>
      <c r="AP562" s="52"/>
      <c r="AQ562" s="52"/>
      <c r="AR562" s="52"/>
      <c r="AS562" s="52"/>
      <c r="AT562" s="52"/>
      <c r="AU562" s="52"/>
      <c r="AV562" s="52"/>
      <c r="AW562" s="52"/>
      <c r="AX562" s="52"/>
      <c r="AY562" s="52"/>
      <c r="AZ562" s="52"/>
      <c r="BA562" s="52"/>
      <c r="BB562" s="52"/>
    </row>
    <row r="563" spans="1:54" s="51" customFormat="1" ht="38.25" x14ac:dyDescent="0.25">
      <c r="A563" s="56">
        <v>561</v>
      </c>
      <c r="B563" s="46" t="s">
        <v>638</v>
      </c>
      <c r="C563" s="46" t="s">
        <v>1590</v>
      </c>
      <c r="D563" s="46" t="s">
        <v>639</v>
      </c>
      <c r="E563" s="46" t="s">
        <v>1585</v>
      </c>
      <c r="F563" s="46" t="s">
        <v>1137</v>
      </c>
      <c r="G563" s="52"/>
      <c r="H563" s="52"/>
      <c r="I563" s="52"/>
      <c r="J563" s="52"/>
      <c r="K563" s="52"/>
      <c r="L563" s="52"/>
      <c r="M563" s="52"/>
      <c r="N563" s="52"/>
      <c r="O563" s="52"/>
      <c r="P563" s="52"/>
      <c r="Q563" s="52"/>
      <c r="R563" s="52"/>
      <c r="S563" s="52"/>
      <c r="T563" s="52"/>
      <c r="U563" s="52"/>
      <c r="V563" s="52"/>
      <c r="W563" s="52"/>
      <c r="X563" s="52"/>
      <c r="Y563" s="52"/>
      <c r="Z563" s="52"/>
      <c r="AA563" s="52"/>
      <c r="AB563" s="52"/>
      <c r="AC563" s="52"/>
      <c r="AD563" s="52"/>
      <c r="AE563" s="52"/>
      <c r="AF563" s="52"/>
      <c r="AG563" s="52"/>
      <c r="AH563" s="52"/>
      <c r="AI563" s="52"/>
      <c r="AJ563" s="52"/>
      <c r="AK563" s="52"/>
      <c r="AL563" s="52"/>
      <c r="AM563" s="52"/>
      <c r="AN563" s="52"/>
      <c r="AO563" s="52"/>
      <c r="AP563" s="52"/>
      <c r="AQ563" s="52"/>
      <c r="AR563" s="52"/>
      <c r="AS563" s="52"/>
      <c r="AT563" s="52"/>
      <c r="AU563" s="52"/>
      <c r="AV563" s="52"/>
      <c r="AW563" s="52"/>
      <c r="AX563" s="52"/>
      <c r="AY563" s="52"/>
      <c r="AZ563" s="52"/>
      <c r="BA563" s="52"/>
      <c r="BB563" s="52"/>
    </row>
  </sheetData>
  <sortState ref="A3:D563">
    <sortCondition ref="A3:A563"/>
  </sortState>
  <mergeCells count="5">
    <mergeCell ref="P1:T1"/>
    <mergeCell ref="Y1:AC1"/>
    <mergeCell ref="AG1:AK1"/>
    <mergeCell ref="AO1:AS1"/>
    <mergeCell ref="AW1:BA1"/>
  </mergeCells>
  <dataValidations disablePrompts="1" count="2">
    <dataValidation type="decimal" operator="greaterThanOrEqual" allowBlank="1" showInputMessage="1" showErrorMessage="1" sqref="HV61040:HZ61041 HV19:HZ28 RR19:RV28 ABN19:ABR28 ALJ19:ALN28 AVF19:AVJ28 BFB19:BFF28 BOX19:BPB28 BYT19:BYX28 CIP19:CIT28 CSL19:CSP28 DCH19:DCL28 DMD19:DMH28 DVZ19:DWD28 EFV19:EFZ28 EPR19:EPV28 EZN19:EZR28 FJJ19:FJN28 FTF19:FTJ28 GDB19:GDF28 GMX19:GNB28 GWT19:GWX28 HGP19:HGT28 HQL19:HQP28 IAH19:IAL28 IKD19:IKH28 ITZ19:IUD28 JDV19:JDZ28 JNR19:JNV28 JXN19:JXR28 KHJ19:KHN28 KRF19:KRJ28 LBB19:LBF28 LKX19:LLB28 LUT19:LUX28 MEP19:MET28 MOL19:MOP28 MYH19:MYL28 NID19:NIH28 NRZ19:NSD28 OBV19:OBZ28 OLR19:OLV28 OVN19:OVR28 PFJ19:PFN28 PPF19:PPJ28 PZB19:PZF28 QIX19:QJB28 QST19:QSX28 RCP19:RCT28 RML19:RMP28 RWH19:RWL28 SGD19:SGH28 SPZ19:SQD28 SZV19:SZZ28 TJR19:TJV28 TTN19:TTR28 UDJ19:UDN28 UNF19:UNJ28 UXB19:UXF28 VGX19:VHB28 VQT19:VQX28 WAP19:WAT28 WKL19:WKP28 WUH19:WUL28 HV8:HZ17 RR8:RV17 ABN8:ABR17 ALJ8:ALN17 AVF8:AVJ17 BFB8:BFF17 BOX8:BPB17 BYT8:BYX17 CIP8:CIT17 CSL8:CSP17 DCH8:DCL17 DMD8:DMH17 DVZ8:DWD17 EFV8:EFZ17 EPR8:EPV17 EZN8:EZR17 FJJ8:FJN17 FTF8:FTJ17 GDB8:GDF17 GMX8:GNB17 GWT8:GWX17 HGP8:HGT17 HQL8:HQP17 IAH8:IAL17 IKD8:IKH17 ITZ8:IUD17 JDV8:JDZ17 JNR8:JNV17 JXN8:JXR17 KHJ8:KHN17 KRF8:KRJ17 LBB8:LBF17 LKX8:LLB17 LUT8:LUX17 MEP8:MET17 MOL8:MOP17 MYH8:MYL17 NID8:NIH17 NRZ8:NSD17 OBV8:OBZ17 OLR8:OLV17 OVN8:OVR17 PFJ8:PFN17 PPF8:PPJ17 PZB8:PZF17 QIX8:QJB17 QST8:QSX17 RCP8:RCT17 RML8:RMP17 RWH8:RWL17 SGD8:SGH17 SPZ8:SQD17 SZV8:SZZ17 TJR8:TJV17 TTN8:TTR17 UDJ8:UDN17 UNF8:UNJ17 UXB8:UXF17 VGX8:VHB17 VQT8:VQX17 WAP8:WAT17 WKL8:WKP17 WUH8:WUL17 HV30:HZ39 RR30:RV39 ABN30:ABR39 ALJ30:ALN39 AVF30:AVJ39 BFB30:BFF39 BOX30:BPB39 BYT30:BYX39 CIP30:CIT39 CSL30:CSP39 DCH30:DCL39 DMD30:DMH39 DVZ30:DWD39 EFV30:EFZ39 EPR30:EPV39 EZN30:EZR39 FJJ30:FJN39 FTF30:FTJ39 GDB30:GDF39 GMX30:GNB39 GWT30:GWX39 HGP30:HGT39 HQL30:HQP39 IAH30:IAL39 IKD30:IKH39 ITZ30:IUD39 JDV30:JDZ39 JNR30:JNV39 JXN30:JXR39 KHJ30:KHN39 KRF30:KRJ39 LBB30:LBF39 LKX30:LLB39 LUT30:LUX39 MEP30:MET39 MOL30:MOP39 MYH30:MYL39 NID30:NIH39 NRZ30:NSD39 OBV30:OBZ39 OLR30:OLV39 OVN30:OVR39 PFJ30:PFN39 PPF30:PPJ39 PZB30:PZF39 QIX30:QJB39 QST30:QSX39 RCP30:RCT39 RML30:RMP39 RWH30:RWL39 SGD30:SGH39 SPZ30:SQD39 SZV30:SZZ39 TJR30:TJV39 TTN30:TTR39 UDJ30:UDN39 UNF30:UNJ39 UXB30:UXF39 VGX30:VHB39 VQT30:VQX39 WAP30:WAT39 WKL30:WKP39 WUH30:WUL39 HV41:HZ563 RR41:RV563 ABN41:ABR563 ALJ41:ALN563 AVF41:AVJ563 BFB41:BFF563 BOX41:BPB563 BYT41:BYX563 CIP41:CIT563 CSL41:CSP563 DCH41:DCL563 DMD41:DMH563 DVZ41:DWD563 EFV41:EFZ563 EPR41:EPV563 EZN41:EZR563 FJJ41:FJN563 FTF41:FTJ563 GDB41:GDF563 GMX41:GNB563 GWT41:GWX563 HGP41:HGT563 HQL41:HQP563 IAH41:IAL563 IKD41:IKH563 ITZ41:IUD563 JDV41:JDZ563 JNR41:JNV563 JXN41:JXR563 KHJ41:KHN563 KRF41:KRJ563 LBB41:LBF563 LKX41:LLB563 LUT41:LUX563 MEP41:MET563 MOL41:MOP563 MYH41:MYL563 NID41:NIH563 NRZ41:NSD563 OBV41:OBZ563 OLR41:OLV563 OVN41:OVR563 PFJ41:PFN563 PPF41:PPJ563 PZB41:PZF563 QIX41:QJB563 QST41:QSX563 RCP41:RCT563 RML41:RMP563 RWH41:RWL563 SGD41:SGH563 SPZ41:SQD563 SZV41:SZZ563 TJR41:TJV563 TTN41:TTR563 UDJ41:UDN563 UNF41:UNJ563 UXB41:UXF563 VGX41:VHB563 VQT41:VQX563 WAP41:WAT563 WKL41:WKP563 WUH41:WUL563 WUH978584:WUL983566 WKL978584:WKP983566 WAP978584:WAT983566 VQT978584:VQX983566 VGX978584:VHB983566 UXB978584:UXF983566 UNF978584:UNJ983566 UDJ978584:UDN983566 TTN978584:TTR983566 TJR978584:TJV983566 SZV978584:SZZ983566 SPZ978584:SQD983566 SGD978584:SGH983566 RWH978584:RWL983566 RML978584:RMP983566 RCP978584:RCT983566 QST978584:QSX983566 QIX978584:QJB983566 PZB978584:PZF983566 PPF978584:PPJ983566 PFJ978584:PFN983566 OVN978584:OVR983566 OLR978584:OLV983566 OBV978584:OBZ983566 NRZ978584:NSD983566 NID978584:NIH983566 MYH978584:MYL983566 MOL978584:MOP983566 MEP978584:MET983566 LUT978584:LUX983566 LKX978584:LLB983566 LBB978584:LBF983566 KRF978584:KRJ983566 KHJ978584:KHN983566 JXN978584:JXR983566 JNR978584:JNV983566 JDV978584:JDZ983566 ITZ978584:IUD983566 IKD978584:IKH983566 IAH978584:IAL983566 HQL978584:HQP983566 HGP978584:HGT983566 GWT978584:GWX983566 GMX978584:GNB983566 GDB978584:GDF983566 FTF978584:FTJ983566 FJJ978584:FJN983566 EZN978584:EZR983566 EPR978584:EPV983566 EFV978584:EFZ983566 DVZ978584:DWD983566 DMD978584:DMH983566 DCH978584:DCL983566 CSL978584:CSP983566 CIP978584:CIT983566 BYT978584:BYX983566 BOX978584:BPB983566 BFB978584:BFF983566 AVF978584:AVJ983566 ALJ978584:ALN983566 ABN978584:ABR983566 RR978584:RV983566 HV978584:HZ983566 WUH913048:WUL918030 WKL913048:WKP918030 WAP913048:WAT918030 VQT913048:VQX918030 VGX913048:VHB918030 UXB913048:UXF918030 UNF913048:UNJ918030 UDJ913048:UDN918030 TTN913048:TTR918030 TJR913048:TJV918030 SZV913048:SZZ918030 SPZ913048:SQD918030 SGD913048:SGH918030 RWH913048:RWL918030 RML913048:RMP918030 RCP913048:RCT918030 QST913048:QSX918030 QIX913048:QJB918030 PZB913048:PZF918030 PPF913048:PPJ918030 PFJ913048:PFN918030 OVN913048:OVR918030 OLR913048:OLV918030 OBV913048:OBZ918030 NRZ913048:NSD918030 NID913048:NIH918030 MYH913048:MYL918030 MOL913048:MOP918030 MEP913048:MET918030 LUT913048:LUX918030 LKX913048:LLB918030 LBB913048:LBF918030 KRF913048:KRJ918030 KHJ913048:KHN918030 JXN913048:JXR918030 JNR913048:JNV918030 JDV913048:JDZ918030 ITZ913048:IUD918030 IKD913048:IKH918030 IAH913048:IAL918030 HQL913048:HQP918030 HGP913048:HGT918030 GWT913048:GWX918030 GMX913048:GNB918030 GDB913048:GDF918030 FTF913048:FTJ918030 FJJ913048:FJN918030 EZN913048:EZR918030 EPR913048:EPV918030 EFV913048:EFZ918030 DVZ913048:DWD918030 DMD913048:DMH918030 DCH913048:DCL918030 CSL913048:CSP918030 CIP913048:CIT918030 BYT913048:BYX918030 BOX913048:BPB918030 BFB913048:BFF918030 AVF913048:AVJ918030 ALJ913048:ALN918030 ABN913048:ABR918030 RR913048:RV918030 HV913048:HZ918030 WUH847512:WUL852494 WKL847512:WKP852494 WAP847512:WAT852494 VQT847512:VQX852494 VGX847512:VHB852494 UXB847512:UXF852494 UNF847512:UNJ852494 UDJ847512:UDN852494 TTN847512:TTR852494 TJR847512:TJV852494 SZV847512:SZZ852494 SPZ847512:SQD852494 SGD847512:SGH852494 RWH847512:RWL852494 RML847512:RMP852494 RCP847512:RCT852494 QST847512:QSX852494 QIX847512:QJB852494 PZB847512:PZF852494 PPF847512:PPJ852494 PFJ847512:PFN852494 OVN847512:OVR852494 OLR847512:OLV852494 OBV847512:OBZ852494 NRZ847512:NSD852494 NID847512:NIH852494 MYH847512:MYL852494 MOL847512:MOP852494 MEP847512:MET852494 LUT847512:LUX852494 LKX847512:LLB852494 LBB847512:LBF852494 KRF847512:KRJ852494 KHJ847512:KHN852494 JXN847512:JXR852494 JNR847512:JNV852494 JDV847512:JDZ852494 ITZ847512:IUD852494 IKD847512:IKH852494 IAH847512:IAL852494 HQL847512:HQP852494 HGP847512:HGT852494 GWT847512:GWX852494 GMX847512:GNB852494 GDB847512:GDF852494 FTF847512:FTJ852494 FJJ847512:FJN852494 EZN847512:EZR852494 EPR847512:EPV852494 EFV847512:EFZ852494 DVZ847512:DWD852494 DMD847512:DMH852494 DCH847512:DCL852494 CSL847512:CSP852494 CIP847512:CIT852494 BYT847512:BYX852494 BOX847512:BPB852494 BFB847512:BFF852494 AVF847512:AVJ852494 ALJ847512:ALN852494 ABN847512:ABR852494 RR847512:RV852494 HV847512:HZ852494 WUH781976:WUL786958 WKL781976:WKP786958 WAP781976:WAT786958 VQT781976:VQX786958 VGX781976:VHB786958 UXB781976:UXF786958 UNF781976:UNJ786958 UDJ781976:UDN786958 TTN781976:TTR786958 TJR781976:TJV786958 SZV781976:SZZ786958 SPZ781976:SQD786958 SGD781976:SGH786958 RWH781976:RWL786958 RML781976:RMP786958 RCP781976:RCT786958 QST781976:QSX786958 QIX781976:QJB786958 PZB781976:PZF786958 PPF781976:PPJ786958 PFJ781976:PFN786958 OVN781976:OVR786958 OLR781976:OLV786958 OBV781976:OBZ786958 NRZ781976:NSD786958 NID781976:NIH786958 MYH781976:MYL786958 MOL781976:MOP786958 MEP781976:MET786958 LUT781976:LUX786958 LKX781976:LLB786958 LBB781976:LBF786958 KRF781976:KRJ786958 KHJ781976:KHN786958 JXN781976:JXR786958 JNR781976:JNV786958 JDV781976:JDZ786958 ITZ781976:IUD786958 IKD781976:IKH786958 IAH781976:IAL786958 HQL781976:HQP786958 HGP781976:HGT786958 GWT781976:GWX786958 GMX781976:GNB786958 GDB781976:GDF786958 FTF781976:FTJ786958 FJJ781976:FJN786958 EZN781976:EZR786958 EPR781976:EPV786958 EFV781976:EFZ786958 DVZ781976:DWD786958 DMD781976:DMH786958 DCH781976:DCL786958 CSL781976:CSP786958 CIP781976:CIT786958 BYT781976:BYX786958 BOX781976:BPB786958 BFB781976:BFF786958 AVF781976:AVJ786958 ALJ781976:ALN786958 ABN781976:ABR786958 RR781976:RV786958 HV781976:HZ786958 WUH716440:WUL721422 WKL716440:WKP721422 WAP716440:WAT721422 VQT716440:VQX721422 VGX716440:VHB721422 UXB716440:UXF721422 UNF716440:UNJ721422 UDJ716440:UDN721422 TTN716440:TTR721422 TJR716440:TJV721422 SZV716440:SZZ721422 SPZ716440:SQD721422 SGD716440:SGH721422 RWH716440:RWL721422 RML716440:RMP721422 RCP716440:RCT721422 QST716440:QSX721422 QIX716440:QJB721422 PZB716440:PZF721422 PPF716440:PPJ721422 PFJ716440:PFN721422 OVN716440:OVR721422 OLR716440:OLV721422 OBV716440:OBZ721422 NRZ716440:NSD721422 NID716440:NIH721422 MYH716440:MYL721422 MOL716440:MOP721422 MEP716440:MET721422 LUT716440:LUX721422 LKX716440:LLB721422 LBB716440:LBF721422 KRF716440:KRJ721422 KHJ716440:KHN721422 JXN716440:JXR721422 JNR716440:JNV721422 JDV716440:JDZ721422 ITZ716440:IUD721422 IKD716440:IKH721422 IAH716440:IAL721422 HQL716440:HQP721422 HGP716440:HGT721422 GWT716440:GWX721422 GMX716440:GNB721422 GDB716440:GDF721422 FTF716440:FTJ721422 FJJ716440:FJN721422 EZN716440:EZR721422 EPR716440:EPV721422 EFV716440:EFZ721422 DVZ716440:DWD721422 DMD716440:DMH721422 DCH716440:DCL721422 CSL716440:CSP721422 CIP716440:CIT721422 BYT716440:BYX721422 BOX716440:BPB721422 BFB716440:BFF721422 AVF716440:AVJ721422 ALJ716440:ALN721422 ABN716440:ABR721422 RR716440:RV721422 HV716440:HZ721422 WUH650904:WUL655886 WKL650904:WKP655886 WAP650904:WAT655886 VQT650904:VQX655886 VGX650904:VHB655886 UXB650904:UXF655886 UNF650904:UNJ655886 UDJ650904:UDN655886 TTN650904:TTR655886 TJR650904:TJV655886 SZV650904:SZZ655886 SPZ650904:SQD655886 SGD650904:SGH655886 RWH650904:RWL655886 RML650904:RMP655886 RCP650904:RCT655886 QST650904:QSX655886 QIX650904:QJB655886 PZB650904:PZF655886 PPF650904:PPJ655886 PFJ650904:PFN655886 OVN650904:OVR655886 OLR650904:OLV655886 OBV650904:OBZ655886 NRZ650904:NSD655886 NID650904:NIH655886 MYH650904:MYL655886 MOL650904:MOP655886 MEP650904:MET655886 LUT650904:LUX655886 LKX650904:LLB655886 LBB650904:LBF655886 KRF650904:KRJ655886 KHJ650904:KHN655886 JXN650904:JXR655886 JNR650904:JNV655886 JDV650904:JDZ655886 ITZ650904:IUD655886 IKD650904:IKH655886 IAH650904:IAL655886 HQL650904:HQP655886 HGP650904:HGT655886 GWT650904:GWX655886 GMX650904:GNB655886 GDB650904:GDF655886 FTF650904:FTJ655886 FJJ650904:FJN655886 EZN650904:EZR655886 EPR650904:EPV655886 EFV650904:EFZ655886 DVZ650904:DWD655886 DMD650904:DMH655886 DCH650904:DCL655886 CSL650904:CSP655886 CIP650904:CIT655886 BYT650904:BYX655886 BOX650904:BPB655886 BFB650904:BFF655886 AVF650904:AVJ655886 ALJ650904:ALN655886 ABN650904:ABR655886 RR650904:RV655886 HV650904:HZ655886 WUH585368:WUL590350 WKL585368:WKP590350 WAP585368:WAT590350 VQT585368:VQX590350 VGX585368:VHB590350 UXB585368:UXF590350 UNF585368:UNJ590350 UDJ585368:UDN590350 TTN585368:TTR590350 TJR585368:TJV590350 SZV585368:SZZ590350 SPZ585368:SQD590350 SGD585368:SGH590350 RWH585368:RWL590350 RML585368:RMP590350 RCP585368:RCT590350 QST585368:QSX590350 QIX585368:QJB590350 PZB585368:PZF590350 PPF585368:PPJ590350 PFJ585368:PFN590350 OVN585368:OVR590350 OLR585368:OLV590350 OBV585368:OBZ590350 NRZ585368:NSD590350 NID585368:NIH590350 MYH585368:MYL590350 MOL585368:MOP590350 MEP585368:MET590350 LUT585368:LUX590350 LKX585368:LLB590350 LBB585368:LBF590350 KRF585368:KRJ590350 KHJ585368:KHN590350 JXN585368:JXR590350 JNR585368:JNV590350 JDV585368:JDZ590350 ITZ585368:IUD590350 IKD585368:IKH590350 IAH585368:IAL590350 HQL585368:HQP590350 HGP585368:HGT590350 GWT585368:GWX590350 GMX585368:GNB590350 GDB585368:GDF590350 FTF585368:FTJ590350 FJJ585368:FJN590350 EZN585368:EZR590350 EPR585368:EPV590350 EFV585368:EFZ590350 DVZ585368:DWD590350 DMD585368:DMH590350 DCH585368:DCL590350 CSL585368:CSP590350 CIP585368:CIT590350 BYT585368:BYX590350 BOX585368:BPB590350 BFB585368:BFF590350 AVF585368:AVJ590350 ALJ585368:ALN590350 ABN585368:ABR590350 RR585368:RV590350 HV585368:HZ590350 WUH519832:WUL524814 WKL519832:WKP524814 WAP519832:WAT524814 VQT519832:VQX524814 VGX519832:VHB524814 UXB519832:UXF524814 UNF519832:UNJ524814 UDJ519832:UDN524814 TTN519832:TTR524814 TJR519832:TJV524814 SZV519832:SZZ524814 SPZ519832:SQD524814 SGD519832:SGH524814 RWH519832:RWL524814 RML519832:RMP524814 RCP519832:RCT524814 QST519832:QSX524814 QIX519832:QJB524814 PZB519832:PZF524814 PPF519832:PPJ524814 PFJ519832:PFN524814 OVN519832:OVR524814 OLR519832:OLV524814 OBV519832:OBZ524814 NRZ519832:NSD524814 NID519832:NIH524814 MYH519832:MYL524814 MOL519832:MOP524814 MEP519832:MET524814 LUT519832:LUX524814 LKX519832:LLB524814 LBB519832:LBF524814 KRF519832:KRJ524814 KHJ519832:KHN524814 JXN519832:JXR524814 JNR519832:JNV524814 JDV519832:JDZ524814 ITZ519832:IUD524814 IKD519832:IKH524814 IAH519832:IAL524814 HQL519832:HQP524814 HGP519832:HGT524814 GWT519832:GWX524814 GMX519832:GNB524814 GDB519832:GDF524814 FTF519832:FTJ524814 FJJ519832:FJN524814 EZN519832:EZR524814 EPR519832:EPV524814 EFV519832:EFZ524814 DVZ519832:DWD524814 DMD519832:DMH524814 DCH519832:DCL524814 CSL519832:CSP524814 CIP519832:CIT524814 BYT519832:BYX524814 BOX519832:BPB524814 BFB519832:BFF524814 AVF519832:AVJ524814 ALJ519832:ALN524814 ABN519832:ABR524814 RR519832:RV524814 HV519832:HZ524814 WUH454296:WUL459278 WKL454296:WKP459278 WAP454296:WAT459278 VQT454296:VQX459278 VGX454296:VHB459278 UXB454296:UXF459278 UNF454296:UNJ459278 UDJ454296:UDN459278 TTN454296:TTR459278 TJR454296:TJV459278 SZV454296:SZZ459278 SPZ454296:SQD459278 SGD454296:SGH459278 RWH454296:RWL459278 RML454296:RMP459278 RCP454296:RCT459278 QST454296:QSX459278 QIX454296:QJB459278 PZB454296:PZF459278 PPF454296:PPJ459278 PFJ454296:PFN459278 OVN454296:OVR459278 OLR454296:OLV459278 OBV454296:OBZ459278 NRZ454296:NSD459278 NID454296:NIH459278 MYH454296:MYL459278 MOL454296:MOP459278 MEP454296:MET459278 LUT454296:LUX459278 LKX454296:LLB459278 LBB454296:LBF459278 KRF454296:KRJ459278 KHJ454296:KHN459278 JXN454296:JXR459278 JNR454296:JNV459278 JDV454296:JDZ459278 ITZ454296:IUD459278 IKD454296:IKH459278 IAH454296:IAL459278 HQL454296:HQP459278 HGP454296:HGT459278 GWT454296:GWX459278 GMX454296:GNB459278 GDB454296:GDF459278 FTF454296:FTJ459278 FJJ454296:FJN459278 EZN454296:EZR459278 EPR454296:EPV459278 EFV454296:EFZ459278 DVZ454296:DWD459278 DMD454296:DMH459278 DCH454296:DCL459278 CSL454296:CSP459278 CIP454296:CIT459278 BYT454296:BYX459278 BOX454296:BPB459278 BFB454296:BFF459278 AVF454296:AVJ459278 ALJ454296:ALN459278 ABN454296:ABR459278 RR454296:RV459278 HV454296:HZ459278 WUH388760:WUL393742 WKL388760:WKP393742 WAP388760:WAT393742 VQT388760:VQX393742 VGX388760:VHB393742 UXB388760:UXF393742 UNF388760:UNJ393742 UDJ388760:UDN393742 TTN388760:TTR393742 TJR388760:TJV393742 SZV388760:SZZ393742 SPZ388760:SQD393742 SGD388760:SGH393742 RWH388760:RWL393742 RML388760:RMP393742 RCP388760:RCT393742 QST388760:QSX393742 QIX388760:QJB393742 PZB388760:PZF393742 PPF388760:PPJ393742 PFJ388760:PFN393742 OVN388760:OVR393742 OLR388760:OLV393742 OBV388760:OBZ393742 NRZ388760:NSD393742 NID388760:NIH393742 MYH388760:MYL393742 MOL388760:MOP393742 MEP388760:MET393742 LUT388760:LUX393742 LKX388760:LLB393742 LBB388760:LBF393742 KRF388760:KRJ393742 KHJ388760:KHN393742 JXN388760:JXR393742 JNR388760:JNV393742 JDV388760:JDZ393742 ITZ388760:IUD393742 IKD388760:IKH393742 IAH388760:IAL393742 HQL388760:HQP393742 HGP388760:HGT393742 GWT388760:GWX393742 GMX388760:GNB393742 GDB388760:GDF393742 FTF388760:FTJ393742 FJJ388760:FJN393742 EZN388760:EZR393742 EPR388760:EPV393742 EFV388760:EFZ393742 DVZ388760:DWD393742 DMD388760:DMH393742 DCH388760:DCL393742 CSL388760:CSP393742 CIP388760:CIT393742 BYT388760:BYX393742 BOX388760:BPB393742 BFB388760:BFF393742 AVF388760:AVJ393742 ALJ388760:ALN393742 ABN388760:ABR393742 RR388760:RV393742 HV388760:HZ393742 WUH323224:WUL328206 WKL323224:WKP328206 WAP323224:WAT328206 VQT323224:VQX328206 VGX323224:VHB328206 UXB323224:UXF328206 UNF323224:UNJ328206 UDJ323224:UDN328206 TTN323224:TTR328206 TJR323224:TJV328206 SZV323224:SZZ328206 SPZ323224:SQD328206 SGD323224:SGH328206 RWH323224:RWL328206 RML323224:RMP328206 RCP323224:RCT328206 QST323224:QSX328206 QIX323224:QJB328206 PZB323224:PZF328206 PPF323224:PPJ328206 PFJ323224:PFN328206 OVN323224:OVR328206 OLR323224:OLV328206 OBV323224:OBZ328206 NRZ323224:NSD328206 NID323224:NIH328206 MYH323224:MYL328206 MOL323224:MOP328206 MEP323224:MET328206 LUT323224:LUX328206 LKX323224:LLB328206 LBB323224:LBF328206 KRF323224:KRJ328206 KHJ323224:KHN328206 JXN323224:JXR328206 JNR323224:JNV328206 JDV323224:JDZ328206 ITZ323224:IUD328206 IKD323224:IKH328206 IAH323224:IAL328206 HQL323224:HQP328206 HGP323224:HGT328206 GWT323224:GWX328206 GMX323224:GNB328206 GDB323224:GDF328206 FTF323224:FTJ328206 FJJ323224:FJN328206 EZN323224:EZR328206 EPR323224:EPV328206 EFV323224:EFZ328206 DVZ323224:DWD328206 DMD323224:DMH328206 DCH323224:DCL328206 CSL323224:CSP328206 CIP323224:CIT328206 BYT323224:BYX328206 BOX323224:BPB328206 BFB323224:BFF328206 AVF323224:AVJ328206 ALJ323224:ALN328206 ABN323224:ABR328206 RR323224:RV328206 HV323224:HZ328206 WUH257688:WUL262670 WKL257688:WKP262670 WAP257688:WAT262670 VQT257688:VQX262670 VGX257688:VHB262670 UXB257688:UXF262670 UNF257688:UNJ262670 UDJ257688:UDN262670 TTN257688:TTR262670 TJR257688:TJV262670 SZV257688:SZZ262670 SPZ257688:SQD262670 SGD257688:SGH262670 RWH257688:RWL262670 RML257688:RMP262670 RCP257688:RCT262670 QST257688:QSX262670 QIX257688:QJB262670 PZB257688:PZF262670 PPF257688:PPJ262670 PFJ257688:PFN262670 OVN257688:OVR262670 OLR257688:OLV262670 OBV257688:OBZ262670 NRZ257688:NSD262670 NID257688:NIH262670 MYH257688:MYL262670 MOL257688:MOP262670 MEP257688:MET262670 LUT257688:LUX262670 LKX257688:LLB262670 LBB257688:LBF262670 KRF257688:KRJ262670 KHJ257688:KHN262670 JXN257688:JXR262670 JNR257688:JNV262670 JDV257688:JDZ262670 ITZ257688:IUD262670 IKD257688:IKH262670 IAH257688:IAL262670 HQL257688:HQP262670 HGP257688:HGT262670 GWT257688:GWX262670 GMX257688:GNB262670 GDB257688:GDF262670 FTF257688:FTJ262670 FJJ257688:FJN262670 EZN257688:EZR262670 EPR257688:EPV262670 EFV257688:EFZ262670 DVZ257688:DWD262670 DMD257688:DMH262670 DCH257688:DCL262670 CSL257688:CSP262670 CIP257688:CIT262670 BYT257688:BYX262670 BOX257688:BPB262670 BFB257688:BFF262670 AVF257688:AVJ262670 ALJ257688:ALN262670 ABN257688:ABR262670 RR257688:RV262670 HV257688:HZ262670 WUH192152:WUL197134 WKL192152:WKP197134 WAP192152:WAT197134 VQT192152:VQX197134 VGX192152:VHB197134 UXB192152:UXF197134 UNF192152:UNJ197134 UDJ192152:UDN197134 TTN192152:TTR197134 TJR192152:TJV197134 SZV192152:SZZ197134 SPZ192152:SQD197134 SGD192152:SGH197134 RWH192152:RWL197134 RML192152:RMP197134 RCP192152:RCT197134 QST192152:QSX197134 QIX192152:QJB197134 PZB192152:PZF197134 PPF192152:PPJ197134 PFJ192152:PFN197134 OVN192152:OVR197134 OLR192152:OLV197134 OBV192152:OBZ197134 NRZ192152:NSD197134 NID192152:NIH197134 MYH192152:MYL197134 MOL192152:MOP197134 MEP192152:MET197134 LUT192152:LUX197134 LKX192152:LLB197134 LBB192152:LBF197134 KRF192152:KRJ197134 KHJ192152:KHN197134 JXN192152:JXR197134 JNR192152:JNV197134 JDV192152:JDZ197134 ITZ192152:IUD197134 IKD192152:IKH197134 IAH192152:IAL197134 HQL192152:HQP197134 HGP192152:HGT197134 GWT192152:GWX197134 GMX192152:GNB197134 GDB192152:GDF197134 FTF192152:FTJ197134 FJJ192152:FJN197134 EZN192152:EZR197134 EPR192152:EPV197134 EFV192152:EFZ197134 DVZ192152:DWD197134 DMD192152:DMH197134 DCH192152:DCL197134 CSL192152:CSP197134 CIP192152:CIT197134 BYT192152:BYX197134 BOX192152:BPB197134 BFB192152:BFF197134 AVF192152:AVJ197134 ALJ192152:ALN197134 ABN192152:ABR197134 RR192152:RV197134 HV192152:HZ197134 WUH126616:WUL131598 WKL126616:WKP131598 WAP126616:WAT131598 VQT126616:VQX131598 VGX126616:VHB131598 UXB126616:UXF131598 UNF126616:UNJ131598 UDJ126616:UDN131598 TTN126616:TTR131598 TJR126616:TJV131598 SZV126616:SZZ131598 SPZ126616:SQD131598 SGD126616:SGH131598 RWH126616:RWL131598 RML126616:RMP131598 RCP126616:RCT131598 QST126616:QSX131598 QIX126616:QJB131598 PZB126616:PZF131598 PPF126616:PPJ131598 PFJ126616:PFN131598 OVN126616:OVR131598 OLR126616:OLV131598 OBV126616:OBZ131598 NRZ126616:NSD131598 NID126616:NIH131598 MYH126616:MYL131598 MOL126616:MOP131598 MEP126616:MET131598 LUT126616:LUX131598 LKX126616:LLB131598 LBB126616:LBF131598 KRF126616:KRJ131598 KHJ126616:KHN131598 JXN126616:JXR131598 JNR126616:JNV131598 JDV126616:JDZ131598 ITZ126616:IUD131598 IKD126616:IKH131598 IAH126616:IAL131598 HQL126616:HQP131598 HGP126616:HGT131598 GWT126616:GWX131598 GMX126616:GNB131598 GDB126616:GDF131598 FTF126616:FTJ131598 FJJ126616:FJN131598 EZN126616:EZR131598 EPR126616:EPV131598 EFV126616:EFZ131598 DVZ126616:DWD131598 DMD126616:DMH131598 DCH126616:DCL131598 CSL126616:CSP131598 CIP126616:CIT131598 BYT126616:BYX131598 BOX126616:BPB131598 BFB126616:BFF131598 AVF126616:AVJ131598 ALJ126616:ALN131598 ABN126616:ABR131598 RR126616:RV131598 HV126616:HZ131598 WUH61080:WUL66062 WKL61080:WKP66062 WAP61080:WAT66062 VQT61080:VQX66062 VGX61080:VHB66062 UXB61080:UXF66062 UNF61080:UNJ66062 UDJ61080:UDN66062 TTN61080:TTR66062 TJR61080:TJV66062 SZV61080:SZZ66062 SPZ61080:SQD66062 SGD61080:SGH66062 RWH61080:RWL66062 RML61080:RMP66062 RCP61080:RCT66062 QST61080:QSX66062 QIX61080:QJB66062 PZB61080:PZF66062 PPF61080:PPJ66062 PFJ61080:PFN66062 OVN61080:OVR66062 OLR61080:OLV66062 OBV61080:OBZ66062 NRZ61080:NSD66062 NID61080:NIH66062 MYH61080:MYL66062 MOL61080:MOP66062 MEP61080:MET66062 LUT61080:LUX66062 LKX61080:LLB66062 LBB61080:LBF66062 KRF61080:KRJ66062 KHJ61080:KHN66062 JXN61080:JXR66062 JNR61080:JNV66062 JDV61080:JDZ66062 ITZ61080:IUD66062 IKD61080:IKH66062 IAH61080:IAL66062 HQL61080:HQP66062 HGP61080:HGT66062 GWT61080:GWX66062 GMX61080:GNB66062 GDB61080:GDF66062 FTF61080:FTJ66062 FJJ61080:FJN66062 EZN61080:EZR66062 EPR61080:EPV66062 EFV61080:EFZ66062 DVZ61080:DWD66062 DMD61080:DMH66062 DCH61080:DCL66062 CSL61080:CSP66062 CIP61080:CIT66062 BYT61080:BYX66062 BOX61080:BPB66062 BFB61080:BFF66062 AVF61080:AVJ66062 ALJ61080:ALN66062 ABN61080:ABR66062 RR61080:RV66062 HV61080:HZ66062 WUH978573:WUL978582 WKL978573:WKP978582 WAP978573:WAT978582 VQT978573:VQX978582 VGX978573:VHB978582 UXB978573:UXF978582 UNF978573:UNJ978582 UDJ978573:UDN978582 TTN978573:TTR978582 TJR978573:TJV978582 SZV978573:SZZ978582 SPZ978573:SQD978582 SGD978573:SGH978582 RWH978573:RWL978582 RML978573:RMP978582 RCP978573:RCT978582 QST978573:QSX978582 QIX978573:QJB978582 PZB978573:PZF978582 PPF978573:PPJ978582 PFJ978573:PFN978582 OVN978573:OVR978582 OLR978573:OLV978582 OBV978573:OBZ978582 NRZ978573:NSD978582 NID978573:NIH978582 MYH978573:MYL978582 MOL978573:MOP978582 MEP978573:MET978582 LUT978573:LUX978582 LKX978573:LLB978582 LBB978573:LBF978582 KRF978573:KRJ978582 KHJ978573:KHN978582 JXN978573:JXR978582 JNR978573:JNV978582 JDV978573:JDZ978582 ITZ978573:IUD978582 IKD978573:IKH978582 IAH978573:IAL978582 HQL978573:HQP978582 HGP978573:HGT978582 GWT978573:GWX978582 GMX978573:GNB978582 GDB978573:GDF978582 FTF978573:FTJ978582 FJJ978573:FJN978582 EZN978573:EZR978582 EPR978573:EPV978582 EFV978573:EFZ978582 DVZ978573:DWD978582 DMD978573:DMH978582 DCH978573:DCL978582 CSL978573:CSP978582 CIP978573:CIT978582 BYT978573:BYX978582 BOX978573:BPB978582 BFB978573:BFF978582 AVF978573:AVJ978582 ALJ978573:ALN978582 ABN978573:ABR978582 RR978573:RV978582 HV978573:HZ978582 WUH913037:WUL913046 WKL913037:WKP913046 WAP913037:WAT913046 VQT913037:VQX913046 VGX913037:VHB913046 UXB913037:UXF913046 UNF913037:UNJ913046 UDJ913037:UDN913046 TTN913037:TTR913046 TJR913037:TJV913046 SZV913037:SZZ913046 SPZ913037:SQD913046 SGD913037:SGH913046 RWH913037:RWL913046 RML913037:RMP913046 RCP913037:RCT913046 QST913037:QSX913046 QIX913037:QJB913046 PZB913037:PZF913046 PPF913037:PPJ913046 PFJ913037:PFN913046 OVN913037:OVR913046 OLR913037:OLV913046 OBV913037:OBZ913046 NRZ913037:NSD913046 NID913037:NIH913046 MYH913037:MYL913046 MOL913037:MOP913046 MEP913037:MET913046 LUT913037:LUX913046 LKX913037:LLB913046 LBB913037:LBF913046 KRF913037:KRJ913046 KHJ913037:KHN913046 JXN913037:JXR913046 JNR913037:JNV913046 JDV913037:JDZ913046 ITZ913037:IUD913046 IKD913037:IKH913046 IAH913037:IAL913046 HQL913037:HQP913046 HGP913037:HGT913046 GWT913037:GWX913046 GMX913037:GNB913046 GDB913037:GDF913046 FTF913037:FTJ913046 FJJ913037:FJN913046 EZN913037:EZR913046 EPR913037:EPV913046 EFV913037:EFZ913046 DVZ913037:DWD913046 DMD913037:DMH913046 DCH913037:DCL913046 CSL913037:CSP913046 CIP913037:CIT913046 BYT913037:BYX913046 BOX913037:BPB913046 BFB913037:BFF913046 AVF913037:AVJ913046 ALJ913037:ALN913046 ABN913037:ABR913046 RR913037:RV913046 HV913037:HZ913046 WUH847501:WUL847510 WKL847501:WKP847510 WAP847501:WAT847510 VQT847501:VQX847510 VGX847501:VHB847510 UXB847501:UXF847510 UNF847501:UNJ847510 UDJ847501:UDN847510 TTN847501:TTR847510 TJR847501:TJV847510 SZV847501:SZZ847510 SPZ847501:SQD847510 SGD847501:SGH847510 RWH847501:RWL847510 RML847501:RMP847510 RCP847501:RCT847510 QST847501:QSX847510 QIX847501:QJB847510 PZB847501:PZF847510 PPF847501:PPJ847510 PFJ847501:PFN847510 OVN847501:OVR847510 OLR847501:OLV847510 OBV847501:OBZ847510 NRZ847501:NSD847510 NID847501:NIH847510 MYH847501:MYL847510 MOL847501:MOP847510 MEP847501:MET847510 LUT847501:LUX847510 LKX847501:LLB847510 LBB847501:LBF847510 KRF847501:KRJ847510 KHJ847501:KHN847510 JXN847501:JXR847510 JNR847501:JNV847510 JDV847501:JDZ847510 ITZ847501:IUD847510 IKD847501:IKH847510 IAH847501:IAL847510 HQL847501:HQP847510 HGP847501:HGT847510 GWT847501:GWX847510 GMX847501:GNB847510 GDB847501:GDF847510 FTF847501:FTJ847510 FJJ847501:FJN847510 EZN847501:EZR847510 EPR847501:EPV847510 EFV847501:EFZ847510 DVZ847501:DWD847510 DMD847501:DMH847510 DCH847501:DCL847510 CSL847501:CSP847510 CIP847501:CIT847510 BYT847501:BYX847510 BOX847501:BPB847510 BFB847501:BFF847510 AVF847501:AVJ847510 ALJ847501:ALN847510 ABN847501:ABR847510 RR847501:RV847510 HV847501:HZ847510 WUH781965:WUL781974 WKL781965:WKP781974 WAP781965:WAT781974 VQT781965:VQX781974 VGX781965:VHB781974 UXB781965:UXF781974 UNF781965:UNJ781974 UDJ781965:UDN781974 TTN781965:TTR781974 TJR781965:TJV781974 SZV781965:SZZ781974 SPZ781965:SQD781974 SGD781965:SGH781974 RWH781965:RWL781974 RML781965:RMP781974 RCP781965:RCT781974 QST781965:QSX781974 QIX781965:QJB781974 PZB781965:PZF781974 PPF781965:PPJ781974 PFJ781965:PFN781974 OVN781965:OVR781974 OLR781965:OLV781974 OBV781965:OBZ781974 NRZ781965:NSD781974 NID781965:NIH781974 MYH781965:MYL781974 MOL781965:MOP781974 MEP781965:MET781974 LUT781965:LUX781974 LKX781965:LLB781974 LBB781965:LBF781974 KRF781965:KRJ781974 KHJ781965:KHN781974 JXN781965:JXR781974 JNR781965:JNV781974 JDV781965:JDZ781974 ITZ781965:IUD781974 IKD781965:IKH781974 IAH781965:IAL781974 HQL781965:HQP781974 HGP781965:HGT781974 GWT781965:GWX781974 GMX781965:GNB781974 GDB781965:GDF781974 FTF781965:FTJ781974 FJJ781965:FJN781974 EZN781965:EZR781974 EPR781965:EPV781974 EFV781965:EFZ781974 DVZ781965:DWD781974 DMD781965:DMH781974 DCH781965:DCL781974 CSL781965:CSP781974 CIP781965:CIT781974 BYT781965:BYX781974 BOX781965:BPB781974 BFB781965:BFF781974 AVF781965:AVJ781974 ALJ781965:ALN781974 ABN781965:ABR781974 RR781965:RV781974 HV781965:HZ781974 WUH716429:WUL716438 WKL716429:WKP716438 WAP716429:WAT716438 VQT716429:VQX716438 VGX716429:VHB716438 UXB716429:UXF716438 UNF716429:UNJ716438 UDJ716429:UDN716438 TTN716429:TTR716438 TJR716429:TJV716438 SZV716429:SZZ716438 SPZ716429:SQD716438 SGD716429:SGH716438 RWH716429:RWL716438 RML716429:RMP716438 RCP716429:RCT716438 QST716429:QSX716438 QIX716429:QJB716438 PZB716429:PZF716438 PPF716429:PPJ716438 PFJ716429:PFN716438 OVN716429:OVR716438 OLR716429:OLV716438 OBV716429:OBZ716438 NRZ716429:NSD716438 NID716429:NIH716438 MYH716429:MYL716438 MOL716429:MOP716438 MEP716429:MET716438 LUT716429:LUX716438 LKX716429:LLB716438 LBB716429:LBF716438 KRF716429:KRJ716438 KHJ716429:KHN716438 JXN716429:JXR716438 JNR716429:JNV716438 JDV716429:JDZ716438 ITZ716429:IUD716438 IKD716429:IKH716438 IAH716429:IAL716438 HQL716429:HQP716438 HGP716429:HGT716438 GWT716429:GWX716438 GMX716429:GNB716438 GDB716429:GDF716438 FTF716429:FTJ716438 FJJ716429:FJN716438 EZN716429:EZR716438 EPR716429:EPV716438 EFV716429:EFZ716438 DVZ716429:DWD716438 DMD716429:DMH716438 DCH716429:DCL716438 CSL716429:CSP716438 CIP716429:CIT716438 BYT716429:BYX716438 BOX716429:BPB716438 BFB716429:BFF716438 AVF716429:AVJ716438 ALJ716429:ALN716438 ABN716429:ABR716438 RR716429:RV716438 HV716429:HZ716438 WUH650893:WUL650902 WKL650893:WKP650902 WAP650893:WAT650902 VQT650893:VQX650902 VGX650893:VHB650902 UXB650893:UXF650902 UNF650893:UNJ650902 UDJ650893:UDN650902 TTN650893:TTR650902 TJR650893:TJV650902 SZV650893:SZZ650902 SPZ650893:SQD650902 SGD650893:SGH650902 RWH650893:RWL650902 RML650893:RMP650902 RCP650893:RCT650902 QST650893:QSX650902 QIX650893:QJB650902 PZB650893:PZF650902 PPF650893:PPJ650902 PFJ650893:PFN650902 OVN650893:OVR650902 OLR650893:OLV650902 OBV650893:OBZ650902 NRZ650893:NSD650902 NID650893:NIH650902 MYH650893:MYL650902 MOL650893:MOP650902 MEP650893:MET650902 LUT650893:LUX650902 LKX650893:LLB650902 LBB650893:LBF650902 KRF650893:KRJ650902 KHJ650893:KHN650902 JXN650893:JXR650902 JNR650893:JNV650902 JDV650893:JDZ650902 ITZ650893:IUD650902 IKD650893:IKH650902 IAH650893:IAL650902 HQL650893:HQP650902 HGP650893:HGT650902 GWT650893:GWX650902 GMX650893:GNB650902 GDB650893:GDF650902 FTF650893:FTJ650902 FJJ650893:FJN650902 EZN650893:EZR650902 EPR650893:EPV650902 EFV650893:EFZ650902 DVZ650893:DWD650902 DMD650893:DMH650902 DCH650893:DCL650902 CSL650893:CSP650902 CIP650893:CIT650902 BYT650893:BYX650902 BOX650893:BPB650902 BFB650893:BFF650902 AVF650893:AVJ650902 ALJ650893:ALN650902 ABN650893:ABR650902 RR650893:RV650902 HV650893:HZ650902 WUH585357:WUL585366 WKL585357:WKP585366 WAP585357:WAT585366 VQT585357:VQX585366 VGX585357:VHB585366 UXB585357:UXF585366 UNF585357:UNJ585366 UDJ585357:UDN585366 TTN585357:TTR585366 TJR585357:TJV585366 SZV585357:SZZ585366 SPZ585357:SQD585366 SGD585357:SGH585366 RWH585357:RWL585366 RML585357:RMP585366 RCP585357:RCT585366 QST585357:QSX585366 QIX585357:QJB585366 PZB585357:PZF585366 PPF585357:PPJ585366 PFJ585357:PFN585366 OVN585357:OVR585366 OLR585357:OLV585366 OBV585357:OBZ585366 NRZ585357:NSD585366 NID585357:NIH585366 MYH585357:MYL585366 MOL585357:MOP585366 MEP585357:MET585366 LUT585357:LUX585366 LKX585357:LLB585366 LBB585357:LBF585366 KRF585357:KRJ585366 KHJ585357:KHN585366 JXN585357:JXR585366 JNR585357:JNV585366 JDV585357:JDZ585366 ITZ585357:IUD585366 IKD585357:IKH585366 IAH585357:IAL585366 HQL585357:HQP585366 HGP585357:HGT585366 GWT585357:GWX585366 GMX585357:GNB585366 GDB585357:GDF585366 FTF585357:FTJ585366 FJJ585357:FJN585366 EZN585357:EZR585366 EPR585357:EPV585366 EFV585357:EFZ585366 DVZ585357:DWD585366 DMD585357:DMH585366 DCH585357:DCL585366 CSL585357:CSP585366 CIP585357:CIT585366 BYT585357:BYX585366 BOX585357:BPB585366 BFB585357:BFF585366 AVF585357:AVJ585366 ALJ585357:ALN585366 ABN585357:ABR585366 RR585357:RV585366 HV585357:HZ585366 WUH519821:WUL519830 WKL519821:WKP519830 WAP519821:WAT519830 VQT519821:VQX519830 VGX519821:VHB519830 UXB519821:UXF519830 UNF519821:UNJ519830 UDJ519821:UDN519830 TTN519821:TTR519830 TJR519821:TJV519830 SZV519821:SZZ519830 SPZ519821:SQD519830 SGD519821:SGH519830 RWH519821:RWL519830 RML519821:RMP519830 RCP519821:RCT519830 QST519821:QSX519830 QIX519821:QJB519830 PZB519821:PZF519830 PPF519821:PPJ519830 PFJ519821:PFN519830 OVN519821:OVR519830 OLR519821:OLV519830 OBV519821:OBZ519830 NRZ519821:NSD519830 NID519821:NIH519830 MYH519821:MYL519830 MOL519821:MOP519830 MEP519821:MET519830 LUT519821:LUX519830 LKX519821:LLB519830 LBB519821:LBF519830 KRF519821:KRJ519830 KHJ519821:KHN519830 JXN519821:JXR519830 JNR519821:JNV519830 JDV519821:JDZ519830 ITZ519821:IUD519830 IKD519821:IKH519830 IAH519821:IAL519830 HQL519821:HQP519830 HGP519821:HGT519830 GWT519821:GWX519830 GMX519821:GNB519830 GDB519821:GDF519830 FTF519821:FTJ519830 FJJ519821:FJN519830 EZN519821:EZR519830 EPR519821:EPV519830 EFV519821:EFZ519830 DVZ519821:DWD519830 DMD519821:DMH519830 DCH519821:DCL519830 CSL519821:CSP519830 CIP519821:CIT519830 BYT519821:BYX519830 BOX519821:BPB519830 BFB519821:BFF519830 AVF519821:AVJ519830 ALJ519821:ALN519830 ABN519821:ABR519830 RR519821:RV519830 HV519821:HZ519830 WUH454285:WUL454294 WKL454285:WKP454294 WAP454285:WAT454294 VQT454285:VQX454294 VGX454285:VHB454294 UXB454285:UXF454294 UNF454285:UNJ454294 UDJ454285:UDN454294 TTN454285:TTR454294 TJR454285:TJV454294 SZV454285:SZZ454294 SPZ454285:SQD454294 SGD454285:SGH454294 RWH454285:RWL454294 RML454285:RMP454294 RCP454285:RCT454294 QST454285:QSX454294 QIX454285:QJB454294 PZB454285:PZF454294 PPF454285:PPJ454294 PFJ454285:PFN454294 OVN454285:OVR454294 OLR454285:OLV454294 OBV454285:OBZ454294 NRZ454285:NSD454294 NID454285:NIH454294 MYH454285:MYL454294 MOL454285:MOP454294 MEP454285:MET454294 LUT454285:LUX454294 LKX454285:LLB454294 LBB454285:LBF454294 KRF454285:KRJ454294 KHJ454285:KHN454294 JXN454285:JXR454294 JNR454285:JNV454294 JDV454285:JDZ454294 ITZ454285:IUD454294 IKD454285:IKH454294 IAH454285:IAL454294 HQL454285:HQP454294 HGP454285:HGT454294 GWT454285:GWX454294 GMX454285:GNB454294 GDB454285:GDF454294 FTF454285:FTJ454294 FJJ454285:FJN454294 EZN454285:EZR454294 EPR454285:EPV454294 EFV454285:EFZ454294 DVZ454285:DWD454294 DMD454285:DMH454294 DCH454285:DCL454294 CSL454285:CSP454294 CIP454285:CIT454294 BYT454285:BYX454294 BOX454285:BPB454294 BFB454285:BFF454294 AVF454285:AVJ454294 ALJ454285:ALN454294 ABN454285:ABR454294 RR454285:RV454294 HV454285:HZ454294 WUH388749:WUL388758 WKL388749:WKP388758 WAP388749:WAT388758 VQT388749:VQX388758 VGX388749:VHB388758 UXB388749:UXF388758 UNF388749:UNJ388758 UDJ388749:UDN388758 TTN388749:TTR388758 TJR388749:TJV388758 SZV388749:SZZ388758 SPZ388749:SQD388758 SGD388749:SGH388758 RWH388749:RWL388758 RML388749:RMP388758 RCP388749:RCT388758 QST388749:QSX388758 QIX388749:QJB388758 PZB388749:PZF388758 PPF388749:PPJ388758 PFJ388749:PFN388758 OVN388749:OVR388758 OLR388749:OLV388758 OBV388749:OBZ388758 NRZ388749:NSD388758 NID388749:NIH388758 MYH388749:MYL388758 MOL388749:MOP388758 MEP388749:MET388758 LUT388749:LUX388758 LKX388749:LLB388758 LBB388749:LBF388758 KRF388749:KRJ388758 KHJ388749:KHN388758 JXN388749:JXR388758 JNR388749:JNV388758 JDV388749:JDZ388758 ITZ388749:IUD388758 IKD388749:IKH388758 IAH388749:IAL388758 HQL388749:HQP388758 HGP388749:HGT388758 GWT388749:GWX388758 GMX388749:GNB388758 GDB388749:GDF388758 FTF388749:FTJ388758 FJJ388749:FJN388758 EZN388749:EZR388758 EPR388749:EPV388758 EFV388749:EFZ388758 DVZ388749:DWD388758 DMD388749:DMH388758 DCH388749:DCL388758 CSL388749:CSP388758 CIP388749:CIT388758 BYT388749:BYX388758 BOX388749:BPB388758 BFB388749:BFF388758 AVF388749:AVJ388758 ALJ388749:ALN388758 ABN388749:ABR388758 RR388749:RV388758 HV388749:HZ388758 WUH323213:WUL323222 WKL323213:WKP323222 WAP323213:WAT323222 VQT323213:VQX323222 VGX323213:VHB323222 UXB323213:UXF323222 UNF323213:UNJ323222 UDJ323213:UDN323222 TTN323213:TTR323222 TJR323213:TJV323222 SZV323213:SZZ323222 SPZ323213:SQD323222 SGD323213:SGH323222 RWH323213:RWL323222 RML323213:RMP323222 RCP323213:RCT323222 QST323213:QSX323222 QIX323213:QJB323222 PZB323213:PZF323222 PPF323213:PPJ323222 PFJ323213:PFN323222 OVN323213:OVR323222 OLR323213:OLV323222 OBV323213:OBZ323222 NRZ323213:NSD323222 NID323213:NIH323222 MYH323213:MYL323222 MOL323213:MOP323222 MEP323213:MET323222 LUT323213:LUX323222 LKX323213:LLB323222 LBB323213:LBF323222 KRF323213:KRJ323222 KHJ323213:KHN323222 JXN323213:JXR323222 JNR323213:JNV323222 JDV323213:JDZ323222 ITZ323213:IUD323222 IKD323213:IKH323222 IAH323213:IAL323222 HQL323213:HQP323222 HGP323213:HGT323222 GWT323213:GWX323222 GMX323213:GNB323222 GDB323213:GDF323222 FTF323213:FTJ323222 FJJ323213:FJN323222 EZN323213:EZR323222 EPR323213:EPV323222 EFV323213:EFZ323222 DVZ323213:DWD323222 DMD323213:DMH323222 DCH323213:DCL323222 CSL323213:CSP323222 CIP323213:CIT323222 BYT323213:BYX323222 BOX323213:BPB323222 BFB323213:BFF323222 AVF323213:AVJ323222 ALJ323213:ALN323222 ABN323213:ABR323222 RR323213:RV323222 HV323213:HZ323222 WUH257677:WUL257686 WKL257677:WKP257686 WAP257677:WAT257686 VQT257677:VQX257686 VGX257677:VHB257686 UXB257677:UXF257686 UNF257677:UNJ257686 UDJ257677:UDN257686 TTN257677:TTR257686 TJR257677:TJV257686 SZV257677:SZZ257686 SPZ257677:SQD257686 SGD257677:SGH257686 RWH257677:RWL257686 RML257677:RMP257686 RCP257677:RCT257686 QST257677:QSX257686 QIX257677:QJB257686 PZB257677:PZF257686 PPF257677:PPJ257686 PFJ257677:PFN257686 OVN257677:OVR257686 OLR257677:OLV257686 OBV257677:OBZ257686 NRZ257677:NSD257686 NID257677:NIH257686 MYH257677:MYL257686 MOL257677:MOP257686 MEP257677:MET257686 LUT257677:LUX257686 LKX257677:LLB257686 LBB257677:LBF257686 KRF257677:KRJ257686 KHJ257677:KHN257686 JXN257677:JXR257686 JNR257677:JNV257686 JDV257677:JDZ257686 ITZ257677:IUD257686 IKD257677:IKH257686 IAH257677:IAL257686 HQL257677:HQP257686 HGP257677:HGT257686 GWT257677:GWX257686 GMX257677:GNB257686 GDB257677:GDF257686 FTF257677:FTJ257686 FJJ257677:FJN257686 EZN257677:EZR257686 EPR257677:EPV257686 EFV257677:EFZ257686 DVZ257677:DWD257686 DMD257677:DMH257686 DCH257677:DCL257686 CSL257677:CSP257686 CIP257677:CIT257686 BYT257677:BYX257686 BOX257677:BPB257686 BFB257677:BFF257686 AVF257677:AVJ257686 ALJ257677:ALN257686 ABN257677:ABR257686 RR257677:RV257686 HV257677:HZ257686 WUH192141:WUL192150 WKL192141:WKP192150 WAP192141:WAT192150 VQT192141:VQX192150 VGX192141:VHB192150 UXB192141:UXF192150 UNF192141:UNJ192150 UDJ192141:UDN192150 TTN192141:TTR192150 TJR192141:TJV192150 SZV192141:SZZ192150 SPZ192141:SQD192150 SGD192141:SGH192150 RWH192141:RWL192150 RML192141:RMP192150 RCP192141:RCT192150 QST192141:QSX192150 QIX192141:QJB192150 PZB192141:PZF192150 PPF192141:PPJ192150 PFJ192141:PFN192150 OVN192141:OVR192150 OLR192141:OLV192150 OBV192141:OBZ192150 NRZ192141:NSD192150 NID192141:NIH192150 MYH192141:MYL192150 MOL192141:MOP192150 MEP192141:MET192150 LUT192141:LUX192150 LKX192141:LLB192150 LBB192141:LBF192150 KRF192141:KRJ192150 KHJ192141:KHN192150 JXN192141:JXR192150 JNR192141:JNV192150 JDV192141:JDZ192150 ITZ192141:IUD192150 IKD192141:IKH192150 IAH192141:IAL192150 HQL192141:HQP192150 HGP192141:HGT192150 GWT192141:GWX192150 GMX192141:GNB192150 GDB192141:GDF192150 FTF192141:FTJ192150 FJJ192141:FJN192150 EZN192141:EZR192150 EPR192141:EPV192150 EFV192141:EFZ192150 DVZ192141:DWD192150 DMD192141:DMH192150 DCH192141:DCL192150 CSL192141:CSP192150 CIP192141:CIT192150 BYT192141:BYX192150 BOX192141:BPB192150 BFB192141:BFF192150 AVF192141:AVJ192150 ALJ192141:ALN192150 ABN192141:ABR192150 RR192141:RV192150 HV192141:HZ192150 WUH126605:WUL126614 WKL126605:WKP126614 WAP126605:WAT126614 VQT126605:VQX126614 VGX126605:VHB126614 UXB126605:UXF126614 UNF126605:UNJ126614 UDJ126605:UDN126614 TTN126605:TTR126614 TJR126605:TJV126614 SZV126605:SZZ126614 SPZ126605:SQD126614 SGD126605:SGH126614 RWH126605:RWL126614 RML126605:RMP126614 RCP126605:RCT126614 QST126605:QSX126614 QIX126605:QJB126614 PZB126605:PZF126614 PPF126605:PPJ126614 PFJ126605:PFN126614 OVN126605:OVR126614 OLR126605:OLV126614 OBV126605:OBZ126614 NRZ126605:NSD126614 NID126605:NIH126614 MYH126605:MYL126614 MOL126605:MOP126614 MEP126605:MET126614 LUT126605:LUX126614 LKX126605:LLB126614 LBB126605:LBF126614 KRF126605:KRJ126614 KHJ126605:KHN126614 JXN126605:JXR126614 JNR126605:JNV126614 JDV126605:JDZ126614 ITZ126605:IUD126614 IKD126605:IKH126614 IAH126605:IAL126614 HQL126605:HQP126614 HGP126605:HGT126614 GWT126605:GWX126614 GMX126605:GNB126614 GDB126605:GDF126614 FTF126605:FTJ126614 FJJ126605:FJN126614 EZN126605:EZR126614 EPR126605:EPV126614 EFV126605:EFZ126614 DVZ126605:DWD126614 DMD126605:DMH126614 DCH126605:DCL126614 CSL126605:CSP126614 CIP126605:CIT126614 BYT126605:BYX126614 BOX126605:BPB126614 BFB126605:BFF126614 AVF126605:AVJ126614 ALJ126605:ALN126614 ABN126605:ABR126614 RR126605:RV126614 HV126605:HZ126614 WUH61069:WUL61078 WKL61069:WKP61078 WAP61069:WAT61078 VQT61069:VQX61078 VGX61069:VHB61078 UXB61069:UXF61078 UNF61069:UNJ61078 UDJ61069:UDN61078 TTN61069:TTR61078 TJR61069:TJV61078 SZV61069:SZZ61078 SPZ61069:SQD61078 SGD61069:SGH61078 RWH61069:RWL61078 RML61069:RMP61078 RCP61069:RCT61078 QST61069:QSX61078 QIX61069:QJB61078 PZB61069:PZF61078 PPF61069:PPJ61078 PFJ61069:PFN61078 OVN61069:OVR61078 OLR61069:OLV61078 OBV61069:OBZ61078 NRZ61069:NSD61078 NID61069:NIH61078 MYH61069:MYL61078 MOL61069:MOP61078 MEP61069:MET61078 LUT61069:LUX61078 LKX61069:LLB61078 LBB61069:LBF61078 KRF61069:KRJ61078 KHJ61069:KHN61078 JXN61069:JXR61078 JNR61069:JNV61078 JDV61069:JDZ61078 ITZ61069:IUD61078 IKD61069:IKH61078 IAH61069:IAL61078 HQL61069:HQP61078 HGP61069:HGT61078 GWT61069:GWX61078 GMX61069:GNB61078 GDB61069:GDF61078 FTF61069:FTJ61078 FJJ61069:FJN61078 EZN61069:EZR61078 EPR61069:EPV61078 EFV61069:EFZ61078 DVZ61069:DWD61078 DMD61069:DMH61078 DCH61069:DCL61078 CSL61069:CSP61078 CIP61069:CIT61078 BYT61069:BYX61078 BOX61069:BPB61078 BFB61069:BFF61078 AVF61069:AVJ61078 ALJ61069:ALN61078 ABN61069:ABR61078 RR61069:RV61078 HV61069:HZ61078 WUH978551:WUL978560 WKL978551:WKP978560 WAP978551:WAT978560 VQT978551:VQX978560 VGX978551:VHB978560 UXB978551:UXF978560 UNF978551:UNJ978560 UDJ978551:UDN978560 TTN978551:TTR978560 TJR978551:TJV978560 SZV978551:SZZ978560 SPZ978551:SQD978560 SGD978551:SGH978560 RWH978551:RWL978560 RML978551:RMP978560 RCP978551:RCT978560 QST978551:QSX978560 QIX978551:QJB978560 PZB978551:PZF978560 PPF978551:PPJ978560 PFJ978551:PFN978560 OVN978551:OVR978560 OLR978551:OLV978560 OBV978551:OBZ978560 NRZ978551:NSD978560 NID978551:NIH978560 MYH978551:MYL978560 MOL978551:MOP978560 MEP978551:MET978560 LUT978551:LUX978560 LKX978551:LLB978560 LBB978551:LBF978560 KRF978551:KRJ978560 KHJ978551:KHN978560 JXN978551:JXR978560 JNR978551:JNV978560 JDV978551:JDZ978560 ITZ978551:IUD978560 IKD978551:IKH978560 IAH978551:IAL978560 HQL978551:HQP978560 HGP978551:HGT978560 GWT978551:GWX978560 GMX978551:GNB978560 GDB978551:GDF978560 FTF978551:FTJ978560 FJJ978551:FJN978560 EZN978551:EZR978560 EPR978551:EPV978560 EFV978551:EFZ978560 DVZ978551:DWD978560 DMD978551:DMH978560 DCH978551:DCL978560 CSL978551:CSP978560 CIP978551:CIT978560 BYT978551:BYX978560 BOX978551:BPB978560 BFB978551:BFF978560 AVF978551:AVJ978560 ALJ978551:ALN978560 ABN978551:ABR978560 RR978551:RV978560 HV978551:HZ978560 WUH913015:WUL913024 WKL913015:WKP913024 WAP913015:WAT913024 VQT913015:VQX913024 VGX913015:VHB913024 UXB913015:UXF913024 UNF913015:UNJ913024 UDJ913015:UDN913024 TTN913015:TTR913024 TJR913015:TJV913024 SZV913015:SZZ913024 SPZ913015:SQD913024 SGD913015:SGH913024 RWH913015:RWL913024 RML913015:RMP913024 RCP913015:RCT913024 QST913015:QSX913024 QIX913015:QJB913024 PZB913015:PZF913024 PPF913015:PPJ913024 PFJ913015:PFN913024 OVN913015:OVR913024 OLR913015:OLV913024 OBV913015:OBZ913024 NRZ913015:NSD913024 NID913015:NIH913024 MYH913015:MYL913024 MOL913015:MOP913024 MEP913015:MET913024 LUT913015:LUX913024 LKX913015:LLB913024 LBB913015:LBF913024 KRF913015:KRJ913024 KHJ913015:KHN913024 JXN913015:JXR913024 JNR913015:JNV913024 JDV913015:JDZ913024 ITZ913015:IUD913024 IKD913015:IKH913024 IAH913015:IAL913024 HQL913015:HQP913024 HGP913015:HGT913024 GWT913015:GWX913024 GMX913015:GNB913024 GDB913015:GDF913024 FTF913015:FTJ913024 FJJ913015:FJN913024 EZN913015:EZR913024 EPR913015:EPV913024 EFV913015:EFZ913024 DVZ913015:DWD913024 DMD913015:DMH913024 DCH913015:DCL913024 CSL913015:CSP913024 CIP913015:CIT913024 BYT913015:BYX913024 BOX913015:BPB913024 BFB913015:BFF913024 AVF913015:AVJ913024 ALJ913015:ALN913024 ABN913015:ABR913024 RR913015:RV913024 HV913015:HZ913024 WUH847479:WUL847488 WKL847479:WKP847488 WAP847479:WAT847488 VQT847479:VQX847488 VGX847479:VHB847488 UXB847479:UXF847488 UNF847479:UNJ847488 UDJ847479:UDN847488 TTN847479:TTR847488 TJR847479:TJV847488 SZV847479:SZZ847488 SPZ847479:SQD847488 SGD847479:SGH847488 RWH847479:RWL847488 RML847479:RMP847488 RCP847479:RCT847488 QST847479:QSX847488 QIX847479:QJB847488 PZB847479:PZF847488 PPF847479:PPJ847488 PFJ847479:PFN847488 OVN847479:OVR847488 OLR847479:OLV847488 OBV847479:OBZ847488 NRZ847479:NSD847488 NID847479:NIH847488 MYH847479:MYL847488 MOL847479:MOP847488 MEP847479:MET847488 LUT847479:LUX847488 LKX847479:LLB847488 LBB847479:LBF847488 KRF847479:KRJ847488 KHJ847479:KHN847488 JXN847479:JXR847488 JNR847479:JNV847488 JDV847479:JDZ847488 ITZ847479:IUD847488 IKD847479:IKH847488 IAH847479:IAL847488 HQL847479:HQP847488 HGP847479:HGT847488 GWT847479:GWX847488 GMX847479:GNB847488 GDB847479:GDF847488 FTF847479:FTJ847488 FJJ847479:FJN847488 EZN847479:EZR847488 EPR847479:EPV847488 EFV847479:EFZ847488 DVZ847479:DWD847488 DMD847479:DMH847488 DCH847479:DCL847488 CSL847479:CSP847488 CIP847479:CIT847488 BYT847479:BYX847488 BOX847479:BPB847488 BFB847479:BFF847488 AVF847479:AVJ847488 ALJ847479:ALN847488 ABN847479:ABR847488 RR847479:RV847488 HV847479:HZ847488 WUH781943:WUL781952 WKL781943:WKP781952 WAP781943:WAT781952 VQT781943:VQX781952 VGX781943:VHB781952 UXB781943:UXF781952 UNF781943:UNJ781952 UDJ781943:UDN781952 TTN781943:TTR781952 TJR781943:TJV781952 SZV781943:SZZ781952 SPZ781943:SQD781952 SGD781943:SGH781952 RWH781943:RWL781952 RML781943:RMP781952 RCP781943:RCT781952 QST781943:QSX781952 QIX781943:QJB781952 PZB781943:PZF781952 PPF781943:PPJ781952 PFJ781943:PFN781952 OVN781943:OVR781952 OLR781943:OLV781952 OBV781943:OBZ781952 NRZ781943:NSD781952 NID781943:NIH781952 MYH781943:MYL781952 MOL781943:MOP781952 MEP781943:MET781952 LUT781943:LUX781952 LKX781943:LLB781952 LBB781943:LBF781952 KRF781943:KRJ781952 KHJ781943:KHN781952 JXN781943:JXR781952 JNR781943:JNV781952 JDV781943:JDZ781952 ITZ781943:IUD781952 IKD781943:IKH781952 IAH781943:IAL781952 HQL781943:HQP781952 HGP781943:HGT781952 GWT781943:GWX781952 GMX781943:GNB781952 GDB781943:GDF781952 FTF781943:FTJ781952 FJJ781943:FJN781952 EZN781943:EZR781952 EPR781943:EPV781952 EFV781943:EFZ781952 DVZ781943:DWD781952 DMD781943:DMH781952 DCH781943:DCL781952 CSL781943:CSP781952 CIP781943:CIT781952 BYT781943:BYX781952 BOX781943:BPB781952 BFB781943:BFF781952 AVF781943:AVJ781952 ALJ781943:ALN781952 ABN781943:ABR781952 RR781943:RV781952 HV781943:HZ781952 WUH716407:WUL716416 WKL716407:WKP716416 WAP716407:WAT716416 VQT716407:VQX716416 VGX716407:VHB716416 UXB716407:UXF716416 UNF716407:UNJ716416 UDJ716407:UDN716416 TTN716407:TTR716416 TJR716407:TJV716416 SZV716407:SZZ716416 SPZ716407:SQD716416 SGD716407:SGH716416 RWH716407:RWL716416 RML716407:RMP716416 RCP716407:RCT716416 QST716407:QSX716416 QIX716407:QJB716416 PZB716407:PZF716416 PPF716407:PPJ716416 PFJ716407:PFN716416 OVN716407:OVR716416 OLR716407:OLV716416 OBV716407:OBZ716416 NRZ716407:NSD716416 NID716407:NIH716416 MYH716407:MYL716416 MOL716407:MOP716416 MEP716407:MET716416 LUT716407:LUX716416 LKX716407:LLB716416 LBB716407:LBF716416 KRF716407:KRJ716416 KHJ716407:KHN716416 JXN716407:JXR716416 JNR716407:JNV716416 JDV716407:JDZ716416 ITZ716407:IUD716416 IKD716407:IKH716416 IAH716407:IAL716416 HQL716407:HQP716416 HGP716407:HGT716416 GWT716407:GWX716416 GMX716407:GNB716416 GDB716407:GDF716416 FTF716407:FTJ716416 FJJ716407:FJN716416 EZN716407:EZR716416 EPR716407:EPV716416 EFV716407:EFZ716416 DVZ716407:DWD716416 DMD716407:DMH716416 DCH716407:DCL716416 CSL716407:CSP716416 CIP716407:CIT716416 BYT716407:BYX716416 BOX716407:BPB716416 BFB716407:BFF716416 AVF716407:AVJ716416 ALJ716407:ALN716416 ABN716407:ABR716416 RR716407:RV716416 HV716407:HZ716416 WUH650871:WUL650880 WKL650871:WKP650880 WAP650871:WAT650880 VQT650871:VQX650880 VGX650871:VHB650880 UXB650871:UXF650880 UNF650871:UNJ650880 UDJ650871:UDN650880 TTN650871:TTR650880 TJR650871:TJV650880 SZV650871:SZZ650880 SPZ650871:SQD650880 SGD650871:SGH650880 RWH650871:RWL650880 RML650871:RMP650880 RCP650871:RCT650880 QST650871:QSX650880 QIX650871:QJB650880 PZB650871:PZF650880 PPF650871:PPJ650880 PFJ650871:PFN650880 OVN650871:OVR650880 OLR650871:OLV650880 OBV650871:OBZ650880 NRZ650871:NSD650880 NID650871:NIH650880 MYH650871:MYL650880 MOL650871:MOP650880 MEP650871:MET650880 LUT650871:LUX650880 LKX650871:LLB650880 LBB650871:LBF650880 KRF650871:KRJ650880 KHJ650871:KHN650880 JXN650871:JXR650880 JNR650871:JNV650880 JDV650871:JDZ650880 ITZ650871:IUD650880 IKD650871:IKH650880 IAH650871:IAL650880 HQL650871:HQP650880 HGP650871:HGT650880 GWT650871:GWX650880 GMX650871:GNB650880 GDB650871:GDF650880 FTF650871:FTJ650880 FJJ650871:FJN650880 EZN650871:EZR650880 EPR650871:EPV650880 EFV650871:EFZ650880 DVZ650871:DWD650880 DMD650871:DMH650880 DCH650871:DCL650880 CSL650871:CSP650880 CIP650871:CIT650880 BYT650871:BYX650880 BOX650871:BPB650880 BFB650871:BFF650880 AVF650871:AVJ650880 ALJ650871:ALN650880 ABN650871:ABR650880 RR650871:RV650880 HV650871:HZ650880 WUH585335:WUL585344 WKL585335:WKP585344 WAP585335:WAT585344 VQT585335:VQX585344 VGX585335:VHB585344 UXB585335:UXF585344 UNF585335:UNJ585344 UDJ585335:UDN585344 TTN585335:TTR585344 TJR585335:TJV585344 SZV585335:SZZ585344 SPZ585335:SQD585344 SGD585335:SGH585344 RWH585335:RWL585344 RML585335:RMP585344 RCP585335:RCT585344 QST585335:QSX585344 QIX585335:QJB585344 PZB585335:PZF585344 PPF585335:PPJ585344 PFJ585335:PFN585344 OVN585335:OVR585344 OLR585335:OLV585344 OBV585335:OBZ585344 NRZ585335:NSD585344 NID585335:NIH585344 MYH585335:MYL585344 MOL585335:MOP585344 MEP585335:MET585344 LUT585335:LUX585344 LKX585335:LLB585344 LBB585335:LBF585344 KRF585335:KRJ585344 KHJ585335:KHN585344 JXN585335:JXR585344 JNR585335:JNV585344 JDV585335:JDZ585344 ITZ585335:IUD585344 IKD585335:IKH585344 IAH585335:IAL585344 HQL585335:HQP585344 HGP585335:HGT585344 GWT585335:GWX585344 GMX585335:GNB585344 GDB585335:GDF585344 FTF585335:FTJ585344 FJJ585335:FJN585344 EZN585335:EZR585344 EPR585335:EPV585344 EFV585335:EFZ585344 DVZ585335:DWD585344 DMD585335:DMH585344 DCH585335:DCL585344 CSL585335:CSP585344 CIP585335:CIT585344 BYT585335:BYX585344 BOX585335:BPB585344 BFB585335:BFF585344 AVF585335:AVJ585344 ALJ585335:ALN585344 ABN585335:ABR585344 RR585335:RV585344 HV585335:HZ585344 WUH519799:WUL519808 WKL519799:WKP519808 WAP519799:WAT519808 VQT519799:VQX519808 VGX519799:VHB519808 UXB519799:UXF519808 UNF519799:UNJ519808 UDJ519799:UDN519808 TTN519799:TTR519808 TJR519799:TJV519808 SZV519799:SZZ519808 SPZ519799:SQD519808 SGD519799:SGH519808 RWH519799:RWL519808 RML519799:RMP519808 RCP519799:RCT519808 QST519799:QSX519808 QIX519799:QJB519808 PZB519799:PZF519808 PPF519799:PPJ519808 PFJ519799:PFN519808 OVN519799:OVR519808 OLR519799:OLV519808 OBV519799:OBZ519808 NRZ519799:NSD519808 NID519799:NIH519808 MYH519799:MYL519808 MOL519799:MOP519808 MEP519799:MET519808 LUT519799:LUX519808 LKX519799:LLB519808 LBB519799:LBF519808 KRF519799:KRJ519808 KHJ519799:KHN519808 JXN519799:JXR519808 JNR519799:JNV519808 JDV519799:JDZ519808 ITZ519799:IUD519808 IKD519799:IKH519808 IAH519799:IAL519808 HQL519799:HQP519808 HGP519799:HGT519808 GWT519799:GWX519808 GMX519799:GNB519808 GDB519799:GDF519808 FTF519799:FTJ519808 FJJ519799:FJN519808 EZN519799:EZR519808 EPR519799:EPV519808 EFV519799:EFZ519808 DVZ519799:DWD519808 DMD519799:DMH519808 DCH519799:DCL519808 CSL519799:CSP519808 CIP519799:CIT519808 BYT519799:BYX519808 BOX519799:BPB519808 BFB519799:BFF519808 AVF519799:AVJ519808 ALJ519799:ALN519808 ABN519799:ABR519808 RR519799:RV519808 HV519799:HZ519808 WUH454263:WUL454272 WKL454263:WKP454272 WAP454263:WAT454272 VQT454263:VQX454272 VGX454263:VHB454272 UXB454263:UXF454272 UNF454263:UNJ454272 UDJ454263:UDN454272 TTN454263:TTR454272 TJR454263:TJV454272 SZV454263:SZZ454272 SPZ454263:SQD454272 SGD454263:SGH454272 RWH454263:RWL454272 RML454263:RMP454272 RCP454263:RCT454272 QST454263:QSX454272 QIX454263:QJB454272 PZB454263:PZF454272 PPF454263:PPJ454272 PFJ454263:PFN454272 OVN454263:OVR454272 OLR454263:OLV454272 OBV454263:OBZ454272 NRZ454263:NSD454272 NID454263:NIH454272 MYH454263:MYL454272 MOL454263:MOP454272 MEP454263:MET454272 LUT454263:LUX454272 LKX454263:LLB454272 LBB454263:LBF454272 KRF454263:KRJ454272 KHJ454263:KHN454272 JXN454263:JXR454272 JNR454263:JNV454272 JDV454263:JDZ454272 ITZ454263:IUD454272 IKD454263:IKH454272 IAH454263:IAL454272 HQL454263:HQP454272 HGP454263:HGT454272 GWT454263:GWX454272 GMX454263:GNB454272 GDB454263:GDF454272 FTF454263:FTJ454272 FJJ454263:FJN454272 EZN454263:EZR454272 EPR454263:EPV454272 EFV454263:EFZ454272 DVZ454263:DWD454272 DMD454263:DMH454272 DCH454263:DCL454272 CSL454263:CSP454272 CIP454263:CIT454272 BYT454263:BYX454272 BOX454263:BPB454272 BFB454263:BFF454272 AVF454263:AVJ454272 ALJ454263:ALN454272 ABN454263:ABR454272 RR454263:RV454272 HV454263:HZ454272 WUH388727:WUL388736 WKL388727:WKP388736 WAP388727:WAT388736 VQT388727:VQX388736 VGX388727:VHB388736 UXB388727:UXF388736 UNF388727:UNJ388736 UDJ388727:UDN388736 TTN388727:TTR388736 TJR388727:TJV388736 SZV388727:SZZ388736 SPZ388727:SQD388736 SGD388727:SGH388736 RWH388727:RWL388736 RML388727:RMP388736 RCP388727:RCT388736 QST388727:QSX388736 QIX388727:QJB388736 PZB388727:PZF388736 PPF388727:PPJ388736 PFJ388727:PFN388736 OVN388727:OVR388736 OLR388727:OLV388736 OBV388727:OBZ388736 NRZ388727:NSD388736 NID388727:NIH388736 MYH388727:MYL388736 MOL388727:MOP388736 MEP388727:MET388736 LUT388727:LUX388736 LKX388727:LLB388736 LBB388727:LBF388736 KRF388727:KRJ388736 KHJ388727:KHN388736 JXN388727:JXR388736 JNR388727:JNV388736 JDV388727:JDZ388736 ITZ388727:IUD388736 IKD388727:IKH388736 IAH388727:IAL388736 HQL388727:HQP388736 HGP388727:HGT388736 GWT388727:GWX388736 GMX388727:GNB388736 GDB388727:GDF388736 FTF388727:FTJ388736 FJJ388727:FJN388736 EZN388727:EZR388736 EPR388727:EPV388736 EFV388727:EFZ388736 DVZ388727:DWD388736 DMD388727:DMH388736 DCH388727:DCL388736 CSL388727:CSP388736 CIP388727:CIT388736 BYT388727:BYX388736 BOX388727:BPB388736 BFB388727:BFF388736 AVF388727:AVJ388736 ALJ388727:ALN388736 ABN388727:ABR388736 RR388727:RV388736 HV388727:HZ388736 WUH323191:WUL323200 WKL323191:WKP323200 WAP323191:WAT323200 VQT323191:VQX323200 VGX323191:VHB323200 UXB323191:UXF323200 UNF323191:UNJ323200 UDJ323191:UDN323200 TTN323191:TTR323200 TJR323191:TJV323200 SZV323191:SZZ323200 SPZ323191:SQD323200 SGD323191:SGH323200 RWH323191:RWL323200 RML323191:RMP323200 RCP323191:RCT323200 QST323191:QSX323200 QIX323191:QJB323200 PZB323191:PZF323200 PPF323191:PPJ323200 PFJ323191:PFN323200 OVN323191:OVR323200 OLR323191:OLV323200 OBV323191:OBZ323200 NRZ323191:NSD323200 NID323191:NIH323200 MYH323191:MYL323200 MOL323191:MOP323200 MEP323191:MET323200 LUT323191:LUX323200 LKX323191:LLB323200 LBB323191:LBF323200 KRF323191:KRJ323200 KHJ323191:KHN323200 JXN323191:JXR323200 JNR323191:JNV323200 JDV323191:JDZ323200 ITZ323191:IUD323200 IKD323191:IKH323200 IAH323191:IAL323200 HQL323191:HQP323200 HGP323191:HGT323200 GWT323191:GWX323200 GMX323191:GNB323200 GDB323191:GDF323200 FTF323191:FTJ323200 FJJ323191:FJN323200 EZN323191:EZR323200 EPR323191:EPV323200 EFV323191:EFZ323200 DVZ323191:DWD323200 DMD323191:DMH323200 DCH323191:DCL323200 CSL323191:CSP323200 CIP323191:CIT323200 BYT323191:BYX323200 BOX323191:BPB323200 BFB323191:BFF323200 AVF323191:AVJ323200 ALJ323191:ALN323200 ABN323191:ABR323200 RR323191:RV323200 HV323191:HZ323200 WUH257655:WUL257664 WKL257655:WKP257664 WAP257655:WAT257664 VQT257655:VQX257664 VGX257655:VHB257664 UXB257655:UXF257664 UNF257655:UNJ257664 UDJ257655:UDN257664 TTN257655:TTR257664 TJR257655:TJV257664 SZV257655:SZZ257664 SPZ257655:SQD257664 SGD257655:SGH257664 RWH257655:RWL257664 RML257655:RMP257664 RCP257655:RCT257664 QST257655:QSX257664 QIX257655:QJB257664 PZB257655:PZF257664 PPF257655:PPJ257664 PFJ257655:PFN257664 OVN257655:OVR257664 OLR257655:OLV257664 OBV257655:OBZ257664 NRZ257655:NSD257664 NID257655:NIH257664 MYH257655:MYL257664 MOL257655:MOP257664 MEP257655:MET257664 LUT257655:LUX257664 LKX257655:LLB257664 LBB257655:LBF257664 KRF257655:KRJ257664 KHJ257655:KHN257664 JXN257655:JXR257664 JNR257655:JNV257664 JDV257655:JDZ257664 ITZ257655:IUD257664 IKD257655:IKH257664 IAH257655:IAL257664 HQL257655:HQP257664 HGP257655:HGT257664 GWT257655:GWX257664 GMX257655:GNB257664 GDB257655:GDF257664 FTF257655:FTJ257664 FJJ257655:FJN257664 EZN257655:EZR257664 EPR257655:EPV257664 EFV257655:EFZ257664 DVZ257655:DWD257664 DMD257655:DMH257664 DCH257655:DCL257664 CSL257655:CSP257664 CIP257655:CIT257664 BYT257655:BYX257664 BOX257655:BPB257664 BFB257655:BFF257664 AVF257655:AVJ257664 ALJ257655:ALN257664 ABN257655:ABR257664 RR257655:RV257664 HV257655:HZ257664 WUH192119:WUL192128 WKL192119:WKP192128 WAP192119:WAT192128 VQT192119:VQX192128 VGX192119:VHB192128 UXB192119:UXF192128 UNF192119:UNJ192128 UDJ192119:UDN192128 TTN192119:TTR192128 TJR192119:TJV192128 SZV192119:SZZ192128 SPZ192119:SQD192128 SGD192119:SGH192128 RWH192119:RWL192128 RML192119:RMP192128 RCP192119:RCT192128 QST192119:QSX192128 QIX192119:QJB192128 PZB192119:PZF192128 PPF192119:PPJ192128 PFJ192119:PFN192128 OVN192119:OVR192128 OLR192119:OLV192128 OBV192119:OBZ192128 NRZ192119:NSD192128 NID192119:NIH192128 MYH192119:MYL192128 MOL192119:MOP192128 MEP192119:MET192128 LUT192119:LUX192128 LKX192119:LLB192128 LBB192119:LBF192128 KRF192119:KRJ192128 KHJ192119:KHN192128 JXN192119:JXR192128 JNR192119:JNV192128 JDV192119:JDZ192128 ITZ192119:IUD192128 IKD192119:IKH192128 IAH192119:IAL192128 HQL192119:HQP192128 HGP192119:HGT192128 GWT192119:GWX192128 GMX192119:GNB192128 GDB192119:GDF192128 FTF192119:FTJ192128 FJJ192119:FJN192128 EZN192119:EZR192128 EPR192119:EPV192128 EFV192119:EFZ192128 DVZ192119:DWD192128 DMD192119:DMH192128 DCH192119:DCL192128 CSL192119:CSP192128 CIP192119:CIT192128 BYT192119:BYX192128 BOX192119:BPB192128 BFB192119:BFF192128 AVF192119:AVJ192128 ALJ192119:ALN192128 ABN192119:ABR192128 RR192119:RV192128 HV192119:HZ192128 WUH126583:WUL126592 WKL126583:WKP126592 WAP126583:WAT126592 VQT126583:VQX126592 VGX126583:VHB126592 UXB126583:UXF126592 UNF126583:UNJ126592 UDJ126583:UDN126592 TTN126583:TTR126592 TJR126583:TJV126592 SZV126583:SZZ126592 SPZ126583:SQD126592 SGD126583:SGH126592 RWH126583:RWL126592 RML126583:RMP126592 RCP126583:RCT126592 QST126583:QSX126592 QIX126583:QJB126592 PZB126583:PZF126592 PPF126583:PPJ126592 PFJ126583:PFN126592 OVN126583:OVR126592 OLR126583:OLV126592 OBV126583:OBZ126592 NRZ126583:NSD126592 NID126583:NIH126592 MYH126583:MYL126592 MOL126583:MOP126592 MEP126583:MET126592 LUT126583:LUX126592 LKX126583:LLB126592 LBB126583:LBF126592 KRF126583:KRJ126592 KHJ126583:KHN126592 JXN126583:JXR126592 JNR126583:JNV126592 JDV126583:JDZ126592 ITZ126583:IUD126592 IKD126583:IKH126592 IAH126583:IAL126592 HQL126583:HQP126592 HGP126583:HGT126592 GWT126583:GWX126592 GMX126583:GNB126592 GDB126583:GDF126592 FTF126583:FTJ126592 FJJ126583:FJN126592 EZN126583:EZR126592 EPR126583:EPV126592 EFV126583:EFZ126592 DVZ126583:DWD126592 DMD126583:DMH126592 DCH126583:DCL126592 CSL126583:CSP126592 CIP126583:CIT126592 BYT126583:BYX126592 BOX126583:BPB126592 BFB126583:BFF126592 AVF126583:AVJ126592 ALJ126583:ALN126592 ABN126583:ABR126592 RR126583:RV126592 HV126583:HZ126592 WUH61047:WUL61056 WKL61047:WKP61056 WAP61047:WAT61056 VQT61047:VQX61056 VGX61047:VHB61056 UXB61047:UXF61056 UNF61047:UNJ61056 UDJ61047:UDN61056 TTN61047:TTR61056 TJR61047:TJV61056 SZV61047:SZZ61056 SPZ61047:SQD61056 SGD61047:SGH61056 RWH61047:RWL61056 RML61047:RMP61056 RCP61047:RCT61056 QST61047:QSX61056 QIX61047:QJB61056 PZB61047:PZF61056 PPF61047:PPJ61056 PFJ61047:PFN61056 OVN61047:OVR61056 OLR61047:OLV61056 OBV61047:OBZ61056 NRZ61047:NSD61056 NID61047:NIH61056 MYH61047:MYL61056 MOL61047:MOP61056 MEP61047:MET61056 LUT61047:LUX61056 LKX61047:LLB61056 LBB61047:LBF61056 KRF61047:KRJ61056 KHJ61047:KHN61056 JXN61047:JXR61056 JNR61047:JNV61056 JDV61047:JDZ61056 ITZ61047:IUD61056 IKD61047:IKH61056 IAH61047:IAL61056 HQL61047:HQP61056 HGP61047:HGT61056 GWT61047:GWX61056 GMX61047:GNB61056 GDB61047:GDF61056 FTF61047:FTJ61056 FJJ61047:FJN61056 EZN61047:EZR61056 EPR61047:EPV61056 EFV61047:EFZ61056 DVZ61047:DWD61056 DMD61047:DMH61056 DCH61047:DCL61056 CSL61047:CSP61056 CIP61047:CIT61056 BYT61047:BYX61056 BOX61047:BPB61056 BFB61047:BFF61056 AVF61047:AVJ61056 ALJ61047:ALN61056 ABN61047:ABR61056 RR61047:RV61056 HV61047:HZ61056 WUH978562:WUL978571 WKL978562:WKP978571 WAP978562:WAT978571 VQT978562:VQX978571 VGX978562:VHB978571 UXB978562:UXF978571 UNF978562:UNJ978571 UDJ978562:UDN978571 TTN978562:TTR978571 TJR978562:TJV978571 SZV978562:SZZ978571 SPZ978562:SQD978571 SGD978562:SGH978571 RWH978562:RWL978571 RML978562:RMP978571 RCP978562:RCT978571 QST978562:QSX978571 QIX978562:QJB978571 PZB978562:PZF978571 PPF978562:PPJ978571 PFJ978562:PFN978571 OVN978562:OVR978571 OLR978562:OLV978571 OBV978562:OBZ978571 NRZ978562:NSD978571 NID978562:NIH978571 MYH978562:MYL978571 MOL978562:MOP978571 MEP978562:MET978571 LUT978562:LUX978571 LKX978562:LLB978571 LBB978562:LBF978571 KRF978562:KRJ978571 KHJ978562:KHN978571 JXN978562:JXR978571 JNR978562:JNV978571 JDV978562:JDZ978571 ITZ978562:IUD978571 IKD978562:IKH978571 IAH978562:IAL978571 HQL978562:HQP978571 HGP978562:HGT978571 GWT978562:GWX978571 GMX978562:GNB978571 GDB978562:GDF978571 FTF978562:FTJ978571 FJJ978562:FJN978571 EZN978562:EZR978571 EPR978562:EPV978571 EFV978562:EFZ978571 DVZ978562:DWD978571 DMD978562:DMH978571 DCH978562:DCL978571 CSL978562:CSP978571 CIP978562:CIT978571 BYT978562:BYX978571 BOX978562:BPB978571 BFB978562:BFF978571 AVF978562:AVJ978571 ALJ978562:ALN978571 ABN978562:ABR978571 RR978562:RV978571 HV978562:HZ978571 WUH913026:WUL913035 WKL913026:WKP913035 WAP913026:WAT913035 VQT913026:VQX913035 VGX913026:VHB913035 UXB913026:UXF913035 UNF913026:UNJ913035 UDJ913026:UDN913035 TTN913026:TTR913035 TJR913026:TJV913035 SZV913026:SZZ913035 SPZ913026:SQD913035 SGD913026:SGH913035 RWH913026:RWL913035 RML913026:RMP913035 RCP913026:RCT913035 QST913026:QSX913035 QIX913026:QJB913035 PZB913026:PZF913035 PPF913026:PPJ913035 PFJ913026:PFN913035 OVN913026:OVR913035 OLR913026:OLV913035 OBV913026:OBZ913035 NRZ913026:NSD913035 NID913026:NIH913035 MYH913026:MYL913035 MOL913026:MOP913035 MEP913026:MET913035 LUT913026:LUX913035 LKX913026:LLB913035 LBB913026:LBF913035 KRF913026:KRJ913035 KHJ913026:KHN913035 JXN913026:JXR913035 JNR913026:JNV913035 JDV913026:JDZ913035 ITZ913026:IUD913035 IKD913026:IKH913035 IAH913026:IAL913035 HQL913026:HQP913035 HGP913026:HGT913035 GWT913026:GWX913035 GMX913026:GNB913035 GDB913026:GDF913035 FTF913026:FTJ913035 FJJ913026:FJN913035 EZN913026:EZR913035 EPR913026:EPV913035 EFV913026:EFZ913035 DVZ913026:DWD913035 DMD913026:DMH913035 DCH913026:DCL913035 CSL913026:CSP913035 CIP913026:CIT913035 BYT913026:BYX913035 BOX913026:BPB913035 BFB913026:BFF913035 AVF913026:AVJ913035 ALJ913026:ALN913035 ABN913026:ABR913035 RR913026:RV913035 HV913026:HZ913035 WUH847490:WUL847499 WKL847490:WKP847499 WAP847490:WAT847499 VQT847490:VQX847499 VGX847490:VHB847499 UXB847490:UXF847499 UNF847490:UNJ847499 UDJ847490:UDN847499 TTN847490:TTR847499 TJR847490:TJV847499 SZV847490:SZZ847499 SPZ847490:SQD847499 SGD847490:SGH847499 RWH847490:RWL847499 RML847490:RMP847499 RCP847490:RCT847499 QST847490:QSX847499 QIX847490:QJB847499 PZB847490:PZF847499 PPF847490:PPJ847499 PFJ847490:PFN847499 OVN847490:OVR847499 OLR847490:OLV847499 OBV847490:OBZ847499 NRZ847490:NSD847499 NID847490:NIH847499 MYH847490:MYL847499 MOL847490:MOP847499 MEP847490:MET847499 LUT847490:LUX847499 LKX847490:LLB847499 LBB847490:LBF847499 KRF847490:KRJ847499 KHJ847490:KHN847499 JXN847490:JXR847499 JNR847490:JNV847499 JDV847490:JDZ847499 ITZ847490:IUD847499 IKD847490:IKH847499 IAH847490:IAL847499 HQL847490:HQP847499 HGP847490:HGT847499 GWT847490:GWX847499 GMX847490:GNB847499 GDB847490:GDF847499 FTF847490:FTJ847499 FJJ847490:FJN847499 EZN847490:EZR847499 EPR847490:EPV847499 EFV847490:EFZ847499 DVZ847490:DWD847499 DMD847490:DMH847499 DCH847490:DCL847499 CSL847490:CSP847499 CIP847490:CIT847499 BYT847490:BYX847499 BOX847490:BPB847499 BFB847490:BFF847499 AVF847490:AVJ847499 ALJ847490:ALN847499 ABN847490:ABR847499 RR847490:RV847499 HV847490:HZ847499 WUH781954:WUL781963 WKL781954:WKP781963 WAP781954:WAT781963 VQT781954:VQX781963 VGX781954:VHB781963 UXB781954:UXF781963 UNF781954:UNJ781963 UDJ781954:UDN781963 TTN781954:TTR781963 TJR781954:TJV781963 SZV781954:SZZ781963 SPZ781954:SQD781963 SGD781954:SGH781963 RWH781954:RWL781963 RML781954:RMP781963 RCP781954:RCT781963 QST781954:QSX781963 QIX781954:QJB781963 PZB781954:PZF781963 PPF781954:PPJ781963 PFJ781954:PFN781963 OVN781954:OVR781963 OLR781954:OLV781963 OBV781954:OBZ781963 NRZ781954:NSD781963 NID781954:NIH781963 MYH781954:MYL781963 MOL781954:MOP781963 MEP781954:MET781963 LUT781954:LUX781963 LKX781954:LLB781963 LBB781954:LBF781963 KRF781954:KRJ781963 KHJ781954:KHN781963 JXN781954:JXR781963 JNR781954:JNV781963 JDV781954:JDZ781963 ITZ781954:IUD781963 IKD781954:IKH781963 IAH781954:IAL781963 HQL781954:HQP781963 HGP781954:HGT781963 GWT781954:GWX781963 GMX781954:GNB781963 GDB781954:GDF781963 FTF781954:FTJ781963 FJJ781954:FJN781963 EZN781954:EZR781963 EPR781954:EPV781963 EFV781954:EFZ781963 DVZ781954:DWD781963 DMD781954:DMH781963 DCH781954:DCL781963 CSL781954:CSP781963 CIP781954:CIT781963 BYT781954:BYX781963 BOX781954:BPB781963 BFB781954:BFF781963 AVF781954:AVJ781963 ALJ781954:ALN781963 ABN781954:ABR781963 RR781954:RV781963 HV781954:HZ781963 WUH716418:WUL716427 WKL716418:WKP716427 WAP716418:WAT716427 VQT716418:VQX716427 VGX716418:VHB716427 UXB716418:UXF716427 UNF716418:UNJ716427 UDJ716418:UDN716427 TTN716418:TTR716427 TJR716418:TJV716427 SZV716418:SZZ716427 SPZ716418:SQD716427 SGD716418:SGH716427 RWH716418:RWL716427 RML716418:RMP716427 RCP716418:RCT716427 QST716418:QSX716427 QIX716418:QJB716427 PZB716418:PZF716427 PPF716418:PPJ716427 PFJ716418:PFN716427 OVN716418:OVR716427 OLR716418:OLV716427 OBV716418:OBZ716427 NRZ716418:NSD716427 NID716418:NIH716427 MYH716418:MYL716427 MOL716418:MOP716427 MEP716418:MET716427 LUT716418:LUX716427 LKX716418:LLB716427 LBB716418:LBF716427 KRF716418:KRJ716427 KHJ716418:KHN716427 JXN716418:JXR716427 JNR716418:JNV716427 JDV716418:JDZ716427 ITZ716418:IUD716427 IKD716418:IKH716427 IAH716418:IAL716427 HQL716418:HQP716427 HGP716418:HGT716427 GWT716418:GWX716427 GMX716418:GNB716427 GDB716418:GDF716427 FTF716418:FTJ716427 FJJ716418:FJN716427 EZN716418:EZR716427 EPR716418:EPV716427 EFV716418:EFZ716427 DVZ716418:DWD716427 DMD716418:DMH716427 DCH716418:DCL716427 CSL716418:CSP716427 CIP716418:CIT716427 BYT716418:BYX716427 BOX716418:BPB716427 BFB716418:BFF716427 AVF716418:AVJ716427 ALJ716418:ALN716427 ABN716418:ABR716427 RR716418:RV716427 HV716418:HZ716427 WUH650882:WUL650891 WKL650882:WKP650891 WAP650882:WAT650891 VQT650882:VQX650891 VGX650882:VHB650891 UXB650882:UXF650891 UNF650882:UNJ650891 UDJ650882:UDN650891 TTN650882:TTR650891 TJR650882:TJV650891 SZV650882:SZZ650891 SPZ650882:SQD650891 SGD650882:SGH650891 RWH650882:RWL650891 RML650882:RMP650891 RCP650882:RCT650891 QST650882:QSX650891 QIX650882:QJB650891 PZB650882:PZF650891 PPF650882:PPJ650891 PFJ650882:PFN650891 OVN650882:OVR650891 OLR650882:OLV650891 OBV650882:OBZ650891 NRZ650882:NSD650891 NID650882:NIH650891 MYH650882:MYL650891 MOL650882:MOP650891 MEP650882:MET650891 LUT650882:LUX650891 LKX650882:LLB650891 LBB650882:LBF650891 KRF650882:KRJ650891 KHJ650882:KHN650891 JXN650882:JXR650891 JNR650882:JNV650891 JDV650882:JDZ650891 ITZ650882:IUD650891 IKD650882:IKH650891 IAH650882:IAL650891 HQL650882:HQP650891 HGP650882:HGT650891 GWT650882:GWX650891 GMX650882:GNB650891 GDB650882:GDF650891 FTF650882:FTJ650891 FJJ650882:FJN650891 EZN650882:EZR650891 EPR650882:EPV650891 EFV650882:EFZ650891 DVZ650882:DWD650891 DMD650882:DMH650891 DCH650882:DCL650891 CSL650882:CSP650891 CIP650882:CIT650891 BYT650882:BYX650891 BOX650882:BPB650891 BFB650882:BFF650891 AVF650882:AVJ650891 ALJ650882:ALN650891 ABN650882:ABR650891 RR650882:RV650891 HV650882:HZ650891 WUH585346:WUL585355 WKL585346:WKP585355 WAP585346:WAT585355 VQT585346:VQX585355 VGX585346:VHB585355 UXB585346:UXF585355 UNF585346:UNJ585355 UDJ585346:UDN585355 TTN585346:TTR585355 TJR585346:TJV585355 SZV585346:SZZ585355 SPZ585346:SQD585355 SGD585346:SGH585355 RWH585346:RWL585355 RML585346:RMP585355 RCP585346:RCT585355 QST585346:QSX585355 QIX585346:QJB585355 PZB585346:PZF585355 PPF585346:PPJ585355 PFJ585346:PFN585355 OVN585346:OVR585355 OLR585346:OLV585355 OBV585346:OBZ585355 NRZ585346:NSD585355 NID585346:NIH585355 MYH585346:MYL585355 MOL585346:MOP585355 MEP585346:MET585355 LUT585346:LUX585355 LKX585346:LLB585355 LBB585346:LBF585355 KRF585346:KRJ585355 KHJ585346:KHN585355 JXN585346:JXR585355 JNR585346:JNV585355 JDV585346:JDZ585355 ITZ585346:IUD585355 IKD585346:IKH585355 IAH585346:IAL585355 HQL585346:HQP585355 HGP585346:HGT585355 GWT585346:GWX585355 GMX585346:GNB585355 GDB585346:GDF585355 FTF585346:FTJ585355 FJJ585346:FJN585355 EZN585346:EZR585355 EPR585346:EPV585355 EFV585346:EFZ585355 DVZ585346:DWD585355 DMD585346:DMH585355 DCH585346:DCL585355 CSL585346:CSP585355 CIP585346:CIT585355 BYT585346:BYX585355 BOX585346:BPB585355 BFB585346:BFF585355 AVF585346:AVJ585355 ALJ585346:ALN585355 ABN585346:ABR585355 RR585346:RV585355 HV585346:HZ585355 WUH519810:WUL519819 WKL519810:WKP519819 WAP519810:WAT519819 VQT519810:VQX519819 VGX519810:VHB519819 UXB519810:UXF519819 UNF519810:UNJ519819 UDJ519810:UDN519819 TTN519810:TTR519819 TJR519810:TJV519819 SZV519810:SZZ519819 SPZ519810:SQD519819 SGD519810:SGH519819 RWH519810:RWL519819 RML519810:RMP519819 RCP519810:RCT519819 QST519810:QSX519819 QIX519810:QJB519819 PZB519810:PZF519819 PPF519810:PPJ519819 PFJ519810:PFN519819 OVN519810:OVR519819 OLR519810:OLV519819 OBV519810:OBZ519819 NRZ519810:NSD519819 NID519810:NIH519819 MYH519810:MYL519819 MOL519810:MOP519819 MEP519810:MET519819 LUT519810:LUX519819 LKX519810:LLB519819 LBB519810:LBF519819 KRF519810:KRJ519819 KHJ519810:KHN519819 JXN519810:JXR519819 JNR519810:JNV519819 JDV519810:JDZ519819 ITZ519810:IUD519819 IKD519810:IKH519819 IAH519810:IAL519819 HQL519810:HQP519819 HGP519810:HGT519819 GWT519810:GWX519819 GMX519810:GNB519819 GDB519810:GDF519819 FTF519810:FTJ519819 FJJ519810:FJN519819 EZN519810:EZR519819 EPR519810:EPV519819 EFV519810:EFZ519819 DVZ519810:DWD519819 DMD519810:DMH519819 DCH519810:DCL519819 CSL519810:CSP519819 CIP519810:CIT519819 BYT519810:BYX519819 BOX519810:BPB519819 BFB519810:BFF519819 AVF519810:AVJ519819 ALJ519810:ALN519819 ABN519810:ABR519819 RR519810:RV519819 HV519810:HZ519819 WUH454274:WUL454283 WKL454274:WKP454283 WAP454274:WAT454283 VQT454274:VQX454283 VGX454274:VHB454283 UXB454274:UXF454283 UNF454274:UNJ454283 UDJ454274:UDN454283 TTN454274:TTR454283 TJR454274:TJV454283 SZV454274:SZZ454283 SPZ454274:SQD454283 SGD454274:SGH454283 RWH454274:RWL454283 RML454274:RMP454283 RCP454274:RCT454283 QST454274:QSX454283 QIX454274:QJB454283 PZB454274:PZF454283 PPF454274:PPJ454283 PFJ454274:PFN454283 OVN454274:OVR454283 OLR454274:OLV454283 OBV454274:OBZ454283 NRZ454274:NSD454283 NID454274:NIH454283 MYH454274:MYL454283 MOL454274:MOP454283 MEP454274:MET454283 LUT454274:LUX454283 LKX454274:LLB454283 LBB454274:LBF454283 KRF454274:KRJ454283 KHJ454274:KHN454283 JXN454274:JXR454283 JNR454274:JNV454283 JDV454274:JDZ454283 ITZ454274:IUD454283 IKD454274:IKH454283 IAH454274:IAL454283 HQL454274:HQP454283 HGP454274:HGT454283 GWT454274:GWX454283 GMX454274:GNB454283 GDB454274:GDF454283 FTF454274:FTJ454283 FJJ454274:FJN454283 EZN454274:EZR454283 EPR454274:EPV454283 EFV454274:EFZ454283 DVZ454274:DWD454283 DMD454274:DMH454283 DCH454274:DCL454283 CSL454274:CSP454283 CIP454274:CIT454283 BYT454274:BYX454283 BOX454274:BPB454283 BFB454274:BFF454283 AVF454274:AVJ454283 ALJ454274:ALN454283 ABN454274:ABR454283 RR454274:RV454283 HV454274:HZ454283 WUH388738:WUL388747 WKL388738:WKP388747 WAP388738:WAT388747 VQT388738:VQX388747 VGX388738:VHB388747 UXB388738:UXF388747 UNF388738:UNJ388747 UDJ388738:UDN388747 TTN388738:TTR388747 TJR388738:TJV388747 SZV388738:SZZ388747 SPZ388738:SQD388747 SGD388738:SGH388747 RWH388738:RWL388747 RML388738:RMP388747 RCP388738:RCT388747 QST388738:QSX388747 QIX388738:QJB388747 PZB388738:PZF388747 PPF388738:PPJ388747 PFJ388738:PFN388747 OVN388738:OVR388747 OLR388738:OLV388747 OBV388738:OBZ388747 NRZ388738:NSD388747 NID388738:NIH388747 MYH388738:MYL388747 MOL388738:MOP388747 MEP388738:MET388747 LUT388738:LUX388747 LKX388738:LLB388747 LBB388738:LBF388747 KRF388738:KRJ388747 KHJ388738:KHN388747 JXN388738:JXR388747 JNR388738:JNV388747 JDV388738:JDZ388747 ITZ388738:IUD388747 IKD388738:IKH388747 IAH388738:IAL388747 HQL388738:HQP388747 HGP388738:HGT388747 GWT388738:GWX388747 GMX388738:GNB388747 GDB388738:GDF388747 FTF388738:FTJ388747 FJJ388738:FJN388747 EZN388738:EZR388747 EPR388738:EPV388747 EFV388738:EFZ388747 DVZ388738:DWD388747 DMD388738:DMH388747 DCH388738:DCL388747 CSL388738:CSP388747 CIP388738:CIT388747 BYT388738:BYX388747 BOX388738:BPB388747 BFB388738:BFF388747 AVF388738:AVJ388747 ALJ388738:ALN388747 ABN388738:ABR388747 RR388738:RV388747 HV388738:HZ388747 WUH323202:WUL323211 WKL323202:WKP323211 WAP323202:WAT323211 VQT323202:VQX323211 VGX323202:VHB323211 UXB323202:UXF323211 UNF323202:UNJ323211 UDJ323202:UDN323211 TTN323202:TTR323211 TJR323202:TJV323211 SZV323202:SZZ323211 SPZ323202:SQD323211 SGD323202:SGH323211 RWH323202:RWL323211 RML323202:RMP323211 RCP323202:RCT323211 QST323202:QSX323211 QIX323202:QJB323211 PZB323202:PZF323211 PPF323202:PPJ323211 PFJ323202:PFN323211 OVN323202:OVR323211 OLR323202:OLV323211 OBV323202:OBZ323211 NRZ323202:NSD323211 NID323202:NIH323211 MYH323202:MYL323211 MOL323202:MOP323211 MEP323202:MET323211 LUT323202:LUX323211 LKX323202:LLB323211 LBB323202:LBF323211 KRF323202:KRJ323211 KHJ323202:KHN323211 JXN323202:JXR323211 JNR323202:JNV323211 JDV323202:JDZ323211 ITZ323202:IUD323211 IKD323202:IKH323211 IAH323202:IAL323211 HQL323202:HQP323211 HGP323202:HGT323211 GWT323202:GWX323211 GMX323202:GNB323211 GDB323202:GDF323211 FTF323202:FTJ323211 FJJ323202:FJN323211 EZN323202:EZR323211 EPR323202:EPV323211 EFV323202:EFZ323211 DVZ323202:DWD323211 DMD323202:DMH323211 DCH323202:DCL323211 CSL323202:CSP323211 CIP323202:CIT323211 BYT323202:BYX323211 BOX323202:BPB323211 BFB323202:BFF323211 AVF323202:AVJ323211 ALJ323202:ALN323211 ABN323202:ABR323211 RR323202:RV323211 HV323202:HZ323211 WUH257666:WUL257675 WKL257666:WKP257675 WAP257666:WAT257675 VQT257666:VQX257675 VGX257666:VHB257675 UXB257666:UXF257675 UNF257666:UNJ257675 UDJ257666:UDN257675 TTN257666:TTR257675 TJR257666:TJV257675 SZV257666:SZZ257675 SPZ257666:SQD257675 SGD257666:SGH257675 RWH257666:RWL257675 RML257666:RMP257675 RCP257666:RCT257675 QST257666:QSX257675 QIX257666:QJB257675 PZB257666:PZF257675 PPF257666:PPJ257675 PFJ257666:PFN257675 OVN257666:OVR257675 OLR257666:OLV257675 OBV257666:OBZ257675 NRZ257666:NSD257675 NID257666:NIH257675 MYH257666:MYL257675 MOL257666:MOP257675 MEP257666:MET257675 LUT257666:LUX257675 LKX257666:LLB257675 LBB257666:LBF257675 KRF257666:KRJ257675 KHJ257666:KHN257675 JXN257666:JXR257675 JNR257666:JNV257675 JDV257666:JDZ257675 ITZ257666:IUD257675 IKD257666:IKH257675 IAH257666:IAL257675 HQL257666:HQP257675 HGP257666:HGT257675 GWT257666:GWX257675 GMX257666:GNB257675 GDB257666:GDF257675 FTF257666:FTJ257675 FJJ257666:FJN257675 EZN257666:EZR257675 EPR257666:EPV257675 EFV257666:EFZ257675 DVZ257666:DWD257675 DMD257666:DMH257675 DCH257666:DCL257675 CSL257666:CSP257675 CIP257666:CIT257675 BYT257666:BYX257675 BOX257666:BPB257675 BFB257666:BFF257675 AVF257666:AVJ257675 ALJ257666:ALN257675 ABN257666:ABR257675 RR257666:RV257675 HV257666:HZ257675 WUH192130:WUL192139 WKL192130:WKP192139 WAP192130:WAT192139 VQT192130:VQX192139 VGX192130:VHB192139 UXB192130:UXF192139 UNF192130:UNJ192139 UDJ192130:UDN192139 TTN192130:TTR192139 TJR192130:TJV192139 SZV192130:SZZ192139 SPZ192130:SQD192139 SGD192130:SGH192139 RWH192130:RWL192139 RML192130:RMP192139 RCP192130:RCT192139 QST192130:QSX192139 QIX192130:QJB192139 PZB192130:PZF192139 PPF192130:PPJ192139 PFJ192130:PFN192139 OVN192130:OVR192139 OLR192130:OLV192139 OBV192130:OBZ192139 NRZ192130:NSD192139 NID192130:NIH192139 MYH192130:MYL192139 MOL192130:MOP192139 MEP192130:MET192139 LUT192130:LUX192139 LKX192130:LLB192139 LBB192130:LBF192139 KRF192130:KRJ192139 KHJ192130:KHN192139 JXN192130:JXR192139 JNR192130:JNV192139 JDV192130:JDZ192139 ITZ192130:IUD192139 IKD192130:IKH192139 IAH192130:IAL192139 HQL192130:HQP192139 HGP192130:HGT192139 GWT192130:GWX192139 GMX192130:GNB192139 GDB192130:GDF192139 FTF192130:FTJ192139 FJJ192130:FJN192139 EZN192130:EZR192139 EPR192130:EPV192139 EFV192130:EFZ192139 DVZ192130:DWD192139 DMD192130:DMH192139 DCH192130:DCL192139 CSL192130:CSP192139 CIP192130:CIT192139 BYT192130:BYX192139 BOX192130:BPB192139 BFB192130:BFF192139 AVF192130:AVJ192139 ALJ192130:ALN192139 ABN192130:ABR192139 RR192130:RV192139 HV192130:HZ192139 WUH126594:WUL126603 WKL126594:WKP126603 WAP126594:WAT126603 VQT126594:VQX126603 VGX126594:VHB126603 UXB126594:UXF126603 UNF126594:UNJ126603 UDJ126594:UDN126603 TTN126594:TTR126603 TJR126594:TJV126603 SZV126594:SZZ126603 SPZ126594:SQD126603 SGD126594:SGH126603 RWH126594:RWL126603 RML126594:RMP126603 RCP126594:RCT126603 QST126594:QSX126603 QIX126594:QJB126603 PZB126594:PZF126603 PPF126594:PPJ126603 PFJ126594:PFN126603 OVN126594:OVR126603 OLR126594:OLV126603 OBV126594:OBZ126603 NRZ126594:NSD126603 NID126594:NIH126603 MYH126594:MYL126603 MOL126594:MOP126603 MEP126594:MET126603 LUT126594:LUX126603 LKX126594:LLB126603 LBB126594:LBF126603 KRF126594:KRJ126603 KHJ126594:KHN126603 JXN126594:JXR126603 JNR126594:JNV126603 JDV126594:JDZ126603 ITZ126594:IUD126603 IKD126594:IKH126603 IAH126594:IAL126603 HQL126594:HQP126603 HGP126594:HGT126603 GWT126594:GWX126603 GMX126594:GNB126603 GDB126594:GDF126603 FTF126594:FTJ126603 FJJ126594:FJN126603 EZN126594:EZR126603 EPR126594:EPV126603 EFV126594:EFZ126603 DVZ126594:DWD126603 DMD126594:DMH126603 DCH126594:DCL126603 CSL126594:CSP126603 CIP126594:CIT126603 BYT126594:BYX126603 BOX126594:BPB126603 BFB126594:BFF126603 AVF126594:AVJ126603 ALJ126594:ALN126603 ABN126594:ABR126603 RR126594:RV126603 HV126594:HZ126603 WUH61058:WUL61067 WKL61058:WKP61067 WAP61058:WAT61067 VQT61058:VQX61067 VGX61058:VHB61067 UXB61058:UXF61067 UNF61058:UNJ61067 UDJ61058:UDN61067 TTN61058:TTR61067 TJR61058:TJV61067 SZV61058:SZZ61067 SPZ61058:SQD61067 SGD61058:SGH61067 RWH61058:RWL61067 RML61058:RMP61067 RCP61058:RCT61067 QST61058:QSX61067 QIX61058:QJB61067 PZB61058:PZF61067 PPF61058:PPJ61067 PFJ61058:PFN61067 OVN61058:OVR61067 OLR61058:OLV61067 OBV61058:OBZ61067 NRZ61058:NSD61067 NID61058:NIH61067 MYH61058:MYL61067 MOL61058:MOP61067 MEP61058:MET61067 LUT61058:LUX61067 LKX61058:LLB61067 LBB61058:LBF61067 KRF61058:KRJ61067 KHJ61058:KHN61067 JXN61058:JXR61067 JNR61058:JNV61067 JDV61058:JDZ61067 ITZ61058:IUD61067 IKD61058:IKH61067 IAH61058:IAL61067 HQL61058:HQP61067 HGP61058:HGT61067 GWT61058:GWX61067 GMX61058:GNB61067 GDB61058:GDF61067 FTF61058:FTJ61067 FJJ61058:FJN61067 EZN61058:EZR61067 EPR61058:EPV61067 EFV61058:EFZ61067 DVZ61058:DWD61067 DMD61058:DMH61067 DCH61058:DCL61067 CSL61058:CSP61067 CIP61058:CIT61067 BYT61058:BYX61067 BOX61058:BPB61067 BFB61058:BFF61067 AVF61058:AVJ61067 ALJ61058:ALN61067 ABN61058:ABR61067 RR61058:RV61067 HV61058:HZ61067 WUH978544:WUL978545 WKL978544:WKP978545 WAP978544:WAT978545 VQT978544:VQX978545 VGX978544:VHB978545 UXB978544:UXF978545 UNF978544:UNJ978545 UDJ978544:UDN978545 TTN978544:TTR978545 TJR978544:TJV978545 SZV978544:SZZ978545 SPZ978544:SQD978545 SGD978544:SGH978545 RWH978544:RWL978545 RML978544:RMP978545 RCP978544:RCT978545 QST978544:QSX978545 QIX978544:QJB978545 PZB978544:PZF978545 PPF978544:PPJ978545 PFJ978544:PFN978545 OVN978544:OVR978545 OLR978544:OLV978545 OBV978544:OBZ978545 NRZ978544:NSD978545 NID978544:NIH978545 MYH978544:MYL978545 MOL978544:MOP978545 MEP978544:MET978545 LUT978544:LUX978545 LKX978544:LLB978545 LBB978544:LBF978545 KRF978544:KRJ978545 KHJ978544:KHN978545 JXN978544:JXR978545 JNR978544:JNV978545 JDV978544:JDZ978545 ITZ978544:IUD978545 IKD978544:IKH978545 IAH978544:IAL978545 HQL978544:HQP978545 HGP978544:HGT978545 GWT978544:GWX978545 GMX978544:GNB978545 GDB978544:GDF978545 FTF978544:FTJ978545 FJJ978544:FJN978545 EZN978544:EZR978545 EPR978544:EPV978545 EFV978544:EFZ978545 DVZ978544:DWD978545 DMD978544:DMH978545 DCH978544:DCL978545 CSL978544:CSP978545 CIP978544:CIT978545 BYT978544:BYX978545 BOX978544:BPB978545 BFB978544:BFF978545 AVF978544:AVJ978545 ALJ978544:ALN978545 ABN978544:ABR978545 RR978544:RV978545 HV978544:HZ978545 WUH913008:WUL913009 WKL913008:WKP913009 WAP913008:WAT913009 VQT913008:VQX913009 VGX913008:VHB913009 UXB913008:UXF913009 UNF913008:UNJ913009 UDJ913008:UDN913009 TTN913008:TTR913009 TJR913008:TJV913009 SZV913008:SZZ913009 SPZ913008:SQD913009 SGD913008:SGH913009 RWH913008:RWL913009 RML913008:RMP913009 RCP913008:RCT913009 QST913008:QSX913009 QIX913008:QJB913009 PZB913008:PZF913009 PPF913008:PPJ913009 PFJ913008:PFN913009 OVN913008:OVR913009 OLR913008:OLV913009 OBV913008:OBZ913009 NRZ913008:NSD913009 NID913008:NIH913009 MYH913008:MYL913009 MOL913008:MOP913009 MEP913008:MET913009 LUT913008:LUX913009 LKX913008:LLB913009 LBB913008:LBF913009 KRF913008:KRJ913009 KHJ913008:KHN913009 JXN913008:JXR913009 JNR913008:JNV913009 JDV913008:JDZ913009 ITZ913008:IUD913009 IKD913008:IKH913009 IAH913008:IAL913009 HQL913008:HQP913009 HGP913008:HGT913009 GWT913008:GWX913009 GMX913008:GNB913009 GDB913008:GDF913009 FTF913008:FTJ913009 FJJ913008:FJN913009 EZN913008:EZR913009 EPR913008:EPV913009 EFV913008:EFZ913009 DVZ913008:DWD913009 DMD913008:DMH913009 DCH913008:DCL913009 CSL913008:CSP913009 CIP913008:CIT913009 BYT913008:BYX913009 BOX913008:BPB913009 BFB913008:BFF913009 AVF913008:AVJ913009 ALJ913008:ALN913009 ABN913008:ABR913009 RR913008:RV913009 HV913008:HZ913009 WUH847472:WUL847473 WKL847472:WKP847473 WAP847472:WAT847473 VQT847472:VQX847473 VGX847472:VHB847473 UXB847472:UXF847473 UNF847472:UNJ847473 UDJ847472:UDN847473 TTN847472:TTR847473 TJR847472:TJV847473 SZV847472:SZZ847473 SPZ847472:SQD847473 SGD847472:SGH847473 RWH847472:RWL847473 RML847472:RMP847473 RCP847472:RCT847473 QST847472:QSX847473 QIX847472:QJB847473 PZB847472:PZF847473 PPF847472:PPJ847473 PFJ847472:PFN847473 OVN847472:OVR847473 OLR847472:OLV847473 OBV847472:OBZ847473 NRZ847472:NSD847473 NID847472:NIH847473 MYH847472:MYL847473 MOL847472:MOP847473 MEP847472:MET847473 LUT847472:LUX847473 LKX847472:LLB847473 LBB847472:LBF847473 KRF847472:KRJ847473 KHJ847472:KHN847473 JXN847472:JXR847473 JNR847472:JNV847473 JDV847472:JDZ847473 ITZ847472:IUD847473 IKD847472:IKH847473 IAH847472:IAL847473 HQL847472:HQP847473 HGP847472:HGT847473 GWT847472:GWX847473 GMX847472:GNB847473 GDB847472:GDF847473 FTF847472:FTJ847473 FJJ847472:FJN847473 EZN847472:EZR847473 EPR847472:EPV847473 EFV847472:EFZ847473 DVZ847472:DWD847473 DMD847472:DMH847473 DCH847472:DCL847473 CSL847472:CSP847473 CIP847472:CIT847473 BYT847472:BYX847473 BOX847472:BPB847473 BFB847472:BFF847473 AVF847472:AVJ847473 ALJ847472:ALN847473 ABN847472:ABR847473 RR847472:RV847473 HV847472:HZ847473 WUH781936:WUL781937 WKL781936:WKP781937 WAP781936:WAT781937 VQT781936:VQX781937 VGX781936:VHB781937 UXB781936:UXF781937 UNF781936:UNJ781937 UDJ781936:UDN781937 TTN781936:TTR781937 TJR781936:TJV781937 SZV781936:SZZ781937 SPZ781936:SQD781937 SGD781936:SGH781937 RWH781936:RWL781937 RML781936:RMP781937 RCP781936:RCT781937 QST781936:QSX781937 QIX781936:QJB781937 PZB781936:PZF781937 PPF781936:PPJ781937 PFJ781936:PFN781937 OVN781936:OVR781937 OLR781936:OLV781937 OBV781936:OBZ781937 NRZ781936:NSD781937 NID781936:NIH781937 MYH781936:MYL781937 MOL781936:MOP781937 MEP781936:MET781937 LUT781936:LUX781937 LKX781936:LLB781937 LBB781936:LBF781937 KRF781936:KRJ781937 KHJ781936:KHN781937 JXN781936:JXR781937 JNR781936:JNV781937 JDV781936:JDZ781937 ITZ781936:IUD781937 IKD781936:IKH781937 IAH781936:IAL781937 HQL781936:HQP781937 HGP781936:HGT781937 GWT781936:GWX781937 GMX781936:GNB781937 GDB781936:GDF781937 FTF781936:FTJ781937 FJJ781936:FJN781937 EZN781936:EZR781937 EPR781936:EPV781937 EFV781936:EFZ781937 DVZ781936:DWD781937 DMD781936:DMH781937 DCH781936:DCL781937 CSL781936:CSP781937 CIP781936:CIT781937 BYT781936:BYX781937 BOX781936:BPB781937 BFB781936:BFF781937 AVF781936:AVJ781937 ALJ781936:ALN781937 ABN781936:ABR781937 RR781936:RV781937 HV781936:HZ781937 WUH716400:WUL716401 WKL716400:WKP716401 WAP716400:WAT716401 VQT716400:VQX716401 VGX716400:VHB716401 UXB716400:UXF716401 UNF716400:UNJ716401 UDJ716400:UDN716401 TTN716400:TTR716401 TJR716400:TJV716401 SZV716400:SZZ716401 SPZ716400:SQD716401 SGD716400:SGH716401 RWH716400:RWL716401 RML716400:RMP716401 RCP716400:RCT716401 QST716400:QSX716401 QIX716400:QJB716401 PZB716400:PZF716401 PPF716400:PPJ716401 PFJ716400:PFN716401 OVN716400:OVR716401 OLR716400:OLV716401 OBV716400:OBZ716401 NRZ716400:NSD716401 NID716400:NIH716401 MYH716400:MYL716401 MOL716400:MOP716401 MEP716400:MET716401 LUT716400:LUX716401 LKX716400:LLB716401 LBB716400:LBF716401 KRF716400:KRJ716401 KHJ716400:KHN716401 JXN716400:JXR716401 JNR716400:JNV716401 JDV716400:JDZ716401 ITZ716400:IUD716401 IKD716400:IKH716401 IAH716400:IAL716401 HQL716400:HQP716401 HGP716400:HGT716401 GWT716400:GWX716401 GMX716400:GNB716401 GDB716400:GDF716401 FTF716400:FTJ716401 FJJ716400:FJN716401 EZN716400:EZR716401 EPR716400:EPV716401 EFV716400:EFZ716401 DVZ716400:DWD716401 DMD716400:DMH716401 DCH716400:DCL716401 CSL716400:CSP716401 CIP716400:CIT716401 BYT716400:BYX716401 BOX716400:BPB716401 BFB716400:BFF716401 AVF716400:AVJ716401 ALJ716400:ALN716401 ABN716400:ABR716401 RR716400:RV716401 HV716400:HZ716401 WUH650864:WUL650865 WKL650864:WKP650865 WAP650864:WAT650865 VQT650864:VQX650865 VGX650864:VHB650865 UXB650864:UXF650865 UNF650864:UNJ650865 UDJ650864:UDN650865 TTN650864:TTR650865 TJR650864:TJV650865 SZV650864:SZZ650865 SPZ650864:SQD650865 SGD650864:SGH650865 RWH650864:RWL650865 RML650864:RMP650865 RCP650864:RCT650865 QST650864:QSX650865 QIX650864:QJB650865 PZB650864:PZF650865 PPF650864:PPJ650865 PFJ650864:PFN650865 OVN650864:OVR650865 OLR650864:OLV650865 OBV650864:OBZ650865 NRZ650864:NSD650865 NID650864:NIH650865 MYH650864:MYL650865 MOL650864:MOP650865 MEP650864:MET650865 LUT650864:LUX650865 LKX650864:LLB650865 LBB650864:LBF650865 KRF650864:KRJ650865 KHJ650864:KHN650865 JXN650864:JXR650865 JNR650864:JNV650865 JDV650864:JDZ650865 ITZ650864:IUD650865 IKD650864:IKH650865 IAH650864:IAL650865 HQL650864:HQP650865 HGP650864:HGT650865 GWT650864:GWX650865 GMX650864:GNB650865 GDB650864:GDF650865 FTF650864:FTJ650865 FJJ650864:FJN650865 EZN650864:EZR650865 EPR650864:EPV650865 EFV650864:EFZ650865 DVZ650864:DWD650865 DMD650864:DMH650865 DCH650864:DCL650865 CSL650864:CSP650865 CIP650864:CIT650865 BYT650864:BYX650865 BOX650864:BPB650865 BFB650864:BFF650865 AVF650864:AVJ650865 ALJ650864:ALN650865 ABN650864:ABR650865 RR650864:RV650865 HV650864:HZ650865 WUH585328:WUL585329 WKL585328:WKP585329 WAP585328:WAT585329 VQT585328:VQX585329 VGX585328:VHB585329 UXB585328:UXF585329 UNF585328:UNJ585329 UDJ585328:UDN585329 TTN585328:TTR585329 TJR585328:TJV585329 SZV585328:SZZ585329 SPZ585328:SQD585329 SGD585328:SGH585329 RWH585328:RWL585329 RML585328:RMP585329 RCP585328:RCT585329 QST585328:QSX585329 QIX585328:QJB585329 PZB585328:PZF585329 PPF585328:PPJ585329 PFJ585328:PFN585329 OVN585328:OVR585329 OLR585328:OLV585329 OBV585328:OBZ585329 NRZ585328:NSD585329 NID585328:NIH585329 MYH585328:MYL585329 MOL585328:MOP585329 MEP585328:MET585329 LUT585328:LUX585329 LKX585328:LLB585329 LBB585328:LBF585329 KRF585328:KRJ585329 KHJ585328:KHN585329 JXN585328:JXR585329 JNR585328:JNV585329 JDV585328:JDZ585329 ITZ585328:IUD585329 IKD585328:IKH585329 IAH585328:IAL585329 HQL585328:HQP585329 HGP585328:HGT585329 GWT585328:GWX585329 GMX585328:GNB585329 GDB585328:GDF585329 FTF585328:FTJ585329 FJJ585328:FJN585329 EZN585328:EZR585329 EPR585328:EPV585329 EFV585328:EFZ585329 DVZ585328:DWD585329 DMD585328:DMH585329 DCH585328:DCL585329 CSL585328:CSP585329 CIP585328:CIT585329 BYT585328:BYX585329 BOX585328:BPB585329 BFB585328:BFF585329 AVF585328:AVJ585329 ALJ585328:ALN585329 ABN585328:ABR585329 RR585328:RV585329 HV585328:HZ585329 WUH519792:WUL519793 WKL519792:WKP519793 WAP519792:WAT519793 VQT519792:VQX519793 VGX519792:VHB519793 UXB519792:UXF519793 UNF519792:UNJ519793 UDJ519792:UDN519793 TTN519792:TTR519793 TJR519792:TJV519793 SZV519792:SZZ519793 SPZ519792:SQD519793 SGD519792:SGH519793 RWH519792:RWL519793 RML519792:RMP519793 RCP519792:RCT519793 QST519792:QSX519793 QIX519792:QJB519793 PZB519792:PZF519793 PPF519792:PPJ519793 PFJ519792:PFN519793 OVN519792:OVR519793 OLR519792:OLV519793 OBV519792:OBZ519793 NRZ519792:NSD519793 NID519792:NIH519793 MYH519792:MYL519793 MOL519792:MOP519793 MEP519792:MET519793 LUT519792:LUX519793 LKX519792:LLB519793 LBB519792:LBF519793 KRF519792:KRJ519793 KHJ519792:KHN519793 JXN519792:JXR519793 JNR519792:JNV519793 JDV519792:JDZ519793 ITZ519792:IUD519793 IKD519792:IKH519793 IAH519792:IAL519793 HQL519792:HQP519793 HGP519792:HGT519793 GWT519792:GWX519793 GMX519792:GNB519793 GDB519792:GDF519793 FTF519792:FTJ519793 FJJ519792:FJN519793 EZN519792:EZR519793 EPR519792:EPV519793 EFV519792:EFZ519793 DVZ519792:DWD519793 DMD519792:DMH519793 DCH519792:DCL519793 CSL519792:CSP519793 CIP519792:CIT519793 BYT519792:BYX519793 BOX519792:BPB519793 BFB519792:BFF519793 AVF519792:AVJ519793 ALJ519792:ALN519793 ABN519792:ABR519793 RR519792:RV519793 HV519792:HZ519793 WUH454256:WUL454257 WKL454256:WKP454257 WAP454256:WAT454257 VQT454256:VQX454257 VGX454256:VHB454257 UXB454256:UXF454257 UNF454256:UNJ454257 UDJ454256:UDN454257 TTN454256:TTR454257 TJR454256:TJV454257 SZV454256:SZZ454257 SPZ454256:SQD454257 SGD454256:SGH454257 RWH454256:RWL454257 RML454256:RMP454257 RCP454256:RCT454257 QST454256:QSX454257 QIX454256:QJB454257 PZB454256:PZF454257 PPF454256:PPJ454257 PFJ454256:PFN454257 OVN454256:OVR454257 OLR454256:OLV454257 OBV454256:OBZ454257 NRZ454256:NSD454257 NID454256:NIH454257 MYH454256:MYL454257 MOL454256:MOP454257 MEP454256:MET454257 LUT454256:LUX454257 LKX454256:LLB454257 LBB454256:LBF454257 KRF454256:KRJ454257 KHJ454256:KHN454257 JXN454256:JXR454257 JNR454256:JNV454257 JDV454256:JDZ454257 ITZ454256:IUD454257 IKD454256:IKH454257 IAH454256:IAL454257 HQL454256:HQP454257 HGP454256:HGT454257 GWT454256:GWX454257 GMX454256:GNB454257 GDB454256:GDF454257 FTF454256:FTJ454257 FJJ454256:FJN454257 EZN454256:EZR454257 EPR454256:EPV454257 EFV454256:EFZ454257 DVZ454256:DWD454257 DMD454256:DMH454257 DCH454256:DCL454257 CSL454256:CSP454257 CIP454256:CIT454257 BYT454256:BYX454257 BOX454256:BPB454257 BFB454256:BFF454257 AVF454256:AVJ454257 ALJ454256:ALN454257 ABN454256:ABR454257 RR454256:RV454257 HV454256:HZ454257 WUH388720:WUL388721 WKL388720:WKP388721 WAP388720:WAT388721 VQT388720:VQX388721 VGX388720:VHB388721 UXB388720:UXF388721 UNF388720:UNJ388721 UDJ388720:UDN388721 TTN388720:TTR388721 TJR388720:TJV388721 SZV388720:SZZ388721 SPZ388720:SQD388721 SGD388720:SGH388721 RWH388720:RWL388721 RML388720:RMP388721 RCP388720:RCT388721 QST388720:QSX388721 QIX388720:QJB388721 PZB388720:PZF388721 PPF388720:PPJ388721 PFJ388720:PFN388721 OVN388720:OVR388721 OLR388720:OLV388721 OBV388720:OBZ388721 NRZ388720:NSD388721 NID388720:NIH388721 MYH388720:MYL388721 MOL388720:MOP388721 MEP388720:MET388721 LUT388720:LUX388721 LKX388720:LLB388721 LBB388720:LBF388721 KRF388720:KRJ388721 KHJ388720:KHN388721 JXN388720:JXR388721 JNR388720:JNV388721 JDV388720:JDZ388721 ITZ388720:IUD388721 IKD388720:IKH388721 IAH388720:IAL388721 HQL388720:HQP388721 HGP388720:HGT388721 GWT388720:GWX388721 GMX388720:GNB388721 GDB388720:GDF388721 FTF388720:FTJ388721 FJJ388720:FJN388721 EZN388720:EZR388721 EPR388720:EPV388721 EFV388720:EFZ388721 DVZ388720:DWD388721 DMD388720:DMH388721 DCH388720:DCL388721 CSL388720:CSP388721 CIP388720:CIT388721 BYT388720:BYX388721 BOX388720:BPB388721 BFB388720:BFF388721 AVF388720:AVJ388721 ALJ388720:ALN388721 ABN388720:ABR388721 RR388720:RV388721 HV388720:HZ388721 WUH323184:WUL323185 WKL323184:WKP323185 WAP323184:WAT323185 VQT323184:VQX323185 VGX323184:VHB323185 UXB323184:UXF323185 UNF323184:UNJ323185 UDJ323184:UDN323185 TTN323184:TTR323185 TJR323184:TJV323185 SZV323184:SZZ323185 SPZ323184:SQD323185 SGD323184:SGH323185 RWH323184:RWL323185 RML323184:RMP323185 RCP323184:RCT323185 QST323184:QSX323185 QIX323184:QJB323185 PZB323184:PZF323185 PPF323184:PPJ323185 PFJ323184:PFN323185 OVN323184:OVR323185 OLR323184:OLV323185 OBV323184:OBZ323185 NRZ323184:NSD323185 NID323184:NIH323185 MYH323184:MYL323185 MOL323184:MOP323185 MEP323184:MET323185 LUT323184:LUX323185 LKX323184:LLB323185 LBB323184:LBF323185 KRF323184:KRJ323185 KHJ323184:KHN323185 JXN323184:JXR323185 JNR323184:JNV323185 JDV323184:JDZ323185 ITZ323184:IUD323185 IKD323184:IKH323185 IAH323184:IAL323185 HQL323184:HQP323185 HGP323184:HGT323185 GWT323184:GWX323185 GMX323184:GNB323185 GDB323184:GDF323185 FTF323184:FTJ323185 FJJ323184:FJN323185 EZN323184:EZR323185 EPR323184:EPV323185 EFV323184:EFZ323185 DVZ323184:DWD323185 DMD323184:DMH323185 DCH323184:DCL323185 CSL323184:CSP323185 CIP323184:CIT323185 BYT323184:BYX323185 BOX323184:BPB323185 BFB323184:BFF323185 AVF323184:AVJ323185 ALJ323184:ALN323185 ABN323184:ABR323185 RR323184:RV323185 HV323184:HZ323185 WUH257648:WUL257649 WKL257648:WKP257649 WAP257648:WAT257649 VQT257648:VQX257649 VGX257648:VHB257649 UXB257648:UXF257649 UNF257648:UNJ257649 UDJ257648:UDN257649 TTN257648:TTR257649 TJR257648:TJV257649 SZV257648:SZZ257649 SPZ257648:SQD257649 SGD257648:SGH257649 RWH257648:RWL257649 RML257648:RMP257649 RCP257648:RCT257649 QST257648:QSX257649 QIX257648:QJB257649 PZB257648:PZF257649 PPF257648:PPJ257649 PFJ257648:PFN257649 OVN257648:OVR257649 OLR257648:OLV257649 OBV257648:OBZ257649 NRZ257648:NSD257649 NID257648:NIH257649 MYH257648:MYL257649 MOL257648:MOP257649 MEP257648:MET257649 LUT257648:LUX257649 LKX257648:LLB257649 LBB257648:LBF257649 KRF257648:KRJ257649 KHJ257648:KHN257649 JXN257648:JXR257649 JNR257648:JNV257649 JDV257648:JDZ257649 ITZ257648:IUD257649 IKD257648:IKH257649 IAH257648:IAL257649 HQL257648:HQP257649 HGP257648:HGT257649 GWT257648:GWX257649 GMX257648:GNB257649 GDB257648:GDF257649 FTF257648:FTJ257649 FJJ257648:FJN257649 EZN257648:EZR257649 EPR257648:EPV257649 EFV257648:EFZ257649 DVZ257648:DWD257649 DMD257648:DMH257649 DCH257648:DCL257649 CSL257648:CSP257649 CIP257648:CIT257649 BYT257648:BYX257649 BOX257648:BPB257649 BFB257648:BFF257649 AVF257648:AVJ257649 ALJ257648:ALN257649 ABN257648:ABR257649 RR257648:RV257649 HV257648:HZ257649 WUH192112:WUL192113 WKL192112:WKP192113 WAP192112:WAT192113 VQT192112:VQX192113 VGX192112:VHB192113 UXB192112:UXF192113 UNF192112:UNJ192113 UDJ192112:UDN192113 TTN192112:TTR192113 TJR192112:TJV192113 SZV192112:SZZ192113 SPZ192112:SQD192113 SGD192112:SGH192113 RWH192112:RWL192113 RML192112:RMP192113 RCP192112:RCT192113 QST192112:QSX192113 QIX192112:QJB192113 PZB192112:PZF192113 PPF192112:PPJ192113 PFJ192112:PFN192113 OVN192112:OVR192113 OLR192112:OLV192113 OBV192112:OBZ192113 NRZ192112:NSD192113 NID192112:NIH192113 MYH192112:MYL192113 MOL192112:MOP192113 MEP192112:MET192113 LUT192112:LUX192113 LKX192112:LLB192113 LBB192112:LBF192113 KRF192112:KRJ192113 KHJ192112:KHN192113 JXN192112:JXR192113 JNR192112:JNV192113 JDV192112:JDZ192113 ITZ192112:IUD192113 IKD192112:IKH192113 IAH192112:IAL192113 HQL192112:HQP192113 HGP192112:HGT192113 GWT192112:GWX192113 GMX192112:GNB192113 GDB192112:GDF192113 FTF192112:FTJ192113 FJJ192112:FJN192113 EZN192112:EZR192113 EPR192112:EPV192113 EFV192112:EFZ192113 DVZ192112:DWD192113 DMD192112:DMH192113 DCH192112:DCL192113 CSL192112:CSP192113 CIP192112:CIT192113 BYT192112:BYX192113 BOX192112:BPB192113 BFB192112:BFF192113 AVF192112:AVJ192113 ALJ192112:ALN192113 ABN192112:ABR192113 RR192112:RV192113 HV192112:HZ192113 WUH126576:WUL126577 WKL126576:WKP126577 WAP126576:WAT126577 VQT126576:VQX126577 VGX126576:VHB126577 UXB126576:UXF126577 UNF126576:UNJ126577 UDJ126576:UDN126577 TTN126576:TTR126577 TJR126576:TJV126577 SZV126576:SZZ126577 SPZ126576:SQD126577 SGD126576:SGH126577 RWH126576:RWL126577 RML126576:RMP126577 RCP126576:RCT126577 QST126576:QSX126577 QIX126576:QJB126577 PZB126576:PZF126577 PPF126576:PPJ126577 PFJ126576:PFN126577 OVN126576:OVR126577 OLR126576:OLV126577 OBV126576:OBZ126577 NRZ126576:NSD126577 NID126576:NIH126577 MYH126576:MYL126577 MOL126576:MOP126577 MEP126576:MET126577 LUT126576:LUX126577 LKX126576:LLB126577 LBB126576:LBF126577 KRF126576:KRJ126577 KHJ126576:KHN126577 JXN126576:JXR126577 JNR126576:JNV126577 JDV126576:JDZ126577 ITZ126576:IUD126577 IKD126576:IKH126577 IAH126576:IAL126577 HQL126576:HQP126577 HGP126576:HGT126577 GWT126576:GWX126577 GMX126576:GNB126577 GDB126576:GDF126577 FTF126576:FTJ126577 FJJ126576:FJN126577 EZN126576:EZR126577 EPR126576:EPV126577 EFV126576:EFZ126577 DVZ126576:DWD126577 DMD126576:DMH126577 DCH126576:DCL126577 CSL126576:CSP126577 CIP126576:CIT126577 BYT126576:BYX126577 BOX126576:BPB126577 BFB126576:BFF126577 AVF126576:AVJ126577 ALJ126576:ALN126577 ABN126576:ABR126577 RR126576:RV126577 HV126576:HZ126577 WUH61040:WUL61041 WKL61040:WKP61041 WAP61040:WAT61041 VQT61040:VQX61041 VGX61040:VHB61041 UXB61040:UXF61041 UNF61040:UNJ61041 UDJ61040:UDN61041 TTN61040:TTR61041 TJR61040:TJV61041 SZV61040:SZZ61041 SPZ61040:SQD61041 SGD61040:SGH61041 RWH61040:RWL61041 RML61040:RMP61041 RCP61040:RCT61041 QST61040:QSX61041 QIX61040:QJB61041 PZB61040:PZF61041 PPF61040:PPJ61041 PFJ61040:PFN61041 OVN61040:OVR61041 OLR61040:OLV61041 OBV61040:OBZ61041 NRZ61040:NSD61041 NID61040:NIH61041 MYH61040:MYL61041 MOL61040:MOP61041 MEP61040:MET61041 LUT61040:LUX61041 LKX61040:LLB61041 LBB61040:LBF61041 KRF61040:KRJ61041 KHJ61040:KHN61041 JXN61040:JXR61041 JNR61040:JNV61041 JDV61040:JDZ61041 ITZ61040:IUD61041 IKD61040:IKH61041 IAH61040:IAL61041 HQL61040:HQP61041 HGP61040:HGT61041 GWT61040:GWX61041 GMX61040:GNB61041 GDB61040:GDF61041 FTF61040:FTJ61041 FJJ61040:FJN61041 EZN61040:EZR61041 EPR61040:EPV61041 EFV61040:EFZ61041 DVZ61040:DWD61041 DMD61040:DMH61041 DCH61040:DCL61041 CSL61040:CSP61041 CIP61040:CIT61041 BYT61040:BYX61041 BOX61040:BPB61041 BFB61040:BFF61041 AVF61040:AVJ61041 ALJ61040:ALN61041 ABN61040:ABR61041 RR61040:RV61041">
      <formula1>0</formula1>
    </dataValidation>
    <dataValidation type="list" allowBlank="1" showInputMessage="1" showErrorMessage="1" sqref="HS61040 WUE978544 WKI978544 WAM978544 VQQ978544 VGU978544 UWY978544 UNC978544 UDG978544 TTK978544 TJO978544 SZS978544 SPW978544 SGA978544 RWE978544 RMI978544 RCM978544 QSQ978544 QIU978544 PYY978544 PPC978544 PFG978544 OVK978544 OLO978544 OBS978544 NRW978544 NIA978544 MYE978544 MOI978544 MEM978544 LUQ978544 LKU978544 LAY978544 KRC978544 KHG978544 JXK978544 JNO978544 JDS978544 ITW978544 IKA978544 IAE978544 HQI978544 HGM978544 GWQ978544 GMU978544 GCY978544 FTC978544 FJG978544 EZK978544 EPO978544 EFS978544 DVW978544 DMA978544 DCE978544 CSI978544 CIM978544 BYQ978544 BOU978544 BEY978544 AVC978544 ALG978544 ABK978544 RO978544 HS978544 WUE913008 WKI913008 WAM913008 VQQ913008 VGU913008 UWY913008 UNC913008 UDG913008 TTK913008 TJO913008 SZS913008 SPW913008 SGA913008 RWE913008 RMI913008 RCM913008 QSQ913008 QIU913008 PYY913008 PPC913008 PFG913008 OVK913008 OLO913008 OBS913008 NRW913008 NIA913008 MYE913008 MOI913008 MEM913008 LUQ913008 LKU913008 LAY913008 KRC913008 KHG913008 JXK913008 JNO913008 JDS913008 ITW913008 IKA913008 IAE913008 HQI913008 HGM913008 GWQ913008 GMU913008 GCY913008 FTC913008 FJG913008 EZK913008 EPO913008 EFS913008 DVW913008 DMA913008 DCE913008 CSI913008 CIM913008 BYQ913008 BOU913008 BEY913008 AVC913008 ALG913008 ABK913008 RO913008 HS913008 WUE847472 WKI847472 WAM847472 VQQ847472 VGU847472 UWY847472 UNC847472 UDG847472 TTK847472 TJO847472 SZS847472 SPW847472 SGA847472 RWE847472 RMI847472 RCM847472 QSQ847472 QIU847472 PYY847472 PPC847472 PFG847472 OVK847472 OLO847472 OBS847472 NRW847472 NIA847472 MYE847472 MOI847472 MEM847472 LUQ847472 LKU847472 LAY847472 KRC847472 KHG847472 JXK847472 JNO847472 JDS847472 ITW847472 IKA847472 IAE847472 HQI847472 HGM847472 GWQ847472 GMU847472 GCY847472 FTC847472 FJG847472 EZK847472 EPO847472 EFS847472 DVW847472 DMA847472 DCE847472 CSI847472 CIM847472 BYQ847472 BOU847472 BEY847472 AVC847472 ALG847472 ABK847472 RO847472 HS847472 WUE781936 WKI781936 WAM781936 VQQ781936 VGU781936 UWY781936 UNC781936 UDG781936 TTK781936 TJO781936 SZS781936 SPW781936 SGA781936 RWE781936 RMI781936 RCM781936 QSQ781936 QIU781936 PYY781936 PPC781936 PFG781936 OVK781936 OLO781936 OBS781936 NRW781936 NIA781936 MYE781936 MOI781936 MEM781936 LUQ781936 LKU781936 LAY781936 KRC781936 KHG781936 JXK781936 JNO781936 JDS781936 ITW781936 IKA781936 IAE781936 HQI781936 HGM781936 GWQ781936 GMU781936 GCY781936 FTC781936 FJG781936 EZK781936 EPO781936 EFS781936 DVW781936 DMA781936 DCE781936 CSI781936 CIM781936 BYQ781936 BOU781936 BEY781936 AVC781936 ALG781936 ABK781936 RO781936 HS781936 WUE716400 WKI716400 WAM716400 VQQ716400 VGU716400 UWY716400 UNC716400 UDG716400 TTK716400 TJO716400 SZS716400 SPW716400 SGA716400 RWE716400 RMI716400 RCM716400 QSQ716400 QIU716400 PYY716400 PPC716400 PFG716400 OVK716400 OLO716400 OBS716400 NRW716400 NIA716400 MYE716400 MOI716400 MEM716400 LUQ716400 LKU716400 LAY716400 KRC716400 KHG716400 JXK716400 JNO716400 JDS716400 ITW716400 IKA716400 IAE716400 HQI716400 HGM716400 GWQ716400 GMU716400 GCY716400 FTC716400 FJG716400 EZK716400 EPO716400 EFS716400 DVW716400 DMA716400 DCE716400 CSI716400 CIM716400 BYQ716400 BOU716400 BEY716400 AVC716400 ALG716400 ABK716400 RO716400 HS716400 WUE650864 WKI650864 WAM650864 VQQ650864 VGU650864 UWY650864 UNC650864 UDG650864 TTK650864 TJO650864 SZS650864 SPW650864 SGA650864 RWE650864 RMI650864 RCM650864 QSQ650864 QIU650864 PYY650864 PPC650864 PFG650864 OVK650864 OLO650864 OBS650864 NRW650864 NIA650864 MYE650864 MOI650864 MEM650864 LUQ650864 LKU650864 LAY650864 KRC650864 KHG650864 JXK650864 JNO650864 JDS650864 ITW650864 IKA650864 IAE650864 HQI650864 HGM650864 GWQ650864 GMU650864 GCY650864 FTC650864 FJG650864 EZK650864 EPO650864 EFS650864 DVW650864 DMA650864 DCE650864 CSI650864 CIM650864 BYQ650864 BOU650864 BEY650864 AVC650864 ALG650864 ABK650864 RO650864 HS650864 WUE585328 WKI585328 WAM585328 VQQ585328 VGU585328 UWY585328 UNC585328 UDG585328 TTK585328 TJO585328 SZS585328 SPW585328 SGA585328 RWE585328 RMI585328 RCM585328 QSQ585328 QIU585328 PYY585328 PPC585328 PFG585328 OVK585328 OLO585328 OBS585328 NRW585328 NIA585328 MYE585328 MOI585328 MEM585328 LUQ585328 LKU585328 LAY585328 KRC585328 KHG585328 JXK585328 JNO585328 JDS585328 ITW585328 IKA585328 IAE585328 HQI585328 HGM585328 GWQ585328 GMU585328 GCY585328 FTC585328 FJG585328 EZK585328 EPO585328 EFS585328 DVW585328 DMA585328 DCE585328 CSI585328 CIM585328 BYQ585328 BOU585328 BEY585328 AVC585328 ALG585328 ABK585328 RO585328 HS585328 WUE519792 WKI519792 WAM519792 VQQ519792 VGU519792 UWY519792 UNC519792 UDG519792 TTK519792 TJO519792 SZS519792 SPW519792 SGA519792 RWE519792 RMI519792 RCM519792 QSQ519792 QIU519792 PYY519792 PPC519792 PFG519792 OVK519792 OLO519792 OBS519792 NRW519792 NIA519792 MYE519792 MOI519792 MEM519792 LUQ519792 LKU519792 LAY519792 KRC519792 KHG519792 JXK519792 JNO519792 JDS519792 ITW519792 IKA519792 IAE519792 HQI519792 HGM519792 GWQ519792 GMU519792 GCY519792 FTC519792 FJG519792 EZK519792 EPO519792 EFS519792 DVW519792 DMA519792 DCE519792 CSI519792 CIM519792 BYQ519792 BOU519792 BEY519792 AVC519792 ALG519792 ABK519792 RO519792 HS519792 WUE454256 WKI454256 WAM454256 VQQ454256 VGU454256 UWY454256 UNC454256 UDG454256 TTK454256 TJO454256 SZS454256 SPW454256 SGA454256 RWE454256 RMI454256 RCM454256 QSQ454256 QIU454256 PYY454256 PPC454256 PFG454256 OVK454256 OLO454256 OBS454256 NRW454256 NIA454256 MYE454256 MOI454256 MEM454256 LUQ454256 LKU454256 LAY454256 KRC454256 KHG454256 JXK454256 JNO454256 JDS454256 ITW454256 IKA454256 IAE454256 HQI454256 HGM454256 GWQ454256 GMU454256 GCY454256 FTC454256 FJG454256 EZK454256 EPO454256 EFS454256 DVW454256 DMA454256 DCE454256 CSI454256 CIM454256 BYQ454256 BOU454256 BEY454256 AVC454256 ALG454256 ABK454256 RO454256 HS454256 WUE388720 WKI388720 WAM388720 VQQ388720 VGU388720 UWY388720 UNC388720 UDG388720 TTK388720 TJO388720 SZS388720 SPW388720 SGA388720 RWE388720 RMI388720 RCM388720 QSQ388720 QIU388720 PYY388720 PPC388720 PFG388720 OVK388720 OLO388720 OBS388720 NRW388720 NIA388720 MYE388720 MOI388720 MEM388720 LUQ388720 LKU388720 LAY388720 KRC388720 KHG388720 JXK388720 JNO388720 JDS388720 ITW388720 IKA388720 IAE388720 HQI388720 HGM388720 GWQ388720 GMU388720 GCY388720 FTC388720 FJG388720 EZK388720 EPO388720 EFS388720 DVW388720 DMA388720 DCE388720 CSI388720 CIM388720 BYQ388720 BOU388720 BEY388720 AVC388720 ALG388720 ABK388720 RO388720 HS388720 WUE323184 WKI323184 WAM323184 VQQ323184 VGU323184 UWY323184 UNC323184 UDG323184 TTK323184 TJO323184 SZS323184 SPW323184 SGA323184 RWE323184 RMI323184 RCM323184 QSQ323184 QIU323184 PYY323184 PPC323184 PFG323184 OVK323184 OLO323184 OBS323184 NRW323184 NIA323184 MYE323184 MOI323184 MEM323184 LUQ323184 LKU323184 LAY323184 KRC323184 KHG323184 JXK323184 JNO323184 JDS323184 ITW323184 IKA323184 IAE323184 HQI323184 HGM323184 GWQ323184 GMU323184 GCY323184 FTC323184 FJG323184 EZK323184 EPO323184 EFS323184 DVW323184 DMA323184 DCE323184 CSI323184 CIM323184 BYQ323184 BOU323184 BEY323184 AVC323184 ALG323184 ABK323184 RO323184 HS323184 WUE257648 WKI257648 WAM257648 VQQ257648 VGU257648 UWY257648 UNC257648 UDG257648 TTK257648 TJO257648 SZS257648 SPW257648 SGA257648 RWE257648 RMI257648 RCM257648 QSQ257648 QIU257648 PYY257648 PPC257648 PFG257648 OVK257648 OLO257648 OBS257648 NRW257648 NIA257648 MYE257648 MOI257648 MEM257648 LUQ257648 LKU257648 LAY257648 KRC257648 KHG257648 JXK257648 JNO257648 JDS257648 ITW257648 IKA257648 IAE257648 HQI257648 HGM257648 GWQ257648 GMU257648 GCY257648 FTC257648 FJG257648 EZK257648 EPO257648 EFS257648 DVW257648 DMA257648 DCE257648 CSI257648 CIM257648 BYQ257648 BOU257648 BEY257648 AVC257648 ALG257648 ABK257648 RO257648 HS257648 WUE192112 WKI192112 WAM192112 VQQ192112 VGU192112 UWY192112 UNC192112 UDG192112 TTK192112 TJO192112 SZS192112 SPW192112 SGA192112 RWE192112 RMI192112 RCM192112 QSQ192112 QIU192112 PYY192112 PPC192112 PFG192112 OVK192112 OLO192112 OBS192112 NRW192112 NIA192112 MYE192112 MOI192112 MEM192112 LUQ192112 LKU192112 LAY192112 KRC192112 KHG192112 JXK192112 JNO192112 JDS192112 ITW192112 IKA192112 IAE192112 HQI192112 HGM192112 GWQ192112 GMU192112 GCY192112 FTC192112 FJG192112 EZK192112 EPO192112 EFS192112 DVW192112 DMA192112 DCE192112 CSI192112 CIM192112 BYQ192112 BOU192112 BEY192112 AVC192112 ALG192112 ABK192112 RO192112 HS192112 WUE126576 WKI126576 WAM126576 VQQ126576 VGU126576 UWY126576 UNC126576 UDG126576 TTK126576 TJO126576 SZS126576 SPW126576 SGA126576 RWE126576 RMI126576 RCM126576 QSQ126576 QIU126576 PYY126576 PPC126576 PFG126576 OVK126576 OLO126576 OBS126576 NRW126576 NIA126576 MYE126576 MOI126576 MEM126576 LUQ126576 LKU126576 LAY126576 KRC126576 KHG126576 JXK126576 JNO126576 JDS126576 ITW126576 IKA126576 IAE126576 HQI126576 HGM126576 GWQ126576 GMU126576 GCY126576 FTC126576 FJG126576 EZK126576 EPO126576 EFS126576 DVW126576 DMA126576 DCE126576 CSI126576 CIM126576 BYQ126576 BOU126576 BEY126576 AVC126576 ALG126576 ABK126576 RO126576 HS126576 WUE61040 WKI61040 WAM61040 VQQ61040 VGU61040 UWY61040 UNC61040 UDG61040 TTK61040 TJO61040 SZS61040 SPW61040 SGA61040 RWE61040 RMI61040 RCM61040 QSQ61040 QIU61040 PYY61040 PPC61040 PFG61040 OVK61040 OLO61040 OBS61040 NRW61040 NIA61040 MYE61040 MOI61040 MEM61040 LUQ61040 LKU61040 LAY61040 KRC61040 KHG61040 JXK61040 JNO61040 JDS61040 ITW61040 IKA61040 IAE61040 HQI61040 HGM61040 GWQ61040 GMU61040 GCY61040 FTC61040 FJG61040 EZK61040 EPO61040 EFS61040 DVW61040 DMA61040 DCE61040 CSI61040 CIM61040 BYQ61040 BOU61040 BEY61040 AVC61040 ALG61040 ABK61040 RO61040">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HS66053:HS66062 WKI982397:WKI982406 WAM982397:WAM982406 VQQ982397:VQQ982406 VGU982397:VGU982406 UWY982397:UWY982406 UNC982397:UNC982406 UDG982397:UDG982406 TTK982397:TTK982406 TJO982397:TJO982406 SZS982397:SZS982406 SPW982397:SPW982406 SGA982397:SGA982406 RWE982397:RWE982406 RMI982397:RMI982406 RCM982397:RCM982406 QSQ982397:QSQ982406 QIU982397:QIU982406 PYY982397:PYY982406 PPC982397:PPC982406 PFG982397:PFG982406 OVK982397:OVK982406 OLO982397:OLO982406 OBS982397:OBS982406 NRW982397:NRW982406 NIA982397:NIA982406 MYE982397:MYE982406 MOI982397:MOI982406 MEM982397:MEM982406 LUQ982397:LUQ982406 LKU982397:LKU982406 LAY982397:LAY982406 KRC982397:KRC982406 KHG982397:KHG982406 JXK982397:JXK982406 JNO982397:JNO982406 JDS982397:JDS982406 ITW982397:ITW982406 IKA982397:IKA982406 IAE982397:IAE982406 HQI982397:HQI982406 HGM982397:HGM982406 GWQ982397:GWQ982406 GMU982397:GMU982406 GCY982397:GCY982406 FTC982397:FTC982406 FJG982397:FJG982406 EZK982397:EZK982406 EPO982397:EPO982406 EFS982397:EFS982406 DVW982397:DVW982406 DMA982397:DMA982406 DCE982397:DCE982406 CSI982397:CSI982406 CIM982397:CIM982406 BYQ982397:BYQ982406 BOU982397:BOU982406 BEY982397:BEY982406 AVC982397:AVC982406 ALG982397:ALG982406 ABK982397:ABK982406 RO982397:RO982406 HS982397:HS982406 WUE916861:WUE916870 WKI916861:WKI916870 WAM916861:WAM916870 VQQ916861:VQQ916870 VGU916861:VGU916870 UWY916861:UWY916870 UNC916861:UNC916870 UDG916861:UDG916870 TTK916861:TTK916870 TJO916861:TJO916870 SZS916861:SZS916870 SPW916861:SPW916870 SGA916861:SGA916870 RWE916861:RWE916870 RMI916861:RMI916870 RCM916861:RCM916870 QSQ916861:QSQ916870 QIU916861:QIU916870 PYY916861:PYY916870 PPC916861:PPC916870 PFG916861:PFG916870 OVK916861:OVK916870 OLO916861:OLO916870 OBS916861:OBS916870 NRW916861:NRW916870 NIA916861:NIA916870 MYE916861:MYE916870 MOI916861:MOI916870 MEM916861:MEM916870 LUQ916861:LUQ916870 LKU916861:LKU916870 LAY916861:LAY916870 KRC916861:KRC916870 KHG916861:KHG916870 JXK916861:JXK916870 JNO916861:JNO916870 JDS916861:JDS916870 ITW916861:ITW916870 IKA916861:IKA916870 IAE916861:IAE916870 HQI916861:HQI916870 HGM916861:HGM916870 GWQ916861:GWQ916870 GMU916861:GMU916870 GCY916861:GCY916870 FTC916861:FTC916870 FJG916861:FJG916870 EZK916861:EZK916870 EPO916861:EPO916870 EFS916861:EFS916870 DVW916861:DVW916870 DMA916861:DMA916870 DCE916861:DCE916870 CSI916861:CSI916870 CIM916861:CIM916870 BYQ916861:BYQ916870 BOU916861:BOU916870 BEY916861:BEY916870 AVC916861:AVC916870 ALG916861:ALG916870 ABK916861:ABK916870 RO916861:RO916870 HS916861:HS916870 WUE851325:WUE851334 WKI851325:WKI851334 WAM851325:WAM851334 VQQ851325:VQQ851334 VGU851325:VGU851334 UWY851325:UWY851334 UNC851325:UNC851334 UDG851325:UDG851334 TTK851325:TTK851334 TJO851325:TJO851334 SZS851325:SZS851334 SPW851325:SPW851334 SGA851325:SGA851334 RWE851325:RWE851334 RMI851325:RMI851334 RCM851325:RCM851334 QSQ851325:QSQ851334 QIU851325:QIU851334 PYY851325:PYY851334 PPC851325:PPC851334 PFG851325:PFG851334 OVK851325:OVK851334 OLO851325:OLO851334 OBS851325:OBS851334 NRW851325:NRW851334 NIA851325:NIA851334 MYE851325:MYE851334 MOI851325:MOI851334 MEM851325:MEM851334 LUQ851325:LUQ851334 LKU851325:LKU851334 LAY851325:LAY851334 KRC851325:KRC851334 KHG851325:KHG851334 JXK851325:JXK851334 JNO851325:JNO851334 JDS851325:JDS851334 ITW851325:ITW851334 IKA851325:IKA851334 IAE851325:IAE851334 HQI851325:HQI851334 HGM851325:HGM851334 GWQ851325:GWQ851334 GMU851325:GMU851334 GCY851325:GCY851334 FTC851325:FTC851334 FJG851325:FJG851334 EZK851325:EZK851334 EPO851325:EPO851334 EFS851325:EFS851334 DVW851325:DVW851334 DMA851325:DMA851334 DCE851325:DCE851334 CSI851325:CSI851334 CIM851325:CIM851334 BYQ851325:BYQ851334 BOU851325:BOU851334 BEY851325:BEY851334 AVC851325:AVC851334 ALG851325:ALG851334 ABK851325:ABK851334 RO851325:RO851334 HS851325:HS851334 WUE785789:WUE785798 WKI785789:WKI785798 WAM785789:WAM785798 VQQ785789:VQQ785798 VGU785789:VGU785798 UWY785789:UWY785798 UNC785789:UNC785798 UDG785789:UDG785798 TTK785789:TTK785798 TJO785789:TJO785798 SZS785789:SZS785798 SPW785789:SPW785798 SGA785789:SGA785798 RWE785789:RWE785798 RMI785789:RMI785798 RCM785789:RCM785798 QSQ785789:QSQ785798 QIU785789:QIU785798 PYY785789:PYY785798 PPC785789:PPC785798 PFG785789:PFG785798 OVK785789:OVK785798 OLO785789:OLO785798 OBS785789:OBS785798 NRW785789:NRW785798 NIA785789:NIA785798 MYE785789:MYE785798 MOI785789:MOI785798 MEM785789:MEM785798 LUQ785789:LUQ785798 LKU785789:LKU785798 LAY785789:LAY785798 KRC785789:KRC785798 KHG785789:KHG785798 JXK785789:JXK785798 JNO785789:JNO785798 JDS785789:JDS785798 ITW785789:ITW785798 IKA785789:IKA785798 IAE785789:IAE785798 HQI785789:HQI785798 HGM785789:HGM785798 GWQ785789:GWQ785798 GMU785789:GMU785798 GCY785789:GCY785798 FTC785789:FTC785798 FJG785789:FJG785798 EZK785789:EZK785798 EPO785789:EPO785798 EFS785789:EFS785798 DVW785789:DVW785798 DMA785789:DMA785798 DCE785789:DCE785798 CSI785789:CSI785798 CIM785789:CIM785798 BYQ785789:BYQ785798 BOU785789:BOU785798 BEY785789:BEY785798 AVC785789:AVC785798 ALG785789:ALG785798 ABK785789:ABK785798 RO785789:RO785798 HS785789:HS785798 WUE720253:WUE720262 WKI720253:WKI720262 WAM720253:WAM720262 VQQ720253:VQQ720262 VGU720253:VGU720262 UWY720253:UWY720262 UNC720253:UNC720262 UDG720253:UDG720262 TTK720253:TTK720262 TJO720253:TJO720262 SZS720253:SZS720262 SPW720253:SPW720262 SGA720253:SGA720262 RWE720253:RWE720262 RMI720253:RMI720262 RCM720253:RCM720262 QSQ720253:QSQ720262 QIU720253:QIU720262 PYY720253:PYY720262 PPC720253:PPC720262 PFG720253:PFG720262 OVK720253:OVK720262 OLO720253:OLO720262 OBS720253:OBS720262 NRW720253:NRW720262 NIA720253:NIA720262 MYE720253:MYE720262 MOI720253:MOI720262 MEM720253:MEM720262 LUQ720253:LUQ720262 LKU720253:LKU720262 LAY720253:LAY720262 KRC720253:KRC720262 KHG720253:KHG720262 JXK720253:JXK720262 JNO720253:JNO720262 JDS720253:JDS720262 ITW720253:ITW720262 IKA720253:IKA720262 IAE720253:IAE720262 HQI720253:HQI720262 HGM720253:HGM720262 GWQ720253:GWQ720262 GMU720253:GMU720262 GCY720253:GCY720262 FTC720253:FTC720262 FJG720253:FJG720262 EZK720253:EZK720262 EPO720253:EPO720262 EFS720253:EFS720262 DVW720253:DVW720262 DMA720253:DMA720262 DCE720253:DCE720262 CSI720253:CSI720262 CIM720253:CIM720262 BYQ720253:BYQ720262 BOU720253:BOU720262 BEY720253:BEY720262 AVC720253:AVC720262 ALG720253:ALG720262 ABK720253:ABK720262 RO720253:RO720262 HS720253:HS720262 WUE654717:WUE654726 WKI654717:WKI654726 WAM654717:WAM654726 VQQ654717:VQQ654726 VGU654717:VGU654726 UWY654717:UWY654726 UNC654717:UNC654726 UDG654717:UDG654726 TTK654717:TTK654726 TJO654717:TJO654726 SZS654717:SZS654726 SPW654717:SPW654726 SGA654717:SGA654726 RWE654717:RWE654726 RMI654717:RMI654726 RCM654717:RCM654726 QSQ654717:QSQ654726 QIU654717:QIU654726 PYY654717:PYY654726 PPC654717:PPC654726 PFG654717:PFG654726 OVK654717:OVK654726 OLO654717:OLO654726 OBS654717:OBS654726 NRW654717:NRW654726 NIA654717:NIA654726 MYE654717:MYE654726 MOI654717:MOI654726 MEM654717:MEM654726 LUQ654717:LUQ654726 LKU654717:LKU654726 LAY654717:LAY654726 KRC654717:KRC654726 KHG654717:KHG654726 JXK654717:JXK654726 JNO654717:JNO654726 JDS654717:JDS654726 ITW654717:ITW654726 IKA654717:IKA654726 IAE654717:IAE654726 HQI654717:HQI654726 HGM654717:HGM654726 GWQ654717:GWQ654726 GMU654717:GMU654726 GCY654717:GCY654726 FTC654717:FTC654726 FJG654717:FJG654726 EZK654717:EZK654726 EPO654717:EPO654726 EFS654717:EFS654726 DVW654717:DVW654726 DMA654717:DMA654726 DCE654717:DCE654726 CSI654717:CSI654726 CIM654717:CIM654726 BYQ654717:BYQ654726 BOU654717:BOU654726 BEY654717:BEY654726 AVC654717:AVC654726 ALG654717:ALG654726 ABK654717:ABK654726 RO654717:RO654726 HS654717:HS654726 WUE589181:WUE589190 WKI589181:WKI589190 WAM589181:WAM589190 VQQ589181:VQQ589190 VGU589181:VGU589190 UWY589181:UWY589190 UNC589181:UNC589190 UDG589181:UDG589190 TTK589181:TTK589190 TJO589181:TJO589190 SZS589181:SZS589190 SPW589181:SPW589190 SGA589181:SGA589190 RWE589181:RWE589190 RMI589181:RMI589190 RCM589181:RCM589190 QSQ589181:QSQ589190 QIU589181:QIU589190 PYY589181:PYY589190 PPC589181:PPC589190 PFG589181:PFG589190 OVK589181:OVK589190 OLO589181:OLO589190 OBS589181:OBS589190 NRW589181:NRW589190 NIA589181:NIA589190 MYE589181:MYE589190 MOI589181:MOI589190 MEM589181:MEM589190 LUQ589181:LUQ589190 LKU589181:LKU589190 LAY589181:LAY589190 KRC589181:KRC589190 KHG589181:KHG589190 JXK589181:JXK589190 JNO589181:JNO589190 JDS589181:JDS589190 ITW589181:ITW589190 IKA589181:IKA589190 IAE589181:IAE589190 HQI589181:HQI589190 HGM589181:HGM589190 GWQ589181:GWQ589190 GMU589181:GMU589190 GCY589181:GCY589190 FTC589181:FTC589190 FJG589181:FJG589190 EZK589181:EZK589190 EPO589181:EPO589190 EFS589181:EFS589190 DVW589181:DVW589190 DMA589181:DMA589190 DCE589181:DCE589190 CSI589181:CSI589190 CIM589181:CIM589190 BYQ589181:BYQ589190 BOU589181:BOU589190 BEY589181:BEY589190 AVC589181:AVC589190 ALG589181:ALG589190 ABK589181:ABK589190 RO589181:RO589190 HS589181:HS589190 WUE523645:WUE523654 WKI523645:WKI523654 WAM523645:WAM523654 VQQ523645:VQQ523654 VGU523645:VGU523654 UWY523645:UWY523654 UNC523645:UNC523654 UDG523645:UDG523654 TTK523645:TTK523654 TJO523645:TJO523654 SZS523645:SZS523654 SPW523645:SPW523654 SGA523645:SGA523654 RWE523645:RWE523654 RMI523645:RMI523654 RCM523645:RCM523654 QSQ523645:QSQ523654 QIU523645:QIU523654 PYY523645:PYY523654 PPC523645:PPC523654 PFG523645:PFG523654 OVK523645:OVK523654 OLO523645:OLO523654 OBS523645:OBS523654 NRW523645:NRW523654 NIA523645:NIA523654 MYE523645:MYE523654 MOI523645:MOI523654 MEM523645:MEM523654 LUQ523645:LUQ523654 LKU523645:LKU523654 LAY523645:LAY523654 KRC523645:KRC523654 KHG523645:KHG523654 JXK523645:JXK523654 JNO523645:JNO523654 JDS523645:JDS523654 ITW523645:ITW523654 IKA523645:IKA523654 IAE523645:IAE523654 HQI523645:HQI523654 HGM523645:HGM523654 GWQ523645:GWQ523654 GMU523645:GMU523654 GCY523645:GCY523654 FTC523645:FTC523654 FJG523645:FJG523654 EZK523645:EZK523654 EPO523645:EPO523654 EFS523645:EFS523654 DVW523645:DVW523654 DMA523645:DMA523654 DCE523645:DCE523654 CSI523645:CSI523654 CIM523645:CIM523654 BYQ523645:BYQ523654 BOU523645:BOU523654 BEY523645:BEY523654 AVC523645:AVC523654 ALG523645:ALG523654 ABK523645:ABK523654 RO523645:RO523654 HS523645:HS523654 WUE458109:WUE458118 WKI458109:WKI458118 WAM458109:WAM458118 VQQ458109:VQQ458118 VGU458109:VGU458118 UWY458109:UWY458118 UNC458109:UNC458118 UDG458109:UDG458118 TTK458109:TTK458118 TJO458109:TJO458118 SZS458109:SZS458118 SPW458109:SPW458118 SGA458109:SGA458118 RWE458109:RWE458118 RMI458109:RMI458118 RCM458109:RCM458118 QSQ458109:QSQ458118 QIU458109:QIU458118 PYY458109:PYY458118 PPC458109:PPC458118 PFG458109:PFG458118 OVK458109:OVK458118 OLO458109:OLO458118 OBS458109:OBS458118 NRW458109:NRW458118 NIA458109:NIA458118 MYE458109:MYE458118 MOI458109:MOI458118 MEM458109:MEM458118 LUQ458109:LUQ458118 LKU458109:LKU458118 LAY458109:LAY458118 KRC458109:KRC458118 KHG458109:KHG458118 JXK458109:JXK458118 JNO458109:JNO458118 JDS458109:JDS458118 ITW458109:ITW458118 IKA458109:IKA458118 IAE458109:IAE458118 HQI458109:HQI458118 HGM458109:HGM458118 GWQ458109:GWQ458118 GMU458109:GMU458118 GCY458109:GCY458118 FTC458109:FTC458118 FJG458109:FJG458118 EZK458109:EZK458118 EPO458109:EPO458118 EFS458109:EFS458118 DVW458109:DVW458118 DMA458109:DMA458118 DCE458109:DCE458118 CSI458109:CSI458118 CIM458109:CIM458118 BYQ458109:BYQ458118 BOU458109:BOU458118 BEY458109:BEY458118 AVC458109:AVC458118 ALG458109:ALG458118 ABK458109:ABK458118 RO458109:RO458118 HS458109:HS458118 WUE392573:WUE392582 WKI392573:WKI392582 WAM392573:WAM392582 VQQ392573:VQQ392582 VGU392573:VGU392582 UWY392573:UWY392582 UNC392573:UNC392582 UDG392573:UDG392582 TTK392573:TTK392582 TJO392573:TJO392582 SZS392573:SZS392582 SPW392573:SPW392582 SGA392573:SGA392582 RWE392573:RWE392582 RMI392573:RMI392582 RCM392573:RCM392582 QSQ392573:QSQ392582 QIU392573:QIU392582 PYY392573:PYY392582 PPC392573:PPC392582 PFG392573:PFG392582 OVK392573:OVK392582 OLO392573:OLO392582 OBS392573:OBS392582 NRW392573:NRW392582 NIA392573:NIA392582 MYE392573:MYE392582 MOI392573:MOI392582 MEM392573:MEM392582 LUQ392573:LUQ392582 LKU392573:LKU392582 LAY392573:LAY392582 KRC392573:KRC392582 KHG392573:KHG392582 JXK392573:JXK392582 JNO392573:JNO392582 JDS392573:JDS392582 ITW392573:ITW392582 IKA392573:IKA392582 IAE392573:IAE392582 HQI392573:HQI392582 HGM392573:HGM392582 GWQ392573:GWQ392582 GMU392573:GMU392582 GCY392573:GCY392582 FTC392573:FTC392582 FJG392573:FJG392582 EZK392573:EZK392582 EPO392573:EPO392582 EFS392573:EFS392582 DVW392573:DVW392582 DMA392573:DMA392582 DCE392573:DCE392582 CSI392573:CSI392582 CIM392573:CIM392582 BYQ392573:BYQ392582 BOU392573:BOU392582 BEY392573:BEY392582 AVC392573:AVC392582 ALG392573:ALG392582 ABK392573:ABK392582 RO392573:RO392582 HS392573:HS392582 WUE327037:WUE327046 WKI327037:WKI327046 WAM327037:WAM327046 VQQ327037:VQQ327046 VGU327037:VGU327046 UWY327037:UWY327046 UNC327037:UNC327046 UDG327037:UDG327046 TTK327037:TTK327046 TJO327037:TJO327046 SZS327037:SZS327046 SPW327037:SPW327046 SGA327037:SGA327046 RWE327037:RWE327046 RMI327037:RMI327046 RCM327037:RCM327046 QSQ327037:QSQ327046 QIU327037:QIU327046 PYY327037:PYY327046 PPC327037:PPC327046 PFG327037:PFG327046 OVK327037:OVK327046 OLO327037:OLO327046 OBS327037:OBS327046 NRW327037:NRW327046 NIA327037:NIA327046 MYE327037:MYE327046 MOI327037:MOI327046 MEM327037:MEM327046 LUQ327037:LUQ327046 LKU327037:LKU327046 LAY327037:LAY327046 KRC327037:KRC327046 KHG327037:KHG327046 JXK327037:JXK327046 JNO327037:JNO327046 JDS327037:JDS327046 ITW327037:ITW327046 IKA327037:IKA327046 IAE327037:IAE327046 HQI327037:HQI327046 HGM327037:HGM327046 GWQ327037:GWQ327046 GMU327037:GMU327046 GCY327037:GCY327046 FTC327037:FTC327046 FJG327037:FJG327046 EZK327037:EZK327046 EPO327037:EPO327046 EFS327037:EFS327046 DVW327037:DVW327046 DMA327037:DMA327046 DCE327037:DCE327046 CSI327037:CSI327046 CIM327037:CIM327046 BYQ327037:BYQ327046 BOU327037:BOU327046 BEY327037:BEY327046 AVC327037:AVC327046 ALG327037:ALG327046 ABK327037:ABK327046 RO327037:RO327046 HS327037:HS327046 WUE261501:WUE261510 WKI261501:WKI261510 WAM261501:WAM261510 VQQ261501:VQQ261510 VGU261501:VGU261510 UWY261501:UWY261510 UNC261501:UNC261510 UDG261501:UDG261510 TTK261501:TTK261510 TJO261501:TJO261510 SZS261501:SZS261510 SPW261501:SPW261510 SGA261501:SGA261510 RWE261501:RWE261510 RMI261501:RMI261510 RCM261501:RCM261510 QSQ261501:QSQ261510 QIU261501:QIU261510 PYY261501:PYY261510 PPC261501:PPC261510 PFG261501:PFG261510 OVK261501:OVK261510 OLO261501:OLO261510 OBS261501:OBS261510 NRW261501:NRW261510 NIA261501:NIA261510 MYE261501:MYE261510 MOI261501:MOI261510 MEM261501:MEM261510 LUQ261501:LUQ261510 LKU261501:LKU261510 LAY261501:LAY261510 KRC261501:KRC261510 KHG261501:KHG261510 JXK261501:JXK261510 JNO261501:JNO261510 JDS261501:JDS261510 ITW261501:ITW261510 IKA261501:IKA261510 IAE261501:IAE261510 HQI261501:HQI261510 HGM261501:HGM261510 GWQ261501:GWQ261510 GMU261501:GMU261510 GCY261501:GCY261510 FTC261501:FTC261510 FJG261501:FJG261510 EZK261501:EZK261510 EPO261501:EPO261510 EFS261501:EFS261510 DVW261501:DVW261510 DMA261501:DMA261510 DCE261501:DCE261510 CSI261501:CSI261510 CIM261501:CIM261510 BYQ261501:BYQ261510 BOU261501:BOU261510 BEY261501:BEY261510 AVC261501:AVC261510 ALG261501:ALG261510 ABK261501:ABK261510 RO261501:RO261510 HS261501:HS261510 WUE195965:WUE195974 WKI195965:WKI195974 WAM195965:WAM195974 VQQ195965:VQQ195974 VGU195965:VGU195974 UWY195965:UWY195974 UNC195965:UNC195974 UDG195965:UDG195974 TTK195965:TTK195974 TJO195965:TJO195974 SZS195965:SZS195974 SPW195965:SPW195974 SGA195965:SGA195974 RWE195965:RWE195974 RMI195965:RMI195974 RCM195965:RCM195974 QSQ195965:QSQ195974 QIU195965:QIU195974 PYY195965:PYY195974 PPC195965:PPC195974 PFG195965:PFG195974 OVK195965:OVK195974 OLO195965:OLO195974 OBS195965:OBS195974 NRW195965:NRW195974 NIA195965:NIA195974 MYE195965:MYE195974 MOI195965:MOI195974 MEM195965:MEM195974 LUQ195965:LUQ195974 LKU195965:LKU195974 LAY195965:LAY195974 KRC195965:KRC195974 KHG195965:KHG195974 JXK195965:JXK195974 JNO195965:JNO195974 JDS195965:JDS195974 ITW195965:ITW195974 IKA195965:IKA195974 IAE195965:IAE195974 HQI195965:HQI195974 HGM195965:HGM195974 GWQ195965:GWQ195974 GMU195965:GMU195974 GCY195965:GCY195974 FTC195965:FTC195974 FJG195965:FJG195974 EZK195965:EZK195974 EPO195965:EPO195974 EFS195965:EFS195974 DVW195965:DVW195974 DMA195965:DMA195974 DCE195965:DCE195974 CSI195965:CSI195974 CIM195965:CIM195974 BYQ195965:BYQ195974 BOU195965:BOU195974 BEY195965:BEY195974 AVC195965:AVC195974 ALG195965:ALG195974 ABK195965:ABK195974 RO195965:RO195974 HS195965:HS195974 WUE130429:WUE130438 WKI130429:WKI130438 WAM130429:WAM130438 VQQ130429:VQQ130438 VGU130429:VGU130438 UWY130429:UWY130438 UNC130429:UNC130438 UDG130429:UDG130438 TTK130429:TTK130438 TJO130429:TJO130438 SZS130429:SZS130438 SPW130429:SPW130438 SGA130429:SGA130438 RWE130429:RWE130438 RMI130429:RMI130438 RCM130429:RCM130438 QSQ130429:QSQ130438 QIU130429:QIU130438 PYY130429:PYY130438 PPC130429:PPC130438 PFG130429:PFG130438 OVK130429:OVK130438 OLO130429:OLO130438 OBS130429:OBS130438 NRW130429:NRW130438 NIA130429:NIA130438 MYE130429:MYE130438 MOI130429:MOI130438 MEM130429:MEM130438 LUQ130429:LUQ130438 LKU130429:LKU130438 LAY130429:LAY130438 KRC130429:KRC130438 KHG130429:KHG130438 JXK130429:JXK130438 JNO130429:JNO130438 JDS130429:JDS130438 ITW130429:ITW130438 IKA130429:IKA130438 IAE130429:IAE130438 HQI130429:HQI130438 HGM130429:HGM130438 GWQ130429:GWQ130438 GMU130429:GMU130438 GCY130429:GCY130438 FTC130429:FTC130438 FJG130429:FJG130438 EZK130429:EZK130438 EPO130429:EPO130438 EFS130429:EFS130438 DVW130429:DVW130438 DMA130429:DMA130438 DCE130429:DCE130438 CSI130429:CSI130438 CIM130429:CIM130438 BYQ130429:BYQ130438 BOU130429:BOU130438 BEY130429:BEY130438 AVC130429:AVC130438 ALG130429:ALG130438 ABK130429:ABK130438 RO130429:RO130438 HS130429:HS130438 WUE64893:WUE64902 WKI64893:WKI64902 WAM64893:WAM64902 VQQ64893:VQQ64902 VGU64893:VGU64902 UWY64893:UWY64902 UNC64893:UNC64902 UDG64893:UDG64902 TTK64893:TTK64902 TJO64893:TJO64902 SZS64893:SZS64902 SPW64893:SPW64902 SGA64893:SGA64902 RWE64893:RWE64902 RMI64893:RMI64902 RCM64893:RCM64902 QSQ64893:QSQ64902 QIU64893:QIU64902 PYY64893:PYY64902 PPC64893:PPC64902 PFG64893:PFG64902 OVK64893:OVK64902 OLO64893:OLO64902 OBS64893:OBS64902 NRW64893:NRW64902 NIA64893:NIA64902 MYE64893:MYE64902 MOI64893:MOI64902 MEM64893:MEM64902 LUQ64893:LUQ64902 LKU64893:LKU64902 LAY64893:LAY64902 KRC64893:KRC64902 KHG64893:KHG64902 JXK64893:JXK64902 JNO64893:JNO64902 JDS64893:JDS64902 ITW64893:ITW64902 IKA64893:IKA64902 IAE64893:IAE64902 HQI64893:HQI64902 HGM64893:HGM64902 GWQ64893:GWQ64902 GMU64893:GMU64902 GCY64893:GCY64902 FTC64893:FTC64902 FJG64893:FJG64902 EZK64893:EZK64902 EPO64893:EPO64902 EFS64893:EFS64902 DVW64893:DVW64902 DMA64893:DMA64902 DCE64893:DCE64902 CSI64893:CSI64902 CIM64893:CIM64902 BYQ64893:BYQ64902 BOU64893:BOU64902 BEY64893:BEY64902 AVC64893:AVC64902 ALG64893:ALG64902 ABK64893:ABK64902 RO64893:RO64902 HS64893:HS64902 WUE982420:WUE982429 WKI982420:WKI982429 WAM982420:WAM982429 VQQ982420:VQQ982429 VGU982420:VGU982429 UWY982420:UWY982429 UNC982420:UNC982429 UDG982420:UDG982429 TTK982420:TTK982429 TJO982420:TJO982429 SZS982420:SZS982429 SPW982420:SPW982429 SGA982420:SGA982429 RWE982420:RWE982429 RMI982420:RMI982429 RCM982420:RCM982429 QSQ982420:QSQ982429 QIU982420:QIU982429 PYY982420:PYY982429 PPC982420:PPC982429 PFG982420:PFG982429 OVK982420:OVK982429 OLO982420:OLO982429 OBS982420:OBS982429 NRW982420:NRW982429 NIA982420:NIA982429 MYE982420:MYE982429 MOI982420:MOI982429 MEM982420:MEM982429 LUQ982420:LUQ982429 LKU982420:LKU982429 LAY982420:LAY982429 KRC982420:KRC982429 KHG982420:KHG982429 JXK982420:JXK982429 JNO982420:JNO982429 JDS982420:JDS982429 ITW982420:ITW982429 IKA982420:IKA982429 IAE982420:IAE982429 HQI982420:HQI982429 HGM982420:HGM982429 GWQ982420:GWQ982429 GMU982420:GMU982429 GCY982420:GCY982429 FTC982420:FTC982429 FJG982420:FJG982429 EZK982420:EZK982429 EPO982420:EPO982429 EFS982420:EFS982429 DVW982420:DVW982429 DMA982420:DMA982429 DCE982420:DCE982429 CSI982420:CSI982429 CIM982420:CIM982429 BYQ982420:BYQ982429 BOU982420:BOU982429 BEY982420:BEY982429 AVC982420:AVC982429 ALG982420:ALG982429 ABK982420:ABK982429 RO982420:RO982429 HS982420:HS982429 WUE916884:WUE916893 WKI916884:WKI916893 WAM916884:WAM916893 VQQ916884:VQQ916893 VGU916884:VGU916893 UWY916884:UWY916893 UNC916884:UNC916893 UDG916884:UDG916893 TTK916884:TTK916893 TJO916884:TJO916893 SZS916884:SZS916893 SPW916884:SPW916893 SGA916884:SGA916893 RWE916884:RWE916893 RMI916884:RMI916893 RCM916884:RCM916893 QSQ916884:QSQ916893 QIU916884:QIU916893 PYY916884:PYY916893 PPC916884:PPC916893 PFG916884:PFG916893 OVK916884:OVK916893 OLO916884:OLO916893 OBS916884:OBS916893 NRW916884:NRW916893 NIA916884:NIA916893 MYE916884:MYE916893 MOI916884:MOI916893 MEM916884:MEM916893 LUQ916884:LUQ916893 LKU916884:LKU916893 LAY916884:LAY916893 KRC916884:KRC916893 KHG916884:KHG916893 JXK916884:JXK916893 JNO916884:JNO916893 JDS916884:JDS916893 ITW916884:ITW916893 IKA916884:IKA916893 IAE916884:IAE916893 HQI916884:HQI916893 HGM916884:HGM916893 GWQ916884:GWQ916893 GMU916884:GMU916893 GCY916884:GCY916893 FTC916884:FTC916893 FJG916884:FJG916893 EZK916884:EZK916893 EPO916884:EPO916893 EFS916884:EFS916893 DVW916884:DVW916893 DMA916884:DMA916893 DCE916884:DCE916893 CSI916884:CSI916893 CIM916884:CIM916893 BYQ916884:BYQ916893 BOU916884:BOU916893 BEY916884:BEY916893 AVC916884:AVC916893 ALG916884:ALG916893 ABK916884:ABK916893 RO916884:RO916893 HS916884:HS916893 WUE851348:WUE851357 WKI851348:WKI851357 WAM851348:WAM851357 VQQ851348:VQQ851357 VGU851348:VGU851357 UWY851348:UWY851357 UNC851348:UNC851357 UDG851348:UDG851357 TTK851348:TTK851357 TJO851348:TJO851357 SZS851348:SZS851357 SPW851348:SPW851357 SGA851348:SGA851357 RWE851348:RWE851357 RMI851348:RMI851357 RCM851348:RCM851357 QSQ851348:QSQ851357 QIU851348:QIU851357 PYY851348:PYY851357 PPC851348:PPC851357 PFG851348:PFG851357 OVK851348:OVK851357 OLO851348:OLO851357 OBS851348:OBS851357 NRW851348:NRW851357 NIA851348:NIA851357 MYE851348:MYE851357 MOI851348:MOI851357 MEM851348:MEM851357 LUQ851348:LUQ851357 LKU851348:LKU851357 LAY851348:LAY851357 KRC851348:KRC851357 KHG851348:KHG851357 JXK851348:JXK851357 JNO851348:JNO851357 JDS851348:JDS851357 ITW851348:ITW851357 IKA851348:IKA851357 IAE851348:IAE851357 HQI851348:HQI851357 HGM851348:HGM851357 GWQ851348:GWQ851357 GMU851348:GMU851357 GCY851348:GCY851357 FTC851348:FTC851357 FJG851348:FJG851357 EZK851348:EZK851357 EPO851348:EPO851357 EFS851348:EFS851357 DVW851348:DVW851357 DMA851348:DMA851357 DCE851348:DCE851357 CSI851348:CSI851357 CIM851348:CIM851357 BYQ851348:BYQ851357 BOU851348:BOU851357 BEY851348:BEY851357 AVC851348:AVC851357 ALG851348:ALG851357 ABK851348:ABK851357 RO851348:RO851357 HS851348:HS851357 WUE785812:WUE785821 WKI785812:WKI785821 WAM785812:WAM785821 VQQ785812:VQQ785821 VGU785812:VGU785821 UWY785812:UWY785821 UNC785812:UNC785821 UDG785812:UDG785821 TTK785812:TTK785821 TJO785812:TJO785821 SZS785812:SZS785821 SPW785812:SPW785821 SGA785812:SGA785821 RWE785812:RWE785821 RMI785812:RMI785821 RCM785812:RCM785821 QSQ785812:QSQ785821 QIU785812:QIU785821 PYY785812:PYY785821 PPC785812:PPC785821 PFG785812:PFG785821 OVK785812:OVK785821 OLO785812:OLO785821 OBS785812:OBS785821 NRW785812:NRW785821 NIA785812:NIA785821 MYE785812:MYE785821 MOI785812:MOI785821 MEM785812:MEM785821 LUQ785812:LUQ785821 LKU785812:LKU785821 LAY785812:LAY785821 KRC785812:KRC785821 KHG785812:KHG785821 JXK785812:JXK785821 JNO785812:JNO785821 JDS785812:JDS785821 ITW785812:ITW785821 IKA785812:IKA785821 IAE785812:IAE785821 HQI785812:HQI785821 HGM785812:HGM785821 GWQ785812:GWQ785821 GMU785812:GMU785821 GCY785812:GCY785821 FTC785812:FTC785821 FJG785812:FJG785821 EZK785812:EZK785821 EPO785812:EPO785821 EFS785812:EFS785821 DVW785812:DVW785821 DMA785812:DMA785821 DCE785812:DCE785821 CSI785812:CSI785821 CIM785812:CIM785821 BYQ785812:BYQ785821 BOU785812:BOU785821 BEY785812:BEY785821 AVC785812:AVC785821 ALG785812:ALG785821 ABK785812:ABK785821 RO785812:RO785821 HS785812:HS785821 WUE720276:WUE720285 WKI720276:WKI720285 WAM720276:WAM720285 VQQ720276:VQQ720285 VGU720276:VGU720285 UWY720276:UWY720285 UNC720276:UNC720285 UDG720276:UDG720285 TTK720276:TTK720285 TJO720276:TJO720285 SZS720276:SZS720285 SPW720276:SPW720285 SGA720276:SGA720285 RWE720276:RWE720285 RMI720276:RMI720285 RCM720276:RCM720285 QSQ720276:QSQ720285 QIU720276:QIU720285 PYY720276:PYY720285 PPC720276:PPC720285 PFG720276:PFG720285 OVK720276:OVK720285 OLO720276:OLO720285 OBS720276:OBS720285 NRW720276:NRW720285 NIA720276:NIA720285 MYE720276:MYE720285 MOI720276:MOI720285 MEM720276:MEM720285 LUQ720276:LUQ720285 LKU720276:LKU720285 LAY720276:LAY720285 KRC720276:KRC720285 KHG720276:KHG720285 JXK720276:JXK720285 JNO720276:JNO720285 JDS720276:JDS720285 ITW720276:ITW720285 IKA720276:IKA720285 IAE720276:IAE720285 HQI720276:HQI720285 HGM720276:HGM720285 GWQ720276:GWQ720285 GMU720276:GMU720285 GCY720276:GCY720285 FTC720276:FTC720285 FJG720276:FJG720285 EZK720276:EZK720285 EPO720276:EPO720285 EFS720276:EFS720285 DVW720276:DVW720285 DMA720276:DMA720285 DCE720276:DCE720285 CSI720276:CSI720285 CIM720276:CIM720285 BYQ720276:BYQ720285 BOU720276:BOU720285 BEY720276:BEY720285 AVC720276:AVC720285 ALG720276:ALG720285 ABK720276:ABK720285 RO720276:RO720285 HS720276:HS720285 WUE654740:WUE654749 WKI654740:WKI654749 WAM654740:WAM654749 VQQ654740:VQQ654749 VGU654740:VGU654749 UWY654740:UWY654749 UNC654740:UNC654749 UDG654740:UDG654749 TTK654740:TTK654749 TJO654740:TJO654749 SZS654740:SZS654749 SPW654740:SPW654749 SGA654740:SGA654749 RWE654740:RWE654749 RMI654740:RMI654749 RCM654740:RCM654749 QSQ654740:QSQ654749 QIU654740:QIU654749 PYY654740:PYY654749 PPC654740:PPC654749 PFG654740:PFG654749 OVK654740:OVK654749 OLO654740:OLO654749 OBS654740:OBS654749 NRW654740:NRW654749 NIA654740:NIA654749 MYE654740:MYE654749 MOI654740:MOI654749 MEM654740:MEM654749 LUQ654740:LUQ654749 LKU654740:LKU654749 LAY654740:LAY654749 KRC654740:KRC654749 KHG654740:KHG654749 JXK654740:JXK654749 JNO654740:JNO654749 JDS654740:JDS654749 ITW654740:ITW654749 IKA654740:IKA654749 IAE654740:IAE654749 HQI654740:HQI654749 HGM654740:HGM654749 GWQ654740:GWQ654749 GMU654740:GMU654749 GCY654740:GCY654749 FTC654740:FTC654749 FJG654740:FJG654749 EZK654740:EZK654749 EPO654740:EPO654749 EFS654740:EFS654749 DVW654740:DVW654749 DMA654740:DMA654749 DCE654740:DCE654749 CSI654740:CSI654749 CIM654740:CIM654749 BYQ654740:BYQ654749 BOU654740:BOU654749 BEY654740:BEY654749 AVC654740:AVC654749 ALG654740:ALG654749 ABK654740:ABK654749 RO654740:RO654749 HS654740:HS654749 WUE589204:WUE589213 WKI589204:WKI589213 WAM589204:WAM589213 VQQ589204:VQQ589213 VGU589204:VGU589213 UWY589204:UWY589213 UNC589204:UNC589213 UDG589204:UDG589213 TTK589204:TTK589213 TJO589204:TJO589213 SZS589204:SZS589213 SPW589204:SPW589213 SGA589204:SGA589213 RWE589204:RWE589213 RMI589204:RMI589213 RCM589204:RCM589213 QSQ589204:QSQ589213 QIU589204:QIU589213 PYY589204:PYY589213 PPC589204:PPC589213 PFG589204:PFG589213 OVK589204:OVK589213 OLO589204:OLO589213 OBS589204:OBS589213 NRW589204:NRW589213 NIA589204:NIA589213 MYE589204:MYE589213 MOI589204:MOI589213 MEM589204:MEM589213 LUQ589204:LUQ589213 LKU589204:LKU589213 LAY589204:LAY589213 KRC589204:KRC589213 KHG589204:KHG589213 JXK589204:JXK589213 JNO589204:JNO589213 JDS589204:JDS589213 ITW589204:ITW589213 IKA589204:IKA589213 IAE589204:IAE589213 HQI589204:HQI589213 HGM589204:HGM589213 GWQ589204:GWQ589213 GMU589204:GMU589213 GCY589204:GCY589213 FTC589204:FTC589213 FJG589204:FJG589213 EZK589204:EZK589213 EPO589204:EPO589213 EFS589204:EFS589213 DVW589204:DVW589213 DMA589204:DMA589213 DCE589204:DCE589213 CSI589204:CSI589213 CIM589204:CIM589213 BYQ589204:BYQ589213 BOU589204:BOU589213 BEY589204:BEY589213 AVC589204:AVC589213 ALG589204:ALG589213 ABK589204:ABK589213 RO589204:RO589213 HS589204:HS589213 WUE523668:WUE523677 WKI523668:WKI523677 WAM523668:WAM523677 VQQ523668:VQQ523677 VGU523668:VGU523677 UWY523668:UWY523677 UNC523668:UNC523677 UDG523668:UDG523677 TTK523668:TTK523677 TJO523668:TJO523677 SZS523668:SZS523677 SPW523668:SPW523677 SGA523668:SGA523677 RWE523668:RWE523677 RMI523668:RMI523677 RCM523668:RCM523677 QSQ523668:QSQ523677 QIU523668:QIU523677 PYY523668:PYY523677 PPC523668:PPC523677 PFG523668:PFG523677 OVK523668:OVK523677 OLO523668:OLO523677 OBS523668:OBS523677 NRW523668:NRW523677 NIA523668:NIA523677 MYE523668:MYE523677 MOI523668:MOI523677 MEM523668:MEM523677 LUQ523668:LUQ523677 LKU523668:LKU523677 LAY523668:LAY523677 KRC523668:KRC523677 KHG523668:KHG523677 JXK523668:JXK523677 JNO523668:JNO523677 JDS523668:JDS523677 ITW523668:ITW523677 IKA523668:IKA523677 IAE523668:IAE523677 HQI523668:HQI523677 HGM523668:HGM523677 GWQ523668:GWQ523677 GMU523668:GMU523677 GCY523668:GCY523677 FTC523668:FTC523677 FJG523668:FJG523677 EZK523668:EZK523677 EPO523668:EPO523677 EFS523668:EFS523677 DVW523668:DVW523677 DMA523668:DMA523677 DCE523668:DCE523677 CSI523668:CSI523677 CIM523668:CIM523677 BYQ523668:BYQ523677 BOU523668:BOU523677 BEY523668:BEY523677 AVC523668:AVC523677 ALG523668:ALG523677 ABK523668:ABK523677 RO523668:RO523677 HS523668:HS523677 WUE458132:WUE458141 WKI458132:WKI458141 WAM458132:WAM458141 VQQ458132:VQQ458141 VGU458132:VGU458141 UWY458132:UWY458141 UNC458132:UNC458141 UDG458132:UDG458141 TTK458132:TTK458141 TJO458132:TJO458141 SZS458132:SZS458141 SPW458132:SPW458141 SGA458132:SGA458141 RWE458132:RWE458141 RMI458132:RMI458141 RCM458132:RCM458141 QSQ458132:QSQ458141 QIU458132:QIU458141 PYY458132:PYY458141 PPC458132:PPC458141 PFG458132:PFG458141 OVK458132:OVK458141 OLO458132:OLO458141 OBS458132:OBS458141 NRW458132:NRW458141 NIA458132:NIA458141 MYE458132:MYE458141 MOI458132:MOI458141 MEM458132:MEM458141 LUQ458132:LUQ458141 LKU458132:LKU458141 LAY458132:LAY458141 KRC458132:KRC458141 KHG458132:KHG458141 JXK458132:JXK458141 JNO458132:JNO458141 JDS458132:JDS458141 ITW458132:ITW458141 IKA458132:IKA458141 IAE458132:IAE458141 HQI458132:HQI458141 HGM458132:HGM458141 GWQ458132:GWQ458141 GMU458132:GMU458141 GCY458132:GCY458141 FTC458132:FTC458141 FJG458132:FJG458141 EZK458132:EZK458141 EPO458132:EPO458141 EFS458132:EFS458141 DVW458132:DVW458141 DMA458132:DMA458141 DCE458132:DCE458141 CSI458132:CSI458141 CIM458132:CIM458141 BYQ458132:BYQ458141 BOU458132:BOU458141 BEY458132:BEY458141 AVC458132:AVC458141 ALG458132:ALG458141 ABK458132:ABK458141 RO458132:RO458141 HS458132:HS458141 WUE392596:WUE392605 WKI392596:WKI392605 WAM392596:WAM392605 VQQ392596:VQQ392605 VGU392596:VGU392605 UWY392596:UWY392605 UNC392596:UNC392605 UDG392596:UDG392605 TTK392596:TTK392605 TJO392596:TJO392605 SZS392596:SZS392605 SPW392596:SPW392605 SGA392596:SGA392605 RWE392596:RWE392605 RMI392596:RMI392605 RCM392596:RCM392605 QSQ392596:QSQ392605 QIU392596:QIU392605 PYY392596:PYY392605 PPC392596:PPC392605 PFG392596:PFG392605 OVK392596:OVK392605 OLO392596:OLO392605 OBS392596:OBS392605 NRW392596:NRW392605 NIA392596:NIA392605 MYE392596:MYE392605 MOI392596:MOI392605 MEM392596:MEM392605 LUQ392596:LUQ392605 LKU392596:LKU392605 LAY392596:LAY392605 KRC392596:KRC392605 KHG392596:KHG392605 JXK392596:JXK392605 JNO392596:JNO392605 JDS392596:JDS392605 ITW392596:ITW392605 IKA392596:IKA392605 IAE392596:IAE392605 HQI392596:HQI392605 HGM392596:HGM392605 GWQ392596:GWQ392605 GMU392596:GMU392605 GCY392596:GCY392605 FTC392596:FTC392605 FJG392596:FJG392605 EZK392596:EZK392605 EPO392596:EPO392605 EFS392596:EFS392605 DVW392596:DVW392605 DMA392596:DMA392605 DCE392596:DCE392605 CSI392596:CSI392605 CIM392596:CIM392605 BYQ392596:BYQ392605 BOU392596:BOU392605 BEY392596:BEY392605 AVC392596:AVC392605 ALG392596:ALG392605 ABK392596:ABK392605 RO392596:RO392605 HS392596:HS392605 WUE327060:WUE327069 WKI327060:WKI327069 WAM327060:WAM327069 VQQ327060:VQQ327069 VGU327060:VGU327069 UWY327060:UWY327069 UNC327060:UNC327069 UDG327060:UDG327069 TTK327060:TTK327069 TJO327060:TJO327069 SZS327060:SZS327069 SPW327060:SPW327069 SGA327060:SGA327069 RWE327060:RWE327069 RMI327060:RMI327069 RCM327060:RCM327069 QSQ327060:QSQ327069 QIU327060:QIU327069 PYY327060:PYY327069 PPC327060:PPC327069 PFG327060:PFG327069 OVK327060:OVK327069 OLO327060:OLO327069 OBS327060:OBS327069 NRW327060:NRW327069 NIA327060:NIA327069 MYE327060:MYE327069 MOI327060:MOI327069 MEM327060:MEM327069 LUQ327060:LUQ327069 LKU327060:LKU327069 LAY327060:LAY327069 KRC327060:KRC327069 KHG327060:KHG327069 JXK327060:JXK327069 JNO327060:JNO327069 JDS327060:JDS327069 ITW327060:ITW327069 IKA327060:IKA327069 IAE327060:IAE327069 HQI327060:HQI327069 HGM327060:HGM327069 GWQ327060:GWQ327069 GMU327060:GMU327069 GCY327060:GCY327069 FTC327060:FTC327069 FJG327060:FJG327069 EZK327060:EZK327069 EPO327060:EPO327069 EFS327060:EFS327069 DVW327060:DVW327069 DMA327060:DMA327069 DCE327060:DCE327069 CSI327060:CSI327069 CIM327060:CIM327069 BYQ327060:BYQ327069 BOU327060:BOU327069 BEY327060:BEY327069 AVC327060:AVC327069 ALG327060:ALG327069 ABK327060:ABK327069 RO327060:RO327069 HS327060:HS327069 WUE261524:WUE261533 WKI261524:WKI261533 WAM261524:WAM261533 VQQ261524:VQQ261533 VGU261524:VGU261533 UWY261524:UWY261533 UNC261524:UNC261533 UDG261524:UDG261533 TTK261524:TTK261533 TJO261524:TJO261533 SZS261524:SZS261533 SPW261524:SPW261533 SGA261524:SGA261533 RWE261524:RWE261533 RMI261524:RMI261533 RCM261524:RCM261533 QSQ261524:QSQ261533 QIU261524:QIU261533 PYY261524:PYY261533 PPC261524:PPC261533 PFG261524:PFG261533 OVK261524:OVK261533 OLO261524:OLO261533 OBS261524:OBS261533 NRW261524:NRW261533 NIA261524:NIA261533 MYE261524:MYE261533 MOI261524:MOI261533 MEM261524:MEM261533 LUQ261524:LUQ261533 LKU261524:LKU261533 LAY261524:LAY261533 KRC261524:KRC261533 KHG261524:KHG261533 JXK261524:JXK261533 JNO261524:JNO261533 JDS261524:JDS261533 ITW261524:ITW261533 IKA261524:IKA261533 IAE261524:IAE261533 HQI261524:HQI261533 HGM261524:HGM261533 GWQ261524:GWQ261533 GMU261524:GMU261533 GCY261524:GCY261533 FTC261524:FTC261533 FJG261524:FJG261533 EZK261524:EZK261533 EPO261524:EPO261533 EFS261524:EFS261533 DVW261524:DVW261533 DMA261524:DMA261533 DCE261524:DCE261533 CSI261524:CSI261533 CIM261524:CIM261533 BYQ261524:BYQ261533 BOU261524:BOU261533 BEY261524:BEY261533 AVC261524:AVC261533 ALG261524:ALG261533 ABK261524:ABK261533 RO261524:RO261533 HS261524:HS261533 WUE195988:WUE195997 WKI195988:WKI195997 WAM195988:WAM195997 VQQ195988:VQQ195997 VGU195988:VGU195997 UWY195988:UWY195997 UNC195988:UNC195997 UDG195988:UDG195997 TTK195988:TTK195997 TJO195988:TJO195997 SZS195988:SZS195997 SPW195988:SPW195997 SGA195988:SGA195997 RWE195988:RWE195997 RMI195988:RMI195997 RCM195988:RCM195997 QSQ195988:QSQ195997 QIU195988:QIU195997 PYY195988:PYY195997 PPC195988:PPC195997 PFG195988:PFG195997 OVK195988:OVK195997 OLO195988:OLO195997 OBS195988:OBS195997 NRW195988:NRW195997 NIA195988:NIA195997 MYE195988:MYE195997 MOI195988:MOI195997 MEM195988:MEM195997 LUQ195988:LUQ195997 LKU195988:LKU195997 LAY195988:LAY195997 KRC195988:KRC195997 KHG195988:KHG195997 JXK195988:JXK195997 JNO195988:JNO195997 JDS195988:JDS195997 ITW195988:ITW195997 IKA195988:IKA195997 IAE195988:IAE195997 HQI195988:HQI195997 HGM195988:HGM195997 GWQ195988:GWQ195997 GMU195988:GMU195997 GCY195988:GCY195997 FTC195988:FTC195997 FJG195988:FJG195997 EZK195988:EZK195997 EPO195988:EPO195997 EFS195988:EFS195997 DVW195988:DVW195997 DMA195988:DMA195997 DCE195988:DCE195997 CSI195988:CSI195997 CIM195988:CIM195997 BYQ195988:BYQ195997 BOU195988:BOU195997 BEY195988:BEY195997 AVC195988:AVC195997 ALG195988:ALG195997 ABK195988:ABK195997 RO195988:RO195997 HS195988:HS195997 WUE130452:WUE130461 WKI130452:WKI130461 WAM130452:WAM130461 VQQ130452:VQQ130461 VGU130452:VGU130461 UWY130452:UWY130461 UNC130452:UNC130461 UDG130452:UDG130461 TTK130452:TTK130461 TJO130452:TJO130461 SZS130452:SZS130461 SPW130452:SPW130461 SGA130452:SGA130461 RWE130452:RWE130461 RMI130452:RMI130461 RCM130452:RCM130461 QSQ130452:QSQ130461 QIU130452:QIU130461 PYY130452:PYY130461 PPC130452:PPC130461 PFG130452:PFG130461 OVK130452:OVK130461 OLO130452:OLO130461 OBS130452:OBS130461 NRW130452:NRW130461 NIA130452:NIA130461 MYE130452:MYE130461 MOI130452:MOI130461 MEM130452:MEM130461 LUQ130452:LUQ130461 LKU130452:LKU130461 LAY130452:LAY130461 KRC130452:KRC130461 KHG130452:KHG130461 JXK130452:JXK130461 JNO130452:JNO130461 JDS130452:JDS130461 ITW130452:ITW130461 IKA130452:IKA130461 IAE130452:IAE130461 HQI130452:HQI130461 HGM130452:HGM130461 GWQ130452:GWQ130461 GMU130452:GMU130461 GCY130452:GCY130461 FTC130452:FTC130461 FJG130452:FJG130461 EZK130452:EZK130461 EPO130452:EPO130461 EFS130452:EFS130461 DVW130452:DVW130461 DMA130452:DMA130461 DCE130452:DCE130461 CSI130452:CSI130461 CIM130452:CIM130461 BYQ130452:BYQ130461 BOU130452:BOU130461 BEY130452:BEY130461 AVC130452:AVC130461 ALG130452:ALG130461 ABK130452:ABK130461 RO130452:RO130461 HS130452:HS130461 WUE64916:WUE64925 WKI64916:WKI64925 WAM64916:WAM64925 VQQ64916:VQQ64925 VGU64916:VGU64925 UWY64916:UWY64925 UNC64916:UNC64925 UDG64916:UDG64925 TTK64916:TTK64925 TJO64916:TJO64925 SZS64916:SZS64925 SPW64916:SPW64925 SGA64916:SGA64925 RWE64916:RWE64925 RMI64916:RMI64925 RCM64916:RCM64925 QSQ64916:QSQ64925 QIU64916:QIU64925 PYY64916:PYY64925 PPC64916:PPC64925 PFG64916:PFG64925 OVK64916:OVK64925 OLO64916:OLO64925 OBS64916:OBS64925 NRW64916:NRW64925 NIA64916:NIA64925 MYE64916:MYE64925 MOI64916:MOI64925 MEM64916:MEM64925 LUQ64916:LUQ64925 LKU64916:LKU64925 LAY64916:LAY64925 KRC64916:KRC64925 KHG64916:KHG64925 JXK64916:JXK64925 JNO64916:JNO64925 JDS64916:JDS64925 ITW64916:ITW64925 IKA64916:IKA64925 IAE64916:IAE64925 HQI64916:HQI64925 HGM64916:HGM64925 GWQ64916:GWQ64925 GMU64916:GMU64925 GCY64916:GCY64925 FTC64916:FTC64925 FJG64916:FJG64925 EZK64916:EZK64925 EPO64916:EPO64925 EFS64916:EFS64925 DVW64916:DVW64925 DMA64916:DMA64925 DCE64916:DCE64925 CSI64916:CSI64925 CIM64916:CIM64925 BYQ64916:BYQ64925 BOU64916:BOU64925 BEY64916:BEY64925 AVC64916:AVC64925 ALG64916:ALG64925 ABK64916:ABK64925 RO64916:RO64925 HS64916:HS64925 WUE982431:WUE982440 WKI982431:WKI982440 WAM982431:WAM982440 VQQ982431:VQQ982440 VGU982431:VGU982440 UWY982431:UWY982440 UNC982431:UNC982440 UDG982431:UDG982440 TTK982431:TTK982440 TJO982431:TJO982440 SZS982431:SZS982440 SPW982431:SPW982440 SGA982431:SGA982440 RWE982431:RWE982440 RMI982431:RMI982440 RCM982431:RCM982440 QSQ982431:QSQ982440 QIU982431:QIU982440 PYY982431:PYY982440 PPC982431:PPC982440 PFG982431:PFG982440 OVK982431:OVK982440 OLO982431:OLO982440 OBS982431:OBS982440 NRW982431:NRW982440 NIA982431:NIA982440 MYE982431:MYE982440 MOI982431:MOI982440 MEM982431:MEM982440 LUQ982431:LUQ982440 LKU982431:LKU982440 LAY982431:LAY982440 KRC982431:KRC982440 KHG982431:KHG982440 JXK982431:JXK982440 JNO982431:JNO982440 JDS982431:JDS982440 ITW982431:ITW982440 IKA982431:IKA982440 IAE982431:IAE982440 HQI982431:HQI982440 HGM982431:HGM982440 GWQ982431:GWQ982440 GMU982431:GMU982440 GCY982431:GCY982440 FTC982431:FTC982440 FJG982431:FJG982440 EZK982431:EZK982440 EPO982431:EPO982440 EFS982431:EFS982440 DVW982431:DVW982440 DMA982431:DMA982440 DCE982431:DCE982440 CSI982431:CSI982440 CIM982431:CIM982440 BYQ982431:BYQ982440 BOU982431:BOU982440 BEY982431:BEY982440 AVC982431:AVC982440 ALG982431:ALG982440 ABK982431:ABK982440 RO982431:RO982440 HS982431:HS982440 WUE916895:WUE916904 WKI916895:WKI916904 WAM916895:WAM916904 VQQ916895:VQQ916904 VGU916895:VGU916904 UWY916895:UWY916904 UNC916895:UNC916904 UDG916895:UDG916904 TTK916895:TTK916904 TJO916895:TJO916904 SZS916895:SZS916904 SPW916895:SPW916904 SGA916895:SGA916904 RWE916895:RWE916904 RMI916895:RMI916904 RCM916895:RCM916904 QSQ916895:QSQ916904 QIU916895:QIU916904 PYY916895:PYY916904 PPC916895:PPC916904 PFG916895:PFG916904 OVK916895:OVK916904 OLO916895:OLO916904 OBS916895:OBS916904 NRW916895:NRW916904 NIA916895:NIA916904 MYE916895:MYE916904 MOI916895:MOI916904 MEM916895:MEM916904 LUQ916895:LUQ916904 LKU916895:LKU916904 LAY916895:LAY916904 KRC916895:KRC916904 KHG916895:KHG916904 JXK916895:JXK916904 JNO916895:JNO916904 JDS916895:JDS916904 ITW916895:ITW916904 IKA916895:IKA916904 IAE916895:IAE916904 HQI916895:HQI916904 HGM916895:HGM916904 GWQ916895:GWQ916904 GMU916895:GMU916904 GCY916895:GCY916904 FTC916895:FTC916904 FJG916895:FJG916904 EZK916895:EZK916904 EPO916895:EPO916904 EFS916895:EFS916904 DVW916895:DVW916904 DMA916895:DMA916904 DCE916895:DCE916904 CSI916895:CSI916904 CIM916895:CIM916904 BYQ916895:BYQ916904 BOU916895:BOU916904 BEY916895:BEY916904 AVC916895:AVC916904 ALG916895:ALG916904 ABK916895:ABK916904 RO916895:RO916904 HS916895:HS916904 WUE851359:WUE851368 WKI851359:WKI851368 WAM851359:WAM851368 VQQ851359:VQQ851368 VGU851359:VGU851368 UWY851359:UWY851368 UNC851359:UNC851368 UDG851359:UDG851368 TTK851359:TTK851368 TJO851359:TJO851368 SZS851359:SZS851368 SPW851359:SPW851368 SGA851359:SGA851368 RWE851359:RWE851368 RMI851359:RMI851368 RCM851359:RCM851368 QSQ851359:QSQ851368 QIU851359:QIU851368 PYY851359:PYY851368 PPC851359:PPC851368 PFG851359:PFG851368 OVK851359:OVK851368 OLO851359:OLO851368 OBS851359:OBS851368 NRW851359:NRW851368 NIA851359:NIA851368 MYE851359:MYE851368 MOI851359:MOI851368 MEM851359:MEM851368 LUQ851359:LUQ851368 LKU851359:LKU851368 LAY851359:LAY851368 KRC851359:KRC851368 KHG851359:KHG851368 JXK851359:JXK851368 JNO851359:JNO851368 JDS851359:JDS851368 ITW851359:ITW851368 IKA851359:IKA851368 IAE851359:IAE851368 HQI851359:HQI851368 HGM851359:HGM851368 GWQ851359:GWQ851368 GMU851359:GMU851368 GCY851359:GCY851368 FTC851359:FTC851368 FJG851359:FJG851368 EZK851359:EZK851368 EPO851359:EPO851368 EFS851359:EFS851368 DVW851359:DVW851368 DMA851359:DMA851368 DCE851359:DCE851368 CSI851359:CSI851368 CIM851359:CIM851368 BYQ851359:BYQ851368 BOU851359:BOU851368 BEY851359:BEY851368 AVC851359:AVC851368 ALG851359:ALG851368 ABK851359:ABK851368 RO851359:RO851368 HS851359:HS851368 WUE785823:WUE785832 WKI785823:WKI785832 WAM785823:WAM785832 VQQ785823:VQQ785832 VGU785823:VGU785832 UWY785823:UWY785832 UNC785823:UNC785832 UDG785823:UDG785832 TTK785823:TTK785832 TJO785823:TJO785832 SZS785823:SZS785832 SPW785823:SPW785832 SGA785823:SGA785832 RWE785823:RWE785832 RMI785823:RMI785832 RCM785823:RCM785832 QSQ785823:QSQ785832 QIU785823:QIU785832 PYY785823:PYY785832 PPC785823:PPC785832 PFG785823:PFG785832 OVK785823:OVK785832 OLO785823:OLO785832 OBS785823:OBS785832 NRW785823:NRW785832 NIA785823:NIA785832 MYE785823:MYE785832 MOI785823:MOI785832 MEM785823:MEM785832 LUQ785823:LUQ785832 LKU785823:LKU785832 LAY785823:LAY785832 KRC785823:KRC785832 KHG785823:KHG785832 JXK785823:JXK785832 JNO785823:JNO785832 JDS785823:JDS785832 ITW785823:ITW785832 IKA785823:IKA785832 IAE785823:IAE785832 HQI785823:HQI785832 HGM785823:HGM785832 GWQ785823:GWQ785832 GMU785823:GMU785832 GCY785823:GCY785832 FTC785823:FTC785832 FJG785823:FJG785832 EZK785823:EZK785832 EPO785823:EPO785832 EFS785823:EFS785832 DVW785823:DVW785832 DMA785823:DMA785832 DCE785823:DCE785832 CSI785823:CSI785832 CIM785823:CIM785832 BYQ785823:BYQ785832 BOU785823:BOU785832 BEY785823:BEY785832 AVC785823:AVC785832 ALG785823:ALG785832 ABK785823:ABK785832 RO785823:RO785832 HS785823:HS785832 WUE720287:WUE720296 WKI720287:WKI720296 WAM720287:WAM720296 VQQ720287:VQQ720296 VGU720287:VGU720296 UWY720287:UWY720296 UNC720287:UNC720296 UDG720287:UDG720296 TTK720287:TTK720296 TJO720287:TJO720296 SZS720287:SZS720296 SPW720287:SPW720296 SGA720287:SGA720296 RWE720287:RWE720296 RMI720287:RMI720296 RCM720287:RCM720296 QSQ720287:QSQ720296 QIU720287:QIU720296 PYY720287:PYY720296 PPC720287:PPC720296 PFG720287:PFG720296 OVK720287:OVK720296 OLO720287:OLO720296 OBS720287:OBS720296 NRW720287:NRW720296 NIA720287:NIA720296 MYE720287:MYE720296 MOI720287:MOI720296 MEM720287:MEM720296 LUQ720287:LUQ720296 LKU720287:LKU720296 LAY720287:LAY720296 KRC720287:KRC720296 KHG720287:KHG720296 JXK720287:JXK720296 JNO720287:JNO720296 JDS720287:JDS720296 ITW720287:ITW720296 IKA720287:IKA720296 IAE720287:IAE720296 HQI720287:HQI720296 HGM720287:HGM720296 GWQ720287:GWQ720296 GMU720287:GMU720296 GCY720287:GCY720296 FTC720287:FTC720296 FJG720287:FJG720296 EZK720287:EZK720296 EPO720287:EPO720296 EFS720287:EFS720296 DVW720287:DVW720296 DMA720287:DMA720296 DCE720287:DCE720296 CSI720287:CSI720296 CIM720287:CIM720296 BYQ720287:BYQ720296 BOU720287:BOU720296 BEY720287:BEY720296 AVC720287:AVC720296 ALG720287:ALG720296 ABK720287:ABK720296 RO720287:RO720296 HS720287:HS720296 WUE654751:WUE654760 WKI654751:WKI654760 WAM654751:WAM654760 VQQ654751:VQQ654760 VGU654751:VGU654760 UWY654751:UWY654760 UNC654751:UNC654760 UDG654751:UDG654760 TTK654751:TTK654760 TJO654751:TJO654760 SZS654751:SZS654760 SPW654751:SPW654760 SGA654751:SGA654760 RWE654751:RWE654760 RMI654751:RMI654760 RCM654751:RCM654760 QSQ654751:QSQ654760 QIU654751:QIU654760 PYY654751:PYY654760 PPC654751:PPC654760 PFG654751:PFG654760 OVK654751:OVK654760 OLO654751:OLO654760 OBS654751:OBS654760 NRW654751:NRW654760 NIA654751:NIA654760 MYE654751:MYE654760 MOI654751:MOI654760 MEM654751:MEM654760 LUQ654751:LUQ654760 LKU654751:LKU654760 LAY654751:LAY654760 KRC654751:KRC654760 KHG654751:KHG654760 JXK654751:JXK654760 JNO654751:JNO654760 JDS654751:JDS654760 ITW654751:ITW654760 IKA654751:IKA654760 IAE654751:IAE654760 HQI654751:HQI654760 HGM654751:HGM654760 GWQ654751:GWQ654760 GMU654751:GMU654760 GCY654751:GCY654760 FTC654751:FTC654760 FJG654751:FJG654760 EZK654751:EZK654760 EPO654751:EPO654760 EFS654751:EFS654760 DVW654751:DVW654760 DMA654751:DMA654760 DCE654751:DCE654760 CSI654751:CSI654760 CIM654751:CIM654760 BYQ654751:BYQ654760 BOU654751:BOU654760 BEY654751:BEY654760 AVC654751:AVC654760 ALG654751:ALG654760 ABK654751:ABK654760 RO654751:RO654760 HS654751:HS654760 WUE589215:WUE589224 WKI589215:WKI589224 WAM589215:WAM589224 VQQ589215:VQQ589224 VGU589215:VGU589224 UWY589215:UWY589224 UNC589215:UNC589224 UDG589215:UDG589224 TTK589215:TTK589224 TJO589215:TJO589224 SZS589215:SZS589224 SPW589215:SPW589224 SGA589215:SGA589224 RWE589215:RWE589224 RMI589215:RMI589224 RCM589215:RCM589224 QSQ589215:QSQ589224 QIU589215:QIU589224 PYY589215:PYY589224 PPC589215:PPC589224 PFG589215:PFG589224 OVK589215:OVK589224 OLO589215:OLO589224 OBS589215:OBS589224 NRW589215:NRW589224 NIA589215:NIA589224 MYE589215:MYE589224 MOI589215:MOI589224 MEM589215:MEM589224 LUQ589215:LUQ589224 LKU589215:LKU589224 LAY589215:LAY589224 KRC589215:KRC589224 KHG589215:KHG589224 JXK589215:JXK589224 JNO589215:JNO589224 JDS589215:JDS589224 ITW589215:ITW589224 IKA589215:IKA589224 IAE589215:IAE589224 HQI589215:HQI589224 HGM589215:HGM589224 GWQ589215:GWQ589224 GMU589215:GMU589224 GCY589215:GCY589224 FTC589215:FTC589224 FJG589215:FJG589224 EZK589215:EZK589224 EPO589215:EPO589224 EFS589215:EFS589224 DVW589215:DVW589224 DMA589215:DMA589224 DCE589215:DCE589224 CSI589215:CSI589224 CIM589215:CIM589224 BYQ589215:BYQ589224 BOU589215:BOU589224 BEY589215:BEY589224 AVC589215:AVC589224 ALG589215:ALG589224 ABK589215:ABK589224 RO589215:RO589224 HS589215:HS589224 WUE523679:WUE523688 WKI523679:WKI523688 WAM523679:WAM523688 VQQ523679:VQQ523688 VGU523679:VGU523688 UWY523679:UWY523688 UNC523679:UNC523688 UDG523679:UDG523688 TTK523679:TTK523688 TJO523679:TJO523688 SZS523679:SZS523688 SPW523679:SPW523688 SGA523679:SGA523688 RWE523679:RWE523688 RMI523679:RMI523688 RCM523679:RCM523688 QSQ523679:QSQ523688 QIU523679:QIU523688 PYY523679:PYY523688 PPC523679:PPC523688 PFG523679:PFG523688 OVK523679:OVK523688 OLO523679:OLO523688 OBS523679:OBS523688 NRW523679:NRW523688 NIA523679:NIA523688 MYE523679:MYE523688 MOI523679:MOI523688 MEM523679:MEM523688 LUQ523679:LUQ523688 LKU523679:LKU523688 LAY523679:LAY523688 KRC523679:KRC523688 KHG523679:KHG523688 JXK523679:JXK523688 JNO523679:JNO523688 JDS523679:JDS523688 ITW523679:ITW523688 IKA523679:IKA523688 IAE523679:IAE523688 HQI523679:HQI523688 HGM523679:HGM523688 GWQ523679:GWQ523688 GMU523679:GMU523688 GCY523679:GCY523688 FTC523679:FTC523688 FJG523679:FJG523688 EZK523679:EZK523688 EPO523679:EPO523688 EFS523679:EFS523688 DVW523679:DVW523688 DMA523679:DMA523688 DCE523679:DCE523688 CSI523679:CSI523688 CIM523679:CIM523688 BYQ523679:BYQ523688 BOU523679:BOU523688 BEY523679:BEY523688 AVC523679:AVC523688 ALG523679:ALG523688 ABK523679:ABK523688 RO523679:RO523688 HS523679:HS523688 WUE458143:WUE458152 WKI458143:WKI458152 WAM458143:WAM458152 VQQ458143:VQQ458152 VGU458143:VGU458152 UWY458143:UWY458152 UNC458143:UNC458152 UDG458143:UDG458152 TTK458143:TTK458152 TJO458143:TJO458152 SZS458143:SZS458152 SPW458143:SPW458152 SGA458143:SGA458152 RWE458143:RWE458152 RMI458143:RMI458152 RCM458143:RCM458152 QSQ458143:QSQ458152 QIU458143:QIU458152 PYY458143:PYY458152 PPC458143:PPC458152 PFG458143:PFG458152 OVK458143:OVK458152 OLO458143:OLO458152 OBS458143:OBS458152 NRW458143:NRW458152 NIA458143:NIA458152 MYE458143:MYE458152 MOI458143:MOI458152 MEM458143:MEM458152 LUQ458143:LUQ458152 LKU458143:LKU458152 LAY458143:LAY458152 KRC458143:KRC458152 KHG458143:KHG458152 JXK458143:JXK458152 JNO458143:JNO458152 JDS458143:JDS458152 ITW458143:ITW458152 IKA458143:IKA458152 IAE458143:IAE458152 HQI458143:HQI458152 HGM458143:HGM458152 GWQ458143:GWQ458152 GMU458143:GMU458152 GCY458143:GCY458152 FTC458143:FTC458152 FJG458143:FJG458152 EZK458143:EZK458152 EPO458143:EPO458152 EFS458143:EFS458152 DVW458143:DVW458152 DMA458143:DMA458152 DCE458143:DCE458152 CSI458143:CSI458152 CIM458143:CIM458152 BYQ458143:BYQ458152 BOU458143:BOU458152 BEY458143:BEY458152 AVC458143:AVC458152 ALG458143:ALG458152 ABK458143:ABK458152 RO458143:RO458152 HS458143:HS458152 WUE392607:WUE392616 WKI392607:WKI392616 WAM392607:WAM392616 VQQ392607:VQQ392616 VGU392607:VGU392616 UWY392607:UWY392616 UNC392607:UNC392616 UDG392607:UDG392616 TTK392607:TTK392616 TJO392607:TJO392616 SZS392607:SZS392616 SPW392607:SPW392616 SGA392607:SGA392616 RWE392607:RWE392616 RMI392607:RMI392616 RCM392607:RCM392616 QSQ392607:QSQ392616 QIU392607:QIU392616 PYY392607:PYY392616 PPC392607:PPC392616 PFG392607:PFG392616 OVK392607:OVK392616 OLO392607:OLO392616 OBS392607:OBS392616 NRW392607:NRW392616 NIA392607:NIA392616 MYE392607:MYE392616 MOI392607:MOI392616 MEM392607:MEM392616 LUQ392607:LUQ392616 LKU392607:LKU392616 LAY392607:LAY392616 KRC392607:KRC392616 KHG392607:KHG392616 JXK392607:JXK392616 JNO392607:JNO392616 JDS392607:JDS392616 ITW392607:ITW392616 IKA392607:IKA392616 IAE392607:IAE392616 HQI392607:HQI392616 HGM392607:HGM392616 GWQ392607:GWQ392616 GMU392607:GMU392616 GCY392607:GCY392616 FTC392607:FTC392616 FJG392607:FJG392616 EZK392607:EZK392616 EPO392607:EPO392616 EFS392607:EFS392616 DVW392607:DVW392616 DMA392607:DMA392616 DCE392607:DCE392616 CSI392607:CSI392616 CIM392607:CIM392616 BYQ392607:BYQ392616 BOU392607:BOU392616 BEY392607:BEY392616 AVC392607:AVC392616 ALG392607:ALG392616 ABK392607:ABK392616 RO392607:RO392616 HS392607:HS392616 WUE327071:WUE327080 WKI327071:WKI327080 WAM327071:WAM327080 VQQ327071:VQQ327080 VGU327071:VGU327080 UWY327071:UWY327080 UNC327071:UNC327080 UDG327071:UDG327080 TTK327071:TTK327080 TJO327071:TJO327080 SZS327071:SZS327080 SPW327071:SPW327080 SGA327071:SGA327080 RWE327071:RWE327080 RMI327071:RMI327080 RCM327071:RCM327080 QSQ327071:QSQ327080 QIU327071:QIU327080 PYY327071:PYY327080 PPC327071:PPC327080 PFG327071:PFG327080 OVK327071:OVK327080 OLO327071:OLO327080 OBS327071:OBS327080 NRW327071:NRW327080 NIA327071:NIA327080 MYE327071:MYE327080 MOI327071:MOI327080 MEM327071:MEM327080 LUQ327071:LUQ327080 LKU327071:LKU327080 LAY327071:LAY327080 KRC327071:KRC327080 KHG327071:KHG327080 JXK327071:JXK327080 JNO327071:JNO327080 JDS327071:JDS327080 ITW327071:ITW327080 IKA327071:IKA327080 IAE327071:IAE327080 HQI327071:HQI327080 HGM327071:HGM327080 GWQ327071:GWQ327080 GMU327071:GMU327080 GCY327071:GCY327080 FTC327071:FTC327080 FJG327071:FJG327080 EZK327071:EZK327080 EPO327071:EPO327080 EFS327071:EFS327080 DVW327071:DVW327080 DMA327071:DMA327080 DCE327071:DCE327080 CSI327071:CSI327080 CIM327071:CIM327080 BYQ327071:BYQ327080 BOU327071:BOU327080 BEY327071:BEY327080 AVC327071:AVC327080 ALG327071:ALG327080 ABK327071:ABK327080 RO327071:RO327080 HS327071:HS327080 WUE261535:WUE261544 WKI261535:WKI261544 WAM261535:WAM261544 VQQ261535:VQQ261544 VGU261535:VGU261544 UWY261535:UWY261544 UNC261535:UNC261544 UDG261535:UDG261544 TTK261535:TTK261544 TJO261535:TJO261544 SZS261535:SZS261544 SPW261535:SPW261544 SGA261535:SGA261544 RWE261535:RWE261544 RMI261535:RMI261544 RCM261535:RCM261544 QSQ261535:QSQ261544 QIU261535:QIU261544 PYY261535:PYY261544 PPC261535:PPC261544 PFG261535:PFG261544 OVK261535:OVK261544 OLO261535:OLO261544 OBS261535:OBS261544 NRW261535:NRW261544 NIA261535:NIA261544 MYE261535:MYE261544 MOI261535:MOI261544 MEM261535:MEM261544 LUQ261535:LUQ261544 LKU261535:LKU261544 LAY261535:LAY261544 KRC261535:KRC261544 KHG261535:KHG261544 JXK261535:JXK261544 JNO261535:JNO261544 JDS261535:JDS261544 ITW261535:ITW261544 IKA261535:IKA261544 IAE261535:IAE261544 HQI261535:HQI261544 HGM261535:HGM261544 GWQ261535:GWQ261544 GMU261535:GMU261544 GCY261535:GCY261544 FTC261535:FTC261544 FJG261535:FJG261544 EZK261535:EZK261544 EPO261535:EPO261544 EFS261535:EFS261544 DVW261535:DVW261544 DMA261535:DMA261544 DCE261535:DCE261544 CSI261535:CSI261544 CIM261535:CIM261544 BYQ261535:BYQ261544 BOU261535:BOU261544 BEY261535:BEY261544 AVC261535:AVC261544 ALG261535:ALG261544 ABK261535:ABK261544 RO261535:RO261544 HS261535:HS261544 WUE195999:WUE196008 WKI195999:WKI196008 WAM195999:WAM196008 VQQ195999:VQQ196008 VGU195999:VGU196008 UWY195999:UWY196008 UNC195999:UNC196008 UDG195999:UDG196008 TTK195999:TTK196008 TJO195999:TJO196008 SZS195999:SZS196008 SPW195999:SPW196008 SGA195999:SGA196008 RWE195999:RWE196008 RMI195999:RMI196008 RCM195999:RCM196008 QSQ195999:QSQ196008 QIU195999:QIU196008 PYY195999:PYY196008 PPC195999:PPC196008 PFG195999:PFG196008 OVK195999:OVK196008 OLO195999:OLO196008 OBS195999:OBS196008 NRW195999:NRW196008 NIA195999:NIA196008 MYE195999:MYE196008 MOI195999:MOI196008 MEM195999:MEM196008 LUQ195999:LUQ196008 LKU195999:LKU196008 LAY195999:LAY196008 KRC195999:KRC196008 KHG195999:KHG196008 JXK195999:JXK196008 JNO195999:JNO196008 JDS195999:JDS196008 ITW195999:ITW196008 IKA195999:IKA196008 IAE195999:IAE196008 HQI195999:HQI196008 HGM195999:HGM196008 GWQ195999:GWQ196008 GMU195999:GMU196008 GCY195999:GCY196008 FTC195999:FTC196008 FJG195999:FJG196008 EZK195999:EZK196008 EPO195999:EPO196008 EFS195999:EFS196008 DVW195999:DVW196008 DMA195999:DMA196008 DCE195999:DCE196008 CSI195999:CSI196008 CIM195999:CIM196008 BYQ195999:BYQ196008 BOU195999:BOU196008 BEY195999:BEY196008 AVC195999:AVC196008 ALG195999:ALG196008 ABK195999:ABK196008 RO195999:RO196008 HS195999:HS196008 WUE130463:WUE130472 WKI130463:WKI130472 WAM130463:WAM130472 VQQ130463:VQQ130472 VGU130463:VGU130472 UWY130463:UWY130472 UNC130463:UNC130472 UDG130463:UDG130472 TTK130463:TTK130472 TJO130463:TJO130472 SZS130463:SZS130472 SPW130463:SPW130472 SGA130463:SGA130472 RWE130463:RWE130472 RMI130463:RMI130472 RCM130463:RCM130472 QSQ130463:QSQ130472 QIU130463:QIU130472 PYY130463:PYY130472 PPC130463:PPC130472 PFG130463:PFG130472 OVK130463:OVK130472 OLO130463:OLO130472 OBS130463:OBS130472 NRW130463:NRW130472 NIA130463:NIA130472 MYE130463:MYE130472 MOI130463:MOI130472 MEM130463:MEM130472 LUQ130463:LUQ130472 LKU130463:LKU130472 LAY130463:LAY130472 KRC130463:KRC130472 KHG130463:KHG130472 JXK130463:JXK130472 JNO130463:JNO130472 JDS130463:JDS130472 ITW130463:ITW130472 IKA130463:IKA130472 IAE130463:IAE130472 HQI130463:HQI130472 HGM130463:HGM130472 GWQ130463:GWQ130472 GMU130463:GMU130472 GCY130463:GCY130472 FTC130463:FTC130472 FJG130463:FJG130472 EZK130463:EZK130472 EPO130463:EPO130472 EFS130463:EFS130472 DVW130463:DVW130472 DMA130463:DMA130472 DCE130463:DCE130472 CSI130463:CSI130472 CIM130463:CIM130472 BYQ130463:BYQ130472 BOU130463:BOU130472 BEY130463:BEY130472 AVC130463:AVC130472 ALG130463:ALG130472 ABK130463:ABK130472 RO130463:RO130472 HS130463:HS130472 WUE64927:WUE64936 WKI64927:WKI64936 WAM64927:WAM64936 VQQ64927:VQQ64936 VGU64927:VGU64936 UWY64927:UWY64936 UNC64927:UNC64936 UDG64927:UDG64936 TTK64927:TTK64936 TJO64927:TJO64936 SZS64927:SZS64936 SPW64927:SPW64936 SGA64927:SGA64936 RWE64927:RWE64936 RMI64927:RMI64936 RCM64927:RCM64936 QSQ64927:QSQ64936 QIU64927:QIU64936 PYY64927:PYY64936 PPC64927:PPC64936 PFG64927:PFG64936 OVK64927:OVK64936 OLO64927:OLO64936 OBS64927:OBS64936 NRW64927:NRW64936 NIA64927:NIA64936 MYE64927:MYE64936 MOI64927:MOI64936 MEM64927:MEM64936 LUQ64927:LUQ64936 LKU64927:LKU64936 LAY64927:LAY64936 KRC64927:KRC64936 KHG64927:KHG64936 JXK64927:JXK64936 JNO64927:JNO64936 JDS64927:JDS64936 ITW64927:ITW64936 IKA64927:IKA64936 IAE64927:IAE64936 HQI64927:HQI64936 HGM64927:HGM64936 GWQ64927:GWQ64936 GMU64927:GMU64936 GCY64927:GCY64936 FTC64927:FTC64936 FJG64927:FJG64936 EZK64927:EZK64936 EPO64927:EPO64936 EFS64927:EFS64936 DVW64927:DVW64936 DMA64927:DMA64936 DCE64927:DCE64936 CSI64927:CSI64936 CIM64927:CIM64936 BYQ64927:BYQ64936 BOU64927:BOU64936 BEY64927:BEY64936 AVC64927:AVC64936 ALG64927:ALG64936 ABK64927:ABK64936 RO64927:RO64936 HS64927:HS64936 WUE982442:WUE982451 WKI982442:WKI982451 WAM982442:WAM982451 VQQ982442:VQQ982451 VGU982442:VGU982451 UWY982442:UWY982451 UNC982442:UNC982451 UDG982442:UDG982451 TTK982442:TTK982451 TJO982442:TJO982451 SZS982442:SZS982451 SPW982442:SPW982451 SGA982442:SGA982451 RWE982442:RWE982451 RMI982442:RMI982451 RCM982442:RCM982451 QSQ982442:QSQ982451 QIU982442:QIU982451 PYY982442:PYY982451 PPC982442:PPC982451 PFG982442:PFG982451 OVK982442:OVK982451 OLO982442:OLO982451 OBS982442:OBS982451 NRW982442:NRW982451 NIA982442:NIA982451 MYE982442:MYE982451 MOI982442:MOI982451 MEM982442:MEM982451 LUQ982442:LUQ982451 LKU982442:LKU982451 LAY982442:LAY982451 KRC982442:KRC982451 KHG982442:KHG982451 JXK982442:JXK982451 JNO982442:JNO982451 JDS982442:JDS982451 ITW982442:ITW982451 IKA982442:IKA982451 IAE982442:IAE982451 HQI982442:HQI982451 HGM982442:HGM982451 GWQ982442:GWQ982451 GMU982442:GMU982451 GCY982442:GCY982451 FTC982442:FTC982451 FJG982442:FJG982451 EZK982442:EZK982451 EPO982442:EPO982451 EFS982442:EFS982451 DVW982442:DVW982451 DMA982442:DMA982451 DCE982442:DCE982451 CSI982442:CSI982451 CIM982442:CIM982451 BYQ982442:BYQ982451 BOU982442:BOU982451 BEY982442:BEY982451 AVC982442:AVC982451 ALG982442:ALG982451 ABK982442:ABK982451 RO982442:RO982451 HS982442:HS982451 WUE916906:WUE916915 WKI916906:WKI916915 WAM916906:WAM916915 VQQ916906:VQQ916915 VGU916906:VGU916915 UWY916906:UWY916915 UNC916906:UNC916915 UDG916906:UDG916915 TTK916906:TTK916915 TJO916906:TJO916915 SZS916906:SZS916915 SPW916906:SPW916915 SGA916906:SGA916915 RWE916906:RWE916915 RMI916906:RMI916915 RCM916906:RCM916915 QSQ916906:QSQ916915 QIU916906:QIU916915 PYY916906:PYY916915 PPC916906:PPC916915 PFG916906:PFG916915 OVK916906:OVK916915 OLO916906:OLO916915 OBS916906:OBS916915 NRW916906:NRW916915 NIA916906:NIA916915 MYE916906:MYE916915 MOI916906:MOI916915 MEM916906:MEM916915 LUQ916906:LUQ916915 LKU916906:LKU916915 LAY916906:LAY916915 KRC916906:KRC916915 KHG916906:KHG916915 JXK916906:JXK916915 JNO916906:JNO916915 JDS916906:JDS916915 ITW916906:ITW916915 IKA916906:IKA916915 IAE916906:IAE916915 HQI916906:HQI916915 HGM916906:HGM916915 GWQ916906:GWQ916915 GMU916906:GMU916915 GCY916906:GCY916915 FTC916906:FTC916915 FJG916906:FJG916915 EZK916906:EZK916915 EPO916906:EPO916915 EFS916906:EFS916915 DVW916906:DVW916915 DMA916906:DMA916915 DCE916906:DCE916915 CSI916906:CSI916915 CIM916906:CIM916915 BYQ916906:BYQ916915 BOU916906:BOU916915 BEY916906:BEY916915 AVC916906:AVC916915 ALG916906:ALG916915 ABK916906:ABK916915 RO916906:RO916915 HS916906:HS916915 WUE851370:WUE851379 WKI851370:WKI851379 WAM851370:WAM851379 VQQ851370:VQQ851379 VGU851370:VGU851379 UWY851370:UWY851379 UNC851370:UNC851379 UDG851370:UDG851379 TTK851370:TTK851379 TJO851370:TJO851379 SZS851370:SZS851379 SPW851370:SPW851379 SGA851370:SGA851379 RWE851370:RWE851379 RMI851370:RMI851379 RCM851370:RCM851379 QSQ851370:QSQ851379 QIU851370:QIU851379 PYY851370:PYY851379 PPC851370:PPC851379 PFG851370:PFG851379 OVK851370:OVK851379 OLO851370:OLO851379 OBS851370:OBS851379 NRW851370:NRW851379 NIA851370:NIA851379 MYE851370:MYE851379 MOI851370:MOI851379 MEM851370:MEM851379 LUQ851370:LUQ851379 LKU851370:LKU851379 LAY851370:LAY851379 KRC851370:KRC851379 KHG851370:KHG851379 JXK851370:JXK851379 JNO851370:JNO851379 JDS851370:JDS851379 ITW851370:ITW851379 IKA851370:IKA851379 IAE851370:IAE851379 HQI851370:HQI851379 HGM851370:HGM851379 GWQ851370:GWQ851379 GMU851370:GMU851379 GCY851370:GCY851379 FTC851370:FTC851379 FJG851370:FJG851379 EZK851370:EZK851379 EPO851370:EPO851379 EFS851370:EFS851379 DVW851370:DVW851379 DMA851370:DMA851379 DCE851370:DCE851379 CSI851370:CSI851379 CIM851370:CIM851379 BYQ851370:BYQ851379 BOU851370:BOU851379 BEY851370:BEY851379 AVC851370:AVC851379 ALG851370:ALG851379 ABK851370:ABK851379 RO851370:RO851379 HS851370:HS851379 WUE785834:WUE785843 WKI785834:WKI785843 WAM785834:WAM785843 VQQ785834:VQQ785843 VGU785834:VGU785843 UWY785834:UWY785843 UNC785834:UNC785843 UDG785834:UDG785843 TTK785834:TTK785843 TJO785834:TJO785843 SZS785834:SZS785843 SPW785834:SPW785843 SGA785834:SGA785843 RWE785834:RWE785843 RMI785834:RMI785843 RCM785834:RCM785843 QSQ785834:QSQ785843 QIU785834:QIU785843 PYY785834:PYY785843 PPC785834:PPC785843 PFG785834:PFG785843 OVK785834:OVK785843 OLO785834:OLO785843 OBS785834:OBS785843 NRW785834:NRW785843 NIA785834:NIA785843 MYE785834:MYE785843 MOI785834:MOI785843 MEM785834:MEM785843 LUQ785834:LUQ785843 LKU785834:LKU785843 LAY785834:LAY785843 KRC785834:KRC785843 KHG785834:KHG785843 JXK785834:JXK785843 JNO785834:JNO785843 JDS785834:JDS785843 ITW785834:ITW785843 IKA785834:IKA785843 IAE785834:IAE785843 HQI785834:HQI785843 HGM785834:HGM785843 GWQ785834:GWQ785843 GMU785834:GMU785843 GCY785834:GCY785843 FTC785834:FTC785843 FJG785834:FJG785843 EZK785834:EZK785843 EPO785834:EPO785843 EFS785834:EFS785843 DVW785834:DVW785843 DMA785834:DMA785843 DCE785834:DCE785843 CSI785834:CSI785843 CIM785834:CIM785843 BYQ785834:BYQ785843 BOU785834:BOU785843 BEY785834:BEY785843 AVC785834:AVC785843 ALG785834:ALG785843 ABK785834:ABK785843 RO785834:RO785843 HS785834:HS785843 WUE720298:WUE720307 WKI720298:WKI720307 WAM720298:WAM720307 VQQ720298:VQQ720307 VGU720298:VGU720307 UWY720298:UWY720307 UNC720298:UNC720307 UDG720298:UDG720307 TTK720298:TTK720307 TJO720298:TJO720307 SZS720298:SZS720307 SPW720298:SPW720307 SGA720298:SGA720307 RWE720298:RWE720307 RMI720298:RMI720307 RCM720298:RCM720307 QSQ720298:QSQ720307 QIU720298:QIU720307 PYY720298:PYY720307 PPC720298:PPC720307 PFG720298:PFG720307 OVK720298:OVK720307 OLO720298:OLO720307 OBS720298:OBS720307 NRW720298:NRW720307 NIA720298:NIA720307 MYE720298:MYE720307 MOI720298:MOI720307 MEM720298:MEM720307 LUQ720298:LUQ720307 LKU720298:LKU720307 LAY720298:LAY720307 KRC720298:KRC720307 KHG720298:KHG720307 JXK720298:JXK720307 JNO720298:JNO720307 JDS720298:JDS720307 ITW720298:ITW720307 IKA720298:IKA720307 IAE720298:IAE720307 HQI720298:HQI720307 HGM720298:HGM720307 GWQ720298:GWQ720307 GMU720298:GMU720307 GCY720298:GCY720307 FTC720298:FTC720307 FJG720298:FJG720307 EZK720298:EZK720307 EPO720298:EPO720307 EFS720298:EFS720307 DVW720298:DVW720307 DMA720298:DMA720307 DCE720298:DCE720307 CSI720298:CSI720307 CIM720298:CIM720307 BYQ720298:BYQ720307 BOU720298:BOU720307 BEY720298:BEY720307 AVC720298:AVC720307 ALG720298:ALG720307 ABK720298:ABK720307 RO720298:RO720307 HS720298:HS720307 WUE654762:WUE654771 WKI654762:WKI654771 WAM654762:WAM654771 VQQ654762:VQQ654771 VGU654762:VGU654771 UWY654762:UWY654771 UNC654762:UNC654771 UDG654762:UDG654771 TTK654762:TTK654771 TJO654762:TJO654771 SZS654762:SZS654771 SPW654762:SPW654771 SGA654762:SGA654771 RWE654762:RWE654771 RMI654762:RMI654771 RCM654762:RCM654771 QSQ654762:QSQ654771 QIU654762:QIU654771 PYY654762:PYY654771 PPC654762:PPC654771 PFG654762:PFG654771 OVK654762:OVK654771 OLO654762:OLO654771 OBS654762:OBS654771 NRW654762:NRW654771 NIA654762:NIA654771 MYE654762:MYE654771 MOI654762:MOI654771 MEM654762:MEM654771 LUQ654762:LUQ654771 LKU654762:LKU654771 LAY654762:LAY654771 KRC654762:KRC654771 KHG654762:KHG654771 JXK654762:JXK654771 JNO654762:JNO654771 JDS654762:JDS654771 ITW654762:ITW654771 IKA654762:IKA654771 IAE654762:IAE654771 HQI654762:HQI654771 HGM654762:HGM654771 GWQ654762:GWQ654771 GMU654762:GMU654771 GCY654762:GCY654771 FTC654762:FTC654771 FJG654762:FJG654771 EZK654762:EZK654771 EPO654762:EPO654771 EFS654762:EFS654771 DVW654762:DVW654771 DMA654762:DMA654771 DCE654762:DCE654771 CSI654762:CSI654771 CIM654762:CIM654771 BYQ654762:BYQ654771 BOU654762:BOU654771 BEY654762:BEY654771 AVC654762:AVC654771 ALG654762:ALG654771 ABK654762:ABK654771 RO654762:RO654771 HS654762:HS654771 WUE589226:WUE589235 WKI589226:WKI589235 WAM589226:WAM589235 VQQ589226:VQQ589235 VGU589226:VGU589235 UWY589226:UWY589235 UNC589226:UNC589235 UDG589226:UDG589235 TTK589226:TTK589235 TJO589226:TJO589235 SZS589226:SZS589235 SPW589226:SPW589235 SGA589226:SGA589235 RWE589226:RWE589235 RMI589226:RMI589235 RCM589226:RCM589235 QSQ589226:QSQ589235 QIU589226:QIU589235 PYY589226:PYY589235 PPC589226:PPC589235 PFG589226:PFG589235 OVK589226:OVK589235 OLO589226:OLO589235 OBS589226:OBS589235 NRW589226:NRW589235 NIA589226:NIA589235 MYE589226:MYE589235 MOI589226:MOI589235 MEM589226:MEM589235 LUQ589226:LUQ589235 LKU589226:LKU589235 LAY589226:LAY589235 KRC589226:KRC589235 KHG589226:KHG589235 JXK589226:JXK589235 JNO589226:JNO589235 JDS589226:JDS589235 ITW589226:ITW589235 IKA589226:IKA589235 IAE589226:IAE589235 HQI589226:HQI589235 HGM589226:HGM589235 GWQ589226:GWQ589235 GMU589226:GMU589235 GCY589226:GCY589235 FTC589226:FTC589235 FJG589226:FJG589235 EZK589226:EZK589235 EPO589226:EPO589235 EFS589226:EFS589235 DVW589226:DVW589235 DMA589226:DMA589235 DCE589226:DCE589235 CSI589226:CSI589235 CIM589226:CIM589235 BYQ589226:BYQ589235 BOU589226:BOU589235 BEY589226:BEY589235 AVC589226:AVC589235 ALG589226:ALG589235 ABK589226:ABK589235 RO589226:RO589235 HS589226:HS589235 WUE523690:WUE523699 WKI523690:WKI523699 WAM523690:WAM523699 VQQ523690:VQQ523699 VGU523690:VGU523699 UWY523690:UWY523699 UNC523690:UNC523699 UDG523690:UDG523699 TTK523690:TTK523699 TJO523690:TJO523699 SZS523690:SZS523699 SPW523690:SPW523699 SGA523690:SGA523699 RWE523690:RWE523699 RMI523690:RMI523699 RCM523690:RCM523699 QSQ523690:QSQ523699 QIU523690:QIU523699 PYY523690:PYY523699 PPC523690:PPC523699 PFG523690:PFG523699 OVK523690:OVK523699 OLO523690:OLO523699 OBS523690:OBS523699 NRW523690:NRW523699 NIA523690:NIA523699 MYE523690:MYE523699 MOI523690:MOI523699 MEM523690:MEM523699 LUQ523690:LUQ523699 LKU523690:LKU523699 LAY523690:LAY523699 KRC523690:KRC523699 KHG523690:KHG523699 JXK523690:JXK523699 JNO523690:JNO523699 JDS523690:JDS523699 ITW523690:ITW523699 IKA523690:IKA523699 IAE523690:IAE523699 HQI523690:HQI523699 HGM523690:HGM523699 GWQ523690:GWQ523699 GMU523690:GMU523699 GCY523690:GCY523699 FTC523690:FTC523699 FJG523690:FJG523699 EZK523690:EZK523699 EPO523690:EPO523699 EFS523690:EFS523699 DVW523690:DVW523699 DMA523690:DMA523699 DCE523690:DCE523699 CSI523690:CSI523699 CIM523690:CIM523699 BYQ523690:BYQ523699 BOU523690:BOU523699 BEY523690:BEY523699 AVC523690:AVC523699 ALG523690:ALG523699 ABK523690:ABK523699 RO523690:RO523699 HS523690:HS523699 WUE458154:WUE458163 WKI458154:WKI458163 WAM458154:WAM458163 VQQ458154:VQQ458163 VGU458154:VGU458163 UWY458154:UWY458163 UNC458154:UNC458163 UDG458154:UDG458163 TTK458154:TTK458163 TJO458154:TJO458163 SZS458154:SZS458163 SPW458154:SPW458163 SGA458154:SGA458163 RWE458154:RWE458163 RMI458154:RMI458163 RCM458154:RCM458163 QSQ458154:QSQ458163 QIU458154:QIU458163 PYY458154:PYY458163 PPC458154:PPC458163 PFG458154:PFG458163 OVK458154:OVK458163 OLO458154:OLO458163 OBS458154:OBS458163 NRW458154:NRW458163 NIA458154:NIA458163 MYE458154:MYE458163 MOI458154:MOI458163 MEM458154:MEM458163 LUQ458154:LUQ458163 LKU458154:LKU458163 LAY458154:LAY458163 KRC458154:KRC458163 KHG458154:KHG458163 JXK458154:JXK458163 JNO458154:JNO458163 JDS458154:JDS458163 ITW458154:ITW458163 IKA458154:IKA458163 IAE458154:IAE458163 HQI458154:HQI458163 HGM458154:HGM458163 GWQ458154:GWQ458163 GMU458154:GMU458163 GCY458154:GCY458163 FTC458154:FTC458163 FJG458154:FJG458163 EZK458154:EZK458163 EPO458154:EPO458163 EFS458154:EFS458163 DVW458154:DVW458163 DMA458154:DMA458163 DCE458154:DCE458163 CSI458154:CSI458163 CIM458154:CIM458163 BYQ458154:BYQ458163 BOU458154:BOU458163 BEY458154:BEY458163 AVC458154:AVC458163 ALG458154:ALG458163 ABK458154:ABK458163 RO458154:RO458163 HS458154:HS458163 WUE392618:WUE392627 WKI392618:WKI392627 WAM392618:WAM392627 VQQ392618:VQQ392627 VGU392618:VGU392627 UWY392618:UWY392627 UNC392618:UNC392627 UDG392618:UDG392627 TTK392618:TTK392627 TJO392618:TJO392627 SZS392618:SZS392627 SPW392618:SPW392627 SGA392618:SGA392627 RWE392618:RWE392627 RMI392618:RMI392627 RCM392618:RCM392627 QSQ392618:QSQ392627 QIU392618:QIU392627 PYY392618:PYY392627 PPC392618:PPC392627 PFG392618:PFG392627 OVK392618:OVK392627 OLO392618:OLO392627 OBS392618:OBS392627 NRW392618:NRW392627 NIA392618:NIA392627 MYE392618:MYE392627 MOI392618:MOI392627 MEM392618:MEM392627 LUQ392618:LUQ392627 LKU392618:LKU392627 LAY392618:LAY392627 KRC392618:KRC392627 KHG392618:KHG392627 JXK392618:JXK392627 JNO392618:JNO392627 JDS392618:JDS392627 ITW392618:ITW392627 IKA392618:IKA392627 IAE392618:IAE392627 HQI392618:HQI392627 HGM392618:HGM392627 GWQ392618:GWQ392627 GMU392618:GMU392627 GCY392618:GCY392627 FTC392618:FTC392627 FJG392618:FJG392627 EZK392618:EZK392627 EPO392618:EPO392627 EFS392618:EFS392627 DVW392618:DVW392627 DMA392618:DMA392627 DCE392618:DCE392627 CSI392618:CSI392627 CIM392618:CIM392627 BYQ392618:BYQ392627 BOU392618:BOU392627 BEY392618:BEY392627 AVC392618:AVC392627 ALG392618:ALG392627 ABK392618:ABK392627 RO392618:RO392627 HS392618:HS392627 WUE327082:WUE327091 WKI327082:WKI327091 WAM327082:WAM327091 VQQ327082:VQQ327091 VGU327082:VGU327091 UWY327082:UWY327091 UNC327082:UNC327091 UDG327082:UDG327091 TTK327082:TTK327091 TJO327082:TJO327091 SZS327082:SZS327091 SPW327082:SPW327091 SGA327082:SGA327091 RWE327082:RWE327091 RMI327082:RMI327091 RCM327082:RCM327091 QSQ327082:QSQ327091 QIU327082:QIU327091 PYY327082:PYY327091 PPC327082:PPC327091 PFG327082:PFG327091 OVK327082:OVK327091 OLO327082:OLO327091 OBS327082:OBS327091 NRW327082:NRW327091 NIA327082:NIA327091 MYE327082:MYE327091 MOI327082:MOI327091 MEM327082:MEM327091 LUQ327082:LUQ327091 LKU327082:LKU327091 LAY327082:LAY327091 KRC327082:KRC327091 KHG327082:KHG327091 JXK327082:JXK327091 JNO327082:JNO327091 JDS327082:JDS327091 ITW327082:ITW327091 IKA327082:IKA327091 IAE327082:IAE327091 HQI327082:HQI327091 HGM327082:HGM327091 GWQ327082:GWQ327091 GMU327082:GMU327091 GCY327082:GCY327091 FTC327082:FTC327091 FJG327082:FJG327091 EZK327082:EZK327091 EPO327082:EPO327091 EFS327082:EFS327091 DVW327082:DVW327091 DMA327082:DMA327091 DCE327082:DCE327091 CSI327082:CSI327091 CIM327082:CIM327091 BYQ327082:BYQ327091 BOU327082:BOU327091 BEY327082:BEY327091 AVC327082:AVC327091 ALG327082:ALG327091 ABK327082:ABK327091 RO327082:RO327091 HS327082:HS327091 WUE261546:WUE261555 WKI261546:WKI261555 WAM261546:WAM261555 VQQ261546:VQQ261555 VGU261546:VGU261555 UWY261546:UWY261555 UNC261546:UNC261555 UDG261546:UDG261555 TTK261546:TTK261555 TJO261546:TJO261555 SZS261546:SZS261555 SPW261546:SPW261555 SGA261546:SGA261555 RWE261546:RWE261555 RMI261546:RMI261555 RCM261546:RCM261555 QSQ261546:QSQ261555 QIU261546:QIU261555 PYY261546:PYY261555 PPC261546:PPC261555 PFG261546:PFG261555 OVK261546:OVK261555 OLO261546:OLO261555 OBS261546:OBS261555 NRW261546:NRW261555 NIA261546:NIA261555 MYE261546:MYE261555 MOI261546:MOI261555 MEM261546:MEM261555 LUQ261546:LUQ261555 LKU261546:LKU261555 LAY261546:LAY261555 KRC261546:KRC261555 KHG261546:KHG261555 JXK261546:JXK261555 JNO261546:JNO261555 JDS261546:JDS261555 ITW261546:ITW261555 IKA261546:IKA261555 IAE261546:IAE261555 HQI261546:HQI261555 HGM261546:HGM261555 GWQ261546:GWQ261555 GMU261546:GMU261555 GCY261546:GCY261555 FTC261546:FTC261555 FJG261546:FJG261555 EZK261546:EZK261555 EPO261546:EPO261555 EFS261546:EFS261555 DVW261546:DVW261555 DMA261546:DMA261555 DCE261546:DCE261555 CSI261546:CSI261555 CIM261546:CIM261555 BYQ261546:BYQ261555 BOU261546:BOU261555 BEY261546:BEY261555 AVC261546:AVC261555 ALG261546:ALG261555 ABK261546:ABK261555 RO261546:RO261555 HS261546:HS261555 WUE196010:WUE196019 WKI196010:WKI196019 WAM196010:WAM196019 VQQ196010:VQQ196019 VGU196010:VGU196019 UWY196010:UWY196019 UNC196010:UNC196019 UDG196010:UDG196019 TTK196010:TTK196019 TJO196010:TJO196019 SZS196010:SZS196019 SPW196010:SPW196019 SGA196010:SGA196019 RWE196010:RWE196019 RMI196010:RMI196019 RCM196010:RCM196019 QSQ196010:QSQ196019 QIU196010:QIU196019 PYY196010:PYY196019 PPC196010:PPC196019 PFG196010:PFG196019 OVK196010:OVK196019 OLO196010:OLO196019 OBS196010:OBS196019 NRW196010:NRW196019 NIA196010:NIA196019 MYE196010:MYE196019 MOI196010:MOI196019 MEM196010:MEM196019 LUQ196010:LUQ196019 LKU196010:LKU196019 LAY196010:LAY196019 KRC196010:KRC196019 KHG196010:KHG196019 JXK196010:JXK196019 JNO196010:JNO196019 JDS196010:JDS196019 ITW196010:ITW196019 IKA196010:IKA196019 IAE196010:IAE196019 HQI196010:HQI196019 HGM196010:HGM196019 GWQ196010:GWQ196019 GMU196010:GMU196019 GCY196010:GCY196019 FTC196010:FTC196019 FJG196010:FJG196019 EZK196010:EZK196019 EPO196010:EPO196019 EFS196010:EFS196019 DVW196010:DVW196019 DMA196010:DMA196019 DCE196010:DCE196019 CSI196010:CSI196019 CIM196010:CIM196019 BYQ196010:BYQ196019 BOU196010:BOU196019 BEY196010:BEY196019 AVC196010:AVC196019 ALG196010:ALG196019 ABK196010:ABK196019 RO196010:RO196019 HS196010:HS196019 WUE130474:WUE130483 WKI130474:WKI130483 WAM130474:WAM130483 VQQ130474:VQQ130483 VGU130474:VGU130483 UWY130474:UWY130483 UNC130474:UNC130483 UDG130474:UDG130483 TTK130474:TTK130483 TJO130474:TJO130483 SZS130474:SZS130483 SPW130474:SPW130483 SGA130474:SGA130483 RWE130474:RWE130483 RMI130474:RMI130483 RCM130474:RCM130483 QSQ130474:QSQ130483 QIU130474:QIU130483 PYY130474:PYY130483 PPC130474:PPC130483 PFG130474:PFG130483 OVK130474:OVK130483 OLO130474:OLO130483 OBS130474:OBS130483 NRW130474:NRW130483 NIA130474:NIA130483 MYE130474:MYE130483 MOI130474:MOI130483 MEM130474:MEM130483 LUQ130474:LUQ130483 LKU130474:LKU130483 LAY130474:LAY130483 KRC130474:KRC130483 KHG130474:KHG130483 JXK130474:JXK130483 JNO130474:JNO130483 JDS130474:JDS130483 ITW130474:ITW130483 IKA130474:IKA130483 IAE130474:IAE130483 HQI130474:HQI130483 HGM130474:HGM130483 GWQ130474:GWQ130483 GMU130474:GMU130483 GCY130474:GCY130483 FTC130474:FTC130483 FJG130474:FJG130483 EZK130474:EZK130483 EPO130474:EPO130483 EFS130474:EFS130483 DVW130474:DVW130483 DMA130474:DMA130483 DCE130474:DCE130483 CSI130474:CSI130483 CIM130474:CIM130483 BYQ130474:BYQ130483 BOU130474:BOU130483 BEY130474:BEY130483 AVC130474:AVC130483 ALG130474:ALG130483 ABK130474:ABK130483 RO130474:RO130483 HS130474:HS130483 WUE64938:WUE64947 WKI64938:WKI64947 WAM64938:WAM64947 VQQ64938:VQQ64947 VGU64938:VGU64947 UWY64938:UWY64947 UNC64938:UNC64947 UDG64938:UDG64947 TTK64938:TTK64947 TJO64938:TJO64947 SZS64938:SZS64947 SPW64938:SPW64947 SGA64938:SGA64947 RWE64938:RWE64947 RMI64938:RMI64947 RCM64938:RCM64947 QSQ64938:QSQ64947 QIU64938:QIU64947 PYY64938:PYY64947 PPC64938:PPC64947 PFG64938:PFG64947 OVK64938:OVK64947 OLO64938:OLO64947 OBS64938:OBS64947 NRW64938:NRW64947 NIA64938:NIA64947 MYE64938:MYE64947 MOI64938:MOI64947 MEM64938:MEM64947 LUQ64938:LUQ64947 LKU64938:LKU64947 LAY64938:LAY64947 KRC64938:KRC64947 KHG64938:KHG64947 JXK64938:JXK64947 JNO64938:JNO64947 JDS64938:JDS64947 ITW64938:ITW64947 IKA64938:IKA64947 IAE64938:IAE64947 HQI64938:HQI64947 HGM64938:HGM64947 GWQ64938:GWQ64947 GMU64938:GMU64947 GCY64938:GCY64947 FTC64938:FTC64947 FJG64938:FJG64947 EZK64938:EZK64947 EPO64938:EPO64947 EFS64938:EFS64947 DVW64938:DVW64947 DMA64938:DMA64947 DCE64938:DCE64947 CSI64938:CSI64947 CIM64938:CIM64947 BYQ64938:BYQ64947 BOU64938:BOU64947 BEY64938:BEY64947 AVC64938:AVC64947 ALG64938:ALG64947 ABK64938:ABK64947 RO64938:RO64947 HS64938:HS64947 WUE982453:WUE982462 WKI982453:WKI982462 WAM982453:WAM982462 VQQ982453:VQQ982462 VGU982453:VGU982462 UWY982453:UWY982462 UNC982453:UNC982462 UDG982453:UDG982462 TTK982453:TTK982462 TJO982453:TJO982462 SZS982453:SZS982462 SPW982453:SPW982462 SGA982453:SGA982462 RWE982453:RWE982462 RMI982453:RMI982462 RCM982453:RCM982462 QSQ982453:QSQ982462 QIU982453:QIU982462 PYY982453:PYY982462 PPC982453:PPC982462 PFG982453:PFG982462 OVK982453:OVK982462 OLO982453:OLO982462 OBS982453:OBS982462 NRW982453:NRW982462 NIA982453:NIA982462 MYE982453:MYE982462 MOI982453:MOI982462 MEM982453:MEM982462 LUQ982453:LUQ982462 LKU982453:LKU982462 LAY982453:LAY982462 KRC982453:KRC982462 KHG982453:KHG982462 JXK982453:JXK982462 JNO982453:JNO982462 JDS982453:JDS982462 ITW982453:ITW982462 IKA982453:IKA982462 IAE982453:IAE982462 HQI982453:HQI982462 HGM982453:HGM982462 GWQ982453:GWQ982462 GMU982453:GMU982462 GCY982453:GCY982462 FTC982453:FTC982462 FJG982453:FJG982462 EZK982453:EZK982462 EPO982453:EPO982462 EFS982453:EFS982462 DVW982453:DVW982462 DMA982453:DMA982462 DCE982453:DCE982462 CSI982453:CSI982462 CIM982453:CIM982462 BYQ982453:BYQ982462 BOU982453:BOU982462 BEY982453:BEY982462 AVC982453:AVC982462 ALG982453:ALG982462 ABK982453:ABK982462 RO982453:RO982462 HS982453:HS982462 WUE916917:WUE916926 WKI916917:WKI916926 WAM916917:WAM916926 VQQ916917:VQQ916926 VGU916917:VGU916926 UWY916917:UWY916926 UNC916917:UNC916926 UDG916917:UDG916926 TTK916917:TTK916926 TJO916917:TJO916926 SZS916917:SZS916926 SPW916917:SPW916926 SGA916917:SGA916926 RWE916917:RWE916926 RMI916917:RMI916926 RCM916917:RCM916926 QSQ916917:QSQ916926 QIU916917:QIU916926 PYY916917:PYY916926 PPC916917:PPC916926 PFG916917:PFG916926 OVK916917:OVK916926 OLO916917:OLO916926 OBS916917:OBS916926 NRW916917:NRW916926 NIA916917:NIA916926 MYE916917:MYE916926 MOI916917:MOI916926 MEM916917:MEM916926 LUQ916917:LUQ916926 LKU916917:LKU916926 LAY916917:LAY916926 KRC916917:KRC916926 KHG916917:KHG916926 JXK916917:JXK916926 JNO916917:JNO916926 JDS916917:JDS916926 ITW916917:ITW916926 IKA916917:IKA916926 IAE916917:IAE916926 HQI916917:HQI916926 HGM916917:HGM916926 GWQ916917:GWQ916926 GMU916917:GMU916926 GCY916917:GCY916926 FTC916917:FTC916926 FJG916917:FJG916926 EZK916917:EZK916926 EPO916917:EPO916926 EFS916917:EFS916926 DVW916917:DVW916926 DMA916917:DMA916926 DCE916917:DCE916926 CSI916917:CSI916926 CIM916917:CIM916926 BYQ916917:BYQ916926 BOU916917:BOU916926 BEY916917:BEY916926 AVC916917:AVC916926 ALG916917:ALG916926 ABK916917:ABK916926 RO916917:RO916926 HS916917:HS916926 WUE851381:WUE851390 WKI851381:WKI851390 WAM851381:WAM851390 VQQ851381:VQQ851390 VGU851381:VGU851390 UWY851381:UWY851390 UNC851381:UNC851390 UDG851381:UDG851390 TTK851381:TTK851390 TJO851381:TJO851390 SZS851381:SZS851390 SPW851381:SPW851390 SGA851381:SGA851390 RWE851381:RWE851390 RMI851381:RMI851390 RCM851381:RCM851390 QSQ851381:QSQ851390 QIU851381:QIU851390 PYY851381:PYY851390 PPC851381:PPC851390 PFG851381:PFG851390 OVK851381:OVK851390 OLO851381:OLO851390 OBS851381:OBS851390 NRW851381:NRW851390 NIA851381:NIA851390 MYE851381:MYE851390 MOI851381:MOI851390 MEM851381:MEM851390 LUQ851381:LUQ851390 LKU851381:LKU851390 LAY851381:LAY851390 KRC851381:KRC851390 KHG851381:KHG851390 JXK851381:JXK851390 JNO851381:JNO851390 JDS851381:JDS851390 ITW851381:ITW851390 IKA851381:IKA851390 IAE851381:IAE851390 HQI851381:HQI851390 HGM851381:HGM851390 GWQ851381:GWQ851390 GMU851381:GMU851390 GCY851381:GCY851390 FTC851381:FTC851390 FJG851381:FJG851390 EZK851381:EZK851390 EPO851381:EPO851390 EFS851381:EFS851390 DVW851381:DVW851390 DMA851381:DMA851390 DCE851381:DCE851390 CSI851381:CSI851390 CIM851381:CIM851390 BYQ851381:BYQ851390 BOU851381:BOU851390 BEY851381:BEY851390 AVC851381:AVC851390 ALG851381:ALG851390 ABK851381:ABK851390 RO851381:RO851390 HS851381:HS851390 WUE785845:WUE785854 WKI785845:WKI785854 WAM785845:WAM785854 VQQ785845:VQQ785854 VGU785845:VGU785854 UWY785845:UWY785854 UNC785845:UNC785854 UDG785845:UDG785854 TTK785845:TTK785854 TJO785845:TJO785854 SZS785845:SZS785854 SPW785845:SPW785854 SGA785845:SGA785854 RWE785845:RWE785854 RMI785845:RMI785854 RCM785845:RCM785854 QSQ785845:QSQ785854 QIU785845:QIU785854 PYY785845:PYY785854 PPC785845:PPC785854 PFG785845:PFG785854 OVK785845:OVK785854 OLO785845:OLO785854 OBS785845:OBS785854 NRW785845:NRW785854 NIA785845:NIA785854 MYE785845:MYE785854 MOI785845:MOI785854 MEM785845:MEM785854 LUQ785845:LUQ785854 LKU785845:LKU785854 LAY785845:LAY785854 KRC785845:KRC785854 KHG785845:KHG785854 JXK785845:JXK785854 JNO785845:JNO785854 JDS785845:JDS785854 ITW785845:ITW785854 IKA785845:IKA785854 IAE785845:IAE785854 HQI785845:HQI785854 HGM785845:HGM785854 GWQ785845:GWQ785854 GMU785845:GMU785854 GCY785845:GCY785854 FTC785845:FTC785854 FJG785845:FJG785854 EZK785845:EZK785854 EPO785845:EPO785854 EFS785845:EFS785854 DVW785845:DVW785854 DMA785845:DMA785854 DCE785845:DCE785854 CSI785845:CSI785854 CIM785845:CIM785854 BYQ785845:BYQ785854 BOU785845:BOU785854 BEY785845:BEY785854 AVC785845:AVC785854 ALG785845:ALG785854 ABK785845:ABK785854 RO785845:RO785854 HS785845:HS785854 WUE720309:WUE720318 WKI720309:WKI720318 WAM720309:WAM720318 VQQ720309:VQQ720318 VGU720309:VGU720318 UWY720309:UWY720318 UNC720309:UNC720318 UDG720309:UDG720318 TTK720309:TTK720318 TJO720309:TJO720318 SZS720309:SZS720318 SPW720309:SPW720318 SGA720309:SGA720318 RWE720309:RWE720318 RMI720309:RMI720318 RCM720309:RCM720318 QSQ720309:QSQ720318 QIU720309:QIU720318 PYY720309:PYY720318 PPC720309:PPC720318 PFG720309:PFG720318 OVK720309:OVK720318 OLO720309:OLO720318 OBS720309:OBS720318 NRW720309:NRW720318 NIA720309:NIA720318 MYE720309:MYE720318 MOI720309:MOI720318 MEM720309:MEM720318 LUQ720309:LUQ720318 LKU720309:LKU720318 LAY720309:LAY720318 KRC720309:KRC720318 KHG720309:KHG720318 JXK720309:JXK720318 JNO720309:JNO720318 JDS720309:JDS720318 ITW720309:ITW720318 IKA720309:IKA720318 IAE720309:IAE720318 HQI720309:HQI720318 HGM720309:HGM720318 GWQ720309:GWQ720318 GMU720309:GMU720318 GCY720309:GCY720318 FTC720309:FTC720318 FJG720309:FJG720318 EZK720309:EZK720318 EPO720309:EPO720318 EFS720309:EFS720318 DVW720309:DVW720318 DMA720309:DMA720318 DCE720309:DCE720318 CSI720309:CSI720318 CIM720309:CIM720318 BYQ720309:BYQ720318 BOU720309:BOU720318 BEY720309:BEY720318 AVC720309:AVC720318 ALG720309:ALG720318 ABK720309:ABK720318 RO720309:RO720318 HS720309:HS720318 WUE654773:WUE654782 WKI654773:WKI654782 WAM654773:WAM654782 VQQ654773:VQQ654782 VGU654773:VGU654782 UWY654773:UWY654782 UNC654773:UNC654782 UDG654773:UDG654782 TTK654773:TTK654782 TJO654773:TJO654782 SZS654773:SZS654782 SPW654773:SPW654782 SGA654773:SGA654782 RWE654773:RWE654782 RMI654773:RMI654782 RCM654773:RCM654782 QSQ654773:QSQ654782 QIU654773:QIU654782 PYY654773:PYY654782 PPC654773:PPC654782 PFG654773:PFG654782 OVK654773:OVK654782 OLO654773:OLO654782 OBS654773:OBS654782 NRW654773:NRW654782 NIA654773:NIA654782 MYE654773:MYE654782 MOI654773:MOI654782 MEM654773:MEM654782 LUQ654773:LUQ654782 LKU654773:LKU654782 LAY654773:LAY654782 KRC654773:KRC654782 KHG654773:KHG654782 JXK654773:JXK654782 JNO654773:JNO654782 JDS654773:JDS654782 ITW654773:ITW654782 IKA654773:IKA654782 IAE654773:IAE654782 HQI654773:HQI654782 HGM654773:HGM654782 GWQ654773:GWQ654782 GMU654773:GMU654782 GCY654773:GCY654782 FTC654773:FTC654782 FJG654773:FJG654782 EZK654773:EZK654782 EPO654773:EPO654782 EFS654773:EFS654782 DVW654773:DVW654782 DMA654773:DMA654782 DCE654773:DCE654782 CSI654773:CSI654782 CIM654773:CIM654782 BYQ654773:BYQ654782 BOU654773:BOU654782 BEY654773:BEY654782 AVC654773:AVC654782 ALG654773:ALG654782 ABK654773:ABK654782 RO654773:RO654782 HS654773:HS654782 WUE589237:WUE589246 WKI589237:WKI589246 WAM589237:WAM589246 VQQ589237:VQQ589246 VGU589237:VGU589246 UWY589237:UWY589246 UNC589237:UNC589246 UDG589237:UDG589246 TTK589237:TTK589246 TJO589237:TJO589246 SZS589237:SZS589246 SPW589237:SPW589246 SGA589237:SGA589246 RWE589237:RWE589246 RMI589237:RMI589246 RCM589237:RCM589246 QSQ589237:QSQ589246 QIU589237:QIU589246 PYY589237:PYY589246 PPC589237:PPC589246 PFG589237:PFG589246 OVK589237:OVK589246 OLO589237:OLO589246 OBS589237:OBS589246 NRW589237:NRW589246 NIA589237:NIA589246 MYE589237:MYE589246 MOI589237:MOI589246 MEM589237:MEM589246 LUQ589237:LUQ589246 LKU589237:LKU589246 LAY589237:LAY589246 KRC589237:KRC589246 KHG589237:KHG589246 JXK589237:JXK589246 JNO589237:JNO589246 JDS589237:JDS589246 ITW589237:ITW589246 IKA589237:IKA589246 IAE589237:IAE589246 HQI589237:HQI589246 HGM589237:HGM589246 GWQ589237:GWQ589246 GMU589237:GMU589246 GCY589237:GCY589246 FTC589237:FTC589246 FJG589237:FJG589246 EZK589237:EZK589246 EPO589237:EPO589246 EFS589237:EFS589246 DVW589237:DVW589246 DMA589237:DMA589246 DCE589237:DCE589246 CSI589237:CSI589246 CIM589237:CIM589246 BYQ589237:BYQ589246 BOU589237:BOU589246 BEY589237:BEY589246 AVC589237:AVC589246 ALG589237:ALG589246 ABK589237:ABK589246 RO589237:RO589246 HS589237:HS589246 WUE523701:WUE523710 WKI523701:WKI523710 WAM523701:WAM523710 VQQ523701:VQQ523710 VGU523701:VGU523710 UWY523701:UWY523710 UNC523701:UNC523710 UDG523701:UDG523710 TTK523701:TTK523710 TJO523701:TJO523710 SZS523701:SZS523710 SPW523701:SPW523710 SGA523701:SGA523710 RWE523701:RWE523710 RMI523701:RMI523710 RCM523701:RCM523710 QSQ523701:QSQ523710 QIU523701:QIU523710 PYY523701:PYY523710 PPC523701:PPC523710 PFG523701:PFG523710 OVK523701:OVK523710 OLO523701:OLO523710 OBS523701:OBS523710 NRW523701:NRW523710 NIA523701:NIA523710 MYE523701:MYE523710 MOI523701:MOI523710 MEM523701:MEM523710 LUQ523701:LUQ523710 LKU523701:LKU523710 LAY523701:LAY523710 KRC523701:KRC523710 KHG523701:KHG523710 JXK523701:JXK523710 JNO523701:JNO523710 JDS523701:JDS523710 ITW523701:ITW523710 IKA523701:IKA523710 IAE523701:IAE523710 HQI523701:HQI523710 HGM523701:HGM523710 GWQ523701:GWQ523710 GMU523701:GMU523710 GCY523701:GCY523710 FTC523701:FTC523710 FJG523701:FJG523710 EZK523701:EZK523710 EPO523701:EPO523710 EFS523701:EFS523710 DVW523701:DVW523710 DMA523701:DMA523710 DCE523701:DCE523710 CSI523701:CSI523710 CIM523701:CIM523710 BYQ523701:BYQ523710 BOU523701:BOU523710 BEY523701:BEY523710 AVC523701:AVC523710 ALG523701:ALG523710 ABK523701:ABK523710 RO523701:RO523710 HS523701:HS523710 WUE458165:WUE458174 WKI458165:WKI458174 WAM458165:WAM458174 VQQ458165:VQQ458174 VGU458165:VGU458174 UWY458165:UWY458174 UNC458165:UNC458174 UDG458165:UDG458174 TTK458165:TTK458174 TJO458165:TJO458174 SZS458165:SZS458174 SPW458165:SPW458174 SGA458165:SGA458174 RWE458165:RWE458174 RMI458165:RMI458174 RCM458165:RCM458174 QSQ458165:QSQ458174 QIU458165:QIU458174 PYY458165:PYY458174 PPC458165:PPC458174 PFG458165:PFG458174 OVK458165:OVK458174 OLO458165:OLO458174 OBS458165:OBS458174 NRW458165:NRW458174 NIA458165:NIA458174 MYE458165:MYE458174 MOI458165:MOI458174 MEM458165:MEM458174 LUQ458165:LUQ458174 LKU458165:LKU458174 LAY458165:LAY458174 KRC458165:KRC458174 KHG458165:KHG458174 JXK458165:JXK458174 JNO458165:JNO458174 JDS458165:JDS458174 ITW458165:ITW458174 IKA458165:IKA458174 IAE458165:IAE458174 HQI458165:HQI458174 HGM458165:HGM458174 GWQ458165:GWQ458174 GMU458165:GMU458174 GCY458165:GCY458174 FTC458165:FTC458174 FJG458165:FJG458174 EZK458165:EZK458174 EPO458165:EPO458174 EFS458165:EFS458174 DVW458165:DVW458174 DMA458165:DMA458174 DCE458165:DCE458174 CSI458165:CSI458174 CIM458165:CIM458174 BYQ458165:BYQ458174 BOU458165:BOU458174 BEY458165:BEY458174 AVC458165:AVC458174 ALG458165:ALG458174 ABK458165:ABK458174 RO458165:RO458174 HS458165:HS458174 WUE392629:WUE392638 WKI392629:WKI392638 WAM392629:WAM392638 VQQ392629:VQQ392638 VGU392629:VGU392638 UWY392629:UWY392638 UNC392629:UNC392638 UDG392629:UDG392638 TTK392629:TTK392638 TJO392629:TJO392638 SZS392629:SZS392638 SPW392629:SPW392638 SGA392629:SGA392638 RWE392629:RWE392638 RMI392629:RMI392638 RCM392629:RCM392638 QSQ392629:QSQ392638 QIU392629:QIU392638 PYY392629:PYY392638 PPC392629:PPC392638 PFG392629:PFG392638 OVK392629:OVK392638 OLO392629:OLO392638 OBS392629:OBS392638 NRW392629:NRW392638 NIA392629:NIA392638 MYE392629:MYE392638 MOI392629:MOI392638 MEM392629:MEM392638 LUQ392629:LUQ392638 LKU392629:LKU392638 LAY392629:LAY392638 KRC392629:KRC392638 KHG392629:KHG392638 JXK392629:JXK392638 JNO392629:JNO392638 JDS392629:JDS392638 ITW392629:ITW392638 IKA392629:IKA392638 IAE392629:IAE392638 HQI392629:HQI392638 HGM392629:HGM392638 GWQ392629:GWQ392638 GMU392629:GMU392638 GCY392629:GCY392638 FTC392629:FTC392638 FJG392629:FJG392638 EZK392629:EZK392638 EPO392629:EPO392638 EFS392629:EFS392638 DVW392629:DVW392638 DMA392629:DMA392638 DCE392629:DCE392638 CSI392629:CSI392638 CIM392629:CIM392638 BYQ392629:BYQ392638 BOU392629:BOU392638 BEY392629:BEY392638 AVC392629:AVC392638 ALG392629:ALG392638 ABK392629:ABK392638 RO392629:RO392638 HS392629:HS392638 WUE327093:WUE327102 WKI327093:WKI327102 WAM327093:WAM327102 VQQ327093:VQQ327102 VGU327093:VGU327102 UWY327093:UWY327102 UNC327093:UNC327102 UDG327093:UDG327102 TTK327093:TTK327102 TJO327093:TJO327102 SZS327093:SZS327102 SPW327093:SPW327102 SGA327093:SGA327102 RWE327093:RWE327102 RMI327093:RMI327102 RCM327093:RCM327102 QSQ327093:QSQ327102 QIU327093:QIU327102 PYY327093:PYY327102 PPC327093:PPC327102 PFG327093:PFG327102 OVK327093:OVK327102 OLO327093:OLO327102 OBS327093:OBS327102 NRW327093:NRW327102 NIA327093:NIA327102 MYE327093:MYE327102 MOI327093:MOI327102 MEM327093:MEM327102 LUQ327093:LUQ327102 LKU327093:LKU327102 LAY327093:LAY327102 KRC327093:KRC327102 KHG327093:KHG327102 JXK327093:JXK327102 JNO327093:JNO327102 JDS327093:JDS327102 ITW327093:ITW327102 IKA327093:IKA327102 IAE327093:IAE327102 HQI327093:HQI327102 HGM327093:HGM327102 GWQ327093:GWQ327102 GMU327093:GMU327102 GCY327093:GCY327102 FTC327093:FTC327102 FJG327093:FJG327102 EZK327093:EZK327102 EPO327093:EPO327102 EFS327093:EFS327102 DVW327093:DVW327102 DMA327093:DMA327102 DCE327093:DCE327102 CSI327093:CSI327102 CIM327093:CIM327102 BYQ327093:BYQ327102 BOU327093:BOU327102 BEY327093:BEY327102 AVC327093:AVC327102 ALG327093:ALG327102 ABK327093:ABK327102 RO327093:RO327102 HS327093:HS327102 WUE261557:WUE261566 WKI261557:WKI261566 WAM261557:WAM261566 VQQ261557:VQQ261566 VGU261557:VGU261566 UWY261557:UWY261566 UNC261557:UNC261566 UDG261557:UDG261566 TTK261557:TTK261566 TJO261557:TJO261566 SZS261557:SZS261566 SPW261557:SPW261566 SGA261557:SGA261566 RWE261557:RWE261566 RMI261557:RMI261566 RCM261557:RCM261566 QSQ261557:QSQ261566 QIU261557:QIU261566 PYY261557:PYY261566 PPC261557:PPC261566 PFG261557:PFG261566 OVK261557:OVK261566 OLO261557:OLO261566 OBS261557:OBS261566 NRW261557:NRW261566 NIA261557:NIA261566 MYE261557:MYE261566 MOI261557:MOI261566 MEM261557:MEM261566 LUQ261557:LUQ261566 LKU261557:LKU261566 LAY261557:LAY261566 KRC261557:KRC261566 KHG261557:KHG261566 JXK261557:JXK261566 JNO261557:JNO261566 JDS261557:JDS261566 ITW261557:ITW261566 IKA261557:IKA261566 IAE261557:IAE261566 HQI261557:HQI261566 HGM261557:HGM261566 GWQ261557:GWQ261566 GMU261557:GMU261566 GCY261557:GCY261566 FTC261557:FTC261566 FJG261557:FJG261566 EZK261557:EZK261566 EPO261557:EPO261566 EFS261557:EFS261566 DVW261557:DVW261566 DMA261557:DMA261566 DCE261557:DCE261566 CSI261557:CSI261566 CIM261557:CIM261566 BYQ261557:BYQ261566 BOU261557:BOU261566 BEY261557:BEY261566 AVC261557:AVC261566 ALG261557:ALG261566 ABK261557:ABK261566 RO261557:RO261566 HS261557:HS261566 WUE196021:WUE196030 WKI196021:WKI196030 WAM196021:WAM196030 VQQ196021:VQQ196030 VGU196021:VGU196030 UWY196021:UWY196030 UNC196021:UNC196030 UDG196021:UDG196030 TTK196021:TTK196030 TJO196021:TJO196030 SZS196021:SZS196030 SPW196021:SPW196030 SGA196021:SGA196030 RWE196021:RWE196030 RMI196021:RMI196030 RCM196021:RCM196030 QSQ196021:QSQ196030 QIU196021:QIU196030 PYY196021:PYY196030 PPC196021:PPC196030 PFG196021:PFG196030 OVK196021:OVK196030 OLO196021:OLO196030 OBS196021:OBS196030 NRW196021:NRW196030 NIA196021:NIA196030 MYE196021:MYE196030 MOI196021:MOI196030 MEM196021:MEM196030 LUQ196021:LUQ196030 LKU196021:LKU196030 LAY196021:LAY196030 KRC196021:KRC196030 KHG196021:KHG196030 JXK196021:JXK196030 JNO196021:JNO196030 JDS196021:JDS196030 ITW196021:ITW196030 IKA196021:IKA196030 IAE196021:IAE196030 HQI196021:HQI196030 HGM196021:HGM196030 GWQ196021:GWQ196030 GMU196021:GMU196030 GCY196021:GCY196030 FTC196021:FTC196030 FJG196021:FJG196030 EZK196021:EZK196030 EPO196021:EPO196030 EFS196021:EFS196030 DVW196021:DVW196030 DMA196021:DMA196030 DCE196021:DCE196030 CSI196021:CSI196030 CIM196021:CIM196030 BYQ196021:BYQ196030 BOU196021:BOU196030 BEY196021:BEY196030 AVC196021:AVC196030 ALG196021:ALG196030 ABK196021:ABK196030 RO196021:RO196030 HS196021:HS196030 WUE130485:WUE130494 WKI130485:WKI130494 WAM130485:WAM130494 VQQ130485:VQQ130494 VGU130485:VGU130494 UWY130485:UWY130494 UNC130485:UNC130494 UDG130485:UDG130494 TTK130485:TTK130494 TJO130485:TJO130494 SZS130485:SZS130494 SPW130485:SPW130494 SGA130485:SGA130494 RWE130485:RWE130494 RMI130485:RMI130494 RCM130485:RCM130494 QSQ130485:QSQ130494 QIU130485:QIU130494 PYY130485:PYY130494 PPC130485:PPC130494 PFG130485:PFG130494 OVK130485:OVK130494 OLO130485:OLO130494 OBS130485:OBS130494 NRW130485:NRW130494 NIA130485:NIA130494 MYE130485:MYE130494 MOI130485:MOI130494 MEM130485:MEM130494 LUQ130485:LUQ130494 LKU130485:LKU130494 LAY130485:LAY130494 KRC130485:KRC130494 KHG130485:KHG130494 JXK130485:JXK130494 JNO130485:JNO130494 JDS130485:JDS130494 ITW130485:ITW130494 IKA130485:IKA130494 IAE130485:IAE130494 HQI130485:HQI130494 HGM130485:HGM130494 GWQ130485:GWQ130494 GMU130485:GMU130494 GCY130485:GCY130494 FTC130485:FTC130494 FJG130485:FJG130494 EZK130485:EZK130494 EPO130485:EPO130494 EFS130485:EFS130494 DVW130485:DVW130494 DMA130485:DMA130494 DCE130485:DCE130494 CSI130485:CSI130494 CIM130485:CIM130494 BYQ130485:BYQ130494 BOU130485:BOU130494 BEY130485:BEY130494 AVC130485:AVC130494 ALG130485:ALG130494 ABK130485:ABK130494 RO130485:RO130494 HS130485:HS130494 WUE64949:WUE64958 WKI64949:WKI64958 WAM64949:WAM64958 VQQ64949:VQQ64958 VGU64949:VGU64958 UWY64949:UWY64958 UNC64949:UNC64958 UDG64949:UDG64958 TTK64949:TTK64958 TJO64949:TJO64958 SZS64949:SZS64958 SPW64949:SPW64958 SGA64949:SGA64958 RWE64949:RWE64958 RMI64949:RMI64958 RCM64949:RCM64958 QSQ64949:QSQ64958 QIU64949:QIU64958 PYY64949:PYY64958 PPC64949:PPC64958 PFG64949:PFG64958 OVK64949:OVK64958 OLO64949:OLO64958 OBS64949:OBS64958 NRW64949:NRW64958 NIA64949:NIA64958 MYE64949:MYE64958 MOI64949:MOI64958 MEM64949:MEM64958 LUQ64949:LUQ64958 LKU64949:LKU64958 LAY64949:LAY64958 KRC64949:KRC64958 KHG64949:KHG64958 JXK64949:JXK64958 JNO64949:JNO64958 JDS64949:JDS64958 ITW64949:ITW64958 IKA64949:IKA64958 IAE64949:IAE64958 HQI64949:HQI64958 HGM64949:HGM64958 GWQ64949:GWQ64958 GMU64949:GMU64958 GCY64949:GCY64958 FTC64949:FTC64958 FJG64949:FJG64958 EZK64949:EZK64958 EPO64949:EPO64958 EFS64949:EFS64958 DVW64949:DVW64958 DMA64949:DMA64958 DCE64949:DCE64958 CSI64949:CSI64958 CIM64949:CIM64958 BYQ64949:BYQ64958 BOU64949:BOU64958 BEY64949:BEY64958 AVC64949:AVC64958 ALG64949:ALG64958 ABK64949:ABK64958 RO64949:RO64958 HS64949:HS64958 WUE982464:WUE982473 WKI982464:WKI982473 WAM982464:WAM982473 VQQ982464:VQQ982473 VGU982464:VGU982473 UWY982464:UWY982473 UNC982464:UNC982473 UDG982464:UDG982473 TTK982464:TTK982473 TJO982464:TJO982473 SZS982464:SZS982473 SPW982464:SPW982473 SGA982464:SGA982473 RWE982464:RWE982473 RMI982464:RMI982473 RCM982464:RCM982473 QSQ982464:QSQ982473 QIU982464:QIU982473 PYY982464:PYY982473 PPC982464:PPC982473 PFG982464:PFG982473 OVK982464:OVK982473 OLO982464:OLO982473 OBS982464:OBS982473 NRW982464:NRW982473 NIA982464:NIA982473 MYE982464:MYE982473 MOI982464:MOI982473 MEM982464:MEM982473 LUQ982464:LUQ982473 LKU982464:LKU982473 LAY982464:LAY982473 KRC982464:KRC982473 KHG982464:KHG982473 JXK982464:JXK982473 JNO982464:JNO982473 JDS982464:JDS982473 ITW982464:ITW982473 IKA982464:IKA982473 IAE982464:IAE982473 HQI982464:HQI982473 HGM982464:HGM982473 GWQ982464:GWQ982473 GMU982464:GMU982473 GCY982464:GCY982473 FTC982464:FTC982473 FJG982464:FJG982473 EZK982464:EZK982473 EPO982464:EPO982473 EFS982464:EFS982473 DVW982464:DVW982473 DMA982464:DMA982473 DCE982464:DCE982473 CSI982464:CSI982473 CIM982464:CIM982473 BYQ982464:BYQ982473 BOU982464:BOU982473 BEY982464:BEY982473 AVC982464:AVC982473 ALG982464:ALG982473 ABK982464:ABK982473 RO982464:RO982473 HS982464:HS982473 WUE916928:WUE916937 WKI916928:WKI916937 WAM916928:WAM916937 VQQ916928:VQQ916937 VGU916928:VGU916937 UWY916928:UWY916937 UNC916928:UNC916937 UDG916928:UDG916937 TTK916928:TTK916937 TJO916928:TJO916937 SZS916928:SZS916937 SPW916928:SPW916937 SGA916928:SGA916937 RWE916928:RWE916937 RMI916928:RMI916937 RCM916928:RCM916937 QSQ916928:QSQ916937 QIU916928:QIU916937 PYY916928:PYY916937 PPC916928:PPC916937 PFG916928:PFG916937 OVK916928:OVK916937 OLO916928:OLO916937 OBS916928:OBS916937 NRW916928:NRW916937 NIA916928:NIA916937 MYE916928:MYE916937 MOI916928:MOI916937 MEM916928:MEM916937 LUQ916928:LUQ916937 LKU916928:LKU916937 LAY916928:LAY916937 KRC916928:KRC916937 KHG916928:KHG916937 JXK916928:JXK916937 JNO916928:JNO916937 JDS916928:JDS916937 ITW916928:ITW916937 IKA916928:IKA916937 IAE916928:IAE916937 HQI916928:HQI916937 HGM916928:HGM916937 GWQ916928:GWQ916937 GMU916928:GMU916937 GCY916928:GCY916937 FTC916928:FTC916937 FJG916928:FJG916937 EZK916928:EZK916937 EPO916928:EPO916937 EFS916928:EFS916937 DVW916928:DVW916937 DMA916928:DMA916937 DCE916928:DCE916937 CSI916928:CSI916937 CIM916928:CIM916937 BYQ916928:BYQ916937 BOU916928:BOU916937 BEY916928:BEY916937 AVC916928:AVC916937 ALG916928:ALG916937 ABK916928:ABK916937 RO916928:RO916937 HS916928:HS916937 WUE851392:WUE851401 WKI851392:WKI851401 WAM851392:WAM851401 VQQ851392:VQQ851401 VGU851392:VGU851401 UWY851392:UWY851401 UNC851392:UNC851401 UDG851392:UDG851401 TTK851392:TTK851401 TJO851392:TJO851401 SZS851392:SZS851401 SPW851392:SPW851401 SGA851392:SGA851401 RWE851392:RWE851401 RMI851392:RMI851401 RCM851392:RCM851401 QSQ851392:QSQ851401 QIU851392:QIU851401 PYY851392:PYY851401 PPC851392:PPC851401 PFG851392:PFG851401 OVK851392:OVK851401 OLO851392:OLO851401 OBS851392:OBS851401 NRW851392:NRW851401 NIA851392:NIA851401 MYE851392:MYE851401 MOI851392:MOI851401 MEM851392:MEM851401 LUQ851392:LUQ851401 LKU851392:LKU851401 LAY851392:LAY851401 KRC851392:KRC851401 KHG851392:KHG851401 JXK851392:JXK851401 JNO851392:JNO851401 JDS851392:JDS851401 ITW851392:ITW851401 IKA851392:IKA851401 IAE851392:IAE851401 HQI851392:HQI851401 HGM851392:HGM851401 GWQ851392:GWQ851401 GMU851392:GMU851401 GCY851392:GCY851401 FTC851392:FTC851401 FJG851392:FJG851401 EZK851392:EZK851401 EPO851392:EPO851401 EFS851392:EFS851401 DVW851392:DVW851401 DMA851392:DMA851401 DCE851392:DCE851401 CSI851392:CSI851401 CIM851392:CIM851401 BYQ851392:BYQ851401 BOU851392:BOU851401 BEY851392:BEY851401 AVC851392:AVC851401 ALG851392:ALG851401 ABK851392:ABK851401 RO851392:RO851401 HS851392:HS851401 WUE785856:WUE785865 WKI785856:WKI785865 WAM785856:WAM785865 VQQ785856:VQQ785865 VGU785856:VGU785865 UWY785856:UWY785865 UNC785856:UNC785865 UDG785856:UDG785865 TTK785856:TTK785865 TJO785856:TJO785865 SZS785856:SZS785865 SPW785856:SPW785865 SGA785856:SGA785865 RWE785856:RWE785865 RMI785856:RMI785865 RCM785856:RCM785865 QSQ785856:QSQ785865 QIU785856:QIU785865 PYY785856:PYY785865 PPC785856:PPC785865 PFG785856:PFG785865 OVK785856:OVK785865 OLO785856:OLO785865 OBS785856:OBS785865 NRW785856:NRW785865 NIA785856:NIA785865 MYE785856:MYE785865 MOI785856:MOI785865 MEM785856:MEM785865 LUQ785856:LUQ785865 LKU785856:LKU785865 LAY785856:LAY785865 KRC785856:KRC785865 KHG785856:KHG785865 JXK785856:JXK785865 JNO785856:JNO785865 JDS785856:JDS785865 ITW785856:ITW785865 IKA785856:IKA785865 IAE785856:IAE785865 HQI785856:HQI785865 HGM785856:HGM785865 GWQ785856:GWQ785865 GMU785856:GMU785865 GCY785856:GCY785865 FTC785856:FTC785865 FJG785856:FJG785865 EZK785856:EZK785865 EPO785856:EPO785865 EFS785856:EFS785865 DVW785856:DVW785865 DMA785856:DMA785865 DCE785856:DCE785865 CSI785856:CSI785865 CIM785856:CIM785865 BYQ785856:BYQ785865 BOU785856:BOU785865 BEY785856:BEY785865 AVC785856:AVC785865 ALG785856:ALG785865 ABK785856:ABK785865 RO785856:RO785865 HS785856:HS785865 WUE720320:WUE720329 WKI720320:WKI720329 WAM720320:WAM720329 VQQ720320:VQQ720329 VGU720320:VGU720329 UWY720320:UWY720329 UNC720320:UNC720329 UDG720320:UDG720329 TTK720320:TTK720329 TJO720320:TJO720329 SZS720320:SZS720329 SPW720320:SPW720329 SGA720320:SGA720329 RWE720320:RWE720329 RMI720320:RMI720329 RCM720320:RCM720329 QSQ720320:QSQ720329 QIU720320:QIU720329 PYY720320:PYY720329 PPC720320:PPC720329 PFG720320:PFG720329 OVK720320:OVK720329 OLO720320:OLO720329 OBS720320:OBS720329 NRW720320:NRW720329 NIA720320:NIA720329 MYE720320:MYE720329 MOI720320:MOI720329 MEM720320:MEM720329 LUQ720320:LUQ720329 LKU720320:LKU720329 LAY720320:LAY720329 KRC720320:KRC720329 KHG720320:KHG720329 JXK720320:JXK720329 JNO720320:JNO720329 JDS720320:JDS720329 ITW720320:ITW720329 IKA720320:IKA720329 IAE720320:IAE720329 HQI720320:HQI720329 HGM720320:HGM720329 GWQ720320:GWQ720329 GMU720320:GMU720329 GCY720320:GCY720329 FTC720320:FTC720329 FJG720320:FJG720329 EZK720320:EZK720329 EPO720320:EPO720329 EFS720320:EFS720329 DVW720320:DVW720329 DMA720320:DMA720329 DCE720320:DCE720329 CSI720320:CSI720329 CIM720320:CIM720329 BYQ720320:BYQ720329 BOU720320:BOU720329 BEY720320:BEY720329 AVC720320:AVC720329 ALG720320:ALG720329 ABK720320:ABK720329 RO720320:RO720329 HS720320:HS720329 WUE654784:WUE654793 WKI654784:WKI654793 WAM654784:WAM654793 VQQ654784:VQQ654793 VGU654784:VGU654793 UWY654784:UWY654793 UNC654784:UNC654793 UDG654784:UDG654793 TTK654784:TTK654793 TJO654784:TJO654793 SZS654784:SZS654793 SPW654784:SPW654793 SGA654784:SGA654793 RWE654784:RWE654793 RMI654784:RMI654793 RCM654784:RCM654793 QSQ654784:QSQ654793 QIU654784:QIU654793 PYY654784:PYY654793 PPC654784:PPC654793 PFG654784:PFG654793 OVK654784:OVK654793 OLO654784:OLO654793 OBS654784:OBS654793 NRW654784:NRW654793 NIA654784:NIA654793 MYE654784:MYE654793 MOI654784:MOI654793 MEM654784:MEM654793 LUQ654784:LUQ654793 LKU654784:LKU654793 LAY654784:LAY654793 KRC654784:KRC654793 KHG654784:KHG654793 JXK654784:JXK654793 JNO654784:JNO654793 JDS654784:JDS654793 ITW654784:ITW654793 IKA654784:IKA654793 IAE654784:IAE654793 HQI654784:HQI654793 HGM654784:HGM654793 GWQ654784:GWQ654793 GMU654784:GMU654793 GCY654784:GCY654793 FTC654784:FTC654793 FJG654784:FJG654793 EZK654784:EZK654793 EPO654784:EPO654793 EFS654784:EFS654793 DVW654784:DVW654793 DMA654784:DMA654793 DCE654784:DCE654793 CSI654784:CSI654793 CIM654784:CIM654793 BYQ654784:BYQ654793 BOU654784:BOU654793 BEY654784:BEY654793 AVC654784:AVC654793 ALG654784:ALG654793 ABK654784:ABK654793 RO654784:RO654793 HS654784:HS654793 WUE589248:WUE589257 WKI589248:WKI589257 WAM589248:WAM589257 VQQ589248:VQQ589257 VGU589248:VGU589257 UWY589248:UWY589257 UNC589248:UNC589257 UDG589248:UDG589257 TTK589248:TTK589257 TJO589248:TJO589257 SZS589248:SZS589257 SPW589248:SPW589257 SGA589248:SGA589257 RWE589248:RWE589257 RMI589248:RMI589257 RCM589248:RCM589257 QSQ589248:QSQ589257 QIU589248:QIU589257 PYY589248:PYY589257 PPC589248:PPC589257 PFG589248:PFG589257 OVK589248:OVK589257 OLO589248:OLO589257 OBS589248:OBS589257 NRW589248:NRW589257 NIA589248:NIA589257 MYE589248:MYE589257 MOI589248:MOI589257 MEM589248:MEM589257 LUQ589248:LUQ589257 LKU589248:LKU589257 LAY589248:LAY589257 KRC589248:KRC589257 KHG589248:KHG589257 JXK589248:JXK589257 JNO589248:JNO589257 JDS589248:JDS589257 ITW589248:ITW589257 IKA589248:IKA589257 IAE589248:IAE589257 HQI589248:HQI589257 HGM589248:HGM589257 GWQ589248:GWQ589257 GMU589248:GMU589257 GCY589248:GCY589257 FTC589248:FTC589257 FJG589248:FJG589257 EZK589248:EZK589257 EPO589248:EPO589257 EFS589248:EFS589257 DVW589248:DVW589257 DMA589248:DMA589257 DCE589248:DCE589257 CSI589248:CSI589257 CIM589248:CIM589257 BYQ589248:BYQ589257 BOU589248:BOU589257 BEY589248:BEY589257 AVC589248:AVC589257 ALG589248:ALG589257 ABK589248:ABK589257 RO589248:RO589257 HS589248:HS589257 WUE523712:WUE523721 WKI523712:WKI523721 WAM523712:WAM523721 VQQ523712:VQQ523721 VGU523712:VGU523721 UWY523712:UWY523721 UNC523712:UNC523721 UDG523712:UDG523721 TTK523712:TTK523721 TJO523712:TJO523721 SZS523712:SZS523721 SPW523712:SPW523721 SGA523712:SGA523721 RWE523712:RWE523721 RMI523712:RMI523721 RCM523712:RCM523721 QSQ523712:QSQ523721 QIU523712:QIU523721 PYY523712:PYY523721 PPC523712:PPC523721 PFG523712:PFG523721 OVK523712:OVK523721 OLO523712:OLO523721 OBS523712:OBS523721 NRW523712:NRW523721 NIA523712:NIA523721 MYE523712:MYE523721 MOI523712:MOI523721 MEM523712:MEM523721 LUQ523712:LUQ523721 LKU523712:LKU523721 LAY523712:LAY523721 KRC523712:KRC523721 KHG523712:KHG523721 JXK523712:JXK523721 JNO523712:JNO523721 JDS523712:JDS523721 ITW523712:ITW523721 IKA523712:IKA523721 IAE523712:IAE523721 HQI523712:HQI523721 HGM523712:HGM523721 GWQ523712:GWQ523721 GMU523712:GMU523721 GCY523712:GCY523721 FTC523712:FTC523721 FJG523712:FJG523721 EZK523712:EZK523721 EPO523712:EPO523721 EFS523712:EFS523721 DVW523712:DVW523721 DMA523712:DMA523721 DCE523712:DCE523721 CSI523712:CSI523721 CIM523712:CIM523721 BYQ523712:BYQ523721 BOU523712:BOU523721 BEY523712:BEY523721 AVC523712:AVC523721 ALG523712:ALG523721 ABK523712:ABK523721 RO523712:RO523721 HS523712:HS523721 WUE458176:WUE458185 WKI458176:WKI458185 WAM458176:WAM458185 VQQ458176:VQQ458185 VGU458176:VGU458185 UWY458176:UWY458185 UNC458176:UNC458185 UDG458176:UDG458185 TTK458176:TTK458185 TJO458176:TJO458185 SZS458176:SZS458185 SPW458176:SPW458185 SGA458176:SGA458185 RWE458176:RWE458185 RMI458176:RMI458185 RCM458176:RCM458185 QSQ458176:QSQ458185 QIU458176:QIU458185 PYY458176:PYY458185 PPC458176:PPC458185 PFG458176:PFG458185 OVK458176:OVK458185 OLO458176:OLO458185 OBS458176:OBS458185 NRW458176:NRW458185 NIA458176:NIA458185 MYE458176:MYE458185 MOI458176:MOI458185 MEM458176:MEM458185 LUQ458176:LUQ458185 LKU458176:LKU458185 LAY458176:LAY458185 KRC458176:KRC458185 KHG458176:KHG458185 JXK458176:JXK458185 JNO458176:JNO458185 JDS458176:JDS458185 ITW458176:ITW458185 IKA458176:IKA458185 IAE458176:IAE458185 HQI458176:HQI458185 HGM458176:HGM458185 GWQ458176:GWQ458185 GMU458176:GMU458185 GCY458176:GCY458185 FTC458176:FTC458185 FJG458176:FJG458185 EZK458176:EZK458185 EPO458176:EPO458185 EFS458176:EFS458185 DVW458176:DVW458185 DMA458176:DMA458185 DCE458176:DCE458185 CSI458176:CSI458185 CIM458176:CIM458185 BYQ458176:BYQ458185 BOU458176:BOU458185 BEY458176:BEY458185 AVC458176:AVC458185 ALG458176:ALG458185 ABK458176:ABK458185 RO458176:RO458185 HS458176:HS458185 WUE392640:WUE392649 WKI392640:WKI392649 WAM392640:WAM392649 VQQ392640:VQQ392649 VGU392640:VGU392649 UWY392640:UWY392649 UNC392640:UNC392649 UDG392640:UDG392649 TTK392640:TTK392649 TJO392640:TJO392649 SZS392640:SZS392649 SPW392640:SPW392649 SGA392640:SGA392649 RWE392640:RWE392649 RMI392640:RMI392649 RCM392640:RCM392649 QSQ392640:QSQ392649 QIU392640:QIU392649 PYY392640:PYY392649 PPC392640:PPC392649 PFG392640:PFG392649 OVK392640:OVK392649 OLO392640:OLO392649 OBS392640:OBS392649 NRW392640:NRW392649 NIA392640:NIA392649 MYE392640:MYE392649 MOI392640:MOI392649 MEM392640:MEM392649 LUQ392640:LUQ392649 LKU392640:LKU392649 LAY392640:LAY392649 KRC392640:KRC392649 KHG392640:KHG392649 JXK392640:JXK392649 JNO392640:JNO392649 JDS392640:JDS392649 ITW392640:ITW392649 IKA392640:IKA392649 IAE392640:IAE392649 HQI392640:HQI392649 HGM392640:HGM392649 GWQ392640:GWQ392649 GMU392640:GMU392649 GCY392640:GCY392649 FTC392640:FTC392649 FJG392640:FJG392649 EZK392640:EZK392649 EPO392640:EPO392649 EFS392640:EFS392649 DVW392640:DVW392649 DMA392640:DMA392649 DCE392640:DCE392649 CSI392640:CSI392649 CIM392640:CIM392649 BYQ392640:BYQ392649 BOU392640:BOU392649 BEY392640:BEY392649 AVC392640:AVC392649 ALG392640:ALG392649 ABK392640:ABK392649 RO392640:RO392649 HS392640:HS392649 WUE327104:WUE327113 WKI327104:WKI327113 WAM327104:WAM327113 VQQ327104:VQQ327113 VGU327104:VGU327113 UWY327104:UWY327113 UNC327104:UNC327113 UDG327104:UDG327113 TTK327104:TTK327113 TJO327104:TJO327113 SZS327104:SZS327113 SPW327104:SPW327113 SGA327104:SGA327113 RWE327104:RWE327113 RMI327104:RMI327113 RCM327104:RCM327113 QSQ327104:QSQ327113 QIU327104:QIU327113 PYY327104:PYY327113 PPC327104:PPC327113 PFG327104:PFG327113 OVK327104:OVK327113 OLO327104:OLO327113 OBS327104:OBS327113 NRW327104:NRW327113 NIA327104:NIA327113 MYE327104:MYE327113 MOI327104:MOI327113 MEM327104:MEM327113 LUQ327104:LUQ327113 LKU327104:LKU327113 LAY327104:LAY327113 KRC327104:KRC327113 KHG327104:KHG327113 JXK327104:JXK327113 JNO327104:JNO327113 JDS327104:JDS327113 ITW327104:ITW327113 IKA327104:IKA327113 IAE327104:IAE327113 HQI327104:HQI327113 HGM327104:HGM327113 GWQ327104:GWQ327113 GMU327104:GMU327113 GCY327104:GCY327113 FTC327104:FTC327113 FJG327104:FJG327113 EZK327104:EZK327113 EPO327104:EPO327113 EFS327104:EFS327113 DVW327104:DVW327113 DMA327104:DMA327113 DCE327104:DCE327113 CSI327104:CSI327113 CIM327104:CIM327113 BYQ327104:BYQ327113 BOU327104:BOU327113 BEY327104:BEY327113 AVC327104:AVC327113 ALG327104:ALG327113 ABK327104:ABK327113 RO327104:RO327113 HS327104:HS327113 WUE261568:WUE261577 WKI261568:WKI261577 WAM261568:WAM261577 VQQ261568:VQQ261577 VGU261568:VGU261577 UWY261568:UWY261577 UNC261568:UNC261577 UDG261568:UDG261577 TTK261568:TTK261577 TJO261568:TJO261577 SZS261568:SZS261577 SPW261568:SPW261577 SGA261568:SGA261577 RWE261568:RWE261577 RMI261568:RMI261577 RCM261568:RCM261577 QSQ261568:QSQ261577 QIU261568:QIU261577 PYY261568:PYY261577 PPC261568:PPC261577 PFG261568:PFG261577 OVK261568:OVK261577 OLO261568:OLO261577 OBS261568:OBS261577 NRW261568:NRW261577 NIA261568:NIA261577 MYE261568:MYE261577 MOI261568:MOI261577 MEM261568:MEM261577 LUQ261568:LUQ261577 LKU261568:LKU261577 LAY261568:LAY261577 KRC261568:KRC261577 KHG261568:KHG261577 JXK261568:JXK261577 JNO261568:JNO261577 JDS261568:JDS261577 ITW261568:ITW261577 IKA261568:IKA261577 IAE261568:IAE261577 HQI261568:HQI261577 HGM261568:HGM261577 GWQ261568:GWQ261577 GMU261568:GMU261577 GCY261568:GCY261577 FTC261568:FTC261577 FJG261568:FJG261577 EZK261568:EZK261577 EPO261568:EPO261577 EFS261568:EFS261577 DVW261568:DVW261577 DMA261568:DMA261577 DCE261568:DCE261577 CSI261568:CSI261577 CIM261568:CIM261577 BYQ261568:BYQ261577 BOU261568:BOU261577 BEY261568:BEY261577 AVC261568:AVC261577 ALG261568:ALG261577 ABK261568:ABK261577 RO261568:RO261577 HS261568:HS261577 WUE196032:WUE196041 WKI196032:WKI196041 WAM196032:WAM196041 VQQ196032:VQQ196041 VGU196032:VGU196041 UWY196032:UWY196041 UNC196032:UNC196041 UDG196032:UDG196041 TTK196032:TTK196041 TJO196032:TJO196041 SZS196032:SZS196041 SPW196032:SPW196041 SGA196032:SGA196041 RWE196032:RWE196041 RMI196032:RMI196041 RCM196032:RCM196041 QSQ196032:QSQ196041 QIU196032:QIU196041 PYY196032:PYY196041 PPC196032:PPC196041 PFG196032:PFG196041 OVK196032:OVK196041 OLO196032:OLO196041 OBS196032:OBS196041 NRW196032:NRW196041 NIA196032:NIA196041 MYE196032:MYE196041 MOI196032:MOI196041 MEM196032:MEM196041 LUQ196032:LUQ196041 LKU196032:LKU196041 LAY196032:LAY196041 KRC196032:KRC196041 KHG196032:KHG196041 JXK196032:JXK196041 JNO196032:JNO196041 JDS196032:JDS196041 ITW196032:ITW196041 IKA196032:IKA196041 IAE196032:IAE196041 HQI196032:HQI196041 HGM196032:HGM196041 GWQ196032:GWQ196041 GMU196032:GMU196041 GCY196032:GCY196041 FTC196032:FTC196041 FJG196032:FJG196041 EZK196032:EZK196041 EPO196032:EPO196041 EFS196032:EFS196041 DVW196032:DVW196041 DMA196032:DMA196041 DCE196032:DCE196041 CSI196032:CSI196041 CIM196032:CIM196041 BYQ196032:BYQ196041 BOU196032:BOU196041 BEY196032:BEY196041 AVC196032:AVC196041 ALG196032:ALG196041 ABK196032:ABK196041 RO196032:RO196041 HS196032:HS196041 WUE130496:WUE130505 WKI130496:WKI130505 WAM130496:WAM130505 VQQ130496:VQQ130505 VGU130496:VGU130505 UWY130496:UWY130505 UNC130496:UNC130505 UDG130496:UDG130505 TTK130496:TTK130505 TJO130496:TJO130505 SZS130496:SZS130505 SPW130496:SPW130505 SGA130496:SGA130505 RWE130496:RWE130505 RMI130496:RMI130505 RCM130496:RCM130505 QSQ130496:QSQ130505 QIU130496:QIU130505 PYY130496:PYY130505 PPC130496:PPC130505 PFG130496:PFG130505 OVK130496:OVK130505 OLO130496:OLO130505 OBS130496:OBS130505 NRW130496:NRW130505 NIA130496:NIA130505 MYE130496:MYE130505 MOI130496:MOI130505 MEM130496:MEM130505 LUQ130496:LUQ130505 LKU130496:LKU130505 LAY130496:LAY130505 KRC130496:KRC130505 KHG130496:KHG130505 JXK130496:JXK130505 JNO130496:JNO130505 JDS130496:JDS130505 ITW130496:ITW130505 IKA130496:IKA130505 IAE130496:IAE130505 HQI130496:HQI130505 HGM130496:HGM130505 GWQ130496:GWQ130505 GMU130496:GMU130505 GCY130496:GCY130505 FTC130496:FTC130505 FJG130496:FJG130505 EZK130496:EZK130505 EPO130496:EPO130505 EFS130496:EFS130505 DVW130496:DVW130505 DMA130496:DMA130505 DCE130496:DCE130505 CSI130496:CSI130505 CIM130496:CIM130505 BYQ130496:BYQ130505 BOU130496:BOU130505 BEY130496:BEY130505 AVC130496:AVC130505 ALG130496:ALG130505 ABK130496:ABK130505 RO130496:RO130505 HS130496:HS130505 WUE64960:WUE64969 WKI64960:WKI64969 WAM64960:WAM64969 VQQ64960:VQQ64969 VGU64960:VGU64969 UWY64960:UWY64969 UNC64960:UNC64969 UDG64960:UDG64969 TTK64960:TTK64969 TJO64960:TJO64969 SZS64960:SZS64969 SPW64960:SPW64969 SGA64960:SGA64969 RWE64960:RWE64969 RMI64960:RMI64969 RCM64960:RCM64969 QSQ64960:QSQ64969 QIU64960:QIU64969 PYY64960:PYY64969 PPC64960:PPC64969 PFG64960:PFG64969 OVK64960:OVK64969 OLO64960:OLO64969 OBS64960:OBS64969 NRW64960:NRW64969 NIA64960:NIA64969 MYE64960:MYE64969 MOI64960:MOI64969 MEM64960:MEM64969 LUQ64960:LUQ64969 LKU64960:LKU64969 LAY64960:LAY64969 KRC64960:KRC64969 KHG64960:KHG64969 JXK64960:JXK64969 JNO64960:JNO64969 JDS64960:JDS64969 ITW64960:ITW64969 IKA64960:IKA64969 IAE64960:IAE64969 HQI64960:HQI64969 HGM64960:HGM64969 GWQ64960:GWQ64969 GMU64960:GMU64969 GCY64960:GCY64969 FTC64960:FTC64969 FJG64960:FJG64969 EZK64960:EZK64969 EPO64960:EPO64969 EFS64960:EFS64969 DVW64960:DVW64969 DMA64960:DMA64969 DCE64960:DCE64969 CSI64960:CSI64969 CIM64960:CIM64969 BYQ64960:BYQ64969 BOU64960:BOU64969 BEY64960:BEY64969 AVC64960:AVC64969 ALG64960:ALG64969 ABK64960:ABK64969 RO64960:RO64969 HS64960:HS64969 WUE982475:WUE982484 WKI982475:WKI982484 WAM982475:WAM982484 VQQ982475:VQQ982484 VGU982475:VGU982484 UWY982475:UWY982484 UNC982475:UNC982484 UDG982475:UDG982484 TTK982475:TTK982484 TJO982475:TJO982484 SZS982475:SZS982484 SPW982475:SPW982484 SGA982475:SGA982484 RWE982475:RWE982484 RMI982475:RMI982484 RCM982475:RCM982484 QSQ982475:QSQ982484 QIU982475:QIU982484 PYY982475:PYY982484 PPC982475:PPC982484 PFG982475:PFG982484 OVK982475:OVK982484 OLO982475:OLO982484 OBS982475:OBS982484 NRW982475:NRW982484 NIA982475:NIA982484 MYE982475:MYE982484 MOI982475:MOI982484 MEM982475:MEM982484 LUQ982475:LUQ982484 LKU982475:LKU982484 LAY982475:LAY982484 KRC982475:KRC982484 KHG982475:KHG982484 JXK982475:JXK982484 JNO982475:JNO982484 JDS982475:JDS982484 ITW982475:ITW982484 IKA982475:IKA982484 IAE982475:IAE982484 HQI982475:HQI982484 HGM982475:HGM982484 GWQ982475:GWQ982484 GMU982475:GMU982484 GCY982475:GCY982484 FTC982475:FTC982484 FJG982475:FJG982484 EZK982475:EZK982484 EPO982475:EPO982484 EFS982475:EFS982484 DVW982475:DVW982484 DMA982475:DMA982484 DCE982475:DCE982484 CSI982475:CSI982484 CIM982475:CIM982484 BYQ982475:BYQ982484 BOU982475:BOU982484 BEY982475:BEY982484 AVC982475:AVC982484 ALG982475:ALG982484 ABK982475:ABK982484 RO982475:RO982484 HS982475:HS982484 WUE916939:WUE916948 WKI916939:WKI916948 WAM916939:WAM916948 VQQ916939:VQQ916948 VGU916939:VGU916948 UWY916939:UWY916948 UNC916939:UNC916948 UDG916939:UDG916948 TTK916939:TTK916948 TJO916939:TJO916948 SZS916939:SZS916948 SPW916939:SPW916948 SGA916939:SGA916948 RWE916939:RWE916948 RMI916939:RMI916948 RCM916939:RCM916948 QSQ916939:QSQ916948 QIU916939:QIU916948 PYY916939:PYY916948 PPC916939:PPC916948 PFG916939:PFG916948 OVK916939:OVK916948 OLO916939:OLO916948 OBS916939:OBS916948 NRW916939:NRW916948 NIA916939:NIA916948 MYE916939:MYE916948 MOI916939:MOI916948 MEM916939:MEM916948 LUQ916939:LUQ916948 LKU916939:LKU916948 LAY916939:LAY916948 KRC916939:KRC916948 KHG916939:KHG916948 JXK916939:JXK916948 JNO916939:JNO916948 JDS916939:JDS916948 ITW916939:ITW916948 IKA916939:IKA916948 IAE916939:IAE916948 HQI916939:HQI916948 HGM916939:HGM916948 GWQ916939:GWQ916948 GMU916939:GMU916948 GCY916939:GCY916948 FTC916939:FTC916948 FJG916939:FJG916948 EZK916939:EZK916948 EPO916939:EPO916948 EFS916939:EFS916948 DVW916939:DVW916948 DMA916939:DMA916948 DCE916939:DCE916948 CSI916939:CSI916948 CIM916939:CIM916948 BYQ916939:BYQ916948 BOU916939:BOU916948 BEY916939:BEY916948 AVC916939:AVC916948 ALG916939:ALG916948 ABK916939:ABK916948 RO916939:RO916948 HS916939:HS916948 WUE851403:WUE851412 WKI851403:WKI851412 WAM851403:WAM851412 VQQ851403:VQQ851412 VGU851403:VGU851412 UWY851403:UWY851412 UNC851403:UNC851412 UDG851403:UDG851412 TTK851403:TTK851412 TJO851403:TJO851412 SZS851403:SZS851412 SPW851403:SPW851412 SGA851403:SGA851412 RWE851403:RWE851412 RMI851403:RMI851412 RCM851403:RCM851412 QSQ851403:QSQ851412 QIU851403:QIU851412 PYY851403:PYY851412 PPC851403:PPC851412 PFG851403:PFG851412 OVK851403:OVK851412 OLO851403:OLO851412 OBS851403:OBS851412 NRW851403:NRW851412 NIA851403:NIA851412 MYE851403:MYE851412 MOI851403:MOI851412 MEM851403:MEM851412 LUQ851403:LUQ851412 LKU851403:LKU851412 LAY851403:LAY851412 KRC851403:KRC851412 KHG851403:KHG851412 JXK851403:JXK851412 JNO851403:JNO851412 JDS851403:JDS851412 ITW851403:ITW851412 IKA851403:IKA851412 IAE851403:IAE851412 HQI851403:HQI851412 HGM851403:HGM851412 GWQ851403:GWQ851412 GMU851403:GMU851412 GCY851403:GCY851412 FTC851403:FTC851412 FJG851403:FJG851412 EZK851403:EZK851412 EPO851403:EPO851412 EFS851403:EFS851412 DVW851403:DVW851412 DMA851403:DMA851412 DCE851403:DCE851412 CSI851403:CSI851412 CIM851403:CIM851412 BYQ851403:BYQ851412 BOU851403:BOU851412 BEY851403:BEY851412 AVC851403:AVC851412 ALG851403:ALG851412 ABK851403:ABK851412 RO851403:RO851412 HS851403:HS851412 WUE785867:WUE785876 WKI785867:WKI785876 WAM785867:WAM785876 VQQ785867:VQQ785876 VGU785867:VGU785876 UWY785867:UWY785876 UNC785867:UNC785876 UDG785867:UDG785876 TTK785867:TTK785876 TJO785867:TJO785876 SZS785867:SZS785876 SPW785867:SPW785876 SGA785867:SGA785876 RWE785867:RWE785876 RMI785867:RMI785876 RCM785867:RCM785876 QSQ785867:QSQ785876 QIU785867:QIU785876 PYY785867:PYY785876 PPC785867:PPC785876 PFG785867:PFG785876 OVK785867:OVK785876 OLO785867:OLO785876 OBS785867:OBS785876 NRW785867:NRW785876 NIA785867:NIA785876 MYE785867:MYE785876 MOI785867:MOI785876 MEM785867:MEM785876 LUQ785867:LUQ785876 LKU785867:LKU785876 LAY785867:LAY785876 KRC785867:KRC785876 KHG785867:KHG785876 JXK785867:JXK785876 JNO785867:JNO785876 JDS785867:JDS785876 ITW785867:ITW785876 IKA785867:IKA785876 IAE785867:IAE785876 HQI785867:HQI785876 HGM785867:HGM785876 GWQ785867:GWQ785876 GMU785867:GMU785876 GCY785867:GCY785876 FTC785867:FTC785876 FJG785867:FJG785876 EZK785867:EZK785876 EPO785867:EPO785876 EFS785867:EFS785876 DVW785867:DVW785876 DMA785867:DMA785876 DCE785867:DCE785876 CSI785867:CSI785876 CIM785867:CIM785876 BYQ785867:BYQ785876 BOU785867:BOU785876 BEY785867:BEY785876 AVC785867:AVC785876 ALG785867:ALG785876 ABK785867:ABK785876 RO785867:RO785876 HS785867:HS785876 WUE720331:WUE720340 WKI720331:WKI720340 WAM720331:WAM720340 VQQ720331:VQQ720340 VGU720331:VGU720340 UWY720331:UWY720340 UNC720331:UNC720340 UDG720331:UDG720340 TTK720331:TTK720340 TJO720331:TJO720340 SZS720331:SZS720340 SPW720331:SPW720340 SGA720331:SGA720340 RWE720331:RWE720340 RMI720331:RMI720340 RCM720331:RCM720340 QSQ720331:QSQ720340 QIU720331:QIU720340 PYY720331:PYY720340 PPC720331:PPC720340 PFG720331:PFG720340 OVK720331:OVK720340 OLO720331:OLO720340 OBS720331:OBS720340 NRW720331:NRW720340 NIA720331:NIA720340 MYE720331:MYE720340 MOI720331:MOI720340 MEM720331:MEM720340 LUQ720331:LUQ720340 LKU720331:LKU720340 LAY720331:LAY720340 KRC720331:KRC720340 KHG720331:KHG720340 JXK720331:JXK720340 JNO720331:JNO720340 JDS720331:JDS720340 ITW720331:ITW720340 IKA720331:IKA720340 IAE720331:IAE720340 HQI720331:HQI720340 HGM720331:HGM720340 GWQ720331:GWQ720340 GMU720331:GMU720340 GCY720331:GCY720340 FTC720331:FTC720340 FJG720331:FJG720340 EZK720331:EZK720340 EPO720331:EPO720340 EFS720331:EFS720340 DVW720331:DVW720340 DMA720331:DMA720340 DCE720331:DCE720340 CSI720331:CSI720340 CIM720331:CIM720340 BYQ720331:BYQ720340 BOU720331:BOU720340 BEY720331:BEY720340 AVC720331:AVC720340 ALG720331:ALG720340 ABK720331:ABK720340 RO720331:RO720340 HS720331:HS720340 WUE654795:WUE654804 WKI654795:WKI654804 WAM654795:WAM654804 VQQ654795:VQQ654804 VGU654795:VGU654804 UWY654795:UWY654804 UNC654795:UNC654804 UDG654795:UDG654804 TTK654795:TTK654804 TJO654795:TJO654804 SZS654795:SZS654804 SPW654795:SPW654804 SGA654795:SGA654804 RWE654795:RWE654804 RMI654795:RMI654804 RCM654795:RCM654804 QSQ654795:QSQ654804 QIU654795:QIU654804 PYY654795:PYY654804 PPC654795:PPC654804 PFG654795:PFG654804 OVK654795:OVK654804 OLO654795:OLO654804 OBS654795:OBS654804 NRW654795:NRW654804 NIA654795:NIA654804 MYE654795:MYE654804 MOI654795:MOI654804 MEM654795:MEM654804 LUQ654795:LUQ654804 LKU654795:LKU654804 LAY654795:LAY654804 KRC654795:KRC654804 KHG654795:KHG654804 JXK654795:JXK654804 JNO654795:JNO654804 JDS654795:JDS654804 ITW654795:ITW654804 IKA654795:IKA654804 IAE654795:IAE654804 HQI654795:HQI654804 HGM654795:HGM654804 GWQ654795:GWQ654804 GMU654795:GMU654804 GCY654795:GCY654804 FTC654795:FTC654804 FJG654795:FJG654804 EZK654795:EZK654804 EPO654795:EPO654804 EFS654795:EFS654804 DVW654795:DVW654804 DMA654795:DMA654804 DCE654795:DCE654804 CSI654795:CSI654804 CIM654795:CIM654804 BYQ654795:BYQ654804 BOU654795:BOU654804 BEY654795:BEY654804 AVC654795:AVC654804 ALG654795:ALG654804 ABK654795:ABK654804 RO654795:RO654804 HS654795:HS654804 WUE589259:WUE589268 WKI589259:WKI589268 WAM589259:WAM589268 VQQ589259:VQQ589268 VGU589259:VGU589268 UWY589259:UWY589268 UNC589259:UNC589268 UDG589259:UDG589268 TTK589259:TTK589268 TJO589259:TJO589268 SZS589259:SZS589268 SPW589259:SPW589268 SGA589259:SGA589268 RWE589259:RWE589268 RMI589259:RMI589268 RCM589259:RCM589268 QSQ589259:QSQ589268 QIU589259:QIU589268 PYY589259:PYY589268 PPC589259:PPC589268 PFG589259:PFG589268 OVK589259:OVK589268 OLO589259:OLO589268 OBS589259:OBS589268 NRW589259:NRW589268 NIA589259:NIA589268 MYE589259:MYE589268 MOI589259:MOI589268 MEM589259:MEM589268 LUQ589259:LUQ589268 LKU589259:LKU589268 LAY589259:LAY589268 KRC589259:KRC589268 KHG589259:KHG589268 JXK589259:JXK589268 JNO589259:JNO589268 JDS589259:JDS589268 ITW589259:ITW589268 IKA589259:IKA589268 IAE589259:IAE589268 HQI589259:HQI589268 HGM589259:HGM589268 GWQ589259:GWQ589268 GMU589259:GMU589268 GCY589259:GCY589268 FTC589259:FTC589268 FJG589259:FJG589268 EZK589259:EZK589268 EPO589259:EPO589268 EFS589259:EFS589268 DVW589259:DVW589268 DMA589259:DMA589268 DCE589259:DCE589268 CSI589259:CSI589268 CIM589259:CIM589268 BYQ589259:BYQ589268 BOU589259:BOU589268 BEY589259:BEY589268 AVC589259:AVC589268 ALG589259:ALG589268 ABK589259:ABK589268 RO589259:RO589268 HS589259:HS589268 WUE523723:WUE523732 WKI523723:WKI523732 WAM523723:WAM523732 VQQ523723:VQQ523732 VGU523723:VGU523732 UWY523723:UWY523732 UNC523723:UNC523732 UDG523723:UDG523732 TTK523723:TTK523732 TJO523723:TJO523732 SZS523723:SZS523732 SPW523723:SPW523732 SGA523723:SGA523732 RWE523723:RWE523732 RMI523723:RMI523732 RCM523723:RCM523732 QSQ523723:QSQ523732 QIU523723:QIU523732 PYY523723:PYY523732 PPC523723:PPC523732 PFG523723:PFG523732 OVK523723:OVK523732 OLO523723:OLO523732 OBS523723:OBS523732 NRW523723:NRW523732 NIA523723:NIA523732 MYE523723:MYE523732 MOI523723:MOI523732 MEM523723:MEM523732 LUQ523723:LUQ523732 LKU523723:LKU523732 LAY523723:LAY523732 KRC523723:KRC523732 KHG523723:KHG523732 JXK523723:JXK523732 JNO523723:JNO523732 JDS523723:JDS523732 ITW523723:ITW523732 IKA523723:IKA523732 IAE523723:IAE523732 HQI523723:HQI523732 HGM523723:HGM523732 GWQ523723:GWQ523732 GMU523723:GMU523732 GCY523723:GCY523732 FTC523723:FTC523732 FJG523723:FJG523732 EZK523723:EZK523732 EPO523723:EPO523732 EFS523723:EFS523732 DVW523723:DVW523732 DMA523723:DMA523732 DCE523723:DCE523732 CSI523723:CSI523732 CIM523723:CIM523732 BYQ523723:BYQ523732 BOU523723:BOU523732 BEY523723:BEY523732 AVC523723:AVC523732 ALG523723:ALG523732 ABK523723:ABK523732 RO523723:RO523732 HS523723:HS523732 WUE458187:WUE458196 WKI458187:WKI458196 WAM458187:WAM458196 VQQ458187:VQQ458196 VGU458187:VGU458196 UWY458187:UWY458196 UNC458187:UNC458196 UDG458187:UDG458196 TTK458187:TTK458196 TJO458187:TJO458196 SZS458187:SZS458196 SPW458187:SPW458196 SGA458187:SGA458196 RWE458187:RWE458196 RMI458187:RMI458196 RCM458187:RCM458196 QSQ458187:QSQ458196 QIU458187:QIU458196 PYY458187:PYY458196 PPC458187:PPC458196 PFG458187:PFG458196 OVK458187:OVK458196 OLO458187:OLO458196 OBS458187:OBS458196 NRW458187:NRW458196 NIA458187:NIA458196 MYE458187:MYE458196 MOI458187:MOI458196 MEM458187:MEM458196 LUQ458187:LUQ458196 LKU458187:LKU458196 LAY458187:LAY458196 KRC458187:KRC458196 KHG458187:KHG458196 JXK458187:JXK458196 JNO458187:JNO458196 JDS458187:JDS458196 ITW458187:ITW458196 IKA458187:IKA458196 IAE458187:IAE458196 HQI458187:HQI458196 HGM458187:HGM458196 GWQ458187:GWQ458196 GMU458187:GMU458196 GCY458187:GCY458196 FTC458187:FTC458196 FJG458187:FJG458196 EZK458187:EZK458196 EPO458187:EPO458196 EFS458187:EFS458196 DVW458187:DVW458196 DMA458187:DMA458196 DCE458187:DCE458196 CSI458187:CSI458196 CIM458187:CIM458196 BYQ458187:BYQ458196 BOU458187:BOU458196 BEY458187:BEY458196 AVC458187:AVC458196 ALG458187:ALG458196 ABK458187:ABK458196 RO458187:RO458196 HS458187:HS458196 WUE392651:WUE392660 WKI392651:WKI392660 WAM392651:WAM392660 VQQ392651:VQQ392660 VGU392651:VGU392660 UWY392651:UWY392660 UNC392651:UNC392660 UDG392651:UDG392660 TTK392651:TTK392660 TJO392651:TJO392660 SZS392651:SZS392660 SPW392651:SPW392660 SGA392651:SGA392660 RWE392651:RWE392660 RMI392651:RMI392660 RCM392651:RCM392660 QSQ392651:QSQ392660 QIU392651:QIU392660 PYY392651:PYY392660 PPC392651:PPC392660 PFG392651:PFG392660 OVK392651:OVK392660 OLO392651:OLO392660 OBS392651:OBS392660 NRW392651:NRW392660 NIA392651:NIA392660 MYE392651:MYE392660 MOI392651:MOI392660 MEM392651:MEM392660 LUQ392651:LUQ392660 LKU392651:LKU392660 LAY392651:LAY392660 KRC392651:KRC392660 KHG392651:KHG392660 JXK392651:JXK392660 JNO392651:JNO392660 JDS392651:JDS392660 ITW392651:ITW392660 IKA392651:IKA392660 IAE392651:IAE392660 HQI392651:HQI392660 HGM392651:HGM392660 GWQ392651:GWQ392660 GMU392651:GMU392660 GCY392651:GCY392660 FTC392651:FTC392660 FJG392651:FJG392660 EZK392651:EZK392660 EPO392651:EPO392660 EFS392651:EFS392660 DVW392651:DVW392660 DMA392651:DMA392660 DCE392651:DCE392660 CSI392651:CSI392660 CIM392651:CIM392660 BYQ392651:BYQ392660 BOU392651:BOU392660 BEY392651:BEY392660 AVC392651:AVC392660 ALG392651:ALG392660 ABK392651:ABK392660 RO392651:RO392660 HS392651:HS392660 WUE327115:WUE327124 WKI327115:WKI327124 WAM327115:WAM327124 VQQ327115:VQQ327124 VGU327115:VGU327124 UWY327115:UWY327124 UNC327115:UNC327124 UDG327115:UDG327124 TTK327115:TTK327124 TJO327115:TJO327124 SZS327115:SZS327124 SPW327115:SPW327124 SGA327115:SGA327124 RWE327115:RWE327124 RMI327115:RMI327124 RCM327115:RCM327124 QSQ327115:QSQ327124 QIU327115:QIU327124 PYY327115:PYY327124 PPC327115:PPC327124 PFG327115:PFG327124 OVK327115:OVK327124 OLO327115:OLO327124 OBS327115:OBS327124 NRW327115:NRW327124 NIA327115:NIA327124 MYE327115:MYE327124 MOI327115:MOI327124 MEM327115:MEM327124 LUQ327115:LUQ327124 LKU327115:LKU327124 LAY327115:LAY327124 KRC327115:KRC327124 KHG327115:KHG327124 JXK327115:JXK327124 JNO327115:JNO327124 JDS327115:JDS327124 ITW327115:ITW327124 IKA327115:IKA327124 IAE327115:IAE327124 HQI327115:HQI327124 HGM327115:HGM327124 GWQ327115:GWQ327124 GMU327115:GMU327124 GCY327115:GCY327124 FTC327115:FTC327124 FJG327115:FJG327124 EZK327115:EZK327124 EPO327115:EPO327124 EFS327115:EFS327124 DVW327115:DVW327124 DMA327115:DMA327124 DCE327115:DCE327124 CSI327115:CSI327124 CIM327115:CIM327124 BYQ327115:BYQ327124 BOU327115:BOU327124 BEY327115:BEY327124 AVC327115:AVC327124 ALG327115:ALG327124 ABK327115:ABK327124 RO327115:RO327124 HS327115:HS327124 WUE261579:WUE261588 WKI261579:WKI261588 WAM261579:WAM261588 VQQ261579:VQQ261588 VGU261579:VGU261588 UWY261579:UWY261588 UNC261579:UNC261588 UDG261579:UDG261588 TTK261579:TTK261588 TJO261579:TJO261588 SZS261579:SZS261588 SPW261579:SPW261588 SGA261579:SGA261588 RWE261579:RWE261588 RMI261579:RMI261588 RCM261579:RCM261588 QSQ261579:QSQ261588 QIU261579:QIU261588 PYY261579:PYY261588 PPC261579:PPC261588 PFG261579:PFG261588 OVK261579:OVK261588 OLO261579:OLO261588 OBS261579:OBS261588 NRW261579:NRW261588 NIA261579:NIA261588 MYE261579:MYE261588 MOI261579:MOI261588 MEM261579:MEM261588 LUQ261579:LUQ261588 LKU261579:LKU261588 LAY261579:LAY261588 KRC261579:KRC261588 KHG261579:KHG261588 JXK261579:JXK261588 JNO261579:JNO261588 JDS261579:JDS261588 ITW261579:ITW261588 IKA261579:IKA261588 IAE261579:IAE261588 HQI261579:HQI261588 HGM261579:HGM261588 GWQ261579:GWQ261588 GMU261579:GMU261588 GCY261579:GCY261588 FTC261579:FTC261588 FJG261579:FJG261588 EZK261579:EZK261588 EPO261579:EPO261588 EFS261579:EFS261588 DVW261579:DVW261588 DMA261579:DMA261588 DCE261579:DCE261588 CSI261579:CSI261588 CIM261579:CIM261588 BYQ261579:BYQ261588 BOU261579:BOU261588 BEY261579:BEY261588 AVC261579:AVC261588 ALG261579:ALG261588 ABK261579:ABK261588 RO261579:RO261588 HS261579:HS261588 WUE196043:WUE196052 WKI196043:WKI196052 WAM196043:WAM196052 VQQ196043:VQQ196052 VGU196043:VGU196052 UWY196043:UWY196052 UNC196043:UNC196052 UDG196043:UDG196052 TTK196043:TTK196052 TJO196043:TJO196052 SZS196043:SZS196052 SPW196043:SPW196052 SGA196043:SGA196052 RWE196043:RWE196052 RMI196043:RMI196052 RCM196043:RCM196052 QSQ196043:QSQ196052 QIU196043:QIU196052 PYY196043:PYY196052 PPC196043:PPC196052 PFG196043:PFG196052 OVK196043:OVK196052 OLO196043:OLO196052 OBS196043:OBS196052 NRW196043:NRW196052 NIA196043:NIA196052 MYE196043:MYE196052 MOI196043:MOI196052 MEM196043:MEM196052 LUQ196043:LUQ196052 LKU196043:LKU196052 LAY196043:LAY196052 KRC196043:KRC196052 KHG196043:KHG196052 JXK196043:JXK196052 JNO196043:JNO196052 JDS196043:JDS196052 ITW196043:ITW196052 IKA196043:IKA196052 IAE196043:IAE196052 HQI196043:HQI196052 HGM196043:HGM196052 GWQ196043:GWQ196052 GMU196043:GMU196052 GCY196043:GCY196052 FTC196043:FTC196052 FJG196043:FJG196052 EZK196043:EZK196052 EPO196043:EPO196052 EFS196043:EFS196052 DVW196043:DVW196052 DMA196043:DMA196052 DCE196043:DCE196052 CSI196043:CSI196052 CIM196043:CIM196052 BYQ196043:BYQ196052 BOU196043:BOU196052 BEY196043:BEY196052 AVC196043:AVC196052 ALG196043:ALG196052 ABK196043:ABK196052 RO196043:RO196052 HS196043:HS196052 WUE130507:WUE130516 WKI130507:WKI130516 WAM130507:WAM130516 VQQ130507:VQQ130516 VGU130507:VGU130516 UWY130507:UWY130516 UNC130507:UNC130516 UDG130507:UDG130516 TTK130507:TTK130516 TJO130507:TJO130516 SZS130507:SZS130516 SPW130507:SPW130516 SGA130507:SGA130516 RWE130507:RWE130516 RMI130507:RMI130516 RCM130507:RCM130516 QSQ130507:QSQ130516 QIU130507:QIU130516 PYY130507:PYY130516 PPC130507:PPC130516 PFG130507:PFG130516 OVK130507:OVK130516 OLO130507:OLO130516 OBS130507:OBS130516 NRW130507:NRW130516 NIA130507:NIA130516 MYE130507:MYE130516 MOI130507:MOI130516 MEM130507:MEM130516 LUQ130507:LUQ130516 LKU130507:LKU130516 LAY130507:LAY130516 KRC130507:KRC130516 KHG130507:KHG130516 JXK130507:JXK130516 JNO130507:JNO130516 JDS130507:JDS130516 ITW130507:ITW130516 IKA130507:IKA130516 IAE130507:IAE130516 HQI130507:HQI130516 HGM130507:HGM130516 GWQ130507:GWQ130516 GMU130507:GMU130516 GCY130507:GCY130516 FTC130507:FTC130516 FJG130507:FJG130516 EZK130507:EZK130516 EPO130507:EPO130516 EFS130507:EFS130516 DVW130507:DVW130516 DMA130507:DMA130516 DCE130507:DCE130516 CSI130507:CSI130516 CIM130507:CIM130516 BYQ130507:BYQ130516 BOU130507:BOU130516 BEY130507:BEY130516 AVC130507:AVC130516 ALG130507:ALG130516 ABK130507:ABK130516 RO130507:RO130516 HS130507:HS130516 WUE64971:WUE64980 WKI64971:WKI64980 WAM64971:WAM64980 VQQ64971:VQQ64980 VGU64971:VGU64980 UWY64971:UWY64980 UNC64971:UNC64980 UDG64971:UDG64980 TTK64971:TTK64980 TJO64971:TJO64980 SZS64971:SZS64980 SPW64971:SPW64980 SGA64971:SGA64980 RWE64971:RWE64980 RMI64971:RMI64980 RCM64971:RCM64980 QSQ64971:QSQ64980 QIU64971:QIU64980 PYY64971:PYY64980 PPC64971:PPC64980 PFG64971:PFG64980 OVK64971:OVK64980 OLO64971:OLO64980 OBS64971:OBS64980 NRW64971:NRW64980 NIA64971:NIA64980 MYE64971:MYE64980 MOI64971:MOI64980 MEM64971:MEM64980 LUQ64971:LUQ64980 LKU64971:LKU64980 LAY64971:LAY64980 KRC64971:KRC64980 KHG64971:KHG64980 JXK64971:JXK64980 JNO64971:JNO64980 JDS64971:JDS64980 ITW64971:ITW64980 IKA64971:IKA64980 IAE64971:IAE64980 HQI64971:HQI64980 HGM64971:HGM64980 GWQ64971:GWQ64980 GMU64971:GMU64980 GCY64971:GCY64980 FTC64971:FTC64980 FJG64971:FJG64980 EZK64971:EZK64980 EPO64971:EPO64980 EFS64971:EFS64980 DVW64971:DVW64980 DMA64971:DMA64980 DCE64971:DCE64980 CSI64971:CSI64980 CIM64971:CIM64980 BYQ64971:BYQ64980 BOU64971:BOU64980 BEY64971:BEY64980 AVC64971:AVC64980 ALG64971:ALG64980 ABK64971:ABK64980 RO64971:RO64980 HS64971:HS64980 WUE982486:WUE982495 WKI982486:WKI982495 WAM982486:WAM982495 VQQ982486:VQQ982495 VGU982486:VGU982495 UWY982486:UWY982495 UNC982486:UNC982495 UDG982486:UDG982495 TTK982486:TTK982495 TJO982486:TJO982495 SZS982486:SZS982495 SPW982486:SPW982495 SGA982486:SGA982495 RWE982486:RWE982495 RMI982486:RMI982495 RCM982486:RCM982495 QSQ982486:QSQ982495 QIU982486:QIU982495 PYY982486:PYY982495 PPC982486:PPC982495 PFG982486:PFG982495 OVK982486:OVK982495 OLO982486:OLO982495 OBS982486:OBS982495 NRW982486:NRW982495 NIA982486:NIA982495 MYE982486:MYE982495 MOI982486:MOI982495 MEM982486:MEM982495 LUQ982486:LUQ982495 LKU982486:LKU982495 LAY982486:LAY982495 KRC982486:KRC982495 KHG982486:KHG982495 JXK982486:JXK982495 JNO982486:JNO982495 JDS982486:JDS982495 ITW982486:ITW982495 IKA982486:IKA982495 IAE982486:IAE982495 HQI982486:HQI982495 HGM982486:HGM982495 GWQ982486:GWQ982495 GMU982486:GMU982495 GCY982486:GCY982495 FTC982486:FTC982495 FJG982486:FJG982495 EZK982486:EZK982495 EPO982486:EPO982495 EFS982486:EFS982495 DVW982486:DVW982495 DMA982486:DMA982495 DCE982486:DCE982495 CSI982486:CSI982495 CIM982486:CIM982495 BYQ982486:BYQ982495 BOU982486:BOU982495 BEY982486:BEY982495 AVC982486:AVC982495 ALG982486:ALG982495 ABK982486:ABK982495 RO982486:RO982495 HS982486:HS982495 WUE916950:WUE916959 WKI916950:WKI916959 WAM916950:WAM916959 VQQ916950:VQQ916959 VGU916950:VGU916959 UWY916950:UWY916959 UNC916950:UNC916959 UDG916950:UDG916959 TTK916950:TTK916959 TJO916950:TJO916959 SZS916950:SZS916959 SPW916950:SPW916959 SGA916950:SGA916959 RWE916950:RWE916959 RMI916950:RMI916959 RCM916950:RCM916959 QSQ916950:QSQ916959 QIU916950:QIU916959 PYY916950:PYY916959 PPC916950:PPC916959 PFG916950:PFG916959 OVK916950:OVK916959 OLO916950:OLO916959 OBS916950:OBS916959 NRW916950:NRW916959 NIA916950:NIA916959 MYE916950:MYE916959 MOI916950:MOI916959 MEM916950:MEM916959 LUQ916950:LUQ916959 LKU916950:LKU916959 LAY916950:LAY916959 KRC916950:KRC916959 KHG916950:KHG916959 JXK916950:JXK916959 JNO916950:JNO916959 JDS916950:JDS916959 ITW916950:ITW916959 IKA916950:IKA916959 IAE916950:IAE916959 HQI916950:HQI916959 HGM916950:HGM916959 GWQ916950:GWQ916959 GMU916950:GMU916959 GCY916950:GCY916959 FTC916950:FTC916959 FJG916950:FJG916959 EZK916950:EZK916959 EPO916950:EPO916959 EFS916950:EFS916959 DVW916950:DVW916959 DMA916950:DMA916959 DCE916950:DCE916959 CSI916950:CSI916959 CIM916950:CIM916959 BYQ916950:BYQ916959 BOU916950:BOU916959 BEY916950:BEY916959 AVC916950:AVC916959 ALG916950:ALG916959 ABK916950:ABK916959 RO916950:RO916959 HS916950:HS916959 WUE851414:WUE851423 WKI851414:WKI851423 WAM851414:WAM851423 VQQ851414:VQQ851423 VGU851414:VGU851423 UWY851414:UWY851423 UNC851414:UNC851423 UDG851414:UDG851423 TTK851414:TTK851423 TJO851414:TJO851423 SZS851414:SZS851423 SPW851414:SPW851423 SGA851414:SGA851423 RWE851414:RWE851423 RMI851414:RMI851423 RCM851414:RCM851423 QSQ851414:QSQ851423 QIU851414:QIU851423 PYY851414:PYY851423 PPC851414:PPC851423 PFG851414:PFG851423 OVK851414:OVK851423 OLO851414:OLO851423 OBS851414:OBS851423 NRW851414:NRW851423 NIA851414:NIA851423 MYE851414:MYE851423 MOI851414:MOI851423 MEM851414:MEM851423 LUQ851414:LUQ851423 LKU851414:LKU851423 LAY851414:LAY851423 KRC851414:KRC851423 KHG851414:KHG851423 JXK851414:JXK851423 JNO851414:JNO851423 JDS851414:JDS851423 ITW851414:ITW851423 IKA851414:IKA851423 IAE851414:IAE851423 HQI851414:HQI851423 HGM851414:HGM851423 GWQ851414:GWQ851423 GMU851414:GMU851423 GCY851414:GCY851423 FTC851414:FTC851423 FJG851414:FJG851423 EZK851414:EZK851423 EPO851414:EPO851423 EFS851414:EFS851423 DVW851414:DVW851423 DMA851414:DMA851423 DCE851414:DCE851423 CSI851414:CSI851423 CIM851414:CIM851423 BYQ851414:BYQ851423 BOU851414:BOU851423 BEY851414:BEY851423 AVC851414:AVC851423 ALG851414:ALG851423 ABK851414:ABK851423 RO851414:RO851423 HS851414:HS851423 WUE785878:WUE785887 WKI785878:WKI785887 WAM785878:WAM785887 VQQ785878:VQQ785887 VGU785878:VGU785887 UWY785878:UWY785887 UNC785878:UNC785887 UDG785878:UDG785887 TTK785878:TTK785887 TJO785878:TJO785887 SZS785878:SZS785887 SPW785878:SPW785887 SGA785878:SGA785887 RWE785878:RWE785887 RMI785878:RMI785887 RCM785878:RCM785887 QSQ785878:QSQ785887 QIU785878:QIU785887 PYY785878:PYY785887 PPC785878:PPC785887 PFG785878:PFG785887 OVK785878:OVK785887 OLO785878:OLO785887 OBS785878:OBS785887 NRW785878:NRW785887 NIA785878:NIA785887 MYE785878:MYE785887 MOI785878:MOI785887 MEM785878:MEM785887 LUQ785878:LUQ785887 LKU785878:LKU785887 LAY785878:LAY785887 KRC785878:KRC785887 KHG785878:KHG785887 JXK785878:JXK785887 JNO785878:JNO785887 JDS785878:JDS785887 ITW785878:ITW785887 IKA785878:IKA785887 IAE785878:IAE785887 HQI785878:HQI785887 HGM785878:HGM785887 GWQ785878:GWQ785887 GMU785878:GMU785887 GCY785878:GCY785887 FTC785878:FTC785887 FJG785878:FJG785887 EZK785878:EZK785887 EPO785878:EPO785887 EFS785878:EFS785887 DVW785878:DVW785887 DMA785878:DMA785887 DCE785878:DCE785887 CSI785878:CSI785887 CIM785878:CIM785887 BYQ785878:BYQ785887 BOU785878:BOU785887 BEY785878:BEY785887 AVC785878:AVC785887 ALG785878:ALG785887 ABK785878:ABK785887 RO785878:RO785887 HS785878:HS785887 WUE720342:WUE720351 WKI720342:WKI720351 WAM720342:WAM720351 VQQ720342:VQQ720351 VGU720342:VGU720351 UWY720342:UWY720351 UNC720342:UNC720351 UDG720342:UDG720351 TTK720342:TTK720351 TJO720342:TJO720351 SZS720342:SZS720351 SPW720342:SPW720351 SGA720342:SGA720351 RWE720342:RWE720351 RMI720342:RMI720351 RCM720342:RCM720351 QSQ720342:QSQ720351 QIU720342:QIU720351 PYY720342:PYY720351 PPC720342:PPC720351 PFG720342:PFG720351 OVK720342:OVK720351 OLO720342:OLO720351 OBS720342:OBS720351 NRW720342:NRW720351 NIA720342:NIA720351 MYE720342:MYE720351 MOI720342:MOI720351 MEM720342:MEM720351 LUQ720342:LUQ720351 LKU720342:LKU720351 LAY720342:LAY720351 KRC720342:KRC720351 KHG720342:KHG720351 JXK720342:JXK720351 JNO720342:JNO720351 JDS720342:JDS720351 ITW720342:ITW720351 IKA720342:IKA720351 IAE720342:IAE720351 HQI720342:HQI720351 HGM720342:HGM720351 GWQ720342:GWQ720351 GMU720342:GMU720351 GCY720342:GCY720351 FTC720342:FTC720351 FJG720342:FJG720351 EZK720342:EZK720351 EPO720342:EPO720351 EFS720342:EFS720351 DVW720342:DVW720351 DMA720342:DMA720351 DCE720342:DCE720351 CSI720342:CSI720351 CIM720342:CIM720351 BYQ720342:BYQ720351 BOU720342:BOU720351 BEY720342:BEY720351 AVC720342:AVC720351 ALG720342:ALG720351 ABK720342:ABK720351 RO720342:RO720351 HS720342:HS720351 WUE654806:WUE654815 WKI654806:WKI654815 WAM654806:WAM654815 VQQ654806:VQQ654815 VGU654806:VGU654815 UWY654806:UWY654815 UNC654806:UNC654815 UDG654806:UDG654815 TTK654806:TTK654815 TJO654806:TJO654815 SZS654806:SZS654815 SPW654806:SPW654815 SGA654806:SGA654815 RWE654806:RWE654815 RMI654806:RMI654815 RCM654806:RCM654815 QSQ654806:QSQ654815 QIU654806:QIU654815 PYY654806:PYY654815 PPC654806:PPC654815 PFG654806:PFG654815 OVK654806:OVK654815 OLO654806:OLO654815 OBS654806:OBS654815 NRW654806:NRW654815 NIA654806:NIA654815 MYE654806:MYE654815 MOI654806:MOI654815 MEM654806:MEM654815 LUQ654806:LUQ654815 LKU654806:LKU654815 LAY654806:LAY654815 KRC654806:KRC654815 KHG654806:KHG654815 JXK654806:JXK654815 JNO654806:JNO654815 JDS654806:JDS654815 ITW654806:ITW654815 IKA654806:IKA654815 IAE654806:IAE654815 HQI654806:HQI654815 HGM654806:HGM654815 GWQ654806:GWQ654815 GMU654806:GMU654815 GCY654806:GCY654815 FTC654806:FTC654815 FJG654806:FJG654815 EZK654806:EZK654815 EPO654806:EPO654815 EFS654806:EFS654815 DVW654806:DVW654815 DMA654806:DMA654815 DCE654806:DCE654815 CSI654806:CSI654815 CIM654806:CIM654815 BYQ654806:BYQ654815 BOU654806:BOU654815 BEY654806:BEY654815 AVC654806:AVC654815 ALG654806:ALG654815 ABK654806:ABK654815 RO654806:RO654815 HS654806:HS654815 WUE589270:WUE589279 WKI589270:WKI589279 WAM589270:WAM589279 VQQ589270:VQQ589279 VGU589270:VGU589279 UWY589270:UWY589279 UNC589270:UNC589279 UDG589270:UDG589279 TTK589270:TTK589279 TJO589270:TJO589279 SZS589270:SZS589279 SPW589270:SPW589279 SGA589270:SGA589279 RWE589270:RWE589279 RMI589270:RMI589279 RCM589270:RCM589279 QSQ589270:QSQ589279 QIU589270:QIU589279 PYY589270:PYY589279 PPC589270:PPC589279 PFG589270:PFG589279 OVK589270:OVK589279 OLO589270:OLO589279 OBS589270:OBS589279 NRW589270:NRW589279 NIA589270:NIA589279 MYE589270:MYE589279 MOI589270:MOI589279 MEM589270:MEM589279 LUQ589270:LUQ589279 LKU589270:LKU589279 LAY589270:LAY589279 KRC589270:KRC589279 KHG589270:KHG589279 JXK589270:JXK589279 JNO589270:JNO589279 JDS589270:JDS589279 ITW589270:ITW589279 IKA589270:IKA589279 IAE589270:IAE589279 HQI589270:HQI589279 HGM589270:HGM589279 GWQ589270:GWQ589279 GMU589270:GMU589279 GCY589270:GCY589279 FTC589270:FTC589279 FJG589270:FJG589279 EZK589270:EZK589279 EPO589270:EPO589279 EFS589270:EFS589279 DVW589270:DVW589279 DMA589270:DMA589279 DCE589270:DCE589279 CSI589270:CSI589279 CIM589270:CIM589279 BYQ589270:BYQ589279 BOU589270:BOU589279 BEY589270:BEY589279 AVC589270:AVC589279 ALG589270:ALG589279 ABK589270:ABK589279 RO589270:RO589279 HS589270:HS589279 WUE523734:WUE523743 WKI523734:WKI523743 WAM523734:WAM523743 VQQ523734:VQQ523743 VGU523734:VGU523743 UWY523734:UWY523743 UNC523734:UNC523743 UDG523734:UDG523743 TTK523734:TTK523743 TJO523734:TJO523743 SZS523734:SZS523743 SPW523734:SPW523743 SGA523734:SGA523743 RWE523734:RWE523743 RMI523734:RMI523743 RCM523734:RCM523743 QSQ523734:QSQ523743 QIU523734:QIU523743 PYY523734:PYY523743 PPC523734:PPC523743 PFG523734:PFG523743 OVK523734:OVK523743 OLO523734:OLO523743 OBS523734:OBS523743 NRW523734:NRW523743 NIA523734:NIA523743 MYE523734:MYE523743 MOI523734:MOI523743 MEM523734:MEM523743 LUQ523734:LUQ523743 LKU523734:LKU523743 LAY523734:LAY523743 KRC523734:KRC523743 KHG523734:KHG523743 JXK523734:JXK523743 JNO523734:JNO523743 JDS523734:JDS523743 ITW523734:ITW523743 IKA523734:IKA523743 IAE523734:IAE523743 HQI523734:HQI523743 HGM523734:HGM523743 GWQ523734:GWQ523743 GMU523734:GMU523743 GCY523734:GCY523743 FTC523734:FTC523743 FJG523734:FJG523743 EZK523734:EZK523743 EPO523734:EPO523743 EFS523734:EFS523743 DVW523734:DVW523743 DMA523734:DMA523743 DCE523734:DCE523743 CSI523734:CSI523743 CIM523734:CIM523743 BYQ523734:BYQ523743 BOU523734:BOU523743 BEY523734:BEY523743 AVC523734:AVC523743 ALG523734:ALG523743 ABK523734:ABK523743 RO523734:RO523743 HS523734:HS523743 WUE458198:WUE458207 WKI458198:WKI458207 WAM458198:WAM458207 VQQ458198:VQQ458207 VGU458198:VGU458207 UWY458198:UWY458207 UNC458198:UNC458207 UDG458198:UDG458207 TTK458198:TTK458207 TJO458198:TJO458207 SZS458198:SZS458207 SPW458198:SPW458207 SGA458198:SGA458207 RWE458198:RWE458207 RMI458198:RMI458207 RCM458198:RCM458207 QSQ458198:QSQ458207 QIU458198:QIU458207 PYY458198:PYY458207 PPC458198:PPC458207 PFG458198:PFG458207 OVK458198:OVK458207 OLO458198:OLO458207 OBS458198:OBS458207 NRW458198:NRW458207 NIA458198:NIA458207 MYE458198:MYE458207 MOI458198:MOI458207 MEM458198:MEM458207 LUQ458198:LUQ458207 LKU458198:LKU458207 LAY458198:LAY458207 KRC458198:KRC458207 KHG458198:KHG458207 JXK458198:JXK458207 JNO458198:JNO458207 JDS458198:JDS458207 ITW458198:ITW458207 IKA458198:IKA458207 IAE458198:IAE458207 HQI458198:HQI458207 HGM458198:HGM458207 GWQ458198:GWQ458207 GMU458198:GMU458207 GCY458198:GCY458207 FTC458198:FTC458207 FJG458198:FJG458207 EZK458198:EZK458207 EPO458198:EPO458207 EFS458198:EFS458207 DVW458198:DVW458207 DMA458198:DMA458207 DCE458198:DCE458207 CSI458198:CSI458207 CIM458198:CIM458207 BYQ458198:BYQ458207 BOU458198:BOU458207 BEY458198:BEY458207 AVC458198:AVC458207 ALG458198:ALG458207 ABK458198:ABK458207 RO458198:RO458207 HS458198:HS458207 WUE392662:WUE392671 WKI392662:WKI392671 WAM392662:WAM392671 VQQ392662:VQQ392671 VGU392662:VGU392671 UWY392662:UWY392671 UNC392662:UNC392671 UDG392662:UDG392671 TTK392662:TTK392671 TJO392662:TJO392671 SZS392662:SZS392671 SPW392662:SPW392671 SGA392662:SGA392671 RWE392662:RWE392671 RMI392662:RMI392671 RCM392662:RCM392671 QSQ392662:QSQ392671 QIU392662:QIU392671 PYY392662:PYY392671 PPC392662:PPC392671 PFG392662:PFG392671 OVK392662:OVK392671 OLO392662:OLO392671 OBS392662:OBS392671 NRW392662:NRW392671 NIA392662:NIA392671 MYE392662:MYE392671 MOI392662:MOI392671 MEM392662:MEM392671 LUQ392662:LUQ392671 LKU392662:LKU392671 LAY392662:LAY392671 KRC392662:KRC392671 KHG392662:KHG392671 JXK392662:JXK392671 JNO392662:JNO392671 JDS392662:JDS392671 ITW392662:ITW392671 IKA392662:IKA392671 IAE392662:IAE392671 HQI392662:HQI392671 HGM392662:HGM392671 GWQ392662:GWQ392671 GMU392662:GMU392671 GCY392662:GCY392671 FTC392662:FTC392671 FJG392662:FJG392671 EZK392662:EZK392671 EPO392662:EPO392671 EFS392662:EFS392671 DVW392662:DVW392671 DMA392662:DMA392671 DCE392662:DCE392671 CSI392662:CSI392671 CIM392662:CIM392671 BYQ392662:BYQ392671 BOU392662:BOU392671 BEY392662:BEY392671 AVC392662:AVC392671 ALG392662:ALG392671 ABK392662:ABK392671 RO392662:RO392671 HS392662:HS392671 WUE327126:WUE327135 WKI327126:WKI327135 WAM327126:WAM327135 VQQ327126:VQQ327135 VGU327126:VGU327135 UWY327126:UWY327135 UNC327126:UNC327135 UDG327126:UDG327135 TTK327126:TTK327135 TJO327126:TJO327135 SZS327126:SZS327135 SPW327126:SPW327135 SGA327126:SGA327135 RWE327126:RWE327135 RMI327126:RMI327135 RCM327126:RCM327135 QSQ327126:QSQ327135 QIU327126:QIU327135 PYY327126:PYY327135 PPC327126:PPC327135 PFG327126:PFG327135 OVK327126:OVK327135 OLO327126:OLO327135 OBS327126:OBS327135 NRW327126:NRW327135 NIA327126:NIA327135 MYE327126:MYE327135 MOI327126:MOI327135 MEM327126:MEM327135 LUQ327126:LUQ327135 LKU327126:LKU327135 LAY327126:LAY327135 KRC327126:KRC327135 KHG327126:KHG327135 JXK327126:JXK327135 JNO327126:JNO327135 JDS327126:JDS327135 ITW327126:ITW327135 IKA327126:IKA327135 IAE327126:IAE327135 HQI327126:HQI327135 HGM327126:HGM327135 GWQ327126:GWQ327135 GMU327126:GMU327135 GCY327126:GCY327135 FTC327126:FTC327135 FJG327126:FJG327135 EZK327126:EZK327135 EPO327126:EPO327135 EFS327126:EFS327135 DVW327126:DVW327135 DMA327126:DMA327135 DCE327126:DCE327135 CSI327126:CSI327135 CIM327126:CIM327135 BYQ327126:BYQ327135 BOU327126:BOU327135 BEY327126:BEY327135 AVC327126:AVC327135 ALG327126:ALG327135 ABK327126:ABK327135 RO327126:RO327135 HS327126:HS327135 WUE261590:WUE261599 WKI261590:WKI261599 WAM261590:WAM261599 VQQ261590:VQQ261599 VGU261590:VGU261599 UWY261590:UWY261599 UNC261590:UNC261599 UDG261590:UDG261599 TTK261590:TTK261599 TJO261590:TJO261599 SZS261590:SZS261599 SPW261590:SPW261599 SGA261590:SGA261599 RWE261590:RWE261599 RMI261590:RMI261599 RCM261590:RCM261599 QSQ261590:QSQ261599 QIU261590:QIU261599 PYY261590:PYY261599 PPC261590:PPC261599 PFG261590:PFG261599 OVK261590:OVK261599 OLO261590:OLO261599 OBS261590:OBS261599 NRW261590:NRW261599 NIA261590:NIA261599 MYE261590:MYE261599 MOI261590:MOI261599 MEM261590:MEM261599 LUQ261590:LUQ261599 LKU261590:LKU261599 LAY261590:LAY261599 KRC261590:KRC261599 KHG261590:KHG261599 JXK261590:JXK261599 JNO261590:JNO261599 JDS261590:JDS261599 ITW261590:ITW261599 IKA261590:IKA261599 IAE261590:IAE261599 HQI261590:HQI261599 HGM261590:HGM261599 GWQ261590:GWQ261599 GMU261590:GMU261599 GCY261590:GCY261599 FTC261590:FTC261599 FJG261590:FJG261599 EZK261590:EZK261599 EPO261590:EPO261599 EFS261590:EFS261599 DVW261590:DVW261599 DMA261590:DMA261599 DCE261590:DCE261599 CSI261590:CSI261599 CIM261590:CIM261599 BYQ261590:BYQ261599 BOU261590:BOU261599 BEY261590:BEY261599 AVC261590:AVC261599 ALG261590:ALG261599 ABK261590:ABK261599 RO261590:RO261599 HS261590:HS261599 WUE196054:WUE196063 WKI196054:WKI196063 WAM196054:WAM196063 VQQ196054:VQQ196063 VGU196054:VGU196063 UWY196054:UWY196063 UNC196054:UNC196063 UDG196054:UDG196063 TTK196054:TTK196063 TJO196054:TJO196063 SZS196054:SZS196063 SPW196054:SPW196063 SGA196054:SGA196063 RWE196054:RWE196063 RMI196054:RMI196063 RCM196054:RCM196063 QSQ196054:QSQ196063 QIU196054:QIU196063 PYY196054:PYY196063 PPC196054:PPC196063 PFG196054:PFG196063 OVK196054:OVK196063 OLO196054:OLO196063 OBS196054:OBS196063 NRW196054:NRW196063 NIA196054:NIA196063 MYE196054:MYE196063 MOI196054:MOI196063 MEM196054:MEM196063 LUQ196054:LUQ196063 LKU196054:LKU196063 LAY196054:LAY196063 KRC196054:KRC196063 KHG196054:KHG196063 JXK196054:JXK196063 JNO196054:JNO196063 JDS196054:JDS196063 ITW196054:ITW196063 IKA196054:IKA196063 IAE196054:IAE196063 HQI196054:HQI196063 HGM196054:HGM196063 GWQ196054:GWQ196063 GMU196054:GMU196063 GCY196054:GCY196063 FTC196054:FTC196063 FJG196054:FJG196063 EZK196054:EZK196063 EPO196054:EPO196063 EFS196054:EFS196063 DVW196054:DVW196063 DMA196054:DMA196063 DCE196054:DCE196063 CSI196054:CSI196063 CIM196054:CIM196063 BYQ196054:BYQ196063 BOU196054:BOU196063 BEY196054:BEY196063 AVC196054:AVC196063 ALG196054:ALG196063 ABK196054:ABK196063 RO196054:RO196063 HS196054:HS196063 WUE130518:WUE130527 WKI130518:WKI130527 WAM130518:WAM130527 VQQ130518:VQQ130527 VGU130518:VGU130527 UWY130518:UWY130527 UNC130518:UNC130527 UDG130518:UDG130527 TTK130518:TTK130527 TJO130518:TJO130527 SZS130518:SZS130527 SPW130518:SPW130527 SGA130518:SGA130527 RWE130518:RWE130527 RMI130518:RMI130527 RCM130518:RCM130527 QSQ130518:QSQ130527 QIU130518:QIU130527 PYY130518:PYY130527 PPC130518:PPC130527 PFG130518:PFG130527 OVK130518:OVK130527 OLO130518:OLO130527 OBS130518:OBS130527 NRW130518:NRW130527 NIA130518:NIA130527 MYE130518:MYE130527 MOI130518:MOI130527 MEM130518:MEM130527 LUQ130518:LUQ130527 LKU130518:LKU130527 LAY130518:LAY130527 KRC130518:KRC130527 KHG130518:KHG130527 JXK130518:JXK130527 JNO130518:JNO130527 JDS130518:JDS130527 ITW130518:ITW130527 IKA130518:IKA130527 IAE130518:IAE130527 HQI130518:HQI130527 HGM130518:HGM130527 GWQ130518:GWQ130527 GMU130518:GMU130527 GCY130518:GCY130527 FTC130518:FTC130527 FJG130518:FJG130527 EZK130518:EZK130527 EPO130518:EPO130527 EFS130518:EFS130527 DVW130518:DVW130527 DMA130518:DMA130527 DCE130518:DCE130527 CSI130518:CSI130527 CIM130518:CIM130527 BYQ130518:BYQ130527 BOU130518:BOU130527 BEY130518:BEY130527 AVC130518:AVC130527 ALG130518:ALG130527 ABK130518:ABK130527 RO130518:RO130527 HS130518:HS130527 WUE64982:WUE64991 WKI64982:WKI64991 WAM64982:WAM64991 VQQ64982:VQQ64991 VGU64982:VGU64991 UWY64982:UWY64991 UNC64982:UNC64991 UDG64982:UDG64991 TTK64982:TTK64991 TJO64982:TJO64991 SZS64982:SZS64991 SPW64982:SPW64991 SGA64982:SGA64991 RWE64982:RWE64991 RMI64982:RMI64991 RCM64982:RCM64991 QSQ64982:QSQ64991 QIU64982:QIU64991 PYY64982:PYY64991 PPC64982:PPC64991 PFG64982:PFG64991 OVK64982:OVK64991 OLO64982:OLO64991 OBS64982:OBS64991 NRW64982:NRW64991 NIA64982:NIA64991 MYE64982:MYE64991 MOI64982:MOI64991 MEM64982:MEM64991 LUQ64982:LUQ64991 LKU64982:LKU64991 LAY64982:LAY64991 KRC64982:KRC64991 KHG64982:KHG64991 JXK64982:JXK64991 JNO64982:JNO64991 JDS64982:JDS64991 ITW64982:ITW64991 IKA64982:IKA64991 IAE64982:IAE64991 HQI64982:HQI64991 HGM64982:HGM64991 GWQ64982:GWQ64991 GMU64982:GMU64991 GCY64982:GCY64991 FTC64982:FTC64991 FJG64982:FJG64991 EZK64982:EZK64991 EPO64982:EPO64991 EFS64982:EFS64991 DVW64982:DVW64991 DMA64982:DMA64991 DCE64982:DCE64991 CSI64982:CSI64991 CIM64982:CIM64991 BYQ64982:BYQ64991 BOU64982:BOU64991 BEY64982:BEY64991 AVC64982:AVC64991 ALG64982:ALG64991 ABK64982:ABK64991 RO64982:RO64991 HS64982:HS64991 WUE982497:WUE982506 WKI982497:WKI982506 WAM982497:WAM982506 VQQ982497:VQQ982506 VGU982497:VGU982506 UWY982497:UWY982506 UNC982497:UNC982506 UDG982497:UDG982506 TTK982497:TTK982506 TJO982497:TJO982506 SZS982497:SZS982506 SPW982497:SPW982506 SGA982497:SGA982506 RWE982497:RWE982506 RMI982497:RMI982506 RCM982497:RCM982506 QSQ982497:QSQ982506 QIU982497:QIU982506 PYY982497:PYY982506 PPC982497:PPC982506 PFG982497:PFG982506 OVK982497:OVK982506 OLO982497:OLO982506 OBS982497:OBS982506 NRW982497:NRW982506 NIA982497:NIA982506 MYE982497:MYE982506 MOI982497:MOI982506 MEM982497:MEM982506 LUQ982497:LUQ982506 LKU982497:LKU982506 LAY982497:LAY982506 KRC982497:KRC982506 KHG982497:KHG982506 JXK982497:JXK982506 JNO982497:JNO982506 JDS982497:JDS982506 ITW982497:ITW982506 IKA982497:IKA982506 IAE982497:IAE982506 HQI982497:HQI982506 HGM982497:HGM982506 GWQ982497:GWQ982506 GMU982497:GMU982506 GCY982497:GCY982506 FTC982497:FTC982506 FJG982497:FJG982506 EZK982497:EZK982506 EPO982497:EPO982506 EFS982497:EFS982506 DVW982497:DVW982506 DMA982497:DMA982506 DCE982497:DCE982506 CSI982497:CSI982506 CIM982497:CIM982506 BYQ982497:BYQ982506 BOU982497:BOU982506 BEY982497:BEY982506 AVC982497:AVC982506 ALG982497:ALG982506 ABK982497:ABK982506 RO982497:RO982506 HS982497:HS982506 WUE916961:WUE916970 WKI916961:WKI916970 WAM916961:WAM916970 VQQ916961:VQQ916970 VGU916961:VGU916970 UWY916961:UWY916970 UNC916961:UNC916970 UDG916961:UDG916970 TTK916961:TTK916970 TJO916961:TJO916970 SZS916961:SZS916970 SPW916961:SPW916970 SGA916961:SGA916970 RWE916961:RWE916970 RMI916961:RMI916970 RCM916961:RCM916970 QSQ916961:QSQ916970 QIU916961:QIU916970 PYY916961:PYY916970 PPC916961:PPC916970 PFG916961:PFG916970 OVK916961:OVK916970 OLO916961:OLO916970 OBS916961:OBS916970 NRW916961:NRW916970 NIA916961:NIA916970 MYE916961:MYE916970 MOI916961:MOI916970 MEM916961:MEM916970 LUQ916961:LUQ916970 LKU916961:LKU916970 LAY916961:LAY916970 KRC916961:KRC916970 KHG916961:KHG916970 JXK916961:JXK916970 JNO916961:JNO916970 JDS916961:JDS916970 ITW916961:ITW916970 IKA916961:IKA916970 IAE916961:IAE916970 HQI916961:HQI916970 HGM916961:HGM916970 GWQ916961:GWQ916970 GMU916961:GMU916970 GCY916961:GCY916970 FTC916961:FTC916970 FJG916961:FJG916970 EZK916961:EZK916970 EPO916961:EPO916970 EFS916961:EFS916970 DVW916961:DVW916970 DMA916961:DMA916970 DCE916961:DCE916970 CSI916961:CSI916970 CIM916961:CIM916970 BYQ916961:BYQ916970 BOU916961:BOU916970 BEY916961:BEY916970 AVC916961:AVC916970 ALG916961:ALG916970 ABK916961:ABK916970 RO916961:RO916970 HS916961:HS916970 WUE851425:WUE851434 WKI851425:WKI851434 WAM851425:WAM851434 VQQ851425:VQQ851434 VGU851425:VGU851434 UWY851425:UWY851434 UNC851425:UNC851434 UDG851425:UDG851434 TTK851425:TTK851434 TJO851425:TJO851434 SZS851425:SZS851434 SPW851425:SPW851434 SGA851425:SGA851434 RWE851425:RWE851434 RMI851425:RMI851434 RCM851425:RCM851434 QSQ851425:QSQ851434 QIU851425:QIU851434 PYY851425:PYY851434 PPC851425:PPC851434 PFG851425:PFG851434 OVK851425:OVK851434 OLO851425:OLO851434 OBS851425:OBS851434 NRW851425:NRW851434 NIA851425:NIA851434 MYE851425:MYE851434 MOI851425:MOI851434 MEM851425:MEM851434 LUQ851425:LUQ851434 LKU851425:LKU851434 LAY851425:LAY851434 KRC851425:KRC851434 KHG851425:KHG851434 JXK851425:JXK851434 JNO851425:JNO851434 JDS851425:JDS851434 ITW851425:ITW851434 IKA851425:IKA851434 IAE851425:IAE851434 HQI851425:HQI851434 HGM851425:HGM851434 GWQ851425:GWQ851434 GMU851425:GMU851434 GCY851425:GCY851434 FTC851425:FTC851434 FJG851425:FJG851434 EZK851425:EZK851434 EPO851425:EPO851434 EFS851425:EFS851434 DVW851425:DVW851434 DMA851425:DMA851434 DCE851425:DCE851434 CSI851425:CSI851434 CIM851425:CIM851434 BYQ851425:BYQ851434 BOU851425:BOU851434 BEY851425:BEY851434 AVC851425:AVC851434 ALG851425:ALG851434 ABK851425:ABK851434 RO851425:RO851434 HS851425:HS851434 WUE785889:WUE785898 WKI785889:WKI785898 WAM785889:WAM785898 VQQ785889:VQQ785898 VGU785889:VGU785898 UWY785889:UWY785898 UNC785889:UNC785898 UDG785889:UDG785898 TTK785889:TTK785898 TJO785889:TJO785898 SZS785889:SZS785898 SPW785889:SPW785898 SGA785889:SGA785898 RWE785889:RWE785898 RMI785889:RMI785898 RCM785889:RCM785898 QSQ785889:QSQ785898 QIU785889:QIU785898 PYY785889:PYY785898 PPC785889:PPC785898 PFG785889:PFG785898 OVK785889:OVK785898 OLO785889:OLO785898 OBS785889:OBS785898 NRW785889:NRW785898 NIA785889:NIA785898 MYE785889:MYE785898 MOI785889:MOI785898 MEM785889:MEM785898 LUQ785889:LUQ785898 LKU785889:LKU785898 LAY785889:LAY785898 KRC785889:KRC785898 KHG785889:KHG785898 JXK785889:JXK785898 JNO785889:JNO785898 JDS785889:JDS785898 ITW785889:ITW785898 IKA785889:IKA785898 IAE785889:IAE785898 HQI785889:HQI785898 HGM785889:HGM785898 GWQ785889:GWQ785898 GMU785889:GMU785898 GCY785889:GCY785898 FTC785889:FTC785898 FJG785889:FJG785898 EZK785889:EZK785898 EPO785889:EPO785898 EFS785889:EFS785898 DVW785889:DVW785898 DMA785889:DMA785898 DCE785889:DCE785898 CSI785889:CSI785898 CIM785889:CIM785898 BYQ785889:BYQ785898 BOU785889:BOU785898 BEY785889:BEY785898 AVC785889:AVC785898 ALG785889:ALG785898 ABK785889:ABK785898 RO785889:RO785898 HS785889:HS785898 WUE720353:WUE720362 WKI720353:WKI720362 WAM720353:WAM720362 VQQ720353:VQQ720362 VGU720353:VGU720362 UWY720353:UWY720362 UNC720353:UNC720362 UDG720353:UDG720362 TTK720353:TTK720362 TJO720353:TJO720362 SZS720353:SZS720362 SPW720353:SPW720362 SGA720353:SGA720362 RWE720353:RWE720362 RMI720353:RMI720362 RCM720353:RCM720362 QSQ720353:QSQ720362 QIU720353:QIU720362 PYY720353:PYY720362 PPC720353:PPC720362 PFG720353:PFG720362 OVK720353:OVK720362 OLO720353:OLO720362 OBS720353:OBS720362 NRW720353:NRW720362 NIA720353:NIA720362 MYE720353:MYE720362 MOI720353:MOI720362 MEM720353:MEM720362 LUQ720353:LUQ720362 LKU720353:LKU720362 LAY720353:LAY720362 KRC720353:KRC720362 KHG720353:KHG720362 JXK720353:JXK720362 JNO720353:JNO720362 JDS720353:JDS720362 ITW720353:ITW720362 IKA720353:IKA720362 IAE720353:IAE720362 HQI720353:HQI720362 HGM720353:HGM720362 GWQ720353:GWQ720362 GMU720353:GMU720362 GCY720353:GCY720362 FTC720353:FTC720362 FJG720353:FJG720362 EZK720353:EZK720362 EPO720353:EPO720362 EFS720353:EFS720362 DVW720353:DVW720362 DMA720353:DMA720362 DCE720353:DCE720362 CSI720353:CSI720362 CIM720353:CIM720362 BYQ720353:BYQ720362 BOU720353:BOU720362 BEY720353:BEY720362 AVC720353:AVC720362 ALG720353:ALG720362 ABK720353:ABK720362 RO720353:RO720362 HS720353:HS720362 WUE654817:WUE654826 WKI654817:WKI654826 WAM654817:WAM654826 VQQ654817:VQQ654826 VGU654817:VGU654826 UWY654817:UWY654826 UNC654817:UNC654826 UDG654817:UDG654826 TTK654817:TTK654826 TJO654817:TJO654826 SZS654817:SZS654826 SPW654817:SPW654826 SGA654817:SGA654826 RWE654817:RWE654826 RMI654817:RMI654826 RCM654817:RCM654826 QSQ654817:QSQ654826 QIU654817:QIU654826 PYY654817:PYY654826 PPC654817:PPC654826 PFG654817:PFG654826 OVK654817:OVK654826 OLO654817:OLO654826 OBS654817:OBS654826 NRW654817:NRW654826 NIA654817:NIA654826 MYE654817:MYE654826 MOI654817:MOI654826 MEM654817:MEM654826 LUQ654817:LUQ654826 LKU654817:LKU654826 LAY654817:LAY654826 KRC654817:KRC654826 KHG654817:KHG654826 JXK654817:JXK654826 JNO654817:JNO654826 JDS654817:JDS654826 ITW654817:ITW654826 IKA654817:IKA654826 IAE654817:IAE654826 HQI654817:HQI654826 HGM654817:HGM654826 GWQ654817:GWQ654826 GMU654817:GMU654826 GCY654817:GCY654826 FTC654817:FTC654826 FJG654817:FJG654826 EZK654817:EZK654826 EPO654817:EPO654826 EFS654817:EFS654826 DVW654817:DVW654826 DMA654817:DMA654826 DCE654817:DCE654826 CSI654817:CSI654826 CIM654817:CIM654826 BYQ654817:BYQ654826 BOU654817:BOU654826 BEY654817:BEY654826 AVC654817:AVC654826 ALG654817:ALG654826 ABK654817:ABK654826 RO654817:RO654826 HS654817:HS654826 WUE589281:WUE589290 WKI589281:WKI589290 WAM589281:WAM589290 VQQ589281:VQQ589290 VGU589281:VGU589290 UWY589281:UWY589290 UNC589281:UNC589290 UDG589281:UDG589290 TTK589281:TTK589290 TJO589281:TJO589290 SZS589281:SZS589290 SPW589281:SPW589290 SGA589281:SGA589290 RWE589281:RWE589290 RMI589281:RMI589290 RCM589281:RCM589290 QSQ589281:QSQ589290 QIU589281:QIU589290 PYY589281:PYY589290 PPC589281:PPC589290 PFG589281:PFG589290 OVK589281:OVK589290 OLO589281:OLO589290 OBS589281:OBS589290 NRW589281:NRW589290 NIA589281:NIA589290 MYE589281:MYE589290 MOI589281:MOI589290 MEM589281:MEM589290 LUQ589281:LUQ589290 LKU589281:LKU589290 LAY589281:LAY589290 KRC589281:KRC589290 KHG589281:KHG589290 JXK589281:JXK589290 JNO589281:JNO589290 JDS589281:JDS589290 ITW589281:ITW589290 IKA589281:IKA589290 IAE589281:IAE589290 HQI589281:HQI589290 HGM589281:HGM589290 GWQ589281:GWQ589290 GMU589281:GMU589290 GCY589281:GCY589290 FTC589281:FTC589290 FJG589281:FJG589290 EZK589281:EZK589290 EPO589281:EPO589290 EFS589281:EFS589290 DVW589281:DVW589290 DMA589281:DMA589290 DCE589281:DCE589290 CSI589281:CSI589290 CIM589281:CIM589290 BYQ589281:BYQ589290 BOU589281:BOU589290 BEY589281:BEY589290 AVC589281:AVC589290 ALG589281:ALG589290 ABK589281:ABK589290 RO589281:RO589290 HS589281:HS589290 WUE523745:WUE523754 WKI523745:WKI523754 WAM523745:WAM523754 VQQ523745:VQQ523754 VGU523745:VGU523754 UWY523745:UWY523754 UNC523745:UNC523754 UDG523745:UDG523754 TTK523745:TTK523754 TJO523745:TJO523754 SZS523745:SZS523754 SPW523745:SPW523754 SGA523745:SGA523754 RWE523745:RWE523754 RMI523745:RMI523754 RCM523745:RCM523754 QSQ523745:QSQ523754 QIU523745:QIU523754 PYY523745:PYY523754 PPC523745:PPC523754 PFG523745:PFG523754 OVK523745:OVK523754 OLO523745:OLO523754 OBS523745:OBS523754 NRW523745:NRW523754 NIA523745:NIA523754 MYE523745:MYE523754 MOI523745:MOI523754 MEM523745:MEM523754 LUQ523745:LUQ523754 LKU523745:LKU523754 LAY523745:LAY523754 KRC523745:KRC523754 KHG523745:KHG523754 JXK523745:JXK523754 JNO523745:JNO523754 JDS523745:JDS523754 ITW523745:ITW523754 IKA523745:IKA523754 IAE523745:IAE523754 HQI523745:HQI523754 HGM523745:HGM523754 GWQ523745:GWQ523754 GMU523745:GMU523754 GCY523745:GCY523754 FTC523745:FTC523754 FJG523745:FJG523754 EZK523745:EZK523754 EPO523745:EPO523754 EFS523745:EFS523754 DVW523745:DVW523754 DMA523745:DMA523754 DCE523745:DCE523754 CSI523745:CSI523754 CIM523745:CIM523754 BYQ523745:BYQ523754 BOU523745:BOU523754 BEY523745:BEY523754 AVC523745:AVC523754 ALG523745:ALG523754 ABK523745:ABK523754 RO523745:RO523754 HS523745:HS523754 WUE458209:WUE458218 WKI458209:WKI458218 WAM458209:WAM458218 VQQ458209:VQQ458218 VGU458209:VGU458218 UWY458209:UWY458218 UNC458209:UNC458218 UDG458209:UDG458218 TTK458209:TTK458218 TJO458209:TJO458218 SZS458209:SZS458218 SPW458209:SPW458218 SGA458209:SGA458218 RWE458209:RWE458218 RMI458209:RMI458218 RCM458209:RCM458218 QSQ458209:QSQ458218 QIU458209:QIU458218 PYY458209:PYY458218 PPC458209:PPC458218 PFG458209:PFG458218 OVK458209:OVK458218 OLO458209:OLO458218 OBS458209:OBS458218 NRW458209:NRW458218 NIA458209:NIA458218 MYE458209:MYE458218 MOI458209:MOI458218 MEM458209:MEM458218 LUQ458209:LUQ458218 LKU458209:LKU458218 LAY458209:LAY458218 KRC458209:KRC458218 KHG458209:KHG458218 JXK458209:JXK458218 JNO458209:JNO458218 JDS458209:JDS458218 ITW458209:ITW458218 IKA458209:IKA458218 IAE458209:IAE458218 HQI458209:HQI458218 HGM458209:HGM458218 GWQ458209:GWQ458218 GMU458209:GMU458218 GCY458209:GCY458218 FTC458209:FTC458218 FJG458209:FJG458218 EZK458209:EZK458218 EPO458209:EPO458218 EFS458209:EFS458218 DVW458209:DVW458218 DMA458209:DMA458218 DCE458209:DCE458218 CSI458209:CSI458218 CIM458209:CIM458218 BYQ458209:BYQ458218 BOU458209:BOU458218 BEY458209:BEY458218 AVC458209:AVC458218 ALG458209:ALG458218 ABK458209:ABK458218 RO458209:RO458218 HS458209:HS458218 WUE392673:WUE392682 WKI392673:WKI392682 WAM392673:WAM392682 VQQ392673:VQQ392682 VGU392673:VGU392682 UWY392673:UWY392682 UNC392673:UNC392682 UDG392673:UDG392682 TTK392673:TTK392682 TJO392673:TJO392682 SZS392673:SZS392682 SPW392673:SPW392682 SGA392673:SGA392682 RWE392673:RWE392682 RMI392673:RMI392682 RCM392673:RCM392682 QSQ392673:QSQ392682 QIU392673:QIU392682 PYY392673:PYY392682 PPC392673:PPC392682 PFG392673:PFG392682 OVK392673:OVK392682 OLO392673:OLO392682 OBS392673:OBS392682 NRW392673:NRW392682 NIA392673:NIA392682 MYE392673:MYE392682 MOI392673:MOI392682 MEM392673:MEM392682 LUQ392673:LUQ392682 LKU392673:LKU392682 LAY392673:LAY392682 KRC392673:KRC392682 KHG392673:KHG392682 JXK392673:JXK392682 JNO392673:JNO392682 JDS392673:JDS392682 ITW392673:ITW392682 IKA392673:IKA392682 IAE392673:IAE392682 HQI392673:HQI392682 HGM392673:HGM392682 GWQ392673:GWQ392682 GMU392673:GMU392682 GCY392673:GCY392682 FTC392673:FTC392682 FJG392673:FJG392682 EZK392673:EZK392682 EPO392673:EPO392682 EFS392673:EFS392682 DVW392673:DVW392682 DMA392673:DMA392682 DCE392673:DCE392682 CSI392673:CSI392682 CIM392673:CIM392682 BYQ392673:BYQ392682 BOU392673:BOU392682 BEY392673:BEY392682 AVC392673:AVC392682 ALG392673:ALG392682 ABK392673:ABK392682 RO392673:RO392682 HS392673:HS392682 WUE327137:WUE327146 WKI327137:WKI327146 WAM327137:WAM327146 VQQ327137:VQQ327146 VGU327137:VGU327146 UWY327137:UWY327146 UNC327137:UNC327146 UDG327137:UDG327146 TTK327137:TTK327146 TJO327137:TJO327146 SZS327137:SZS327146 SPW327137:SPW327146 SGA327137:SGA327146 RWE327137:RWE327146 RMI327137:RMI327146 RCM327137:RCM327146 QSQ327137:QSQ327146 QIU327137:QIU327146 PYY327137:PYY327146 PPC327137:PPC327146 PFG327137:PFG327146 OVK327137:OVK327146 OLO327137:OLO327146 OBS327137:OBS327146 NRW327137:NRW327146 NIA327137:NIA327146 MYE327137:MYE327146 MOI327137:MOI327146 MEM327137:MEM327146 LUQ327137:LUQ327146 LKU327137:LKU327146 LAY327137:LAY327146 KRC327137:KRC327146 KHG327137:KHG327146 JXK327137:JXK327146 JNO327137:JNO327146 JDS327137:JDS327146 ITW327137:ITW327146 IKA327137:IKA327146 IAE327137:IAE327146 HQI327137:HQI327146 HGM327137:HGM327146 GWQ327137:GWQ327146 GMU327137:GMU327146 GCY327137:GCY327146 FTC327137:FTC327146 FJG327137:FJG327146 EZK327137:EZK327146 EPO327137:EPO327146 EFS327137:EFS327146 DVW327137:DVW327146 DMA327137:DMA327146 DCE327137:DCE327146 CSI327137:CSI327146 CIM327137:CIM327146 BYQ327137:BYQ327146 BOU327137:BOU327146 BEY327137:BEY327146 AVC327137:AVC327146 ALG327137:ALG327146 ABK327137:ABK327146 RO327137:RO327146 HS327137:HS327146 WUE261601:WUE261610 WKI261601:WKI261610 WAM261601:WAM261610 VQQ261601:VQQ261610 VGU261601:VGU261610 UWY261601:UWY261610 UNC261601:UNC261610 UDG261601:UDG261610 TTK261601:TTK261610 TJO261601:TJO261610 SZS261601:SZS261610 SPW261601:SPW261610 SGA261601:SGA261610 RWE261601:RWE261610 RMI261601:RMI261610 RCM261601:RCM261610 QSQ261601:QSQ261610 QIU261601:QIU261610 PYY261601:PYY261610 PPC261601:PPC261610 PFG261601:PFG261610 OVK261601:OVK261610 OLO261601:OLO261610 OBS261601:OBS261610 NRW261601:NRW261610 NIA261601:NIA261610 MYE261601:MYE261610 MOI261601:MOI261610 MEM261601:MEM261610 LUQ261601:LUQ261610 LKU261601:LKU261610 LAY261601:LAY261610 KRC261601:KRC261610 KHG261601:KHG261610 JXK261601:JXK261610 JNO261601:JNO261610 JDS261601:JDS261610 ITW261601:ITW261610 IKA261601:IKA261610 IAE261601:IAE261610 HQI261601:HQI261610 HGM261601:HGM261610 GWQ261601:GWQ261610 GMU261601:GMU261610 GCY261601:GCY261610 FTC261601:FTC261610 FJG261601:FJG261610 EZK261601:EZK261610 EPO261601:EPO261610 EFS261601:EFS261610 DVW261601:DVW261610 DMA261601:DMA261610 DCE261601:DCE261610 CSI261601:CSI261610 CIM261601:CIM261610 BYQ261601:BYQ261610 BOU261601:BOU261610 BEY261601:BEY261610 AVC261601:AVC261610 ALG261601:ALG261610 ABK261601:ABK261610 RO261601:RO261610 HS261601:HS261610 WUE196065:WUE196074 WKI196065:WKI196074 WAM196065:WAM196074 VQQ196065:VQQ196074 VGU196065:VGU196074 UWY196065:UWY196074 UNC196065:UNC196074 UDG196065:UDG196074 TTK196065:TTK196074 TJO196065:TJO196074 SZS196065:SZS196074 SPW196065:SPW196074 SGA196065:SGA196074 RWE196065:RWE196074 RMI196065:RMI196074 RCM196065:RCM196074 QSQ196065:QSQ196074 QIU196065:QIU196074 PYY196065:PYY196074 PPC196065:PPC196074 PFG196065:PFG196074 OVK196065:OVK196074 OLO196065:OLO196074 OBS196065:OBS196074 NRW196065:NRW196074 NIA196065:NIA196074 MYE196065:MYE196074 MOI196065:MOI196074 MEM196065:MEM196074 LUQ196065:LUQ196074 LKU196065:LKU196074 LAY196065:LAY196074 KRC196065:KRC196074 KHG196065:KHG196074 JXK196065:JXK196074 JNO196065:JNO196074 JDS196065:JDS196074 ITW196065:ITW196074 IKA196065:IKA196074 IAE196065:IAE196074 HQI196065:HQI196074 HGM196065:HGM196074 GWQ196065:GWQ196074 GMU196065:GMU196074 GCY196065:GCY196074 FTC196065:FTC196074 FJG196065:FJG196074 EZK196065:EZK196074 EPO196065:EPO196074 EFS196065:EFS196074 DVW196065:DVW196074 DMA196065:DMA196074 DCE196065:DCE196074 CSI196065:CSI196074 CIM196065:CIM196074 BYQ196065:BYQ196074 BOU196065:BOU196074 BEY196065:BEY196074 AVC196065:AVC196074 ALG196065:ALG196074 ABK196065:ABK196074 RO196065:RO196074 HS196065:HS196074 WUE130529:WUE130538 WKI130529:WKI130538 WAM130529:WAM130538 VQQ130529:VQQ130538 VGU130529:VGU130538 UWY130529:UWY130538 UNC130529:UNC130538 UDG130529:UDG130538 TTK130529:TTK130538 TJO130529:TJO130538 SZS130529:SZS130538 SPW130529:SPW130538 SGA130529:SGA130538 RWE130529:RWE130538 RMI130529:RMI130538 RCM130529:RCM130538 QSQ130529:QSQ130538 QIU130529:QIU130538 PYY130529:PYY130538 PPC130529:PPC130538 PFG130529:PFG130538 OVK130529:OVK130538 OLO130529:OLO130538 OBS130529:OBS130538 NRW130529:NRW130538 NIA130529:NIA130538 MYE130529:MYE130538 MOI130529:MOI130538 MEM130529:MEM130538 LUQ130529:LUQ130538 LKU130529:LKU130538 LAY130529:LAY130538 KRC130529:KRC130538 KHG130529:KHG130538 JXK130529:JXK130538 JNO130529:JNO130538 JDS130529:JDS130538 ITW130529:ITW130538 IKA130529:IKA130538 IAE130529:IAE130538 HQI130529:HQI130538 HGM130529:HGM130538 GWQ130529:GWQ130538 GMU130529:GMU130538 GCY130529:GCY130538 FTC130529:FTC130538 FJG130529:FJG130538 EZK130529:EZK130538 EPO130529:EPO130538 EFS130529:EFS130538 DVW130529:DVW130538 DMA130529:DMA130538 DCE130529:DCE130538 CSI130529:CSI130538 CIM130529:CIM130538 BYQ130529:BYQ130538 BOU130529:BOU130538 BEY130529:BEY130538 AVC130529:AVC130538 ALG130529:ALG130538 ABK130529:ABK130538 RO130529:RO130538 HS130529:HS130538 WUE64993:WUE65002 WKI64993:WKI65002 WAM64993:WAM65002 VQQ64993:VQQ65002 VGU64993:VGU65002 UWY64993:UWY65002 UNC64993:UNC65002 UDG64993:UDG65002 TTK64993:TTK65002 TJO64993:TJO65002 SZS64993:SZS65002 SPW64993:SPW65002 SGA64993:SGA65002 RWE64993:RWE65002 RMI64993:RMI65002 RCM64993:RCM65002 QSQ64993:QSQ65002 QIU64993:QIU65002 PYY64993:PYY65002 PPC64993:PPC65002 PFG64993:PFG65002 OVK64993:OVK65002 OLO64993:OLO65002 OBS64993:OBS65002 NRW64993:NRW65002 NIA64993:NIA65002 MYE64993:MYE65002 MOI64993:MOI65002 MEM64993:MEM65002 LUQ64993:LUQ65002 LKU64993:LKU65002 LAY64993:LAY65002 KRC64993:KRC65002 KHG64993:KHG65002 JXK64993:JXK65002 JNO64993:JNO65002 JDS64993:JDS65002 ITW64993:ITW65002 IKA64993:IKA65002 IAE64993:IAE65002 HQI64993:HQI65002 HGM64993:HGM65002 GWQ64993:GWQ65002 GMU64993:GMU65002 GCY64993:GCY65002 FTC64993:FTC65002 FJG64993:FJG65002 EZK64993:EZK65002 EPO64993:EPO65002 EFS64993:EFS65002 DVW64993:DVW65002 DMA64993:DMA65002 DCE64993:DCE65002 CSI64993:CSI65002 CIM64993:CIM65002 BYQ64993:BYQ65002 BOU64993:BOU65002 BEY64993:BEY65002 AVC64993:AVC65002 ALG64993:ALG65002 ABK64993:ABK65002 RO64993:RO65002 HS64993:HS65002 WUE983199:WUE983208 WKI983199:WKI983208 WAM983199:WAM983208 VQQ983199:VQQ983208 VGU983199:VGU983208 UWY983199:UWY983208 UNC983199:UNC983208 UDG983199:UDG983208 TTK983199:TTK983208 TJO983199:TJO983208 SZS983199:SZS983208 SPW983199:SPW983208 SGA983199:SGA983208 RWE983199:RWE983208 RMI983199:RMI983208 RCM983199:RCM983208 QSQ983199:QSQ983208 QIU983199:QIU983208 PYY983199:PYY983208 PPC983199:PPC983208 PFG983199:PFG983208 OVK983199:OVK983208 OLO983199:OLO983208 OBS983199:OBS983208 NRW983199:NRW983208 NIA983199:NIA983208 MYE983199:MYE983208 MOI983199:MOI983208 MEM983199:MEM983208 LUQ983199:LUQ983208 LKU983199:LKU983208 LAY983199:LAY983208 KRC983199:KRC983208 KHG983199:KHG983208 JXK983199:JXK983208 JNO983199:JNO983208 JDS983199:JDS983208 ITW983199:ITW983208 IKA983199:IKA983208 IAE983199:IAE983208 HQI983199:HQI983208 HGM983199:HGM983208 GWQ983199:GWQ983208 GMU983199:GMU983208 GCY983199:GCY983208 FTC983199:FTC983208 FJG983199:FJG983208 EZK983199:EZK983208 EPO983199:EPO983208 EFS983199:EFS983208 DVW983199:DVW983208 DMA983199:DMA983208 DCE983199:DCE983208 CSI983199:CSI983208 CIM983199:CIM983208 BYQ983199:BYQ983208 BOU983199:BOU983208 BEY983199:BEY983208 AVC983199:AVC983208 ALG983199:ALG983208 ABK983199:ABK983208 RO983199:RO983208 HS983199:HS983208 WUE917663:WUE917672 WKI917663:WKI917672 WAM917663:WAM917672 VQQ917663:VQQ917672 VGU917663:VGU917672 UWY917663:UWY917672 UNC917663:UNC917672 UDG917663:UDG917672 TTK917663:TTK917672 TJO917663:TJO917672 SZS917663:SZS917672 SPW917663:SPW917672 SGA917663:SGA917672 RWE917663:RWE917672 RMI917663:RMI917672 RCM917663:RCM917672 QSQ917663:QSQ917672 QIU917663:QIU917672 PYY917663:PYY917672 PPC917663:PPC917672 PFG917663:PFG917672 OVK917663:OVK917672 OLO917663:OLO917672 OBS917663:OBS917672 NRW917663:NRW917672 NIA917663:NIA917672 MYE917663:MYE917672 MOI917663:MOI917672 MEM917663:MEM917672 LUQ917663:LUQ917672 LKU917663:LKU917672 LAY917663:LAY917672 KRC917663:KRC917672 KHG917663:KHG917672 JXK917663:JXK917672 JNO917663:JNO917672 JDS917663:JDS917672 ITW917663:ITW917672 IKA917663:IKA917672 IAE917663:IAE917672 HQI917663:HQI917672 HGM917663:HGM917672 GWQ917663:GWQ917672 GMU917663:GMU917672 GCY917663:GCY917672 FTC917663:FTC917672 FJG917663:FJG917672 EZK917663:EZK917672 EPO917663:EPO917672 EFS917663:EFS917672 DVW917663:DVW917672 DMA917663:DMA917672 DCE917663:DCE917672 CSI917663:CSI917672 CIM917663:CIM917672 BYQ917663:BYQ917672 BOU917663:BOU917672 BEY917663:BEY917672 AVC917663:AVC917672 ALG917663:ALG917672 ABK917663:ABK917672 RO917663:RO917672 HS917663:HS917672 WUE852127:WUE852136 WKI852127:WKI852136 WAM852127:WAM852136 VQQ852127:VQQ852136 VGU852127:VGU852136 UWY852127:UWY852136 UNC852127:UNC852136 UDG852127:UDG852136 TTK852127:TTK852136 TJO852127:TJO852136 SZS852127:SZS852136 SPW852127:SPW852136 SGA852127:SGA852136 RWE852127:RWE852136 RMI852127:RMI852136 RCM852127:RCM852136 QSQ852127:QSQ852136 QIU852127:QIU852136 PYY852127:PYY852136 PPC852127:PPC852136 PFG852127:PFG852136 OVK852127:OVK852136 OLO852127:OLO852136 OBS852127:OBS852136 NRW852127:NRW852136 NIA852127:NIA852136 MYE852127:MYE852136 MOI852127:MOI852136 MEM852127:MEM852136 LUQ852127:LUQ852136 LKU852127:LKU852136 LAY852127:LAY852136 KRC852127:KRC852136 KHG852127:KHG852136 JXK852127:JXK852136 JNO852127:JNO852136 JDS852127:JDS852136 ITW852127:ITW852136 IKA852127:IKA852136 IAE852127:IAE852136 HQI852127:HQI852136 HGM852127:HGM852136 GWQ852127:GWQ852136 GMU852127:GMU852136 GCY852127:GCY852136 FTC852127:FTC852136 FJG852127:FJG852136 EZK852127:EZK852136 EPO852127:EPO852136 EFS852127:EFS852136 DVW852127:DVW852136 DMA852127:DMA852136 DCE852127:DCE852136 CSI852127:CSI852136 CIM852127:CIM852136 BYQ852127:BYQ852136 BOU852127:BOU852136 BEY852127:BEY852136 AVC852127:AVC852136 ALG852127:ALG852136 ABK852127:ABK852136 RO852127:RO852136 HS852127:HS852136 WUE786591:WUE786600 WKI786591:WKI786600 WAM786591:WAM786600 VQQ786591:VQQ786600 VGU786591:VGU786600 UWY786591:UWY786600 UNC786591:UNC786600 UDG786591:UDG786600 TTK786591:TTK786600 TJO786591:TJO786600 SZS786591:SZS786600 SPW786591:SPW786600 SGA786591:SGA786600 RWE786591:RWE786600 RMI786591:RMI786600 RCM786591:RCM786600 QSQ786591:QSQ786600 QIU786591:QIU786600 PYY786591:PYY786600 PPC786591:PPC786600 PFG786591:PFG786600 OVK786591:OVK786600 OLO786591:OLO786600 OBS786591:OBS786600 NRW786591:NRW786600 NIA786591:NIA786600 MYE786591:MYE786600 MOI786591:MOI786600 MEM786591:MEM786600 LUQ786591:LUQ786600 LKU786591:LKU786600 LAY786591:LAY786600 KRC786591:KRC786600 KHG786591:KHG786600 JXK786591:JXK786600 JNO786591:JNO786600 JDS786591:JDS786600 ITW786591:ITW786600 IKA786591:IKA786600 IAE786591:IAE786600 HQI786591:HQI786600 HGM786591:HGM786600 GWQ786591:GWQ786600 GMU786591:GMU786600 GCY786591:GCY786600 FTC786591:FTC786600 FJG786591:FJG786600 EZK786591:EZK786600 EPO786591:EPO786600 EFS786591:EFS786600 DVW786591:DVW786600 DMA786591:DMA786600 DCE786591:DCE786600 CSI786591:CSI786600 CIM786591:CIM786600 BYQ786591:BYQ786600 BOU786591:BOU786600 BEY786591:BEY786600 AVC786591:AVC786600 ALG786591:ALG786600 ABK786591:ABK786600 RO786591:RO786600 HS786591:HS786600 WUE721055:WUE721064 WKI721055:WKI721064 WAM721055:WAM721064 VQQ721055:VQQ721064 VGU721055:VGU721064 UWY721055:UWY721064 UNC721055:UNC721064 UDG721055:UDG721064 TTK721055:TTK721064 TJO721055:TJO721064 SZS721055:SZS721064 SPW721055:SPW721064 SGA721055:SGA721064 RWE721055:RWE721064 RMI721055:RMI721064 RCM721055:RCM721064 QSQ721055:QSQ721064 QIU721055:QIU721064 PYY721055:PYY721064 PPC721055:PPC721064 PFG721055:PFG721064 OVK721055:OVK721064 OLO721055:OLO721064 OBS721055:OBS721064 NRW721055:NRW721064 NIA721055:NIA721064 MYE721055:MYE721064 MOI721055:MOI721064 MEM721055:MEM721064 LUQ721055:LUQ721064 LKU721055:LKU721064 LAY721055:LAY721064 KRC721055:KRC721064 KHG721055:KHG721064 JXK721055:JXK721064 JNO721055:JNO721064 JDS721055:JDS721064 ITW721055:ITW721064 IKA721055:IKA721064 IAE721055:IAE721064 HQI721055:HQI721064 HGM721055:HGM721064 GWQ721055:GWQ721064 GMU721055:GMU721064 GCY721055:GCY721064 FTC721055:FTC721064 FJG721055:FJG721064 EZK721055:EZK721064 EPO721055:EPO721064 EFS721055:EFS721064 DVW721055:DVW721064 DMA721055:DMA721064 DCE721055:DCE721064 CSI721055:CSI721064 CIM721055:CIM721064 BYQ721055:BYQ721064 BOU721055:BOU721064 BEY721055:BEY721064 AVC721055:AVC721064 ALG721055:ALG721064 ABK721055:ABK721064 RO721055:RO721064 HS721055:HS721064 WUE655519:WUE655528 WKI655519:WKI655528 WAM655519:WAM655528 VQQ655519:VQQ655528 VGU655519:VGU655528 UWY655519:UWY655528 UNC655519:UNC655528 UDG655519:UDG655528 TTK655519:TTK655528 TJO655519:TJO655528 SZS655519:SZS655528 SPW655519:SPW655528 SGA655519:SGA655528 RWE655519:RWE655528 RMI655519:RMI655528 RCM655519:RCM655528 QSQ655519:QSQ655528 QIU655519:QIU655528 PYY655519:PYY655528 PPC655519:PPC655528 PFG655519:PFG655528 OVK655519:OVK655528 OLO655519:OLO655528 OBS655519:OBS655528 NRW655519:NRW655528 NIA655519:NIA655528 MYE655519:MYE655528 MOI655519:MOI655528 MEM655519:MEM655528 LUQ655519:LUQ655528 LKU655519:LKU655528 LAY655519:LAY655528 KRC655519:KRC655528 KHG655519:KHG655528 JXK655519:JXK655528 JNO655519:JNO655528 JDS655519:JDS655528 ITW655519:ITW655528 IKA655519:IKA655528 IAE655519:IAE655528 HQI655519:HQI655528 HGM655519:HGM655528 GWQ655519:GWQ655528 GMU655519:GMU655528 GCY655519:GCY655528 FTC655519:FTC655528 FJG655519:FJG655528 EZK655519:EZK655528 EPO655519:EPO655528 EFS655519:EFS655528 DVW655519:DVW655528 DMA655519:DMA655528 DCE655519:DCE655528 CSI655519:CSI655528 CIM655519:CIM655528 BYQ655519:BYQ655528 BOU655519:BOU655528 BEY655519:BEY655528 AVC655519:AVC655528 ALG655519:ALG655528 ABK655519:ABK655528 RO655519:RO655528 HS655519:HS655528 WUE589983:WUE589992 WKI589983:WKI589992 WAM589983:WAM589992 VQQ589983:VQQ589992 VGU589983:VGU589992 UWY589983:UWY589992 UNC589983:UNC589992 UDG589983:UDG589992 TTK589983:TTK589992 TJO589983:TJO589992 SZS589983:SZS589992 SPW589983:SPW589992 SGA589983:SGA589992 RWE589983:RWE589992 RMI589983:RMI589992 RCM589983:RCM589992 QSQ589983:QSQ589992 QIU589983:QIU589992 PYY589983:PYY589992 PPC589983:PPC589992 PFG589983:PFG589992 OVK589983:OVK589992 OLO589983:OLO589992 OBS589983:OBS589992 NRW589983:NRW589992 NIA589983:NIA589992 MYE589983:MYE589992 MOI589983:MOI589992 MEM589983:MEM589992 LUQ589983:LUQ589992 LKU589983:LKU589992 LAY589983:LAY589992 KRC589983:KRC589992 KHG589983:KHG589992 JXK589983:JXK589992 JNO589983:JNO589992 JDS589983:JDS589992 ITW589983:ITW589992 IKA589983:IKA589992 IAE589983:IAE589992 HQI589983:HQI589992 HGM589983:HGM589992 GWQ589983:GWQ589992 GMU589983:GMU589992 GCY589983:GCY589992 FTC589983:FTC589992 FJG589983:FJG589992 EZK589983:EZK589992 EPO589983:EPO589992 EFS589983:EFS589992 DVW589983:DVW589992 DMA589983:DMA589992 DCE589983:DCE589992 CSI589983:CSI589992 CIM589983:CIM589992 BYQ589983:BYQ589992 BOU589983:BOU589992 BEY589983:BEY589992 AVC589983:AVC589992 ALG589983:ALG589992 ABK589983:ABK589992 RO589983:RO589992 HS589983:HS589992 WUE524447:WUE524456 WKI524447:WKI524456 WAM524447:WAM524456 VQQ524447:VQQ524456 VGU524447:VGU524456 UWY524447:UWY524456 UNC524447:UNC524456 UDG524447:UDG524456 TTK524447:TTK524456 TJO524447:TJO524456 SZS524447:SZS524456 SPW524447:SPW524456 SGA524447:SGA524456 RWE524447:RWE524456 RMI524447:RMI524456 RCM524447:RCM524456 QSQ524447:QSQ524456 QIU524447:QIU524456 PYY524447:PYY524456 PPC524447:PPC524456 PFG524447:PFG524456 OVK524447:OVK524456 OLO524447:OLO524456 OBS524447:OBS524456 NRW524447:NRW524456 NIA524447:NIA524456 MYE524447:MYE524456 MOI524447:MOI524456 MEM524447:MEM524456 LUQ524447:LUQ524456 LKU524447:LKU524456 LAY524447:LAY524456 KRC524447:KRC524456 KHG524447:KHG524456 JXK524447:JXK524456 JNO524447:JNO524456 JDS524447:JDS524456 ITW524447:ITW524456 IKA524447:IKA524456 IAE524447:IAE524456 HQI524447:HQI524456 HGM524447:HGM524456 GWQ524447:GWQ524456 GMU524447:GMU524456 GCY524447:GCY524456 FTC524447:FTC524456 FJG524447:FJG524456 EZK524447:EZK524456 EPO524447:EPO524456 EFS524447:EFS524456 DVW524447:DVW524456 DMA524447:DMA524456 DCE524447:DCE524456 CSI524447:CSI524456 CIM524447:CIM524456 BYQ524447:BYQ524456 BOU524447:BOU524456 BEY524447:BEY524456 AVC524447:AVC524456 ALG524447:ALG524456 ABK524447:ABK524456 RO524447:RO524456 HS524447:HS524456 WUE458911:WUE458920 WKI458911:WKI458920 WAM458911:WAM458920 VQQ458911:VQQ458920 VGU458911:VGU458920 UWY458911:UWY458920 UNC458911:UNC458920 UDG458911:UDG458920 TTK458911:TTK458920 TJO458911:TJO458920 SZS458911:SZS458920 SPW458911:SPW458920 SGA458911:SGA458920 RWE458911:RWE458920 RMI458911:RMI458920 RCM458911:RCM458920 QSQ458911:QSQ458920 QIU458911:QIU458920 PYY458911:PYY458920 PPC458911:PPC458920 PFG458911:PFG458920 OVK458911:OVK458920 OLO458911:OLO458920 OBS458911:OBS458920 NRW458911:NRW458920 NIA458911:NIA458920 MYE458911:MYE458920 MOI458911:MOI458920 MEM458911:MEM458920 LUQ458911:LUQ458920 LKU458911:LKU458920 LAY458911:LAY458920 KRC458911:KRC458920 KHG458911:KHG458920 JXK458911:JXK458920 JNO458911:JNO458920 JDS458911:JDS458920 ITW458911:ITW458920 IKA458911:IKA458920 IAE458911:IAE458920 HQI458911:HQI458920 HGM458911:HGM458920 GWQ458911:GWQ458920 GMU458911:GMU458920 GCY458911:GCY458920 FTC458911:FTC458920 FJG458911:FJG458920 EZK458911:EZK458920 EPO458911:EPO458920 EFS458911:EFS458920 DVW458911:DVW458920 DMA458911:DMA458920 DCE458911:DCE458920 CSI458911:CSI458920 CIM458911:CIM458920 BYQ458911:BYQ458920 BOU458911:BOU458920 BEY458911:BEY458920 AVC458911:AVC458920 ALG458911:ALG458920 ABK458911:ABK458920 RO458911:RO458920 HS458911:HS458920 WUE393375:WUE393384 WKI393375:WKI393384 WAM393375:WAM393384 VQQ393375:VQQ393384 VGU393375:VGU393384 UWY393375:UWY393384 UNC393375:UNC393384 UDG393375:UDG393384 TTK393375:TTK393384 TJO393375:TJO393384 SZS393375:SZS393384 SPW393375:SPW393384 SGA393375:SGA393384 RWE393375:RWE393384 RMI393375:RMI393384 RCM393375:RCM393384 QSQ393375:QSQ393384 QIU393375:QIU393384 PYY393375:PYY393384 PPC393375:PPC393384 PFG393375:PFG393384 OVK393375:OVK393384 OLO393375:OLO393384 OBS393375:OBS393384 NRW393375:NRW393384 NIA393375:NIA393384 MYE393375:MYE393384 MOI393375:MOI393384 MEM393375:MEM393384 LUQ393375:LUQ393384 LKU393375:LKU393384 LAY393375:LAY393384 KRC393375:KRC393384 KHG393375:KHG393384 JXK393375:JXK393384 JNO393375:JNO393384 JDS393375:JDS393384 ITW393375:ITW393384 IKA393375:IKA393384 IAE393375:IAE393384 HQI393375:HQI393384 HGM393375:HGM393384 GWQ393375:GWQ393384 GMU393375:GMU393384 GCY393375:GCY393384 FTC393375:FTC393384 FJG393375:FJG393384 EZK393375:EZK393384 EPO393375:EPO393384 EFS393375:EFS393384 DVW393375:DVW393384 DMA393375:DMA393384 DCE393375:DCE393384 CSI393375:CSI393384 CIM393375:CIM393384 BYQ393375:BYQ393384 BOU393375:BOU393384 BEY393375:BEY393384 AVC393375:AVC393384 ALG393375:ALG393384 ABK393375:ABK393384 RO393375:RO393384 HS393375:HS393384 WUE327839:WUE327848 WKI327839:WKI327848 WAM327839:WAM327848 VQQ327839:VQQ327848 VGU327839:VGU327848 UWY327839:UWY327848 UNC327839:UNC327848 UDG327839:UDG327848 TTK327839:TTK327848 TJO327839:TJO327848 SZS327839:SZS327848 SPW327839:SPW327848 SGA327839:SGA327848 RWE327839:RWE327848 RMI327839:RMI327848 RCM327839:RCM327848 QSQ327839:QSQ327848 QIU327839:QIU327848 PYY327839:PYY327848 PPC327839:PPC327848 PFG327839:PFG327848 OVK327839:OVK327848 OLO327839:OLO327848 OBS327839:OBS327848 NRW327839:NRW327848 NIA327839:NIA327848 MYE327839:MYE327848 MOI327839:MOI327848 MEM327839:MEM327848 LUQ327839:LUQ327848 LKU327839:LKU327848 LAY327839:LAY327848 KRC327839:KRC327848 KHG327839:KHG327848 JXK327839:JXK327848 JNO327839:JNO327848 JDS327839:JDS327848 ITW327839:ITW327848 IKA327839:IKA327848 IAE327839:IAE327848 HQI327839:HQI327848 HGM327839:HGM327848 GWQ327839:GWQ327848 GMU327839:GMU327848 GCY327839:GCY327848 FTC327839:FTC327848 FJG327839:FJG327848 EZK327839:EZK327848 EPO327839:EPO327848 EFS327839:EFS327848 DVW327839:DVW327848 DMA327839:DMA327848 DCE327839:DCE327848 CSI327839:CSI327848 CIM327839:CIM327848 BYQ327839:BYQ327848 BOU327839:BOU327848 BEY327839:BEY327848 AVC327839:AVC327848 ALG327839:ALG327848 ABK327839:ABK327848 RO327839:RO327848 HS327839:HS327848 WUE262303:WUE262312 WKI262303:WKI262312 WAM262303:WAM262312 VQQ262303:VQQ262312 VGU262303:VGU262312 UWY262303:UWY262312 UNC262303:UNC262312 UDG262303:UDG262312 TTK262303:TTK262312 TJO262303:TJO262312 SZS262303:SZS262312 SPW262303:SPW262312 SGA262303:SGA262312 RWE262303:RWE262312 RMI262303:RMI262312 RCM262303:RCM262312 QSQ262303:QSQ262312 QIU262303:QIU262312 PYY262303:PYY262312 PPC262303:PPC262312 PFG262303:PFG262312 OVK262303:OVK262312 OLO262303:OLO262312 OBS262303:OBS262312 NRW262303:NRW262312 NIA262303:NIA262312 MYE262303:MYE262312 MOI262303:MOI262312 MEM262303:MEM262312 LUQ262303:LUQ262312 LKU262303:LKU262312 LAY262303:LAY262312 KRC262303:KRC262312 KHG262303:KHG262312 JXK262303:JXK262312 JNO262303:JNO262312 JDS262303:JDS262312 ITW262303:ITW262312 IKA262303:IKA262312 IAE262303:IAE262312 HQI262303:HQI262312 HGM262303:HGM262312 GWQ262303:GWQ262312 GMU262303:GMU262312 GCY262303:GCY262312 FTC262303:FTC262312 FJG262303:FJG262312 EZK262303:EZK262312 EPO262303:EPO262312 EFS262303:EFS262312 DVW262303:DVW262312 DMA262303:DMA262312 DCE262303:DCE262312 CSI262303:CSI262312 CIM262303:CIM262312 BYQ262303:BYQ262312 BOU262303:BOU262312 BEY262303:BEY262312 AVC262303:AVC262312 ALG262303:ALG262312 ABK262303:ABK262312 RO262303:RO262312 HS262303:HS262312 WUE196767:WUE196776 WKI196767:WKI196776 WAM196767:WAM196776 VQQ196767:VQQ196776 VGU196767:VGU196776 UWY196767:UWY196776 UNC196767:UNC196776 UDG196767:UDG196776 TTK196767:TTK196776 TJO196767:TJO196776 SZS196767:SZS196776 SPW196767:SPW196776 SGA196767:SGA196776 RWE196767:RWE196776 RMI196767:RMI196776 RCM196767:RCM196776 QSQ196767:QSQ196776 QIU196767:QIU196776 PYY196767:PYY196776 PPC196767:PPC196776 PFG196767:PFG196776 OVK196767:OVK196776 OLO196767:OLO196776 OBS196767:OBS196776 NRW196767:NRW196776 NIA196767:NIA196776 MYE196767:MYE196776 MOI196767:MOI196776 MEM196767:MEM196776 LUQ196767:LUQ196776 LKU196767:LKU196776 LAY196767:LAY196776 KRC196767:KRC196776 KHG196767:KHG196776 JXK196767:JXK196776 JNO196767:JNO196776 JDS196767:JDS196776 ITW196767:ITW196776 IKA196767:IKA196776 IAE196767:IAE196776 HQI196767:HQI196776 HGM196767:HGM196776 GWQ196767:GWQ196776 GMU196767:GMU196776 GCY196767:GCY196776 FTC196767:FTC196776 FJG196767:FJG196776 EZK196767:EZK196776 EPO196767:EPO196776 EFS196767:EFS196776 DVW196767:DVW196776 DMA196767:DMA196776 DCE196767:DCE196776 CSI196767:CSI196776 CIM196767:CIM196776 BYQ196767:BYQ196776 BOU196767:BOU196776 BEY196767:BEY196776 AVC196767:AVC196776 ALG196767:ALG196776 ABK196767:ABK196776 RO196767:RO196776 HS196767:HS196776 WUE131231:WUE131240 WKI131231:WKI131240 WAM131231:WAM131240 VQQ131231:VQQ131240 VGU131231:VGU131240 UWY131231:UWY131240 UNC131231:UNC131240 UDG131231:UDG131240 TTK131231:TTK131240 TJO131231:TJO131240 SZS131231:SZS131240 SPW131231:SPW131240 SGA131231:SGA131240 RWE131231:RWE131240 RMI131231:RMI131240 RCM131231:RCM131240 QSQ131231:QSQ131240 QIU131231:QIU131240 PYY131231:PYY131240 PPC131231:PPC131240 PFG131231:PFG131240 OVK131231:OVK131240 OLO131231:OLO131240 OBS131231:OBS131240 NRW131231:NRW131240 NIA131231:NIA131240 MYE131231:MYE131240 MOI131231:MOI131240 MEM131231:MEM131240 LUQ131231:LUQ131240 LKU131231:LKU131240 LAY131231:LAY131240 KRC131231:KRC131240 KHG131231:KHG131240 JXK131231:JXK131240 JNO131231:JNO131240 JDS131231:JDS131240 ITW131231:ITW131240 IKA131231:IKA131240 IAE131231:IAE131240 HQI131231:HQI131240 HGM131231:HGM131240 GWQ131231:GWQ131240 GMU131231:GMU131240 GCY131231:GCY131240 FTC131231:FTC131240 FJG131231:FJG131240 EZK131231:EZK131240 EPO131231:EPO131240 EFS131231:EFS131240 DVW131231:DVW131240 DMA131231:DMA131240 DCE131231:DCE131240 CSI131231:CSI131240 CIM131231:CIM131240 BYQ131231:BYQ131240 BOU131231:BOU131240 BEY131231:BEY131240 AVC131231:AVC131240 ALG131231:ALG131240 ABK131231:ABK131240 RO131231:RO131240 HS131231:HS131240 WUE65695:WUE65704 WKI65695:WKI65704 WAM65695:WAM65704 VQQ65695:VQQ65704 VGU65695:VGU65704 UWY65695:UWY65704 UNC65695:UNC65704 UDG65695:UDG65704 TTK65695:TTK65704 TJO65695:TJO65704 SZS65695:SZS65704 SPW65695:SPW65704 SGA65695:SGA65704 RWE65695:RWE65704 RMI65695:RMI65704 RCM65695:RCM65704 QSQ65695:QSQ65704 QIU65695:QIU65704 PYY65695:PYY65704 PPC65695:PPC65704 PFG65695:PFG65704 OVK65695:OVK65704 OLO65695:OLO65704 OBS65695:OBS65704 NRW65695:NRW65704 NIA65695:NIA65704 MYE65695:MYE65704 MOI65695:MOI65704 MEM65695:MEM65704 LUQ65695:LUQ65704 LKU65695:LKU65704 LAY65695:LAY65704 KRC65695:KRC65704 KHG65695:KHG65704 JXK65695:JXK65704 JNO65695:JNO65704 JDS65695:JDS65704 ITW65695:ITW65704 IKA65695:IKA65704 IAE65695:IAE65704 HQI65695:HQI65704 HGM65695:HGM65704 GWQ65695:GWQ65704 GMU65695:GMU65704 GCY65695:GCY65704 FTC65695:FTC65704 FJG65695:FJG65704 EZK65695:EZK65704 EPO65695:EPO65704 EFS65695:EFS65704 DVW65695:DVW65704 DMA65695:DMA65704 DCE65695:DCE65704 CSI65695:CSI65704 CIM65695:CIM65704 BYQ65695:BYQ65704 BOU65695:BOU65704 BEY65695:BEY65704 AVC65695:AVC65704 ALG65695:ALG65704 ABK65695:ABK65704 RO65695:RO65704 HS65695:HS65704 WUE983188:WUE983197 WKI983188:WKI983197 WAM983188:WAM983197 VQQ983188:VQQ983197 VGU983188:VGU983197 UWY983188:UWY983197 UNC983188:UNC983197 UDG983188:UDG983197 TTK983188:TTK983197 TJO983188:TJO983197 SZS983188:SZS983197 SPW983188:SPW983197 SGA983188:SGA983197 RWE983188:RWE983197 RMI983188:RMI983197 RCM983188:RCM983197 QSQ983188:QSQ983197 QIU983188:QIU983197 PYY983188:PYY983197 PPC983188:PPC983197 PFG983188:PFG983197 OVK983188:OVK983197 OLO983188:OLO983197 OBS983188:OBS983197 NRW983188:NRW983197 NIA983188:NIA983197 MYE983188:MYE983197 MOI983188:MOI983197 MEM983188:MEM983197 LUQ983188:LUQ983197 LKU983188:LKU983197 LAY983188:LAY983197 KRC983188:KRC983197 KHG983188:KHG983197 JXK983188:JXK983197 JNO983188:JNO983197 JDS983188:JDS983197 ITW983188:ITW983197 IKA983188:IKA983197 IAE983188:IAE983197 HQI983188:HQI983197 HGM983188:HGM983197 GWQ983188:GWQ983197 GMU983188:GMU983197 GCY983188:GCY983197 FTC983188:FTC983197 FJG983188:FJG983197 EZK983188:EZK983197 EPO983188:EPO983197 EFS983188:EFS983197 DVW983188:DVW983197 DMA983188:DMA983197 DCE983188:DCE983197 CSI983188:CSI983197 CIM983188:CIM983197 BYQ983188:BYQ983197 BOU983188:BOU983197 BEY983188:BEY983197 AVC983188:AVC983197 ALG983188:ALG983197 ABK983188:ABK983197 RO983188:RO983197 HS983188:HS983197 WUE917652:WUE917661 WKI917652:WKI917661 WAM917652:WAM917661 VQQ917652:VQQ917661 VGU917652:VGU917661 UWY917652:UWY917661 UNC917652:UNC917661 UDG917652:UDG917661 TTK917652:TTK917661 TJO917652:TJO917661 SZS917652:SZS917661 SPW917652:SPW917661 SGA917652:SGA917661 RWE917652:RWE917661 RMI917652:RMI917661 RCM917652:RCM917661 QSQ917652:QSQ917661 QIU917652:QIU917661 PYY917652:PYY917661 PPC917652:PPC917661 PFG917652:PFG917661 OVK917652:OVK917661 OLO917652:OLO917661 OBS917652:OBS917661 NRW917652:NRW917661 NIA917652:NIA917661 MYE917652:MYE917661 MOI917652:MOI917661 MEM917652:MEM917661 LUQ917652:LUQ917661 LKU917652:LKU917661 LAY917652:LAY917661 KRC917652:KRC917661 KHG917652:KHG917661 JXK917652:JXK917661 JNO917652:JNO917661 JDS917652:JDS917661 ITW917652:ITW917661 IKA917652:IKA917661 IAE917652:IAE917661 HQI917652:HQI917661 HGM917652:HGM917661 GWQ917652:GWQ917661 GMU917652:GMU917661 GCY917652:GCY917661 FTC917652:FTC917661 FJG917652:FJG917661 EZK917652:EZK917661 EPO917652:EPO917661 EFS917652:EFS917661 DVW917652:DVW917661 DMA917652:DMA917661 DCE917652:DCE917661 CSI917652:CSI917661 CIM917652:CIM917661 BYQ917652:BYQ917661 BOU917652:BOU917661 BEY917652:BEY917661 AVC917652:AVC917661 ALG917652:ALG917661 ABK917652:ABK917661 RO917652:RO917661 HS917652:HS917661 WUE852116:WUE852125 WKI852116:WKI852125 WAM852116:WAM852125 VQQ852116:VQQ852125 VGU852116:VGU852125 UWY852116:UWY852125 UNC852116:UNC852125 UDG852116:UDG852125 TTK852116:TTK852125 TJO852116:TJO852125 SZS852116:SZS852125 SPW852116:SPW852125 SGA852116:SGA852125 RWE852116:RWE852125 RMI852116:RMI852125 RCM852116:RCM852125 QSQ852116:QSQ852125 QIU852116:QIU852125 PYY852116:PYY852125 PPC852116:PPC852125 PFG852116:PFG852125 OVK852116:OVK852125 OLO852116:OLO852125 OBS852116:OBS852125 NRW852116:NRW852125 NIA852116:NIA852125 MYE852116:MYE852125 MOI852116:MOI852125 MEM852116:MEM852125 LUQ852116:LUQ852125 LKU852116:LKU852125 LAY852116:LAY852125 KRC852116:KRC852125 KHG852116:KHG852125 JXK852116:JXK852125 JNO852116:JNO852125 JDS852116:JDS852125 ITW852116:ITW852125 IKA852116:IKA852125 IAE852116:IAE852125 HQI852116:HQI852125 HGM852116:HGM852125 GWQ852116:GWQ852125 GMU852116:GMU852125 GCY852116:GCY852125 FTC852116:FTC852125 FJG852116:FJG852125 EZK852116:EZK852125 EPO852116:EPO852125 EFS852116:EFS852125 DVW852116:DVW852125 DMA852116:DMA852125 DCE852116:DCE852125 CSI852116:CSI852125 CIM852116:CIM852125 BYQ852116:BYQ852125 BOU852116:BOU852125 BEY852116:BEY852125 AVC852116:AVC852125 ALG852116:ALG852125 ABK852116:ABK852125 RO852116:RO852125 HS852116:HS852125 WUE786580:WUE786589 WKI786580:WKI786589 WAM786580:WAM786589 VQQ786580:VQQ786589 VGU786580:VGU786589 UWY786580:UWY786589 UNC786580:UNC786589 UDG786580:UDG786589 TTK786580:TTK786589 TJO786580:TJO786589 SZS786580:SZS786589 SPW786580:SPW786589 SGA786580:SGA786589 RWE786580:RWE786589 RMI786580:RMI786589 RCM786580:RCM786589 QSQ786580:QSQ786589 QIU786580:QIU786589 PYY786580:PYY786589 PPC786580:PPC786589 PFG786580:PFG786589 OVK786580:OVK786589 OLO786580:OLO786589 OBS786580:OBS786589 NRW786580:NRW786589 NIA786580:NIA786589 MYE786580:MYE786589 MOI786580:MOI786589 MEM786580:MEM786589 LUQ786580:LUQ786589 LKU786580:LKU786589 LAY786580:LAY786589 KRC786580:KRC786589 KHG786580:KHG786589 JXK786580:JXK786589 JNO786580:JNO786589 JDS786580:JDS786589 ITW786580:ITW786589 IKA786580:IKA786589 IAE786580:IAE786589 HQI786580:HQI786589 HGM786580:HGM786589 GWQ786580:GWQ786589 GMU786580:GMU786589 GCY786580:GCY786589 FTC786580:FTC786589 FJG786580:FJG786589 EZK786580:EZK786589 EPO786580:EPO786589 EFS786580:EFS786589 DVW786580:DVW786589 DMA786580:DMA786589 DCE786580:DCE786589 CSI786580:CSI786589 CIM786580:CIM786589 BYQ786580:BYQ786589 BOU786580:BOU786589 BEY786580:BEY786589 AVC786580:AVC786589 ALG786580:ALG786589 ABK786580:ABK786589 RO786580:RO786589 HS786580:HS786589 WUE721044:WUE721053 WKI721044:WKI721053 WAM721044:WAM721053 VQQ721044:VQQ721053 VGU721044:VGU721053 UWY721044:UWY721053 UNC721044:UNC721053 UDG721044:UDG721053 TTK721044:TTK721053 TJO721044:TJO721053 SZS721044:SZS721053 SPW721044:SPW721053 SGA721044:SGA721053 RWE721044:RWE721053 RMI721044:RMI721053 RCM721044:RCM721053 QSQ721044:QSQ721053 QIU721044:QIU721053 PYY721044:PYY721053 PPC721044:PPC721053 PFG721044:PFG721053 OVK721044:OVK721053 OLO721044:OLO721053 OBS721044:OBS721053 NRW721044:NRW721053 NIA721044:NIA721053 MYE721044:MYE721053 MOI721044:MOI721053 MEM721044:MEM721053 LUQ721044:LUQ721053 LKU721044:LKU721053 LAY721044:LAY721053 KRC721044:KRC721053 KHG721044:KHG721053 JXK721044:JXK721053 JNO721044:JNO721053 JDS721044:JDS721053 ITW721044:ITW721053 IKA721044:IKA721053 IAE721044:IAE721053 HQI721044:HQI721053 HGM721044:HGM721053 GWQ721044:GWQ721053 GMU721044:GMU721053 GCY721044:GCY721053 FTC721044:FTC721053 FJG721044:FJG721053 EZK721044:EZK721053 EPO721044:EPO721053 EFS721044:EFS721053 DVW721044:DVW721053 DMA721044:DMA721053 DCE721044:DCE721053 CSI721044:CSI721053 CIM721044:CIM721053 BYQ721044:BYQ721053 BOU721044:BOU721053 BEY721044:BEY721053 AVC721044:AVC721053 ALG721044:ALG721053 ABK721044:ABK721053 RO721044:RO721053 HS721044:HS721053 WUE655508:WUE655517 WKI655508:WKI655517 WAM655508:WAM655517 VQQ655508:VQQ655517 VGU655508:VGU655517 UWY655508:UWY655517 UNC655508:UNC655517 UDG655508:UDG655517 TTK655508:TTK655517 TJO655508:TJO655517 SZS655508:SZS655517 SPW655508:SPW655517 SGA655508:SGA655517 RWE655508:RWE655517 RMI655508:RMI655517 RCM655508:RCM655517 QSQ655508:QSQ655517 QIU655508:QIU655517 PYY655508:PYY655517 PPC655508:PPC655517 PFG655508:PFG655517 OVK655508:OVK655517 OLO655508:OLO655517 OBS655508:OBS655517 NRW655508:NRW655517 NIA655508:NIA655517 MYE655508:MYE655517 MOI655508:MOI655517 MEM655508:MEM655517 LUQ655508:LUQ655517 LKU655508:LKU655517 LAY655508:LAY655517 KRC655508:KRC655517 KHG655508:KHG655517 JXK655508:JXK655517 JNO655508:JNO655517 JDS655508:JDS655517 ITW655508:ITW655517 IKA655508:IKA655517 IAE655508:IAE655517 HQI655508:HQI655517 HGM655508:HGM655517 GWQ655508:GWQ655517 GMU655508:GMU655517 GCY655508:GCY655517 FTC655508:FTC655517 FJG655508:FJG655517 EZK655508:EZK655517 EPO655508:EPO655517 EFS655508:EFS655517 DVW655508:DVW655517 DMA655508:DMA655517 DCE655508:DCE655517 CSI655508:CSI655517 CIM655508:CIM655517 BYQ655508:BYQ655517 BOU655508:BOU655517 BEY655508:BEY655517 AVC655508:AVC655517 ALG655508:ALG655517 ABK655508:ABK655517 RO655508:RO655517 HS655508:HS655517 WUE589972:WUE589981 WKI589972:WKI589981 WAM589972:WAM589981 VQQ589972:VQQ589981 VGU589972:VGU589981 UWY589972:UWY589981 UNC589972:UNC589981 UDG589972:UDG589981 TTK589972:TTK589981 TJO589972:TJO589981 SZS589972:SZS589981 SPW589972:SPW589981 SGA589972:SGA589981 RWE589972:RWE589981 RMI589972:RMI589981 RCM589972:RCM589981 QSQ589972:QSQ589981 QIU589972:QIU589981 PYY589972:PYY589981 PPC589972:PPC589981 PFG589972:PFG589981 OVK589972:OVK589981 OLO589972:OLO589981 OBS589972:OBS589981 NRW589972:NRW589981 NIA589972:NIA589981 MYE589972:MYE589981 MOI589972:MOI589981 MEM589972:MEM589981 LUQ589972:LUQ589981 LKU589972:LKU589981 LAY589972:LAY589981 KRC589972:KRC589981 KHG589972:KHG589981 JXK589972:JXK589981 JNO589972:JNO589981 JDS589972:JDS589981 ITW589972:ITW589981 IKA589972:IKA589981 IAE589972:IAE589981 HQI589972:HQI589981 HGM589972:HGM589981 GWQ589972:GWQ589981 GMU589972:GMU589981 GCY589972:GCY589981 FTC589972:FTC589981 FJG589972:FJG589981 EZK589972:EZK589981 EPO589972:EPO589981 EFS589972:EFS589981 DVW589972:DVW589981 DMA589972:DMA589981 DCE589972:DCE589981 CSI589972:CSI589981 CIM589972:CIM589981 BYQ589972:BYQ589981 BOU589972:BOU589981 BEY589972:BEY589981 AVC589972:AVC589981 ALG589972:ALG589981 ABK589972:ABK589981 RO589972:RO589981 HS589972:HS589981 WUE524436:WUE524445 WKI524436:WKI524445 WAM524436:WAM524445 VQQ524436:VQQ524445 VGU524436:VGU524445 UWY524436:UWY524445 UNC524436:UNC524445 UDG524436:UDG524445 TTK524436:TTK524445 TJO524436:TJO524445 SZS524436:SZS524445 SPW524436:SPW524445 SGA524436:SGA524445 RWE524436:RWE524445 RMI524436:RMI524445 RCM524436:RCM524445 QSQ524436:QSQ524445 QIU524436:QIU524445 PYY524436:PYY524445 PPC524436:PPC524445 PFG524436:PFG524445 OVK524436:OVK524445 OLO524436:OLO524445 OBS524436:OBS524445 NRW524436:NRW524445 NIA524436:NIA524445 MYE524436:MYE524445 MOI524436:MOI524445 MEM524436:MEM524445 LUQ524436:LUQ524445 LKU524436:LKU524445 LAY524436:LAY524445 KRC524436:KRC524445 KHG524436:KHG524445 JXK524436:JXK524445 JNO524436:JNO524445 JDS524436:JDS524445 ITW524436:ITW524445 IKA524436:IKA524445 IAE524436:IAE524445 HQI524436:HQI524445 HGM524436:HGM524445 GWQ524436:GWQ524445 GMU524436:GMU524445 GCY524436:GCY524445 FTC524436:FTC524445 FJG524436:FJG524445 EZK524436:EZK524445 EPO524436:EPO524445 EFS524436:EFS524445 DVW524436:DVW524445 DMA524436:DMA524445 DCE524436:DCE524445 CSI524436:CSI524445 CIM524436:CIM524445 BYQ524436:BYQ524445 BOU524436:BOU524445 BEY524436:BEY524445 AVC524436:AVC524445 ALG524436:ALG524445 ABK524436:ABK524445 RO524436:RO524445 HS524436:HS524445 WUE458900:WUE458909 WKI458900:WKI458909 WAM458900:WAM458909 VQQ458900:VQQ458909 VGU458900:VGU458909 UWY458900:UWY458909 UNC458900:UNC458909 UDG458900:UDG458909 TTK458900:TTK458909 TJO458900:TJO458909 SZS458900:SZS458909 SPW458900:SPW458909 SGA458900:SGA458909 RWE458900:RWE458909 RMI458900:RMI458909 RCM458900:RCM458909 QSQ458900:QSQ458909 QIU458900:QIU458909 PYY458900:PYY458909 PPC458900:PPC458909 PFG458900:PFG458909 OVK458900:OVK458909 OLO458900:OLO458909 OBS458900:OBS458909 NRW458900:NRW458909 NIA458900:NIA458909 MYE458900:MYE458909 MOI458900:MOI458909 MEM458900:MEM458909 LUQ458900:LUQ458909 LKU458900:LKU458909 LAY458900:LAY458909 KRC458900:KRC458909 KHG458900:KHG458909 JXK458900:JXK458909 JNO458900:JNO458909 JDS458900:JDS458909 ITW458900:ITW458909 IKA458900:IKA458909 IAE458900:IAE458909 HQI458900:HQI458909 HGM458900:HGM458909 GWQ458900:GWQ458909 GMU458900:GMU458909 GCY458900:GCY458909 FTC458900:FTC458909 FJG458900:FJG458909 EZK458900:EZK458909 EPO458900:EPO458909 EFS458900:EFS458909 DVW458900:DVW458909 DMA458900:DMA458909 DCE458900:DCE458909 CSI458900:CSI458909 CIM458900:CIM458909 BYQ458900:BYQ458909 BOU458900:BOU458909 BEY458900:BEY458909 AVC458900:AVC458909 ALG458900:ALG458909 ABK458900:ABK458909 RO458900:RO458909 HS458900:HS458909 WUE393364:WUE393373 WKI393364:WKI393373 WAM393364:WAM393373 VQQ393364:VQQ393373 VGU393364:VGU393373 UWY393364:UWY393373 UNC393364:UNC393373 UDG393364:UDG393373 TTK393364:TTK393373 TJO393364:TJO393373 SZS393364:SZS393373 SPW393364:SPW393373 SGA393364:SGA393373 RWE393364:RWE393373 RMI393364:RMI393373 RCM393364:RCM393373 QSQ393364:QSQ393373 QIU393364:QIU393373 PYY393364:PYY393373 PPC393364:PPC393373 PFG393364:PFG393373 OVK393364:OVK393373 OLO393364:OLO393373 OBS393364:OBS393373 NRW393364:NRW393373 NIA393364:NIA393373 MYE393364:MYE393373 MOI393364:MOI393373 MEM393364:MEM393373 LUQ393364:LUQ393373 LKU393364:LKU393373 LAY393364:LAY393373 KRC393364:KRC393373 KHG393364:KHG393373 JXK393364:JXK393373 JNO393364:JNO393373 JDS393364:JDS393373 ITW393364:ITW393373 IKA393364:IKA393373 IAE393364:IAE393373 HQI393364:HQI393373 HGM393364:HGM393373 GWQ393364:GWQ393373 GMU393364:GMU393373 GCY393364:GCY393373 FTC393364:FTC393373 FJG393364:FJG393373 EZK393364:EZK393373 EPO393364:EPO393373 EFS393364:EFS393373 DVW393364:DVW393373 DMA393364:DMA393373 DCE393364:DCE393373 CSI393364:CSI393373 CIM393364:CIM393373 BYQ393364:BYQ393373 BOU393364:BOU393373 BEY393364:BEY393373 AVC393364:AVC393373 ALG393364:ALG393373 ABK393364:ABK393373 RO393364:RO393373 HS393364:HS393373 WUE327828:WUE327837 WKI327828:WKI327837 WAM327828:WAM327837 VQQ327828:VQQ327837 VGU327828:VGU327837 UWY327828:UWY327837 UNC327828:UNC327837 UDG327828:UDG327837 TTK327828:TTK327837 TJO327828:TJO327837 SZS327828:SZS327837 SPW327828:SPW327837 SGA327828:SGA327837 RWE327828:RWE327837 RMI327828:RMI327837 RCM327828:RCM327837 QSQ327828:QSQ327837 QIU327828:QIU327837 PYY327828:PYY327837 PPC327828:PPC327837 PFG327828:PFG327837 OVK327828:OVK327837 OLO327828:OLO327837 OBS327828:OBS327837 NRW327828:NRW327837 NIA327828:NIA327837 MYE327828:MYE327837 MOI327828:MOI327837 MEM327828:MEM327837 LUQ327828:LUQ327837 LKU327828:LKU327837 LAY327828:LAY327837 KRC327828:KRC327837 KHG327828:KHG327837 JXK327828:JXK327837 JNO327828:JNO327837 JDS327828:JDS327837 ITW327828:ITW327837 IKA327828:IKA327837 IAE327828:IAE327837 HQI327828:HQI327837 HGM327828:HGM327837 GWQ327828:GWQ327837 GMU327828:GMU327837 GCY327828:GCY327837 FTC327828:FTC327837 FJG327828:FJG327837 EZK327828:EZK327837 EPO327828:EPO327837 EFS327828:EFS327837 DVW327828:DVW327837 DMA327828:DMA327837 DCE327828:DCE327837 CSI327828:CSI327837 CIM327828:CIM327837 BYQ327828:BYQ327837 BOU327828:BOU327837 BEY327828:BEY327837 AVC327828:AVC327837 ALG327828:ALG327837 ABK327828:ABK327837 RO327828:RO327837 HS327828:HS327837 WUE262292:WUE262301 WKI262292:WKI262301 WAM262292:WAM262301 VQQ262292:VQQ262301 VGU262292:VGU262301 UWY262292:UWY262301 UNC262292:UNC262301 UDG262292:UDG262301 TTK262292:TTK262301 TJO262292:TJO262301 SZS262292:SZS262301 SPW262292:SPW262301 SGA262292:SGA262301 RWE262292:RWE262301 RMI262292:RMI262301 RCM262292:RCM262301 QSQ262292:QSQ262301 QIU262292:QIU262301 PYY262292:PYY262301 PPC262292:PPC262301 PFG262292:PFG262301 OVK262292:OVK262301 OLO262292:OLO262301 OBS262292:OBS262301 NRW262292:NRW262301 NIA262292:NIA262301 MYE262292:MYE262301 MOI262292:MOI262301 MEM262292:MEM262301 LUQ262292:LUQ262301 LKU262292:LKU262301 LAY262292:LAY262301 KRC262292:KRC262301 KHG262292:KHG262301 JXK262292:JXK262301 JNO262292:JNO262301 JDS262292:JDS262301 ITW262292:ITW262301 IKA262292:IKA262301 IAE262292:IAE262301 HQI262292:HQI262301 HGM262292:HGM262301 GWQ262292:GWQ262301 GMU262292:GMU262301 GCY262292:GCY262301 FTC262292:FTC262301 FJG262292:FJG262301 EZK262292:EZK262301 EPO262292:EPO262301 EFS262292:EFS262301 DVW262292:DVW262301 DMA262292:DMA262301 DCE262292:DCE262301 CSI262292:CSI262301 CIM262292:CIM262301 BYQ262292:BYQ262301 BOU262292:BOU262301 BEY262292:BEY262301 AVC262292:AVC262301 ALG262292:ALG262301 ABK262292:ABK262301 RO262292:RO262301 HS262292:HS262301 WUE196756:WUE196765 WKI196756:WKI196765 WAM196756:WAM196765 VQQ196756:VQQ196765 VGU196756:VGU196765 UWY196756:UWY196765 UNC196756:UNC196765 UDG196756:UDG196765 TTK196756:TTK196765 TJO196756:TJO196765 SZS196756:SZS196765 SPW196756:SPW196765 SGA196756:SGA196765 RWE196756:RWE196765 RMI196756:RMI196765 RCM196756:RCM196765 QSQ196756:QSQ196765 QIU196756:QIU196765 PYY196756:PYY196765 PPC196756:PPC196765 PFG196756:PFG196765 OVK196756:OVK196765 OLO196756:OLO196765 OBS196756:OBS196765 NRW196756:NRW196765 NIA196756:NIA196765 MYE196756:MYE196765 MOI196756:MOI196765 MEM196756:MEM196765 LUQ196756:LUQ196765 LKU196756:LKU196765 LAY196756:LAY196765 KRC196756:KRC196765 KHG196756:KHG196765 JXK196756:JXK196765 JNO196756:JNO196765 JDS196756:JDS196765 ITW196756:ITW196765 IKA196756:IKA196765 IAE196756:IAE196765 HQI196756:HQI196765 HGM196756:HGM196765 GWQ196756:GWQ196765 GMU196756:GMU196765 GCY196756:GCY196765 FTC196756:FTC196765 FJG196756:FJG196765 EZK196756:EZK196765 EPO196756:EPO196765 EFS196756:EFS196765 DVW196756:DVW196765 DMA196756:DMA196765 DCE196756:DCE196765 CSI196756:CSI196765 CIM196756:CIM196765 BYQ196756:BYQ196765 BOU196756:BOU196765 BEY196756:BEY196765 AVC196756:AVC196765 ALG196756:ALG196765 ABK196756:ABK196765 RO196756:RO196765 HS196756:HS196765 WUE131220:WUE131229 WKI131220:WKI131229 WAM131220:WAM131229 VQQ131220:VQQ131229 VGU131220:VGU131229 UWY131220:UWY131229 UNC131220:UNC131229 UDG131220:UDG131229 TTK131220:TTK131229 TJO131220:TJO131229 SZS131220:SZS131229 SPW131220:SPW131229 SGA131220:SGA131229 RWE131220:RWE131229 RMI131220:RMI131229 RCM131220:RCM131229 QSQ131220:QSQ131229 QIU131220:QIU131229 PYY131220:PYY131229 PPC131220:PPC131229 PFG131220:PFG131229 OVK131220:OVK131229 OLO131220:OLO131229 OBS131220:OBS131229 NRW131220:NRW131229 NIA131220:NIA131229 MYE131220:MYE131229 MOI131220:MOI131229 MEM131220:MEM131229 LUQ131220:LUQ131229 LKU131220:LKU131229 LAY131220:LAY131229 KRC131220:KRC131229 KHG131220:KHG131229 JXK131220:JXK131229 JNO131220:JNO131229 JDS131220:JDS131229 ITW131220:ITW131229 IKA131220:IKA131229 IAE131220:IAE131229 HQI131220:HQI131229 HGM131220:HGM131229 GWQ131220:GWQ131229 GMU131220:GMU131229 GCY131220:GCY131229 FTC131220:FTC131229 FJG131220:FJG131229 EZK131220:EZK131229 EPO131220:EPO131229 EFS131220:EFS131229 DVW131220:DVW131229 DMA131220:DMA131229 DCE131220:DCE131229 CSI131220:CSI131229 CIM131220:CIM131229 BYQ131220:BYQ131229 BOU131220:BOU131229 BEY131220:BEY131229 AVC131220:AVC131229 ALG131220:ALG131229 ABK131220:ABK131229 RO131220:RO131229 HS131220:HS131229 WUE65684:WUE65693 WKI65684:WKI65693 WAM65684:WAM65693 VQQ65684:VQQ65693 VGU65684:VGU65693 UWY65684:UWY65693 UNC65684:UNC65693 UDG65684:UDG65693 TTK65684:TTK65693 TJO65684:TJO65693 SZS65684:SZS65693 SPW65684:SPW65693 SGA65684:SGA65693 RWE65684:RWE65693 RMI65684:RMI65693 RCM65684:RCM65693 QSQ65684:QSQ65693 QIU65684:QIU65693 PYY65684:PYY65693 PPC65684:PPC65693 PFG65684:PFG65693 OVK65684:OVK65693 OLO65684:OLO65693 OBS65684:OBS65693 NRW65684:NRW65693 NIA65684:NIA65693 MYE65684:MYE65693 MOI65684:MOI65693 MEM65684:MEM65693 LUQ65684:LUQ65693 LKU65684:LKU65693 LAY65684:LAY65693 KRC65684:KRC65693 KHG65684:KHG65693 JXK65684:JXK65693 JNO65684:JNO65693 JDS65684:JDS65693 ITW65684:ITW65693 IKA65684:IKA65693 IAE65684:IAE65693 HQI65684:HQI65693 HGM65684:HGM65693 GWQ65684:GWQ65693 GMU65684:GMU65693 GCY65684:GCY65693 FTC65684:FTC65693 FJG65684:FJG65693 EZK65684:EZK65693 EPO65684:EPO65693 EFS65684:EFS65693 DVW65684:DVW65693 DMA65684:DMA65693 DCE65684:DCE65693 CSI65684:CSI65693 CIM65684:CIM65693 BYQ65684:BYQ65693 BOU65684:BOU65693 BEY65684:BEY65693 AVC65684:AVC65693 ALG65684:ALG65693 ABK65684:ABK65693 RO65684:RO65693 HS65684:HS65693 WUE983177:WUE983186 WKI983177:WKI983186 WAM983177:WAM983186 VQQ983177:VQQ983186 VGU983177:VGU983186 UWY983177:UWY983186 UNC983177:UNC983186 UDG983177:UDG983186 TTK983177:TTK983186 TJO983177:TJO983186 SZS983177:SZS983186 SPW983177:SPW983186 SGA983177:SGA983186 RWE983177:RWE983186 RMI983177:RMI983186 RCM983177:RCM983186 QSQ983177:QSQ983186 QIU983177:QIU983186 PYY983177:PYY983186 PPC983177:PPC983186 PFG983177:PFG983186 OVK983177:OVK983186 OLO983177:OLO983186 OBS983177:OBS983186 NRW983177:NRW983186 NIA983177:NIA983186 MYE983177:MYE983186 MOI983177:MOI983186 MEM983177:MEM983186 LUQ983177:LUQ983186 LKU983177:LKU983186 LAY983177:LAY983186 KRC983177:KRC983186 KHG983177:KHG983186 JXK983177:JXK983186 JNO983177:JNO983186 JDS983177:JDS983186 ITW983177:ITW983186 IKA983177:IKA983186 IAE983177:IAE983186 HQI983177:HQI983186 HGM983177:HGM983186 GWQ983177:GWQ983186 GMU983177:GMU983186 GCY983177:GCY983186 FTC983177:FTC983186 FJG983177:FJG983186 EZK983177:EZK983186 EPO983177:EPO983186 EFS983177:EFS983186 DVW983177:DVW983186 DMA983177:DMA983186 DCE983177:DCE983186 CSI983177:CSI983186 CIM983177:CIM983186 BYQ983177:BYQ983186 BOU983177:BOU983186 BEY983177:BEY983186 AVC983177:AVC983186 ALG983177:ALG983186 ABK983177:ABK983186 RO983177:RO983186 HS983177:HS983186 WUE917641:WUE917650 WKI917641:WKI917650 WAM917641:WAM917650 VQQ917641:VQQ917650 VGU917641:VGU917650 UWY917641:UWY917650 UNC917641:UNC917650 UDG917641:UDG917650 TTK917641:TTK917650 TJO917641:TJO917650 SZS917641:SZS917650 SPW917641:SPW917650 SGA917641:SGA917650 RWE917641:RWE917650 RMI917641:RMI917650 RCM917641:RCM917650 QSQ917641:QSQ917650 QIU917641:QIU917650 PYY917641:PYY917650 PPC917641:PPC917650 PFG917641:PFG917650 OVK917641:OVK917650 OLO917641:OLO917650 OBS917641:OBS917650 NRW917641:NRW917650 NIA917641:NIA917650 MYE917641:MYE917650 MOI917641:MOI917650 MEM917641:MEM917650 LUQ917641:LUQ917650 LKU917641:LKU917650 LAY917641:LAY917650 KRC917641:KRC917650 KHG917641:KHG917650 JXK917641:JXK917650 JNO917641:JNO917650 JDS917641:JDS917650 ITW917641:ITW917650 IKA917641:IKA917650 IAE917641:IAE917650 HQI917641:HQI917650 HGM917641:HGM917650 GWQ917641:GWQ917650 GMU917641:GMU917650 GCY917641:GCY917650 FTC917641:FTC917650 FJG917641:FJG917650 EZK917641:EZK917650 EPO917641:EPO917650 EFS917641:EFS917650 DVW917641:DVW917650 DMA917641:DMA917650 DCE917641:DCE917650 CSI917641:CSI917650 CIM917641:CIM917650 BYQ917641:BYQ917650 BOU917641:BOU917650 BEY917641:BEY917650 AVC917641:AVC917650 ALG917641:ALG917650 ABK917641:ABK917650 RO917641:RO917650 HS917641:HS917650 WUE852105:WUE852114 WKI852105:WKI852114 WAM852105:WAM852114 VQQ852105:VQQ852114 VGU852105:VGU852114 UWY852105:UWY852114 UNC852105:UNC852114 UDG852105:UDG852114 TTK852105:TTK852114 TJO852105:TJO852114 SZS852105:SZS852114 SPW852105:SPW852114 SGA852105:SGA852114 RWE852105:RWE852114 RMI852105:RMI852114 RCM852105:RCM852114 QSQ852105:QSQ852114 QIU852105:QIU852114 PYY852105:PYY852114 PPC852105:PPC852114 PFG852105:PFG852114 OVK852105:OVK852114 OLO852105:OLO852114 OBS852105:OBS852114 NRW852105:NRW852114 NIA852105:NIA852114 MYE852105:MYE852114 MOI852105:MOI852114 MEM852105:MEM852114 LUQ852105:LUQ852114 LKU852105:LKU852114 LAY852105:LAY852114 KRC852105:KRC852114 KHG852105:KHG852114 JXK852105:JXK852114 JNO852105:JNO852114 JDS852105:JDS852114 ITW852105:ITW852114 IKA852105:IKA852114 IAE852105:IAE852114 HQI852105:HQI852114 HGM852105:HGM852114 GWQ852105:GWQ852114 GMU852105:GMU852114 GCY852105:GCY852114 FTC852105:FTC852114 FJG852105:FJG852114 EZK852105:EZK852114 EPO852105:EPO852114 EFS852105:EFS852114 DVW852105:DVW852114 DMA852105:DMA852114 DCE852105:DCE852114 CSI852105:CSI852114 CIM852105:CIM852114 BYQ852105:BYQ852114 BOU852105:BOU852114 BEY852105:BEY852114 AVC852105:AVC852114 ALG852105:ALG852114 ABK852105:ABK852114 RO852105:RO852114 HS852105:HS852114 WUE786569:WUE786578 WKI786569:WKI786578 WAM786569:WAM786578 VQQ786569:VQQ786578 VGU786569:VGU786578 UWY786569:UWY786578 UNC786569:UNC786578 UDG786569:UDG786578 TTK786569:TTK786578 TJO786569:TJO786578 SZS786569:SZS786578 SPW786569:SPW786578 SGA786569:SGA786578 RWE786569:RWE786578 RMI786569:RMI786578 RCM786569:RCM786578 QSQ786569:QSQ786578 QIU786569:QIU786578 PYY786569:PYY786578 PPC786569:PPC786578 PFG786569:PFG786578 OVK786569:OVK786578 OLO786569:OLO786578 OBS786569:OBS786578 NRW786569:NRW786578 NIA786569:NIA786578 MYE786569:MYE786578 MOI786569:MOI786578 MEM786569:MEM786578 LUQ786569:LUQ786578 LKU786569:LKU786578 LAY786569:LAY786578 KRC786569:KRC786578 KHG786569:KHG786578 JXK786569:JXK786578 JNO786569:JNO786578 JDS786569:JDS786578 ITW786569:ITW786578 IKA786569:IKA786578 IAE786569:IAE786578 HQI786569:HQI786578 HGM786569:HGM786578 GWQ786569:GWQ786578 GMU786569:GMU786578 GCY786569:GCY786578 FTC786569:FTC786578 FJG786569:FJG786578 EZK786569:EZK786578 EPO786569:EPO786578 EFS786569:EFS786578 DVW786569:DVW786578 DMA786569:DMA786578 DCE786569:DCE786578 CSI786569:CSI786578 CIM786569:CIM786578 BYQ786569:BYQ786578 BOU786569:BOU786578 BEY786569:BEY786578 AVC786569:AVC786578 ALG786569:ALG786578 ABK786569:ABK786578 RO786569:RO786578 HS786569:HS786578 WUE721033:WUE721042 WKI721033:WKI721042 WAM721033:WAM721042 VQQ721033:VQQ721042 VGU721033:VGU721042 UWY721033:UWY721042 UNC721033:UNC721042 UDG721033:UDG721042 TTK721033:TTK721042 TJO721033:TJO721042 SZS721033:SZS721042 SPW721033:SPW721042 SGA721033:SGA721042 RWE721033:RWE721042 RMI721033:RMI721042 RCM721033:RCM721042 QSQ721033:QSQ721042 QIU721033:QIU721042 PYY721033:PYY721042 PPC721033:PPC721042 PFG721033:PFG721042 OVK721033:OVK721042 OLO721033:OLO721042 OBS721033:OBS721042 NRW721033:NRW721042 NIA721033:NIA721042 MYE721033:MYE721042 MOI721033:MOI721042 MEM721033:MEM721042 LUQ721033:LUQ721042 LKU721033:LKU721042 LAY721033:LAY721042 KRC721033:KRC721042 KHG721033:KHG721042 JXK721033:JXK721042 JNO721033:JNO721042 JDS721033:JDS721042 ITW721033:ITW721042 IKA721033:IKA721042 IAE721033:IAE721042 HQI721033:HQI721042 HGM721033:HGM721042 GWQ721033:GWQ721042 GMU721033:GMU721042 GCY721033:GCY721042 FTC721033:FTC721042 FJG721033:FJG721042 EZK721033:EZK721042 EPO721033:EPO721042 EFS721033:EFS721042 DVW721033:DVW721042 DMA721033:DMA721042 DCE721033:DCE721042 CSI721033:CSI721042 CIM721033:CIM721042 BYQ721033:BYQ721042 BOU721033:BOU721042 BEY721033:BEY721042 AVC721033:AVC721042 ALG721033:ALG721042 ABK721033:ABK721042 RO721033:RO721042 HS721033:HS721042 WUE655497:WUE655506 WKI655497:WKI655506 WAM655497:WAM655506 VQQ655497:VQQ655506 VGU655497:VGU655506 UWY655497:UWY655506 UNC655497:UNC655506 UDG655497:UDG655506 TTK655497:TTK655506 TJO655497:TJO655506 SZS655497:SZS655506 SPW655497:SPW655506 SGA655497:SGA655506 RWE655497:RWE655506 RMI655497:RMI655506 RCM655497:RCM655506 QSQ655497:QSQ655506 QIU655497:QIU655506 PYY655497:PYY655506 PPC655497:PPC655506 PFG655497:PFG655506 OVK655497:OVK655506 OLO655497:OLO655506 OBS655497:OBS655506 NRW655497:NRW655506 NIA655497:NIA655506 MYE655497:MYE655506 MOI655497:MOI655506 MEM655497:MEM655506 LUQ655497:LUQ655506 LKU655497:LKU655506 LAY655497:LAY655506 KRC655497:KRC655506 KHG655497:KHG655506 JXK655497:JXK655506 JNO655497:JNO655506 JDS655497:JDS655506 ITW655497:ITW655506 IKA655497:IKA655506 IAE655497:IAE655506 HQI655497:HQI655506 HGM655497:HGM655506 GWQ655497:GWQ655506 GMU655497:GMU655506 GCY655497:GCY655506 FTC655497:FTC655506 FJG655497:FJG655506 EZK655497:EZK655506 EPO655497:EPO655506 EFS655497:EFS655506 DVW655497:DVW655506 DMA655497:DMA655506 DCE655497:DCE655506 CSI655497:CSI655506 CIM655497:CIM655506 BYQ655497:BYQ655506 BOU655497:BOU655506 BEY655497:BEY655506 AVC655497:AVC655506 ALG655497:ALG655506 ABK655497:ABK655506 RO655497:RO655506 HS655497:HS655506 WUE589961:WUE589970 WKI589961:WKI589970 WAM589961:WAM589970 VQQ589961:VQQ589970 VGU589961:VGU589970 UWY589961:UWY589970 UNC589961:UNC589970 UDG589961:UDG589970 TTK589961:TTK589970 TJO589961:TJO589970 SZS589961:SZS589970 SPW589961:SPW589970 SGA589961:SGA589970 RWE589961:RWE589970 RMI589961:RMI589970 RCM589961:RCM589970 QSQ589961:QSQ589970 QIU589961:QIU589970 PYY589961:PYY589970 PPC589961:PPC589970 PFG589961:PFG589970 OVK589961:OVK589970 OLO589961:OLO589970 OBS589961:OBS589970 NRW589961:NRW589970 NIA589961:NIA589970 MYE589961:MYE589970 MOI589961:MOI589970 MEM589961:MEM589970 LUQ589961:LUQ589970 LKU589961:LKU589970 LAY589961:LAY589970 KRC589961:KRC589970 KHG589961:KHG589970 JXK589961:JXK589970 JNO589961:JNO589970 JDS589961:JDS589970 ITW589961:ITW589970 IKA589961:IKA589970 IAE589961:IAE589970 HQI589961:HQI589970 HGM589961:HGM589970 GWQ589961:GWQ589970 GMU589961:GMU589970 GCY589961:GCY589970 FTC589961:FTC589970 FJG589961:FJG589970 EZK589961:EZK589970 EPO589961:EPO589970 EFS589961:EFS589970 DVW589961:DVW589970 DMA589961:DMA589970 DCE589961:DCE589970 CSI589961:CSI589970 CIM589961:CIM589970 BYQ589961:BYQ589970 BOU589961:BOU589970 BEY589961:BEY589970 AVC589961:AVC589970 ALG589961:ALG589970 ABK589961:ABK589970 RO589961:RO589970 HS589961:HS589970 WUE524425:WUE524434 WKI524425:WKI524434 WAM524425:WAM524434 VQQ524425:VQQ524434 VGU524425:VGU524434 UWY524425:UWY524434 UNC524425:UNC524434 UDG524425:UDG524434 TTK524425:TTK524434 TJO524425:TJO524434 SZS524425:SZS524434 SPW524425:SPW524434 SGA524425:SGA524434 RWE524425:RWE524434 RMI524425:RMI524434 RCM524425:RCM524434 QSQ524425:QSQ524434 QIU524425:QIU524434 PYY524425:PYY524434 PPC524425:PPC524434 PFG524425:PFG524434 OVK524425:OVK524434 OLO524425:OLO524434 OBS524425:OBS524434 NRW524425:NRW524434 NIA524425:NIA524434 MYE524425:MYE524434 MOI524425:MOI524434 MEM524425:MEM524434 LUQ524425:LUQ524434 LKU524425:LKU524434 LAY524425:LAY524434 KRC524425:KRC524434 KHG524425:KHG524434 JXK524425:JXK524434 JNO524425:JNO524434 JDS524425:JDS524434 ITW524425:ITW524434 IKA524425:IKA524434 IAE524425:IAE524434 HQI524425:HQI524434 HGM524425:HGM524434 GWQ524425:GWQ524434 GMU524425:GMU524434 GCY524425:GCY524434 FTC524425:FTC524434 FJG524425:FJG524434 EZK524425:EZK524434 EPO524425:EPO524434 EFS524425:EFS524434 DVW524425:DVW524434 DMA524425:DMA524434 DCE524425:DCE524434 CSI524425:CSI524434 CIM524425:CIM524434 BYQ524425:BYQ524434 BOU524425:BOU524434 BEY524425:BEY524434 AVC524425:AVC524434 ALG524425:ALG524434 ABK524425:ABK524434 RO524425:RO524434 HS524425:HS524434 WUE458889:WUE458898 WKI458889:WKI458898 WAM458889:WAM458898 VQQ458889:VQQ458898 VGU458889:VGU458898 UWY458889:UWY458898 UNC458889:UNC458898 UDG458889:UDG458898 TTK458889:TTK458898 TJO458889:TJO458898 SZS458889:SZS458898 SPW458889:SPW458898 SGA458889:SGA458898 RWE458889:RWE458898 RMI458889:RMI458898 RCM458889:RCM458898 QSQ458889:QSQ458898 QIU458889:QIU458898 PYY458889:PYY458898 PPC458889:PPC458898 PFG458889:PFG458898 OVK458889:OVK458898 OLO458889:OLO458898 OBS458889:OBS458898 NRW458889:NRW458898 NIA458889:NIA458898 MYE458889:MYE458898 MOI458889:MOI458898 MEM458889:MEM458898 LUQ458889:LUQ458898 LKU458889:LKU458898 LAY458889:LAY458898 KRC458889:KRC458898 KHG458889:KHG458898 JXK458889:JXK458898 JNO458889:JNO458898 JDS458889:JDS458898 ITW458889:ITW458898 IKA458889:IKA458898 IAE458889:IAE458898 HQI458889:HQI458898 HGM458889:HGM458898 GWQ458889:GWQ458898 GMU458889:GMU458898 GCY458889:GCY458898 FTC458889:FTC458898 FJG458889:FJG458898 EZK458889:EZK458898 EPO458889:EPO458898 EFS458889:EFS458898 DVW458889:DVW458898 DMA458889:DMA458898 DCE458889:DCE458898 CSI458889:CSI458898 CIM458889:CIM458898 BYQ458889:BYQ458898 BOU458889:BOU458898 BEY458889:BEY458898 AVC458889:AVC458898 ALG458889:ALG458898 ABK458889:ABK458898 RO458889:RO458898 HS458889:HS458898 WUE393353:WUE393362 WKI393353:WKI393362 WAM393353:WAM393362 VQQ393353:VQQ393362 VGU393353:VGU393362 UWY393353:UWY393362 UNC393353:UNC393362 UDG393353:UDG393362 TTK393353:TTK393362 TJO393353:TJO393362 SZS393353:SZS393362 SPW393353:SPW393362 SGA393353:SGA393362 RWE393353:RWE393362 RMI393353:RMI393362 RCM393353:RCM393362 QSQ393353:QSQ393362 QIU393353:QIU393362 PYY393353:PYY393362 PPC393353:PPC393362 PFG393353:PFG393362 OVK393353:OVK393362 OLO393353:OLO393362 OBS393353:OBS393362 NRW393353:NRW393362 NIA393353:NIA393362 MYE393353:MYE393362 MOI393353:MOI393362 MEM393353:MEM393362 LUQ393353:LUQ393362 LKU393353:LKU393362 LAY393353:LAY393362 KRC393353:KRC393362 KHG393353:KHG393362 JXK393353:JXK393362 JNO393353:JNO393362 JDS393353:JDS393362 ITW393353:ITW393362 IKA393353:IKA393362 IAE393353:IAE393362 HQI393353:HQI393362 HGM393353:HGM393362 GWQ393353:GWQ393362 GMU393353:GMU393362 GCY393353:GCY393362 FTC393353:FTC393362 FJG393353:FJG393362 EZK393353:EZK393362 EPO393353:EPO393362 EFS393353:EFS393362 DVW393353:DVW393362 DMA393353:DMA393362 DCE393353:DCE393362 CSI393353:CSI393362 CIM393353:CIM393362 BYQ393353:BYQ393362 BOU393353:BOU393362 BEY393353:BEY393362 AVC393353:AVC393362 ALG393353:ALG393362 ABK393353:ABK393362 RO393353:RO393362 HS393353:HS393362 WUE327817:WUE327826 WKI327817:WKI327826 WAM327817:WAM327826 VQQ327817:VQQ327826 VGU327817:VGU327826 UWY327817:UWY327826 UNC327817:UNC327826 UDG327817:UDG327826 TTK327817:TTK327826 TJO327817:TJO327826 SZS327817:SZS327826 SPW327817:SPW327826 SGA327817:SGA327826 RWE327817:RWE327826 RMI327817:RMI327826 RCM327817:RCM327826 QSQ327817:QSQ327826 QIU327817:QIU327826 PYY327817:PYY327826 PPC327817:PPC327826 PFG327817:PFG327826 OVK327817:OVK327826 OLO327817:OLO327826 OBS327817:OBS327826 NRW327817:NRW327826 NIA327817:NIA327826 MYE327817:MYE327826 MOI327817:MOI327826 MEM327817:MEM327826 LUQ327817:LUQ327826 LKU327817:LKU327826 LAY327817:LAY327826 KRC327817:KRC327826 KHG327817:KHG327826 JXK327817:JXK327826 JNO327817:JNO327826 JDS327817:JDS327826 ITW327817:ITW327826 IKA327817:IKA327826 IAE327817:IAE327826 HQI327817:HQI327826 HGM327817:HGM327826 GWQ327817:GWQ327826 GMU327817:GMU327826 GCY327817:GCY327826 FTC327817:FTC327826 FJG327817:FJG327826 EZK327817:EZK327826 EPO327817:EPO327826 EFS327817:EFS327826 DVW327817:DVW327826 DMA327817:DMA327826 DCE327817:DCE327826 CSI327817:CSI327826 CIM327817:CIM327826 BYQ327817:BYQ327826 BOU327817:BOU327826 BEY327817:BEY327826 AVC327817:AVC327826 ALG327817:ALG327826 ABK327817:ABK327826 RO327817:RO327826 HS327817:HS327826 WUE262281:WUE262290 WKI262281:WKI262290 WAM262281:WAM262290 VQQ262281:VQQ262290 VGU262281:VGU262290 UWY262281:UWY262290 UNC262281:UNC262290 UDG262281:UDG262290 TTK262281:TTK262290 TJO262281:TJO262290 SZS262281:SZS262290 SPW262281:SPW262290 SGA262281:SGA262290 RWE262281:RWE262290 RMI262281:RMI262290 RCM262281:RCM262290 QSQ262281:QSQ262290 QIU262281:QIU262290 PYY262281:PYY262290 PPC262281:PPC262290 PFG262281:PFG262290 OVK262281:OVK262290 OLO262281:OLO262290 OBS262281:OBS262290 NRW262281:NRW262290 NIA262281:NIA262290 MYE262281:MYE262290 MOI262281:MOI262290 MEM262281:MEM262290 LUQ262281:LUQ262290 LKU262281:LKU262290 LAY262281:LAY262290 KRC262281:KRC262290 KHG262281:KHG262290 JXK262281:JXK262290 JNO262281:JNO262290 JDS262281:JDS262290 ITW262281:ITW262290 IKA262281:IKA262290 IAE262281:IAE262290 HQI262281:HQI262290 HGM262281:HGM262290 GWQ262281:GWQ262290 GMU262281:GMU262290 GCY262281:GCY262290 FTC262281:FTC262290 FJG262281:FJG262290 EZK262281:EZK262290 EPO262281:EPO262290 EFS262281:EFS262290 DVW262281:DVW262290 DMA262281:DMA262290 DCE262281:DCE262290 CSI262281:CSI262290 CIM262281:CIM262290 BYQ262281:BYQ262290 BOU262281:BOU262290 BEY262281:BEY262290 AVC262281:AVC262290 ALG262281:ALG262290 ABK262281:ABK262290 RO262281:RO262290 HS262281:HS262290 WUE196745:WUE196754 WKI196745:WKI196754 WAM196745:WAM196754 VQQ196745:VQQ196754 VGU196745:VGU196754 UWY196745:UWY196754 UNC196745:UNC196754 UDG196745:UDG196754 TTK196745:TTK196754 TJO196745:TJO196754 SZS196745:SZS196754 SPW196745:SPW196754 SGA196745:SGA196754 RWE196745:RWE196754 RMI196745:RMI196754 RCM196745:RCM196754 QSQ196745:QSQ196754 QIU196745:QIU196754 PYY196745:PYY196754 PPC196745:PPC196754 PFG196745:PFG196754 OVK196745:OVK196754 OLO196745:OLO196754 OBS196745:OBS196754 NRW196745:NRW196754 NIA196745:NIA196754 MYE196745:MYE196754 MOI196745:MOI196754 MEM196745:MEM196754 LUQ196745:LUQ196754 LKU196745:LKU196754 LAY196745:LAY196754 KRC196745:KRC196754 KHG196745:KHG196754 JXK196745:JXK196754 JNO196745:JNO196754 JDS196745:JDS196754 ITW196745:ITW196754 IKA196745:IKA196754 IAE196745:IAE196754 HQI196745:HQI196754 HGM196745:HGM196754 GWQ196745:GWQ196754 GMU196745:GMU196754 GCY196745:GCY196754 FTC196745:FTC196754 FJG196745:FJG196754 EZK196745:EZK196754 EPO196745:EPO196754 EFS196745:EFS196754 DVW196745:DVW196754 DMA196745:DMA196754 DCE196745:DCE196754 CSI196745:CSI196754 CIM196745:CIM196754 BYQ196745:BYQ196754 BOU196745:BOU196754 BEY196745:BEY196754 AVC196745:AVC196754 ALG196745:ALG196754 ABK196745:ABK196754 RO196745:RO196754 HS196745:HS196754 WUE131209:WUE131218 WKI131209:WKI131218 WAM131209:WAM131218 VQQ131209:VQQ131218 VGU131209:VGU131218 UWY131209:UWY131218 UNC131209:UNC131218 UDG131209:UDG131218 TTK131209:TTK131218 TJO131209:TJO131218 SZS131209:SZS131218 SPW131209:SPW131218 SGA131209:SGA131218 RWE131209:RWE131218 RMI131209:RMI131218 RCM131209:RCM131218 QSQ131209:QSQ131218 QIU131209:QIU131218 PYY131209:PYY131218 PPC131209:PPC131218 PFG131209:PFG131218 OVK131209:OVK131218 OLO131209:OLO131218 OBS131209:OBS131218 NRW131209:NRW131218 NIA131209:NIA131218 MYE131209:MYE131218 MOI131209:MOI131218 MEM131209:MEM131218 LUQ131209:LUQ131218 LKU131209:LKU131218 LAY131209:LAY131218 KRC131209:KRC131218 KHG131209:KHG131218 JXK131209:JXK131218 JNO131209:JNO131218 JDS131209:JDS131218 ITW131209:ITW131218 IKA131209:IKA131218 IAE131209:IAE131218 HQI131209:HQI131218 HGM131209:HGM131218 GWQ131209:GWQ131218 GMU131209:GMU131218 GCY131209:GCY131218 FTC131209:FTC131218 FJG131209:FJG131218 EZK131209:EZK131218 EPO131209:EPO131218 EFS131209:EFS131218 DVW131209:DVW131218 DMA131209:DMA131218 DCE131209:DCE131218 CSI131209:CSI131218 CIM131209:CIM131218 BYQ131209:BYQ131218 BOU131209:BOU131218 BEY131209:BEY131218 AVC131209:AVC131218 ALG131209:ALG131218 ABK131209:ABK131218 RO131209:RO131218 HS131209:HS131218 WUE65673:WUE65682 WKI65673:WKI65682 WAM65673:WAM65682 VQQ65673:VQQ65682 VGU65673:VGU65682 UWY65673:UWY65682 UNC65673:UNC65682 UDG65673:UDG65682 TTK65673:TTK65682 TJO65673:TJO65682 SZS65673:SZS65682 SPW65673:SPW65682 SGA65673:SGA65682 RWE65673:RWE65682 RMI65673:RMI65682 RCM65673:RCM65682 QSQ65673:QSQ65682 QIU65673:QIU65682 PYY65673:PYY65682 PPC65673:PPC65682 PFG65673:PFG65682 OVK65673:OVK65682 OLO65673:OLO65682 OBS65673:OBS65682 NRW65673:NRW65682 NIA65673:NIA65682 MYE65673:MYE65682 MOI65673:MOI65682 MEM65673:MEM65682 LUQ65673:LUQ65682 LKU65673:LKU65682 LAY65673:LAY65682 KRC65673:KRC65682 KHG65673:KHG65682 JXK65673:JXK65682 JNO65673:JNO65682 JDS65673:JDS65682 ITW65673:ITW65682 IKA65673:IKA65682 IAE65673:IAE65682 HQI65673:HQI65682 HGM65673:HGM65682 GWQ65673:GWQ65682 GMU65673:GMU65682 GCY65673:GCY65682 FTC65673:FTC65682 FJG65673:FJG65682 EZK65673:EZK65682 EPO65673:EPO65682 EFS65673:EFS65682 DVW65673:DVW65682 DMA65673:DMA65682 DCE65673:DCE65682 CSI65673:CSI65682 CIM65673:CIM65682 BYQ65673:BYQ65682 BOU65673:BOU65682 BEY65673:BEY65682 AVC65673:AVC65682 ALG65673:ALG65682 ABK65673:ABK65682 RO65673:RO65682 HS65673:HS65682 WUE983165:WUE983174 WKI983165:WKI983174 WAM983165:WAM983174 VQQ983165:VQQ983174 VGU983165:VGU983174 UWY983165:UWY983174 UNC983165:UNC983174 UDG983165:UDG983174 TTK983165:TTK983174 TJO983165:TJO983174 SZS983165:SZS983174 SPW983165:SPW983174 SGA983165:SGA983174 RWE983165:RWE983174 RMI983165:RMI983174 RCM983165:RCM983174 QSQ983165:QSQ983174 QIU983165:QIU983174 PYY983165:PYY983174 PPC983165:PPC983174 PFG983165:PFG983174 OVK983165:OVK983174 OLO983165:OLO983174 OBS983165:OBS983174 NRW983165:NRW983174 NIA983165:NIA983174 MYE983165:MYE983174 MOI983165:MOI983174 MEM983165:MEM983174 LUQ983165:LUQ983174 LKU983165:LKU983174 LAY983165:LAY983174 KRC983165:KRC983174 KHG983165:KHG983174 JXK983165:JXK983174 JNO983165:JNO983174 JDS983165:JDS983174 ITW983165:ITW983174 IKA983165:IKA983174 IAE983165:IAE983174 HQI983165:HQI983174 HGM983165:HGM983174 GWQ983165:GWQ983174 GMU983165:GMU983174 GCY983165:GCY983174 FTC983165:FTC983174 FJG983165:FJG983174 EZK983165:EZK983174 EPO983165:EPO983174 EFS983165:EFS983174 DVW983165:DVW983174 DMA983165:DMA983174 DCE983165:DCE983174 CSI983165:CSI983174 CIM983165:CIM983174 BYQ983165:BYQ983174 BOU983165:BOU983174 BEY983165:BEY983174 AVC983165:AVC983174 ALG983165:ALG983174 ABK983165:ABK983174 RO983165:RO983174 HS983165:HS983174 WUE917629:WUE917638 WKI917629:WKI917638 WAM917629:WAM917638 VQQ917629:VQQ917638 VGU917629:VGU917638 UWY917629:UWY917638 UNC917629:UNC917638 UDG917629:UDG917638 TTK917629:TTK917638 TJO917629:TJO917638 SZS917629:SZS917638 SPW917629:SPW917638 SGA917629:SGA917638 RWE917629:RWE917638 RMI917629:RMI917638 RCM917629:RCM917638 QSQ917629:QSQ917638 QIU917629:QIU917638 PYY917629:PYY917638 PPC917629:PPC917638 PFG917629:PFG917638 OVK917629:OVK917638 OLO917629:OLO917638 OBS917629:OBS917638 NRW917629:NRW917638 NIA917629:NIA917638 MYE917629:MYE917638 MOI917629:MOI917638 MEM917629:MEM917638 LUQ917629:LUQ917638 LKU917629:LKU917638 LAY917629:LAY917638 KRC917629:KRC917638 KHG917629:KHG917638 JXK917629:JXK917638 JNO917629:JNO917638 JDS917629:JDS917638 ITW917629:ITW917638 IKA917629:IKA917638 IAE917629:IAE917638 HQI917629:HQI917638 HGM917629:HGM917638 GWQ917629:GWQ917638 GMU917629:GMU917638 GCY917629:GCY917638 FTC917629:FTC917638 FJG917629:FJG917638 EZK917629:EZK917638 EPO917629:EPO917638 EFS917629:EFS917638 DVW917629:DVW917638 DMA917629:DMA917638 DCE917629:DCE917638 CSI917629:CSI917638 CIM917629:CIM917638 BYQ917629:BYQ917638 BOU917629:BOU917638 BEY917629:BEY917638 AVC917629:AVC917638 ALG917629:ALG917638 ABK917629:ABK917638 RO917629:RO917638 HS917629:HS917638 WUE852093:WUE852102 WKI852093:WKI852102 WAM852093:WAM852102 VQQ852093:VQQ852102 VGU852093:VGU852102 UWY852093:UWY852102 UNC852093:UNC852102 UDG852093:UDG852102 TTK852093:TTK852102 TJO852093:TJO852102 SZS852093:SZS852102 SPW852093:SPW852102 SGA852093:SGA852102 RWE852093:RWE852102 RMI852093:RMI852102 RCM852093:RCM852102 QSQ852093:QSQ852102 QIU852093:QIU852102 PYY852093:PYY852102 PPC852093:PPC852102 PFG852093:PFG852102 OVK852093:OVK852102 OLO852093:OLO852102 OBS852093:OBS852102 NRW852093:NRW852102 NIA852093:NIA852102 MYE852093:MYE852102 MOI852093:MOI852102 MEM852093:MEM852102 LUQ852093:LUQ852102 LKU852093:LKU852102 LAY852093:LAY852102 KRC852093:KRC852102 KHG852093:KHG852102 JXK852093:JXK852102 JNO852093:JNO852102 JDS852093:JDS852102 ITW852093:ITW852102 IKA852093:IKA852102 IAE852093:IAE852102 HQI852093:HQI852102 HGM852093:HGM852102 GWQ852093:GWQ852102 GMU852093:GMU852102 GCY852093:GCY852102 FTC852093:FTC852102 FJG852093:FJG852102 EZK852093:EZK852102 EPO852093:EPO852102 EFS852093:EFS852102 DVW852093:DVW852102 DMA852093:DMA852102 DCE852093:DCE852102 CSI852093:CSI852102 CIM852093:CIM852102 BYQ852093:BYQ852102 BOU852093:BOU852102 BEY852093:BEY852102 AVC852093:AVC852102 ALG852093:ALG852102 ABK852093:ABK852102 RO852093:RO852102 HS852093:HS852102 WUE786557:WUE786566 WKI786557:WKI786566 WAM786557:WAM786566 VQQ786557:VQQ786566 VGU786557:VGU786566 UWY786557:UWY786566 UNC786557:UNC786566 UDG786557:UDG786566 TTK786557:TTK786566 TJO786557:TJO786566 SZS786557:SZS786566 SPW786557:SPW786566 SGA786557:SGA786566 RWE786557:RWE786566 RMI786557:RMI786566 RCM786557:RCM786566 QSQ786557:QSQ786566 QIU786557:QIU786566 PYY786557:PYY786566 PPC786557:PPC786566 PFG786557:PFG786566 OVK786557:OVK786566 OLO786557:OLO786566 OBS786557:OBS786566 NRW786557:NRW786566 NIA786557:NIA786566 MYE786557:MYE786566 MOI786557:MOI786566 MEM786557:MEM786566 LUQ786557:LUQ786566 LKU786557:LKU786566 LAY786557:LAY786566 KRC786557:KRC786566 KHG786557:KHG786566 JXK786557:JXK786566 JNO786557:JNO786566 JDS786557:JDS786566 ITW786557:ITW786566 IKA786557:IKA786566 IAE786557:IAE786566 HQI786557:HQI786566 HGM786557:HGM786566 GWQ786557:GWQ786566 GMU786557:GMU786566 GCY786557:GCY786566 FTC786557:FTC786566 FJG786557:FJG786566 EZK786557:EZK786566 EPO786557:EPO786566 EFS786557:EFS786566 DVW786557:DVW786566 DMA786557:DMA786566 DCE786557:DCE786566 CSI786557:CSI786566 CIM786557:CIM786566 BYQ786557:BYQ786566 BOU786557:BOU786566 BEY786557:BEY786566 AVC786557:AVC786566 ALG786557:ALG786566 ABK786557:ABK786566 RO786557:RO786566 HS786557:HS786566 WUE721021:WUE721030 WKI721021:WKI721030 WAM721021:WAM721030 VQQ721021:VQQ721030 VGU721021:VGU721030 UWY721021:UWY721030 UNC721021:UNC721030 UDG721021:UDG721030 TTK721021:TTK721030 TJO721021:TJO721030 SZS721021:SZS721030 SPW721021:SPW721030 SGA721021:SGA721030 RWE721021:RWE721030 RMI721021:RMI721030 RCM721021:RCM721030 QSQ721021:QSQ721030 QIU721021:QIU721030 PYY721021:PYY721030 PPC721021:PPC721030 PFG721021:PFG721030 OVK721021:OVK721030 OLO721021:OLO721030 OBS721021:OBS721030 NRW721021:NRW721030 NIA721021:NIA721030 MYE721021:MYE721030 MOI721021:MOI721030 MEM721021:MEM721030 LUQ721021:LUQ721030 LKU721021:LKU721030 LAY721021:LAY721030 KRC721021:KRC721030 KHG721021:KHG721030 JXK721021:JXK721030 JNO721021:JNO721030 JDS721021:JDS721030 ITW721021:ITW721030 IKA721021:IKA721030 IAE721021:IAE721030 HQI721021:HQI721030 HGM721021:HGM721030 GWQ721021:GWQ721030 GMU721021:GMU721030 GCY721021:GCY721030 FTC721021:FTC721030 FJG721021:FJG721030 EZK721021:EZK721030 EPO721021:EPO721030 EFS721021:EFS721030 DVW721021:DVW721030 DMA721021:DMA721030 DCE721021:DCE721030 CSI721021:CSI721030 CIM721021:CIM721030 BYQ721021:BYQ721030 BOU721021:BOU721030 BEY721021:BEY721030 AVC721021:AVC721030 ALG721021:ALG721030 ABK721021:ABK721030 RO721021:RO721030 HS721021:HS721030 WUE655485:WUE655494 WKI655485:WKI655494 WAM655485:WAM655494 VQQ655485:VQQ655494 VGU655485:VGU655494 UWY655485:UWY655494 UNC655485:UNC655494 UDG655485:UDG655494 TTK655485:TTK655494 TJO655485:TJO655494 SZS655485:SZS655494 SPW655485:SPW655494 SGA655485:SGA655494 RWE655485:RWE655494 RMI655485:RMI655494 RCM655485:RCM655494 QSQ655485:QSQ655494 QIU655485:QIU655494 PYY655485:PYY655494 PPC655485:PPC655494 PFG655485:PFG655494 OVK655485:OVK655494 OLO655485:OLO655494 OBS655485:OBS655494 NRW655485:NRW655494 NIA655485:NIA655494 MYE655485:MYE655494 MOI655485:MOI655494 MEM655485:MEM655494 LUQ655485:LUQ655494 LKU655485:LKU655494 LAY655485:LAY655494 KRC655485:KRC655494 KHG655485:KHG655494 JXK655485:JXK655494 JNO655485:JNO655494 JDS655485:JDS655494 ITW655485:ITW655494 IKA655485:IKA655494 IAE655485:IAE655494 HQI655485:HQI655494 HGM655485:HGM655494 GWQ655485:GWQ655494 GMU655485:GMU655494 GCY655485:GCY655494 FTC655485:FTC655494 FJG655485:FJG655494 EZK655485:EZK655494 EPO655485:EPO655494 EFS655485:EFS655494 DVW655485:DVW655494 DMA655485:DMA655494 DCE655485:DCE655494 CSI655485:CSI655494 CIM655485:CIM655494 BYQ655485:BYQ655494 BOU655485:BOU655494 BEY655485:BEY655494 AVC655485:AVC655494 ALG655485:ALG655494 ABK655485:ABK655494 RO655485:RO655494 HS655485:HS655494 WUE589949:WUE589958 WKI589949:WKI589958 WAM589949:WAM589958 VQQ589949:VQQ589958 VGU589949:VGU589958 UWY589949:UWY589958 UNC589949:UNC589958 UDG589949:UDG589958 TTK589949:TTK589958 TJO589949:TJO589958 SZS589949:SZS589958 SPW589949:SPW589958 SGA589949:SGA589958 RWE589949:RWE589958 RMI589949:RMI589958 RCM589949:RCM589958 QSQ589949:QSQ589958 QIU589949:QIU589958 PYY589949:PYY589958 PPC589949:PPC589958 PFG589949:PFG589958 OVK589949:OVK589958 OLO589949:OLO589958 OBS589949:OBS589958 NRW589949:NRW589958 NIA589949:NIA589958 MYE589949:MYE589958 MOI589949:MOI589958 MEM589949:MEM589958 LUQ589949:LUQ589958 LKU589949:LKU589958 LAY589949:LAY589958 KRC589949:KRC589958 KHG589949:KHG589958 JXK589949:JXK589958 JNO589949:JNO589958 JDS589949:JDS589958 ITW589949:ITW589958 IKA589949:IKA589958 IAE589949:IAE589958 HQI589949:HQI589958 HGM589949:HGM589958 GWQ589949:GWQ589958 GMU589949:GMU589958 GCY589949:GCY589958 FTC589949:FTC589958 FJG589949:FJG589958 EZK589949:EZK589958 EPO589949:EPO589958 EFS589949:EFS589958 DVW589949:DVW589958 DMA589949:DMA589958 DCE589949:DCE589958 CSI589949:CSI589958 CIM589949:CIM589958 BYQ589949:BYQ589958 BOU589949:BOU589958 BEY589949:BEY589958 AVC589949:AVC589958 ALG589949:ALG589958 ABK589949:ABK589958 RO589949:RO589958 HS589949:HS589958 WUE524413:WUE524422 WKI524413:WKI524422 WAM524413:WAM524422 VQQ524413:VQQ524422 VGU524413:VGU524422 UWY524413:UWY524422 UNC524413:UNC524422 UDG524413:UDG524422 TTK524413:TTK524422 TJO524413:TJO524422 SZS524413:SZS524422 SPW524413:SPW524422 SGA524413:SGA524422 RWE524413:RWE524422 RMI524413:RMI524422 RCM524413:RCM524422 QSQ524413:QSQ524422 QIU524413:QIU524422 PYY524413:PYY524422 PPC524413:PPC524422 PFG524413:PFG524422 OVK524413:OVK524422 OLO524413:OLO524422 OBS524413:OBS524422 NRW524413:NRW524422 NIA524413:NIA524422 MYE524413:MYE524422 MOI524413:MOI524422 MEM524413:MEM524422 LUQ524413:LUQ524422 LKU524413:LKU524422 LAY524413:LAY524422 KRC524413:KRC524422 KHG524413:KHG524422 JXK524413:JXK524422 JNO524413:JNO524422 JDS524413:JDS524422 ITW524413:ITW524422 IKA524413:IKA524422 IAE524413:IAE524422 HQI524413:HQI524422 HGM524413:HGM524422 GWQ524413:GWQ524422 GMU524413:GMU524422 GCY524413:GCY524422 FTC524413:FTC524422 FJG524413:FJG524422 EZK524413:EZK524422 EPO524413:EPO524422 EFS524413:EFS524422 DVW524413:DVW524422 DMA524413:DMA524422 DCE524413:DCE524422 CSI524413:CSI524422 CIM524413:CIM524422 BYQ524413:BYQ524422 BOU524413:BOU524422 BEY524413:BEY524422 AVC524413:AVC524422 ALG524413:ALG524422 ABK524413:ABK524422 RO524413:RO524422 HS524413:HS524422 WUE458877:WUE458886 WKI458877:WKI458886 WAM458877:WAM458886 VQQ458877:VQQ458886 VGU458877:VGU458886 UWY458877:UWY458886 UNC458877:UNC458886 UDG458877:UDG458886 TTK458877:TTK458886 TJO458877:TJO458886 SZS458877:SZS458886 SPW458877:SPW458886 SGA458877:SGA458886 RWE458877:RWE458886 RMI458877:RMI458886 RCM458877:RCM458886 QSQ458877:QSQ458886 QIU458877:QIU458886 PYY458877:PYY458886 PPC458877:PPC458886 PFG458877:PFG458886 OVK458877:OVK458886 OLO458877:OLO458886 OBS458877:OBS458886 NRW458877:NRW458886 NIA458877:NIA458886 MYE458877:MYE458886 MOI458877:MOI458886 MEM458877:MEM458886 LUQ458877:LUQ458886 LKU458877:LKU458886 LAY458877:LAY458886 KRC458877:KRC458886 KHG458877:KHG458886 JXK458877:JXK458886 JNO458877:JNO458886 JDS458877:JDS458886 ITW458877:ITW458886 IKA458877:IKA458886 IAE458877:IAE458886 HQI458877:HQI458886 HGM458877:HGM458886 GWQ458877:GWQ458886 GMU458877:GMU458886 GCY458877:GCY458886 FTC458877:FTC458886 FJG458877:FJG458886 EZK458877:EZK458886 EPO458877:EPO458886 EFS458877:EFS458886 DVW458877:DVW458886 DMA458877:DMA458886 DCE458877:DCE458886 CSI458877:CSI458886 CIM458877:CIM458886 BYQ458877:BYQ458886 BOU458877:BOU458886 BEY458877:BEY458886 AVC458877:AVC458886 ALG458877:ALG458886 ABK458877:ABK458886 RO458877:RO458886 HS458877:HS458886 WUE393341:WUE393350 WKI393341:WKI393350 WAM393341:WAM393350 VQQ393341:VQQ393350 VGU393341:VGU393350 UWY393341:UWY393350 UNC393341:UNC393350 UDG393341:UDG393350 TTK393341:TTK393350 TJO393341:TJO393350 SZS393341:SZS393350 SPW393341:SPW393350 SGA393341:SGA393350 RWE393341:RWE393350 RMI393341:RMI393350 RCM393341:RCM393350 QSQ393341:QSQ393350 QIU393341:QIU393350 PYY393341:PYY393350 PPC393341:PPC393350 PFG393341:PFG393350 OVK393341:OVK393350 OLO393341:OLO393350 OBS393341:OBS393350 NRW393341:NRW393350 NIA393341:NIA393350 MYE393341:MYE393350 MOI393341:MOI393350 MEM393341:MEM393350 LUQ393341:LUQ393350 LKU393341:LKU393350 LAY393341:LAY393350 KRC393341:KRC393350 KHG393341:KHG393350 JXK393341:JXK393350 JNO393341:JNO393350 JDS393341:JDS393350 ITW393341:ITW393350 IKA393341:IKA393350 IAE393341:IAE393350 HQI393341:HQI393350 HGM393341:HGM393350 GWQ393341:GWQ393350 GMU393341:GMU393350 GCY393341:GCY393350 FTC393341:FTC393350 FJG393341:FJG393350 EZK393341:EZK393350 EPO393341:EPO393350 EFS393341:EFS393350 DVW393341:DVW393350 DMA393341:DMA393350 DCE393341:DCE393350 CSI393341:CSI393350 CIM393341:CIM393350 BYQ393341:BYQ393350 BOU393341:BOU393350 BEY393341:BEY393350 AVC393341:AVC393350 ALG393341:ALG393350 ABK393341:ABK393350 RO393341:RO393350 HS393341:HS393350 WUE327805:WUE327814 WKI327805:WKI327814 WAM327805:WAM327814 VQQ327805:VQQ327814 VGU327805:VGU327814 UWY327805:UWY327814 UNC327805:UNC327814 UDG327805:UDG327814 TTK327805:TTK327814 TJO327805:TJO327814 SZS327805:SZS327814 SPW327805:SPW327814 SGA327805:SGA327814 RWE327805:RWE327814 RMI327805:RMI327814 RCM327805:RCM327814 QSQ327805:QSQ327814 QIU327805:QIU327814 PYY327805:PYY327814 PPC327805:PPC327814 PFG327805:PFG327814 OVK327805:OVK327814 OLO327805:OLO327814 OBS327805:OBS327814 NRW327805:NRW327814 NIA327805:NIA327814 MYE327805:MYE327814 MOI327805:MOI327814 MEM327805:MEM327814 LUQ327805:LUQ327814 LKU327805:LKU327814 LAY327805:LAY327814 KRC327805:KRC327814 KHG327805:KHG327814 JXK327805:JXK327814 JNO327805:JNO327814 JDS327805:JDS327814 ITW327805:ITW327814 IKA327805:IKA327814 IAE327805:IAE327814 HQI327805:HQI327814 HGM327805:HGM327814 GWQ327805:GWQ327814 GMU327805:GMU327814 GCY327805:GCY327814 FTC327805:FTC327814 FJG327805:FJG327814 EZK327805:EZK327814 EPO327805:EPO327814 EFS327805:EFS327814 DVW327805:DVW327814 DMA327805:DMA327814 DCE327805:DCE327814 CSI327805:CSI327814 CIM327805:CIM327814 BYQ327805:BYQ327814 BOU327805:BOU327814 BEY327805:BEY327814 AVC327805:AVC327814 ALG327805:ALG327814 ABK327805:ABK327814 RO327805:RO327814 HS327805:HS327814 WUE262269:WUE262278 WKI262269:WKI262278 WAM262269:WAM262278 VQQ262269:VQQ262278 VGU262269:VGU262278 UWY262269:UWY262278 UNC262269:UNC262278 UDG262269:UDG262278 TTK262269:TTK262278 TJO262269:TJO262278 SZS262269:SZS262278 SPW262269:SPW262278 SGA262269:SGA262278 RWE262269:RWE262278 RMI262269:RMI262278 RCM262269:RCM262278 QSQ262269:QSQ262278 QIU262269:QIU262278 PYY262269:PYY262278 PPC262269:PPC262278 PFG262269:PFG262278 OVK262269:OVK262278 OLO262269:OLO262278 OBS262269:OBS262278 NRW262269:NRW262278 NIA262269:NIA262278 MYE262269:MYE262278 MOI262269:MOI262278 MEM262269:MEM262278 LUQ262269:LUQ262278 LKU262269:LKU262278 LAY262269:LAY262278 KRC262269:KRC262278 KHG262269:KHG262278 JXK262269:JXK262278 JNO262269:JNO262278 JDS262269:JDS262278 ITW262269:ITW262278 IKA262269:IKA262278 IAE262269:IAE262278 HQI262269:HQI262278 HGM262269:HGM262278 GWQ262269:GWQ262278 GMU262269:GMU262278 GCY262269:GCY262278 FTC262269:FTC262278 FJG262269:FJG262278 EZK262269:EZK262278 EPO262269:EPO262278 EFS262269:EFS262278 DVW262269:DVW262278 DMA262269:DMA262278 DCE262269:DCE262278 CSI262269:CSI262278 CIM262269:CIM262278 BYQ262269:BYQ262278 BOU262269:BOU262278 BEY262269:BEY262278 AVC262269:AVC262278 ALG262269:ALG262278 ABK262269:ABK262278 RO262269:RO262278 HS262269:HS262278 WUE196733:WUE196742 WKI196733:WKI196742 WAM196733:WAM196742 VQQ196733:VQQ196742 VGU196733:VGU196742 UWY196733:UWY196742 UNC196733:UNC196742 UDG196733:UDG196742 TTK196733:TTK196742 TJO196733:TJO196742 SZS196733:SZS196742 SPW196733:SPW196742 SGA196733:SGA196742 RWE196733:RWE196742 RMI196733:RMI196742 RCM196733:RCM196742 QSQ196733:QSQ196742 QIU196733:QIU196742 PYY196733:PYY196742 PPC196733:PPC196742 PFG196733:PFG196742 OVK196733:OVK196742 OLO196733:OLO196742 OBS196733:OBS196742 NRW196733:NRW196742 NIA196733:NIA196742 MYE196733:MYE196742 MOI196733:MOI196742 MEM196733:MEM196742 LUQ196733:LUQ196742 LKU196733:LKU196742 LAY196733:LAY196742 KRC196733:KRC196742 KHG196733:KHG196742 JXK196733:JXK196742 JNO196733:JNO196742 JDS196733:JDS196742 ITW196733:ITW196742 IKA196733:IKA196742 IAE196733:IAE196742 HQI196733:HQI196742 HGM196733:HGM196742 GWQ196733:GWQ196742 GMU196733:GMU196742 GCY196733:GCY196742 FTC196733:FTC196742 FJG196733:FJG196742 EZK196733:EZK196742 EPO196733:EPO196742 EFS196733:EFS196742 DVW196733:DVW196742 DMA196733:DMA196742 DCE196733:DCE196742 CSI196733:CSI196742 CIM196733:CIM196742 BYQ196733:BYQ196742 BOU196733:BOU196742 BEY196733:BEY196742 AVC196733:AVC196742 ALG196733:ALG196742 ABK196733:ABK196742 RO196733:RO196742 HS196733:HS196742 WUE131197:WUE131206 WKI131197:WKI131206 WAM131197:WAM131206 VQQ131197:VQQ131206 VGU131197:VGU131206 UWY131197:UWY131206 UNC131197:UNC131206 UDG131197:UDG131206 TTK131197:TTK131206 TJO131197:TJO131206 SZS131197:SZS131206 SPW131197:SPW131206 SGA131197:SGA131206 RWE131197:RWE131206 RMI131197:RMI131206 RCM131197:RCM131206 QSQ131197:QSQ131206 QIU131197:QIU131206 PYY131197:PYY131206 PPC131197:PPC131206 PFG131197:PFG131206 OVK131197:OVK131206 OLO131197:OLO131206 OBS131197:OBS131206 NRW131197:NRW131206 NIA131197:NIA131206 MYE131197:MYE131206 MOI131197:MOI131206 MEM131197:MEM131206 LUQ131197:LUQ131206 LKU131197:LKU131206 LAY131197:LAY131206 KRC131197:KRC131206 KHG131197:KHG131206 JXK131197:JXK131206 JNO131197:JNO131206 JDS131197:JDS131206 ITW131197:ITW131206 IKA131197:IKA131206 IAE131197:IAE131206 HQI131197:HQI131206 HGM131197:HGM131206 GWQ131197:GWQ131206 GMU131197:GMU131206 GCY131197:GCY131206 FTC131197:FTC131206 FJG131197:FJG131206 EZK131197:EZK131206 EPO131197:EPO131206 EFS131197:EFS131206 DVW131197:DVW131206 DMA131197:DMA131206 DCE131197:DCE131206 CSI131197:CSI131206 CIM131197:CIM131206 BYQ131197:BYQ131206 BOU131197:BOU131206 BEY131197:BEY131206 AVC131197:AVC131206 ALG131197:ALG131206 ABK131197:ABK131206 RO131197:RO131206 HS131197:HS131206 WUE65661:WUE65670 WKI65661:WKI65670 WAM65661:WAM65670 VQQ65661:VQQ65670 VGU65661:VGU65670 UWY65661:UWY65670 UNC65661:UNC65670 UDG65661:UDG65670 TTK65661:TTK65670 TJO65661:TJO65670 SZS65661:SZS65670 SPW65661:SPW65670 SGA65661:SGA65670 RWE65661:RWE65670 RMI65661:RMI65670 RCM65661:RCM65670 QSQ65661:QSQ65670 QIU65661:QIU65670 PYY65661:PYY65670 PPC65661:PPC65670 PFG65661:PFG65670 OVK65661:OVK65670 OLO65661:OLO65670 OBS65661:OBS65670 NRW65661:NRW65670 NIA65661:NIA65670 MYE65661:MYE65670 MOI65661:MOI65670 MEM65661:MEM65670 LUQ65661:LUQ65670 LKU65661:LKU65670 LAY65661:LAY65670 KRC65661:KRC65670 KHG65661:KHG65670 JXK65661:JXK65670 JNO65661:JNO65670 JDS65661:JDS65670 ITW65661:ITW65670 IKA65661:IKA65670 IAE65661:IAE65670 HQI65661:HQI65670 HGM65661:HGM65670 GWQ65661:GWQ65670 GMU65661:GMU65670 GCY65661:GCY65670 FTC65661:FTC65670 FJG65661:FJG65670 EZK65661:EZK65670 EPO65661:EPO65670 EFS65661:EFS65670 DVW65661:DVW65670 DMA65661:DMA65670 DCE65661:DCE65670 CSI65661:CSI65670 CIM65661:CIM65670 BYQ65661:BYQ65670 BOU65661:BOU65670 BEY65661:BEY65670 AVC65661:AVC65670 ALG65661:ALG65670 ABK65661:ABK65670 RO65661:RO65670 HS65661:HS65670 WUE983512:WUE983521 WKI983512:WKI983521 WAM983512:WAM983521 VQQ983512:VQQ983521 VGU983512:VGU983521 UWY983512:UWY983521 UNC983512:UNC983521 UDG983512:UDG983521 TTK983512:TTK983521 TJO983512:TJO983521 SZS983512:SZS983521 SPW983512:SPW983521 SGA983512:SGA983521 RWE983512:RWE983521 RMI983512:RMI983521 RCM983512:RCM983521 QSQ983512:QSQ983521 QIU983512:QIU983521 PYY983512:PYY983521 PPC983512:PPC983521 PFG983512:PFG983521 OVK983512:OVK983521 OLO983512:OLO983521 OBS983512:OBS983521 NRW983512:NRW983521 NIA983512:NIA983521 MYE983512:MYE983521 MOI983512:MOI983521 MEM983512:MEM983521 LUQ983512:LUQ983521 LKU983512:LKU983521 LAY983512:LAY983521 KRC983512:KRC983521 KHG983512:KHG983521 JXK983512:JXK983521 JNO983512:JNO983521 JDS983512:JDS983521 ITW983512:ITW983521 IKA983512:IKA983521 IAE983512:IAE983521 HQI983512:HQI983521 HGM983512:HGM983521 GWQ983512:GWQ983521 GMU983512:GMU983521 GCY983512:GCY983521 FTC983512:FTC983521 FJG983512:FJG983521 EZK983512:EZK983521 EPO983512:EPO983521 EFS983512:EFS983521 DVW983512:DVW983521 DMA983512:DMA983521 DCE983512:DCE983521 CSI983512:CSI983521 CIM983512:CIM983521 BYQ983512:BYQ983521 BOU983512:BOU983521 BEY983512:BEY983521 AVC983512:AVC983521 ALG983512:ALG983521 ABK983512:ABK983521 RO983512:RO983521 HS983512:HS983521 WUE917976:WUE917985 WKI917976:WKI917985 WAM917976:WAM917985 VQQ917976:VQQ917985 VGU917976:VGU917985 UWY917976:UWY917985 UNC917976:UNC917985 UDG917976:UDG917985 TTK917976:TTK917985 TJO917976:TJO917985 SZS917976:SZS917985 SPW917976:SPW917985 SGA917976:SGA917985 RWE917976:RWE917985 RMI917976:RMI917985 RCM917976:RCM917985 QSQ917976:QSQ917985 QIU917976:QIU917985 PYY917976:PYY917985 PPC917976:PPC917985 PFG917976:PFG917985 OVK917976:OVK917985 OLO917976:OLO917985 OBS917976:OBS917985 NRW917976:NRW917985 NIA917976:NIA917985 MYE917976:MYE917985 MOI917976:MOI917985 MEM917976:MEM917985 LUQ917976:LUQ917985 LKU917976:LKU917985 LAY917976:LAY917985 KRC917976:KRC917985 KHG917976:KHG917985 JXK917976:JXK917985 JNO917976:JNO917985 JDS917976:JDS917985 ITW917976:ITW917985 IKA917976:IKA917985 IAE917976:IAE917985 HQI917976:HQI917985 HGM917976:HGM917985 GWQ917976:GWQ917985 GMU917976:GMU917985 GCY917976:GCY917985 FTC917976:FTC917985 FJG917976:FJG917985 EZK917976:EZK917985 EPO917976:EPO917985 EFS917976:EFS917985 DVW917976:DVW917985 DMA917976:DMA917985 DCE917976:DCE917985 CSI917976:CSI917985 CIM917976:CIM917985 BYQ917976:BYQ917985 BOU917976:BOU917985 BEY917976:BEY917985 AVC917976:AVC917985 ALG917976:ALG917985 ABK917976:ABK917985 RO917976:RO917985 HS917976:HS917985 WUE852440:WUE852449 WKI852440:WKI852449 WAM852440:WAM852449 VQQ852440:VQQ852449 VGU852440:VGU852449 UWY852440:UWY852449 UNC852440:UNC852449 UDG852440:UDG852449 TTK852440:TTK852449 TJO852440:TJO852449 SZS852440:SZS852449 SPW852440:SPW852449 SGA852440:SGA852449 RWE852440:RWE852449 RMI852440:RMI852449 RCM852440:RCM852449 QSQ852440:QSQ852449 QIU852440:QIU852449 PYY852440:PYY852449 PPC852440:PPC852449 PFG852440:PFG852449 OVK852440:OVK852449 OLO852440:OLO852449 OBS852440:OBS852449 NRW852440:NRW852449 NIA852440:NIA852449 MYE852440:MYE852449 MOI852440:MOI852449 MEM852440:MEM852449 LUQ852440:LUQ852449 LKU852440:LKU852449 LAY852440:LAY852449 KRC852440:KRC852449 KHG852440:KHG852449 JXK852440:JXK852449 JNO852440:JNO852449 JDS852440:JDS852449 ITW852440:ITW852449 IKA852440:IKA852449 IAE852440:IAE852449 HQI852440:HQI852449 HGM852440:HGM852449 GWQ852440:GWQ852449 GMU852440:GMU852449 GCY852440:GCY852449 FTC852440:FTC852449 FJG852440:FJG852449 EZK852440:EZK852449 EPO852440:EPO852449 EFS852440:EFS852449 DVW852440:DVW852449 DMA852440:DMA852449 DCE852440:DCE852449 CSI852440:CSI852449 CIM852440:CIM852449 BYQ852440:BYQ852449 BOU852440:BOU852449 BEY852440:BEY852449 AVC852440:AVC852449 ALG852440:ALG852449 ABK852440:ABK852449 RO852440:RO852449 HS852440:HS852449 WUE786904:WUE786913 WKI786904:WKI786913 WAM786904:WAM786913 VQQ786904:VQQ786913 VGU786904:VGU786913 UWY786904:UWY786913 UNC786904:UNC786913 UDG786904:UDG786913 TTK786904:TTK786913 TJO786904:TJO786913 SZS786904:SZS786913 SPW786904:SPW786913 SGA786904:SGA786913 RWE786904:RWE786913 RMI786904:RMI786913 RCM786904:RCM786913 QSQ786904:QSQ786913 QIU786904:QIU786913 PYY786904:PYY786913 PPC786904:PPC786913 PFG786904:PFG786913 OVK786904:OVK786913 OLO786904:OLO786913 OBS786904:OBS786913 NRW786904:NRW786913 NIA786904:NIA786913 MYE786904:MYE786913 MOI786904:MOI786913 MEM786904:MEM786913 LUQ786904:LUQ786913 LKU786904:LKU786913 LAY786904:LAY786913 KRC786904:KRC786913 KHG786904:KHG786913 JXK786904:JXK786913 JNO786904:JNO786913 JDS786904:JDS786913 ITW786904:ITW786913 IKA786904:IKA786913 IAE786904:IAE786913 HQI786904:HQI786913 HGM786904:HGM786913 GWQ786904:GWQ786913 GMU786904:GMU786913 GCY786904:GCY786913 FTC786904:FTC786913 FJG786904:FJG786913 EZK786904:EZK786913 EPO786904:EPO786913 EFS786904:EFS786913 DVW786904:DVW786913 DMA786904:DMA786913 DCE786904:DCE786913 CSI786904:CSI786913 CIM786904:CIM786913 BYQ786904:BYQ786913 BOU786904:BOU786913 BEY786904:BEY786913 AVC786904:AVC786913 ALG786904:ALG786913 ABK786904:ABK786913 RO786904:RO786913 HS786904:HS786913 WUE721368:WUE721377 WKI721368:WKI721377 WAM721368:WAM721377 VQQ721368:VQQ721377 VGU721368:VGU721377 UWY721368:UWY721377 UNC721368:UNC721377 UDG721368:UDG721377 TTK721368:TTK721377 TJO721368:TJO721377 SZS721368:SZS721377 SPW721368:SPW721377 SGA721368:SGA721377 RWE721368:RWE721377 RMI721368:RMI721377 RCM721368:RCM721377 QSQ721368:QSQ721377 QIU721368:QIU721377 PYY721368:PYY721377 PPC721368:PPC721377 PFG721368:PFG721377 OVK721368:OVK721377 OLO721368:OLO721377 OBS721368:OBS721377 NRW721368:NRW721377 NIA721368:NIA721377 MYE721368:MYE721377 MOI721368:MOI721377 MEM721368:MEM721377 LUQ721368:LUQ721377 LKU721368:LKU721377 LAY721368:LAY721377 KRC721368:KRC721377 KHG721368:KHG721377 JXK721368:JXK721377 JNO721368:JNO721377 JDS721368:JDS721377 ITW721368:ITW721377 IKA721368:IKA721377 IAE721368:IAE721377 HQI721368:HQI721377 HGM721368:HGM721377 GWQ721368:GWQ721377 GMU721368:GMU721377 GCY721368:GCY721377 FTC721368:FTC721377 FJG721368:FJG721377 EZK721368:EZK721377 EPO721368:EPO721377 EFS721368:EFS721377 DVW721368:DVW721377 DMA721368:DMA721377 DCE721368:DCE721377 CSI721368:CSI721377 CIM721368:CIM721377 BYQ721368:BYQ721377 BOU721368:BOU721377 BEY721368:BEY721377 AVC721368:AVC721377 ALG721368:ALG721377 ABK721368:ABK721377 RO721368:RO721377 HS721368:HS721377 WUE655832:WUE655841 WKI655832:WKI655841 WAM655832:WAM655841 VQQ655832:VQQ655841 VGU655832:VGU655841 UWY655832:UWY655841 UNC655832:UNC655841 UDG655832:UDG655841 TTK655832:TTK655841 TJO655832:TJO655841 SZS655832:SZS655841 SPW655832:SPW655841 SGA655832:SGA655841 RWE655832:RWE655841 RMI655832:RMI655841 RCM655832:RCM655841 QSQ655832:QSQ655841 QIU655832:QIU655841 PYY655832:PYY655841 PPC655832:PPC655841 PFG655832:PFG655841 OVK655832:OVK655841 OLO655832:OLO655841 OBS655832:OBS655841 NRW655832:NRW655841 NIA655832:NIA655841 MYE655832:MYE655841 MOI655832:MOI655841 MEM655832:MEM655841 LUQ655832:LUQ655841 LKU655832:LKU655841 LAY655832:LAY655841 KRC655832:KRC655841 KHG655832:KHG655841 JXK655832:JXK655841 JNO655832:JNO655841 JDS655832:JDS655841 ITW655832:ITW655841 IKA655832:IKA655841 IAE655832:IAE655841 HQI655832:HQI655841 HGM655832:HGM655841 GWQ655832:GWQ655841 GMU655832:GMU655841 GCY655832:GCY655841 FTC655832:FTC655841 FJG655832:FJG655841 EZK655832:EZK655841 EPO655832:EPO655841 EFS655832:EFS655841 DVW655832:DVW655841 DMA655832:DMA655841 DCE655832:DCE655841 CSI655832:CSI655841 CIM655832:CIM655841 BYQ655832:BYQ655841 BOU655832:BOU655841 BEY655832:BEY655841 AVC655832:AVC655841 ALG655832:ALG655841 ABK655832:ABK655841 RO655832:RO655841 HS655832:HS655841 WUE590296:WUE590305 WKI590296:WKI590305 WAM590296:WAM590305 VQQ590296:VQQ590305 VGU590296:VGU590305 UWY590296:UWY590305 UNC590296:UNC590305 UDG590296:UDG590305 TTK590296:TTK590305 TJO590296:TJO590305 SZS590296:SZS590305 SPW590296:SPW590305 SGA590296:SGA590305 RWE590296:RWE590305 RMI590296:RMI590305 RCM590296:RCM590305 QSQ590296:QSQ590305 QIU590296:QIU590305 PYY590296:PYY590305 PPC590296:PPC590305 PFG590296:PFG590305 OVK590296:OVK590305 OLO590296:OLO590305 OBS590296:OBS590305 NRW590296:NRW590305 NIA590296:NIA590305 MYE590296:MYE590305 MOI590296:MOI590305 MEM590296:MEM590305 LUQ590296:LUQ590305 LKU590296:LKU590305 LAY590296:LAY590305 KRC590296:KRC590305 KHG590296:KHG590305 JXK590296:JXK590305 JNO590296:JNO590305 JDS590296:JDS590305 ITW590296:ITW590305 IKA590296:IKA590305 IAE590296:IAE590305 HQI590296:HQI590305 HGM590296:HGM590305 GWQ590296:GWQ590305 GMU590296:GMU590305 GCY590296:GCY590305 FTC590296:FTC590305 FJG590296:FJG590305 EZK590296:EZK590305 EPO590296:EPO590305 EFS590296:EFS590305 DVW590296:DVW590305 DMA590296:DMA590305 DCE590296:DCE590305 CSI590296:CSI590305 CIM590296:CIM590305 BYQ590296:BYQ590305 BOU590296:BOU590305 BEY590296:BEY590305 AVC590296:AVC590305 ALG590296:ALG590305 ABK590296:ABK590305 RO590296:RO590305 HS590296:HS590305 WUE524760:WUE524769 WKI524760:WKI524769 WAM524760:WAM524769 VQQ524760:VQQ524769 VGU524760:VGU524769 UWY524760:UWY524769 UNC524760:UNC524769 UDG524760:UDG524769 TTK524760:TTK524769 TJO524760:TJO524769 SZS524760:SZS524769 SPW524760:SPW524769 SGA524760:SGA524769 RWE524760:RWE524769 RMI524760:RMI524769 RCM524760:RCM524769 QSQ524760:QSQ524769 QIU524760:QIU524769 PYY524760:PYY524769 PPC524760:PPC524769 PFG524760:PFG524769 OVK524760:OVK524769 OLO524760:OLO524769 OBS524760:OBS524769 NRW524760:NRW524769 NIA524760:NIA524769 MYE524760:MYE524769 MOI524760:MOI524769 MEM524760:MEM524769 LUQ524760:LUQ524769 LKU524760:LKU524769 LAY524760:LAY524769 KRC524760:KRC524769 KHG524760:KHG524769 JXK524760:JXK524769 JNO524760:JNO524769 JDS524760:JDS524769 ITW524760:ITW524769 IKA524760:IKA524769 IAE524760:IAE524769 HQI524760:HQI524769 HGM524760:HGM524769 GWQ524760:GWQ524769 GMU524760:GMU524769 GCY524760:GCY524769 FTC524760:FTC524769 FJG524760:FJG524769 EZK524760:EZK524769 EPO524760:EPO524769 EFS524760:EFS524769 DVW524760:DVW524769 DMA524760:DMA524769 DCE524760:DCE524769 CSI524760:CSI524769 CIM524760:CIM524769 BYQ524760:BYQ524769 BOU524760:BOU524769 BEY524760:BEY524769 AVC524760:AVC524769 ALG524760:ALG524769 ABK524760:ABK524769 RO524760:RO524769 HS524760:HS524769 WUE459224:WUE459233 WKI459224:WKI459233 WAM459224:WAM459233 VQQ459224:VQQ459233 VGU459224:VGU459233 UWY459224:UWY459233 UNC459224:UNC459233 UDG459224:UDG459233 TTK459224:TTK459233 TJO459224:TJO459233 SZS459224:SZS459233 SPW459224:SPW459233 SGA459224:SGA459233 RWE459224:RWE459233 RMI459224:RMI459233 RCM459224:RCM459233 QSQ459224:QSQ459233 QIU459224:QIU459233 PYY459224:PYY459233 PPC459224:PPC459233 PFG459224:PFG459233 OVK459224:OVK459233 OLO459224:OLO459233 OBS459224:OBS459233 NRW459224:NRW459233 NIA459224:NIA459233 MYE459224:MYE459233 MOI459224:MOI459233 MEM459224:MEM459233 LUQ459224:LUQ459233 LKU459224:LKU459233 LAY459224:LAY459233 KRC459224:KRC459233 KHG459224:KHG459233 JXK459224:JXK459233 JNO459224:JNO459233 JDS459224:JDS459233 ITW459224:ITW459233 IKA459224:IKA459233 IAE459224:IAE459233 HQI459224:HQI459233 HGM459224:HGM459233 GWQ459224:GWQ459233 GMU459224:GMU459233 GCY459224:GCY459233 FTC459224:FTC459233 FJG459224:FJG459233 EZK459224:EZK459233 EPO459224:EPO459233 EFS459224:EFS459233 DVW459224:DVW459233 DMA459224:DMA459233 DCE459224:DCE459233 CSI459224:CSI459233 CIM459224:CIM459233 BYQ459224:BYQ459233 BOU459224:BOU459233 BEY459224:BEY459233 AVC459224:AVC459233 ALG459224:ALG459233 ABK459224:ABK459233 RO459224:RO459233 HS459224:HS459233 WUE393688:WUE393697 WKI393688:WKI393697 WAM393688:WAM393697 VQQ393688:VQQ393697 VGU393688:VGU393697 UWY393688:UWY393697 UNC393688:UNC393697 UDG393688:UDG393697 TTK393688:TTK393697 TJO393688:TJO393697 SZS393688:SZS393697 SPW393688:SPW393697 SGA393688:SGA393697 RWE393688:RWE393697 RMI393688:RMI393697 RCM393688:RCM393697 QSQ393688:QSQ393697 QIU393688:QIU393697 PYY393688:PYY393697 PPC393688:PPC393697 PFG393688:PFG393697 OVK393688:OVK393697 OLO393688:OLO393697 OBS393688:OBS393697 NRW393688:NRW393697 NIA393688:NIA393697 MYE393688:MYE393697 MOI393688:MOI393697 MEM393688:MEM393697 LUQ393688:LUQ393697 LKU393688:LKU393697 LAY393688:LAY393697 KRC393688:KRC393697 KHG393688:KHG393697 JXK393688:JXK393697 JNO393688:JNO393697 JDS393688:JDS393697 ITW393688:ITW393697 IKA393688:IKA393697 IAE393688:IAE393697 HQI393688:HQI393697 HGM393688:HGM393697 GWQ393688:GWQ393697 GMU393688:GMU393697 GCY393688:GCY393697 FTC393688:FTC393697 FJG393688:FJG393697 EZK393688:EZK393697 EPO393688:EPO393697 EFS393688:EFS393697 DVW393688:DVW393697 DMA393688:DMA393697 DCE393688:DCE393697 CSI393688:CSI393697 CIM393688:CIM393697 BYQ393688:BYQ393697 BOU393688:BOU393697 BEY393688:BEY393697 AVC393688:AVC393697 ALG393688:ALG393697 ABK393688:ABK393697 RO393688:RO393697 HS393688:HS393697 WUE328152:WUE328161 WKI328152:WKI328161 WAM328152:WAM328161 VQQ328152:VQQ328161 VGU328152:VGU328161 UWY328152:UWY328161 UNC328152:UNC328161 UDG328152:UDG328161 TTK328152:TTK328161 TJO328152:TJO328161 SZS328152:SZS328161 SPW328152:SPW328161 SGA328152:SGA328161 RWE328152:RWE328161 RMI328152:RMI328161 RCM328152:RCM328161 QSQ328152:QSQ328161 QIU328152:QIU328161 PYY328152:PYY328161 PPC328152:PPC328161 PFG328152:PFG328161 OVK328152:OVK328161 OLO328152:OLO328161 OBS328152:OBS328161 NRW328152:NRW328161 NIA328152:NIA328161 MYE328152:MYE328161 MOI328152:MOI328161 MEM328152:MEM328161 LUQ328152:LUQ328161 LKU328152:LKU328161 LAY328152:LAY328161 KRC328152:KRC328161 KHG328152:KHG328161 JXK328152:JXK328161 JNO328152:JNO328161 JDS328152:JDS328161 ITW328152:ITW328161 IKA328152:IKA328161 IAE328152:IAE328161 HQI328152:HQI328161 HGM328152:HGM328161 GWQ328152:GWQ328161 GMU328152:GMU328161 GCY328152:GCY328161 FTC328152:FTC328161 FJG328152:FJG328161 EZK328152:EZK328161 EPO328152:EPO328161 EFS328152:EFS328161 DVW328152:DVW328161 DMA328152:DMA328161 DCE328152:DCE328161 CSI328152:CSI328161 CIM328152:CIM328161 BYQ328152:BYQ328161 BOU328152:BOU328161 BEY328152:BEY328161 AVC328152:AVC328161 ALG328152:ALG328161 ABK328152:ABK328161 RO328152:RO328161 HS328152:HS328161 WUE262616:WUE262625 WKI262616:WKI262625 WAM262616:WAM262625 VQQ262616:VQQ262625 VGU262616:VGU262625 UWY262616:UWY262625 UNC262616:UNC262625 UDG262616:UDG262625 TTK262616:TTK262625 TJO262616:TJO262625 SZS262616:SZS262625 SPW262616:SPW262625 SGA262616:SGA262625 RWE262616:RWE262625 RMI262616:RMI262625 RCM262616:RCM262625 QSQ262616:QSQ262625 QIU262616:QIU262625 PYY262616:PYY262625 PPC262616:PPC262625 PFG262616:PFG262625 OVK262616:OVK262625 OLO262616:OLO262625 OBS262616:OBS262625 NRW262616:NRW262625 NIA262616:NIA262625 MYE262616:MYE262625 MOI262616:MOI262625 MEM262616:MEM262625 LUQ262616:LUQ262625 LKU262616:LKU262625 LAY262616:LAY262625 KRC262616:KRC262625 KHG262616:KHG262625 JXK262616:JXK262625 JNO262616:JNO262625 JDS262616:JDS262625 ITW262616:ITW262625 IKA262616:IKA262625 IAE262616:IAE262625 HQI262616:HQI262625 HGM262616:HGM262625 GWQ262616:GWQ262625 GMU262616:GMU262625 GCY262616:GCY262625 FTC262616:FTC262625 FJG262616:FJG262625 EZK262616:EZK262625 EPO262616:EPO262625 EFS262616:EFS262625 DVW262616:DVW262625 DMA262616:DMA262625 DCE262616:DCE262625 CSI262616:CSI262625 CIM262616:CIM262625 BYQ262616:BYQ262625 BOU262616:BOU262625 BEY262616:BEY262625 AVC262616:AVC262625 ALG262616:ALG262625 ABK262616:ABK262625 RO262616:RO262625 HS262616:HS262625 WUE197080:WUE197089 WKI197080:WKI197089 WAM197080:WAM197089 VQQ197080:VQQ197089 VGU197080:VGU197089 UWY197080:UWY197089 UNC197080:UNC197089 UDG197080:UDG197089 TTK197080:TTK197089 TJO197080:TJO197089 SZS197080:SZS197089 SPW197080:SPW197089 SGA197080:SGA197089 RWE197080:RWE197089 RMI197080:RMI197089 RCM197080:RCM197089 QSQ197080:QSQ197089 QIU197080:QIU197089 PYY197080:PYY197089 PPC197080:PPC197089 PFG197080:PFG197089 OVK197080:OVK197089 OLO197080:OLO197089 OBS197080:OBS197089 NRW197080:NRW197089 NIA197080:NIA197089 MYE197080:MYE197089 MOI197080:MOI197089 MEM197080:MEM197089 LUQ197080:LUQ197089 LKU197080:LKU197089 LAY197080:LAY197089 KRC197080:KRC197089 KHG197080:KHG197089 JXK197080:JXK197089 JNO197080:JNO197089 JDS197080:JDS197089 ITW197080:ITW197089 IKA197080:IKA197089 IAE197080:IAE197089 HQI197080:HQI197089 HGM197080:HGM197089 GWQ197080:GWQ197089 GMU197080:GMU197089 GCY197080:GCY197089 FTC197080:FTC197089 FJG197080:FJG197089 EZK197080:EZK197089 EPO197080:EPO197089 EFS197080:EFS197089 DVW197080:DVW197089 DMA197080:DMA197089 DCE197080:DCE197089 CSI197080:CSI197089 CIM197080:CIM197089 BYQ197080:BYQ197089 BOU197080:BOU197089 BEY197080:BEY197089 AVC197080:AVC197089 ALG197080:ALG197089 ABK197080:ABK197089 RO197080:RO197089 HS197080:HS197089 WUE131544:WUE131553 WKI131544:WKI131553 WAM131544:WAM131553 VQQ131544:VQQ131553 VGU131544:VGU131553 UWY131544:UWY131553 UNC131544:UNC131553 UDG131544:UDG131553 TTK131544:TTK131553 TJO131544:TJO131553 SZS131544:SZS131553 SPW131544:SPW131553 SGA131544:SGA131553 RWE131544:RWE131553 RMI131544:RMI131553 RCM131544:RCM131553 QSQ131544:QSQ131553 QIU131544:QIU131553 PYY131544:PYY131553 PPC131544:PPC131553 PFG131544:PFG131553 OVK131544:OVK131553 OLO131544:OLO131553 OBS131544:OBS131553 NRW131544:NRW131553 NIA131544:NIA131553 MYE131544:MYE131553 MOI131544:MOI131553 MEM131544:MEM131553 LUQ131544:LUQ131553 LKU131544:LKU131553 LAY131544:LAY131553 KRC131544:KRC131553 KHG131544:KHG131553 JXK131544:JXK131553 JNO131544:JNO131553 JDS131544:JDS131553 ITW131544:ITW131553 IKA131544:IKA131553 IAE131544:IAE131553 HQI131544:HQI131553 HGM131544:HGM131553 GWQ131544:GWQ131553 GMU131544:GMU131553 GCY131544:GCY131553 FTC131544:FTC131553 FJG131544:FJG131553 EZK131544:EZK131553 EPO131544:EPO131553 EFS131544:EFS131553 DVW131544:DVW131553 DMA131544:DMA131553 DCE131544:DCE131553 CSI131544:CSI131553 CIM131544:CIM131553 BYQ131544:BYQ131553 BOU131544:BOU131553 BEY131544:BEY131553 AVC131544:AVC131553 ALG131544:ALG131553 ABK131544:ABK131553 RO131544:RO131553 HS131544:HS131553 WUE66008:WUE66017 WKI66008:WKI66017 WAM66008:WAM66017 VQQ66008:VQQ66017 VGU66008:VGU66017 UWY66008:UWY66017 UNC66008:UNC66017 UDG66008:UDG66017 TTK66008:TTK66017 TJO66008:TJO66017 SZS66008:SZS66017 SPW66008:SPW66017 SGA66008:SGA66017 RWE66008:RWE66017 RMI66008:RMI66017 RCM66008:RCM66017 QSQ66008:QSQ66017 QIU66008:QIU66017 PYY66008:PYY66017 PPC66008:PPC66017 PFG66008:PFG66017 OVK66008:OVK66017 OLO66008:OLO66017 OBS66008:OBS66017 NRW66008:NRW66017 NIA66008:NIA66017 MYE66008:MYE66017 MOI66008:MOI66017 MEM66008:MEM66017 LUQ66008:LUQ66017 LKU66008:LKU66017 LAY66008:LAY66017 KRC66008:KRC66017 KHG66008:KHG66017 JXK66008:JXK66017 JNO66008:JNO66017 JDS66008:JDS66017 ITW66008:ITW66017 IKA66008:IKA66017 IAE66008:IAE66017 HQI66008:HQI66017 HGM66008:HGM66017 GWQ66008:GWQ66017 GMU66008:GMU66017 GCY66008:GCY66017 FTC66008:FTC66017 FJG66008:FJG66017 EZK66008:EZK66017 EPO66008:EPO66017 EFS66008:EFS66017 DVW66008:DVW66017 DMA66008:DMA66017 DCE66008:DCE66017 CSI66008:CSI66017 CIM66008:CIM66017 BYQ66008:BYQ66017 BOU66008:BOU66017 BEY66008:BEY66017 AVC66008:AVC66017 ALG66008:ALG66017 ABK66008:ABK66017 RO66008:RO66017 HS66008:HS66017 WUE983501:WUE983510 WKI983501:WKI983510 WAM983501:WAM983510 VQQ983501:VQQ983510 VGU983501:VGU983510 UWY983501:UWY983510 UNC983501:UNC983510 UDG983501:UDG983510 TTK983501:TTK983510 TJO983501:TJO983510 SZS983501:SZS983510 SPW983501:SPW983510 SGA983501:SGA983510 RWE983501:RWE983510 RMI983501:RMI983510 RCM983501:RCM983510 QSQ983501:QSQ983510 QIU983501:QIU983510 PYY983501:PYY983510 PPC983501:PPC983510 PFG983501:PFG983510 OVK983501:OVK983510 OLO983501:OLO983510 OBS983501:OBS983510 NRW983501:NRW983510 NIA983501:NIA983510 MYE983501:MYE983510 MOI983501:MOI983510 MEM983501:MEM983510 LUQ983501:LUQ983510 LKU983501:LKU983510 LAY983501:LAY983510 KRC983501:KRC983510 KHG983501:KHG983510 JXK983501:JXK983510 JNO983501:JNO983510 JDS983501:JDS983510 ITW983501:ITW983510 IKA983501:IKA983510 IAE983501:IAE983510 HQI983501:HQI983510 HGM983501:HGM983510 GWQ983501:GWQ983510 GMU983501:GMU983510 GCY983501:GCY983510 FTC983501:FTC983510 FJG983501:FJG983510 EZK983501:EZK983510 EPO983501:EPO983510 EFS983501:EFS983510 DVW983501:DVW983510 DMA983501:DMA983510 DCE983501:DCE983510 CSI983501:CSI983510 CIM983501:CIM983510 BYQ983501:BYQ983510 BOU983501:BOU983510 BEY983501:BEY983510 AVC983501:AVC983510 ALG983501:ALG983510 ABK983501:ABK983510 RO983501:RO983510 HS983501:HS983510 WUE917965:WUE917974 WKI917965:WKI917974 WAM917965:WAM917974 VQQ917965:VQQ917974 VGU917965:VGU917974 UWY917965:UWY917974 UNC917965:UNC917974 UDG917965:UDG917974 TTK917965:TTK917974 TJO917965:TJO917974 SZS917965:SZS917974 SPW917965:SPW917974 SGA917965:SGA917974 RWE917965:RWE917974 RMI917965:RMI917974 RCM917965:RCM917974 QSQ917965:QSQ917974 QIU917965:QIU917974 PYY917965:PYY917974 PPC917965:PPC917974 PFG917965:PFG917974 OVK917965:OVK917974 OLO917965:OLO917974 OBS917965:OBS917974 NRW917965:NRW917974 NIA917965:NIA917974 MYE917965:MYE917974 MOI917965:MOI917974 MEM917965:MEM917974 LUQ917965:LUQ917974 LKU917965:LKU917974 LAY917965:LAY917974 KRC917965:KRC917974 KHG917965:KHG917974 JXK917965:JXK917974 JNO917965:JNO917974 JDS917965:JDS917974 ITW917965:ITW917974 IKA917965:IKA917974 IAE917965:IAE917974 HQI917965:HQI917974 HGM917965:HGM917974 GWQ917965:GWQ917974 GMU917965:GMU917974 GCY917965:GCY917974 FTC917965:FTC917974 FJG917965:FJG917974 EZK917965:EZK917974 EPO917965:EPO917974 EFS917965:EFS917974 DVW917965:DVW917974 DMA917965:DMA917974 DCE917965:DCE917974 CSI917965:CSI917974 CIM917965:CIM917974 BYQ917965:BYQ917974 BOU917965:BOU917974 BEY917965:BEY917974 AVC917965:AVC917974 ALG917965:ALG917974 ABK917965:ABK917974 RO917965:RO917974 HS917965:HS917974 WUE852429:WUE852438 WKI852429:WKI852438 WAM852429:WAM852438 VQQ852429:VQQ852438 VGU852429:VGU852438 UWY852429:UWY852438 UNC852429:UNC852438 UDG852429:UDG852438 TTK852429:TTK852438 TJO852429:TJO852438 SZS852429:SZS852438 SPW852429:SPW852438 SGA852429:SGA852438 RWE852429:RWE852438 RMI852429:RMI852438 RCM852429:RCM852438 QSQ852429:QSQ852438 QIU852429:QIU852438 PYY852429:PYY852438 PPC852429:PPC852438 PFG852429:PFG852438 OVK852429:OVK852438 OLO852429:OLO852438 OBS852429:OBS852438 NRW852429:NRW852438 NIA852429:NIA852438 MYE852429:MYE852438 MOI852429:MOI852438 MEM852429:MEM852438 LUQ852429:LUQ852438 LKU852429:LKU852438 LAY852429:LAY852438 KRC852429:KRC852438 KHG852429:KHG852438 JXK852429:JXK852438 JNO852429:JNO852438 JDS852429:JDS852438 ITW852429:ITW852438 IKA852429:IKA852438 IAE852429:IAE852438 HQI852429:HQI852438 HGM852429:HGM852438 GWQ852429:GWQ852438 GMU852429:GMU852438 GCY852429:GCY852438 FTC852429:FTC852438 FJG852429:FJG852438 EZK852429:EZK852438 EPO852429:EPO852438 EFS852429:EFS852438 DVW852429:DVW852438 DMA852429:DMA852438 DCE852429:DCE852438 CSI852429:CSI852438 CIM852429:CIM852438 BYQ852429:BYQ852438 BOU852429:BOU852438 BEY852429:BEY852438 AVC852429:AVC852438 ALG852429:ALG852438 ABK852429:ABK852438 RO852429:RO852438 HS852429:HS852438 WUE786893:WUE786902 WKI786893:WKI786902 WAM786893:WAM786902 VQQ786893:VQQ786902 VGU786893:VGU786902 UWY786893:UWY786902 UNC786893:UNC786902 UDG786893:UDG786902 TTK786893:TTK786902 TJO786893:TJO786902 SZS786893:SZS786902 SPW786893:SPW786902 SGA786893:SGA786902 RWE786893:RWE786902 RMI786893:RMI786902 RCM786893:RCM786902 QSQ786893:QSQ786902 QIU786893:QIU786902 PYY786893:PYY786902 PPC786893:PPC786902 PFG786893:PFG786902 OVK786893:OVK786902 OLO786893:OLO786902 OBS786893:OBS786902 NRW786893:NRW786902 NIA786893:NIA786902 MYE786893:MYE786902 MOI786893:MOI786902 MEM786893:MEM786902 LUQ786893:LUQ786902 LKU786893:LKU786902 LAY786893:LAY786902 KRC786893:KRC786902 KHG786893:KHG786902 JXK786893:JXK786902 JNO786893:JNO786902 JDS786893:JDS786902 ITW786893:ITW786902 IKA786893:IKA786902 IAE786893:IAE786902 HQI786893:HQI786902 HGM786893:HGM786902 GWQ786893:GWQ786902 GMU786893:GMU786902 GCY786893:GCY786902 FTC786893:FTC786902 FJG786893:FJG786902 EZK786893:EZK786902 EPO786893:EPO786902 EFS786893:EFS786902 DVW786893:DVW786902 DMA786893:DMA786902 DCE786893:DCE786902 CSI786893:CSI786902 CIM786893:CIM786902 BYQ786893:BYQ786902 BOU786893:BOU786902 BEY786893:BEY786902 AVC786893:AVC786902 ALG786893:ALG786902 ABK786893:ABK786902 RO786893:RO786902 HS786893:HS786902 WUE721357:WUE721366 WKI721357:WKI721366 WAM721357:WAM721366 VQQ721357:VQQ721366 VGU721357:VGU721366 UWY721357:UWY721366 UNC721357:UNC721366 UDG721357:UDG721366 TTK721357:TTK721366 TJO721357:TJO721366 SZS721357:SZS721366 SPW721357:SPW721366 SGA721357:SGA721366 RWE721357:RWE721366 RMI721357:RMI721366 RCM721357:RCM721366 QSQ721357:QSQ721366 QIU721357:QIU721366 PYY721357:PYY721366 PPC721357:PPC721366 PFG721357:PFG721366 OVK721357:OVK721366 OLO721357:OLO721366 OBS721357:OBS721366 NRW721357:NRW721366 NIA721357:NIA721366 MYE721357:MYE721366 MOI721357:MOI721366 MEM721357:MEM721366 LUQ721357:LUQ721366 LKU721357:LKU721366 LAY721357:LAY721366 KRC721357:KRC721366 KHG721357:KHG721366 JXK721357:JXK721366 JNO721357:JNO721366 JDS721357:JDS721366 ITW721357:ITW721366 IKA721357:IKA721366 IAE721357:IAE721366 HQI721357:HQI721366 HGM721357:HGM721366 GWQ721357:GWQ721366 GMU721357:GMU721366 GCY721357:GCY721366 FTC721357:FTC721366 FJG721357:FJG721366 EZK721357:EZK721366 EPO721357:EPO721366 EFS721357:EFS721366 DVW721357:DVW721366 DMA721357:DMA721366 DCE721357:DCE721366 CSI721357:CSI721366 CIM721357:CIM721366 BYQ721357:BYQ721366 BOU721357:BOU721366 BEY721357:BEY721366 AVC721357:AVC721366 ALG721357:ALG721366 ABK721357:ABK721366 RO721357:RO721366 HS721357:HS721366 WUE655821:WUE655830 WKI655821:WKI655830 WAM655821:WAM655830 VQQ655821:VQQ655830 VGU655821:VGU655830 UWY655821:UWY655830 UNC655821:UNC655830 UDG655821:UDG655830 TTK655821:TTK655830 TJO655821:TJO655830 SZS655821:SZS655830 SPW655821:SPW655830 SGA655821:SGA655830 RWE655821:RWE655830 RMI655821:RMI655830 RCM655821:RCM655830 QSQ655821:QSQ655830 QIU655821:QIU655830 PYY655821:PYY655830 PPC655821:PPC655830 PFG655821:PFG655830 OVK655821:OVK655830 OLO655821:OLO655830 OBS655821:OBS655830 NRW655821:NRW655830 NIA655821:NIA655830 MYE655821:MYE655830 MOI655821:MOI655830 MEM655821:MEM655830 LUQ655821:LUQ655830 LKU655821:LKU655830 LAY655821:LAY655830 KRC655821:KRC655830 KHG655821:KHG655830 JXK655821:JXK655830 JNO655821:JNO655830 JDS655821:JDS655830 ITW655821:ITW655830 IKA655821:IKA655830 IAE655821:IAE655830 HQI655821:HQI655830 HGM655821:HGM655830 GWQ655821:GWQ655830 GMU655821:GMU655830 GCY655821:GCY655830 FTC655821:FTC655830 FJG655821:FJG655830 EZK655821:EZK655830 EPO655821:EPO655830 EFS655821:EFS655830 DVW655821:DVW655830 DMA655821:DMA655830 DCE655821:DCE655830 CSI655821:CSI655830 CIM655821:CIM655830 BYQ655821:BYQ655830 BOU655821:BOU655830 BEY655821:BEY655830 AVC655821:AVC655830 ALG655821:ALG655830 ABK655821:ABK655830 RO655821:RO655830 HS655821:HS655830 WUE590285:WUE590294 WKI590285:WKI590294 WAM590285:WAM590294 VQQ590285:VQQ590294 VGU590285:VGU590294 UWY590285:UWY590294 UNC590285:UNC590294 UDG590285:UDG590294 TTK590285:TTK590294 TJO590285:TJO590294 SZS590285:SZS590294 SPW590285:SPW590294 SGA590285:SGA590294 RWE590285:RWE590294 RMI590285:RMI590294 RCM590285:RCM590294 QSQ590285:QSQ590294 QIU590285:QIU590294 PYY590285:PYY590294 PPC590285:PPC590294 PFG590285:PFG590294 OVK590285:OVK590294 OLO590285:OLO590294 OBS590285:OBS590294 NRW590285:NRW590294 NIA590285:NIA590294 MYE590285:MYE590294 MOI590285:MOI590294 MEM590285:MEM590294 LUQ590285:LUQ590294 LKU590285:LKU590294 LAY590285:LAY590294 KRC590285:KRC590294 KHG590285:KHG590294 JXK590285:JXK590294 JNO590285:JNO590294 JDS590285:JDS590294 ITW590285:ITW590294 IKA590285:IKA590294 IAE590285:IAE590294 HQI590285:HQI590294 HGM590285:HGM590294 GWQ590285:GWQ590294 GMU590285:GMU590294 GCY590285:GCY590294 FTC590285:FTC590294 FJG590285:FJG590294 EZK590285:EZK590294 EPO590285:EPO590294 EFS590285:EFS590294 DVW590285:DVW590294 DMA590285:DMA590294 DCE590285:DCE590294 CSI590285:CSI590294 CIM590285:CIM590294 BYQ590285:BYQ590294 BOU590285:BOU590294 BEY590285:BEY590294 AVC590285:AVC590294 ALG590285:ALG590294 ABK590285:ABK590294 RO590285:RO590294 HS590285:HS590294 WUE524749:WUE524758 WKI524749:WKI524758 WAM524749:WAM524758 VQQ524749:VQQ524758 VGU524749:VGU524758 UWY524749:UWY524758 UNC524749:UNC524758 UDG524749:UDG524758 TTK524749:TTK524758 TJO524749:TJO524758 SZS524749:SZS524758 SPW524749:SPW524758 SGA524749:SGA524758 RWE524749:RWE524758 RMI524749:RMI524758 RCM524749:RCM524758 QSQ524749:QSQ524758 QIU524749:QIU524758 PYY524749:PYY524758 PPC524749:PPC524758 PFG524749:PFG524758 OVK524749:OVK524758 OLO524749:OLO524758 OBS524749:OBS524758 NRW524749:NRW524758 NIA524749:NIA524758 MYE524749:MYE524758 MOI524749:MOI524758 MEM524749:MEM524758 LUQ524749:LUQ524758 LKU524749:LKU524758 LAY524749:LAY524758 KRC524749:KRC524758 KHG524749:KHG524758 JXK524749:JXK524758 JNO524749:JNO524758 JDS524749:JDS524758 ITW524749:ITW524758 IKA524749:IKA524758 IAE524749:IAE524758 HQI524749:HQI524758 HGM524749:HGM524758 GWQ524749:GWQ524758 GMU524749:GMU524758 GCY524749:GCY524758 FTC524749:FTC524758 FJG524749:FJG524758 EZK524749:EZK524758 EPO524749:EPO524758 EFS524749:EFS524758 DVW524749:DVW524758 DMA524749:DMA524758 DCE524749:DCE524758 CSI524749:CSI524758 CIM524749:CIM524758 BYQ524749:BYQ524758 BOU524749:BOU524758 BEY524749:BEY524758 AVC524749:AVC524758 ALG524749:ALG524758 ABK524749:ABK524758 RO524749:RO524758 HS524749:HS524758 WUE459213:WUE459222 WKI459213:WKI459222 WAM459213:WAM459222 VQQ459213:VQQ459222 VGU459213:VGU459222 UWY459213:UWY459222 UNC459213:UNC459222 UDG459213:UDG459222 TTK459213:TTK459222 TJO459213:TJO459222 SZS459213:SZS459222 SPW459213:SPW459222 SGA459213:SGA459222 RWE459213:RWE459222 RMI459213:RMI459222 RCM459213:RCM459222 QSQ459213:QSQ459222 QIU459213:QIU459222 PYY459213:PYY459222 PPC459213:PPC459222 PFG459213:PFG459222 OVK459213:OVK459222 OLO459213:OLO459222 OBS459213:OBS459222 NRW459213:NRW459222 NIA459213:NIA459222 MYE459213:MYE459222 MOI459213:MOI459222 MEM459213:MEM459222 LUQ459213:LUQ459222 LKU459213:LKU459222 LAY459213:LAY459222 KRC459213:KRC459222 KHG459213:KHG459222 JXK459213:JXK459222 JNO459213:JNO459222 JDS459213:JDS459222 ITW459213:ITW459222 IKA459213:IKA459222 IAE459213:IAE459222 HQI459213:HQI459222 HGM459213:HGM459222 GWQ459213:GWQ459222 GMU459213:GMU459222 GCY459213:GCY459222 FTC459213:FTC459222 FJG459213:FJG459222 EZK459213:EZK459222 EPO459213:EPO459222 EFS459213:EFS459222 DVW459213:DVW459222 DMA459213:DMA459222 DCE459213:DCE459222 CSI459213:CSI459222 CIM459213:CIM459222 BYQ459213:BYQ459222 BOU459213:BOU459222 BEY459213:BEY459222 AVC459213:AVC459222 ALG459213:ALG459222 ABK459213:ABK459222 RO459213:RO459222 HS459213:HS459222 WUE393677:WUE393686 WKI393677:WKI393686 WAM393677:WAM393686 VQQ393677:VQQ393686 VGU393677:VGU393686 UWY393677:UWY393686 UNC393677:UNC393686 UDG393677:UDG393686 TTK393677:TTK393686 TJO393677:TJO393686 SZS393677:SZS393686 SPW393677:SPW393686 SGA393677:SGA393686 RWE393677:RWE393686 RMI393677:RMI393686 RCM393677:RCM393686 QSQ393677:QSQ393686 QIU393677:QIU393686 PYY393677:PYY393686 PPC393677:PPC393686 PFG393677:PFG393686 OVK393677:OVK393686 OLO393677:OLO393686 OBS393677:OBS393686 NRW393677:NRW393686 NIA393677:NIA393686 MYE393677:MYE393686 MOI393677:MOI393686 MEM393677:MEM393686 LUQ393677:LUQ393686 LKU393677:LKU393686 LAY393677:LAY393686 KRC393677:KRC393686 KHG393677:KHG393686 JXK393677:JXK393686 JNO393677:JNO393686 JDS393677:JDS393686 ITW393677:ITW393686 IKA393677:IKA393686 IAE393677:IAE393686 HQI393677:HQI393686 HGM393677:HGM393686 GWQ393677:GWQ393686 GMU393677:GMU393686 GCY393677:GCY393686 FTC393677:FTC393686 FJG393677:FJG393686 EZK393677:EZK393686 EPO393677:EPO393686 EFS393677:EFS393686 DVW393677:DVW393686 DMA393677:DMA393686 DCE393677:DCE393686 CSI393677:CSI393686 CIM393677:CIM393686 BYQ393677:BYQ393686 BOU393677:BOU393686 BEY393677:BEY393686 AVC393677:AVC393686 ALG393677:ALG393686 ABK393677:ABK393686 RO393677:RO393686 HS393677:HS393686 WUE328141:WUE328150 WKI328141:WKI328150 WAM328141:WAM328150 VQQ328141:VQQ328150 VGU328141:VGU328150 UWY328141:UWY328150 UNC328141:UNC328150 UDG328141:UDG328150 TTK328141:TTK328150 TJO328141:TJO328150 SZS328141:SZS328150 SPW328141:SPW328150 SGA328141:SGA328150 RWE328141:RWE328150 RMI328141:RMI328150 RCM328141:RCM328150 QSQ328141:QSQ328150 QIU328141:QIU328150 PYY328141:PYY328150 PPC328141:PPC328150 PFG328141:PFG328150 OVK328141:OVK328150 OLO328141:OLO328150 OBS328141:OBS328150 NRW328141:NRW328150 NIA328141:NIA328150 MYE328141:MYE328150 MOI328141:MOI328150 MEM328141:MEM328150 LUQ328141:LUQ328150 LKU328141:LKU328150 LAY328141:LAY328150 KRC328141:KRC328150 KHG328141:KHG328150 JXK328141:JXK328150 JNO328141:JNO328150 JDS328141:JDS328150 ITW328141:ITW328150 IKA328141:IKA328150 IAE328141:IAE328150 HQI328141:HQI328150 HGM328141:HGM328150 GWQ328141:GWQ328150 GMU328141:GMU328150 GCY328141:GCY328150 FTC328141:FTC328150 FJG328141:FJG328150 EZK328141:EZK328150 EPO328141:EPO328150 EFS328141:EFS328150 DVW328141:DVW328150 DMA328141:DMA328150 DCE328141:DCE328150 CSI328141:CSI328150 CIM328141:CIM328150 BYQ328141:BYQ328150 BOU328141:BOU328150 BEY328141:BEY328150 AVC328141:AVC328150 ALG328141:ALG328150 ABK328141:ABK328150 RO328141:RO328150 HS328141:HS328150 WUE262605:WUE262614 WKI262605:WKI262614 WAM262605:WAM262614 VQQ262605:VQQ262614 VGU262605:VGU262614 UWY262605:UWY262614 UNC262605:UNC262614 UDG262605:UDG262614 TTK262605:TTK262614 TJO262605:TJO262614 SZS262605:SZS262614 SPW262605:SPW262614 SGA262605:SGA262614 RWE262605:RWE262614 RMI262605:RMI262614 RCM262605:RCM262614 QSQ262605:QSQ262614 QIU262605:QIU262614 PYY262605:PYY262614 PPC262605:PPC262614 PFG262605:PFG262614 OVK262605:OVK262614 OLO262605:OLO262614 OBS262605:OBS262614 NRW262605:NRW262614 NIA262605:NIA262614 MYE262605:MYE262614 MOI262605:MOI262614 MEM262605:MEM262614 LUQ262605:LUQ262614 LKU262605:LKU262614 LAY262605:LAY262614 KRC262605:KRC262614 KHG262605:KHG262614 JXK262605:JXK262614 JNO262605:JNO262614 JDS262605:JDS262614 ITW262605:ITW262614 IKA262605:IKA262614 IAE262605:IAE262614 HQI262605:HQI262614 HGM262605:HGM262614 GWQ262605:GWQ262614 GMU262605:GMU262614 GCY262605:GCY262614 FTC262605:FTC262614 FJG262605:FJG262614 EZK262605:EZK262614 EPO262605:EPO262614 EFS262605:EFS262614 DVW262605:DVW262614 DMA262605:DMA262614 DCE262605:DCE262614 CSI262605:CSI262614 CIM262605:CIM262614 BYQ262605:BYQ262614 BOU262605:BOU262614 BEY262605:BEY262614 AVC262605:AVC262614 ALG262605:ALG262614 ABK262605:ABK262614 RO262605:RO262614 HS262605:HS262614 WUE197069:WUE197078 WKI197069:WKI197078 WAM197069:WAM197078 VQQ197069:VQQ197078 VGU197069:VGU197078 UWY197069:UWY197078 UNC197069:UNC197078 UDG197069:UDG197078 TTK197069:TTK197078 TJO197069:TJO197078 SZS197069:SZS197078 SPW197069:SPW197078 SGA197069:SGA197078 RWE197069:RWE197078 RMI197069:RMI197078 RCM197069:RCM197078 QSQ197069:QSQ197078 QIU197069:QIU197078 PYY197069:PYY197078 PPC197069:PPC197078 PFG197069:PFG197078 OVK197069:OVK197078 OLO197069:OLO197078 OBS197069:OBS197078 NRW197069:NRW197078 NIA197069:NIA197078 MYE197069:MYE197078 MOI197069:MOI197078 MEM197069:MEM197078 LUQ197069:LUQ197078 LKU197069:LKU197078 LAY197069:LAY197078 KRC197069:KRC197078 KHG197069:KHG197078 JXK197069:JXK197078 JNO197069:JNO197078 JDS197069:JDS197078 ITW197069:ITW197078 IKA197069:IKA197078 IAE197069:IAE197078 HQI197069:HQI197078 HGM197069:HGM197078 GWQ197069:GWQ197078 GMU197069:GMU197078 GCY197069:GCY197078 FTC197069:FTC197078 FJG197069:FJG197078 EZK197069:EZK197078 EPO197069:EPO197078 EFS197069:EFS197078 DVW197069:DVW197078 DMA197069:DMA197078 DCE197069:DCE197078 CSI197069:CSI197078 CIM197069:CIM197078 BYQ197069:BYQ197078 BOU197069:BOU197078 BEY197069:BEY197078 AVC197069:AVC197078 ALG197069:ALG197078 ABK197069:ABK197078 RO197069:RO197078 HS197069:HS197078 WUE131533:WUE131542 WKI131533:WKI131542 WAM131533:WAM131542 VQQ131533:VQQ131542 VGU131533:VGU131542 UWY131533:UWY131542 UNC131533:UNC131542 UDG131533:UDG131542 TTK131533:TTK131542 TJO131533:TJO131542 SZS131533:SZS131542 SPW131533:SPW131542 SGA131533:SGA131542 RWE131533:RWE131542 RMI131533:RMI131542 RCM131533:RCM131542 QSQ131533:QSQ131542 QIU131533:QIU131542 PYY131533:PYY131542 PPC131533:PPC131542 PFG131533:PFG131542 OVK131533:OVK131542 OLO131533:OLO131542 OBS131533:OBS131542 NRW131533:NRW131542 NIA131533:NIA131542 MYE131533:MYE131542 MOI131533:MOI131542 MEM131533:MEM131542 LUQ131533:LUQ131542 LKU131533:LKU131542 LAY131533:LAY131542 KRC131533:KRC131542 KHG131533:KHG131542 JXK131533:JXK131542 JNO131533:JNO131542 JDS131533:JDS131542 ITW131533:ITW131542 IKA131533:IKA131542 IAE131533:IAE131542 HQI131533:HQI131542 HGM131533:HGM131542 GWQ131533:GWQ131542 GMU131533:GMU131542 GCY131533:GCY131542 FTC131533:FTC131542 FJG131533:FJG131542 EZK131533:EZK131542 EPO131533:EPO131542 EFS131533:EFS131542 DVW131533:DVW131542 DMA131533:DMA131542 DCE131533:DCE131542 CSI131533:CSI131542 CIM131533:CIM131542 BYQ131533:BYQ131542 BOU131533:BOU131542 BEY131533:BEY131542 AVC131533:AVC131542 ALG131533:ALG131542 ABK131533:ABK131542 RO131533:RO131542 HS131533:HS131542 WUE65997:WUE66006 WKI65997:WKI66006 WAM65997:WAM66006 VQQ65997:VQQ66006 VGU65997:VGU66006 UWY65997:UWY66006 UNC65997:UNC66006 UDG65997:UDG66006 TTK65997:TTK66006 TJO65997:TJO66006 SZS65997:SZS66006 SPW65997:SPW66006 SGA65997:SGA66006 RWE65997:RWE66006 RMI65997:RMI66006 RCM65997:RCM66006 QSQ65997:QSQ66006 QIU65997:QIU66006 PYY65997:PYY66006 PPC65997:PPC66006 PFG65997:PFG66006 OVK65997:OVK66006 OLO65997:OLO66006 OBS65997:OBS66006 NRW65997:NRW66006 NIA65997:NIA66006 MYE65997:MYE66006 MOI65997:MOI66006 MEM65997:MEM66006 LUQ65997:LUQ66006 LKU65997:LKU66006 LAY65997:LAY66006 KRC65997:KRC66006 KHG65997:KHG66006 JXK65997:JXK66006 JNO65997:JNO66006 JDS65997:JDS66006 ITW65997:ITW66006 IKA65997:IKA66006 IAE65997:IAE66006 HQI65997:HQI66006 HGM65997:HGM66006 GWQ65997:GWQ66006 GMU65997:GMU66006 GCY65997:GCY66006 FTC65997:FTC66006 FJG65997:FJG66006 EZK65997:EZK66006 EPO65997:EPO66006 EFS65997:EFS66006 DVW65997:DVW66006 DMA65997:DMA66006 DCE65997:DCE66006 CSI65997:CSI66006 CIM65997:CIM66006 BYQ65997:BYQ66006 BOU65997:BOU66006 BEY65997:BEY66006 AVC65997:AVC66006 ALG65997:ALG66006 ABK65997:ABK66006 RO65997:RO66006 HS65997:HS66006 WUE983490:WUE983499 WKI983490:WKI983499 WAM983490:WAM983499 VQQ983490:VQQ983499 VGU983490:VGU983499 UWY983490:UWY983499 UNC983490:UNC983499 UDG983490:UDG983499 TTK983490:TTK983499 TJO983490:TJO983499 SZS983490:SZS983499 SPW983490:SPW983499 SGA983490:SGA983499 RWE983490:RWE983499 RMI983490:RMI983499 RCM983490:RCM983499 QSQ983490:QSQ983499 QIU983490:QIU983499 PYY983490:PYY983499 PPC983490:PPC983499 PFG983490:PFG983499 OVK983490:OVK983499 OLO983490:OLO983499 OBS983490:OBS983499 NRW983490:NRW983499 NIA983490:NIA983499 MYE983490:MYE983499 MOI983490:MOI983499 MEM983490:MEM983499 LUQ983490:LUQ983499 LKU983490:LKU983499 LAY983490:LAY983499 KRC983490:KRC983499 KHG983490:KHG983499 JXK983490:JXK983499 JNO983490:JNO983499 JDS983490:JDS983499 ITW983490:ITW983499 IKA983490:IKA983499 IAE983490:IAE983499 HQI983490:HQI983499 HGM983490:HGM983499 GWQ983490:GWQ983499 GMU983490:GMU983499 GCY983490:GCY983499 FTC983490:FTC983499 FJG983490:FJG983499 EZK983490:EZK983499 EPO983490:EPO983499 EFS983490:EFS983499 DVW983490:DVW983499 DMA983490:DMA983499 DCE983490:DCE983499 CSI983490:CSI983499 CIM983490:CIM983499 BYQ983490:BYQ983499 BOU983490:BOU983499 BEY983490:BEY983499 AVC983490:AVC983499 ALG983490:ALG983499 ABK983490:ABK983499 RO983490:RO983499 HS983490:HS983499 WUE917954:WUE917963 WKI917954:WKI917963 WAM917954:WAM917963 VQQ917954:VQQ917963 VGU917954:VGU917963 UWY917954:UWY917963 UNC917954:UNC917963 UDG917954:UDG917963 TTK917954:TTK917963 TJO917954:TJO917963 SZS917954:SZS917963 SPW917954:SPW917963 SGA917954:SGA917963 RWE917954:RWE917963 RMI917954:RMI917963 RCM917954:RCM917963 QSQ917954:QSQ917963 QIU917954:QIU917963 PYY917954:PYY917963 PPC917954:PPC917963 PFG917954:PFG917963 OVK917954:OVK917963 OLO917954:OLO917963 OBS917954:OBS917963 NRW917954:NRW917963 NIA917954:NIA917963 MYE917954:MYE917963 MOI917954:MOI917963 MEM917954:MEM917963 LUQ917954:LUQ917963 LKU917954:LKU917963 LAY917954:LAY917963 KRC917954:KRC917963 KHG917954:KHG917963 JXK917954:JXK917963 JNO917954:JNO917963 JDS917954:JDS917963 ITW917954:ITW917963 IKA917954:IKA917963 IAE917954:IAE917963 HQI917954:HQI917963 HGM917954:HGM917963 GWQ917954:GWQ917963 GMU917954:GMU917963 GCY917954:GCY917963 FTC917954:FTC917963 FJG917954:FJG917963 EZK917954:EZK917963 EPO917954:EPO917963 EFS917954:EFS917963 DVW917954:DVW917963 DMA917954:DMA917963 DCE917954:DCE917963 CSI917954:CSI917963 CIM917954:CIM917963 BYQ917954:BYQ917963 BOU917954:BOU917963 BEY917954:BEY917963 AVC917954:AVC917963 ALG917954:ALG917963 ABK917954:ABK917963 RO917954:RO917963 HS917954:HS917963 WUE852418:WUE852427 WKI852418:WKI852427 WAM852418:WAM852427 VQQ852418:VQQ852427 VGU852418:VGU852427 UWY852418:UWY852427 UNC852418:UNC852427 UDG852418:UDG852427 TTK852418:TTK852427 TJO852418:TJO852427 SZS852418:SZS852427 SPW852418:SPW852427 SGA852418:SGA852427 RWE852418:RWE852427 RMI852418:RMI852427 RCM852418:RCM852427 QSQ852418:QSQ852427 QIU852418:QIU852427 PYY852418:PYY852427 PPC852418:PPC852427 PFG852418:PFG852427 OVK852418:OVK852427 OLO852418:OLO852427 OBS852418:OBS852427 NRW852418:NRW852427 NIA852418:NIA852427 MYE852418:MYE852427 MOI852418:MOI852427 MEM852418:MEM852427 LUQ852418:LUQ852427 LKU852418:LKU852427 LAY852418:LAY852427 KRC852418:KRC852427 KHG852418:KHG852427 JXK852418:JXK852427 JNO852418:JNO852427 JDS852418:JDS852427 ITW852418:ITW852427 IKA852418:IKA852427 IAE852418:IAE852427 HQI852418:HQI852427 HGM852418:HGM852427 GWQ852418:GWQ852427 GMU852418:GMU852427 GCY852418:GCY852427 FTC852418:FTC852427 FJG852418:FJG852427 EZK852418:EZK852427 EPO852418:EPO852427 EFS852418:EFS852427 DVW852418:DVW852427 DMA852418:DMA852427 DCE852418:DCE852427 CSI852418:CSI852427 CIM852418:CIM852427 BYQ852418:BYQ852427 BOU852418:BOU852427 BEY852418:BEY852427 AVC852418:AVC852427 ALG852418:ALG852427 ABK852418:ABK852427 RO852418:RO852427 HS852418:HS852427 WUE786882:WUE786891 WKI786882:WKI786891 WAM786882:WAM786891 VQQ786882:VQQ786891 VGU786882:VGU786891 UWY786882:UWY786891 UNC786882:UNC786891 UDG786882:UDG786891 TTK786882:TTK786891 TJO786882:TJO786891 SZS786882:SZS786891 SPW786882:SPW786891 SGA786882:SGA786891 RWE786882:RWE786891 RMI786882:RMI786891 RCM786882:RCM786891 QSQ786882:QSQ786891 QIU786882:QIU786891 PYY786882:PYY786891 PPC786882:PPC786891 PFG786882:PFG786891 OVK786882:OVK786891 OLO786882:OLO786891 OBS786882:OBS786891 NRW786882:NRW786891 NIA786882:NIA786891 MYE786882:MYE786891 MOI786882:MOI786891 MEM786882:MEM786891 LUQ786882:LUQ786891 LKU786882:LKU786891 LAY786882:LAY786891 KRC786882:KRC786891 KHG786882:KHG786891 JXK786882:JXK786891 JNO786882:JNO786891 JDS786882:JDS786891 ITW786882:ITW786891 IKA786882:IKA786891 IAE786882:IAE786891 HQI786882:HQI786891 HGM786882:HGM786891 GWQ786882:GWQ786891 GMU786882:GMU786891 GCY786882:GCY786891 FTC786882:FTC786891 FJG786882:FJG786891 EZK786882:EZK786891 EPO786882:EPO786891 EFS786882:EFS786891 DVW786882:DVW786891 DMA786882:DMA786891 DCE786882:DCE786891 CSI786882:CSI786891 CIM786882:CIM786891 BYQ786882:BYQ786891 BOU786882:BOU786891 BEY786882:BEY786891 AVC786882:AVC786891 ALG786882:ALG786891 ABK786882:ABK786891 RO786882:RO786891 HS786882:HS786891 WUE721346:WUE721355 WKI721346:WKI721355 WAM721346:WAM721355 VQQ721346:VQQ721355 VGU721346:VGU721355 UWY721346:UWY721355 UNC721346:UNC721355 UDG721346:UDG721355 TTK721346:TTK721355 TJO721346:TJO721355 SZS721346:SZS721355 SPW721346:SPW721355 SGA721346:SGA721355 RWE721346:RWE721355 RMI721346:RMI721355 RCM721346:RCM721355 QSQ721346:QSQ721355 QIU721346:QIU721355 PYY721346:PYY721355 PPC721346:PPC721355 PFG721346:PFG721355 OVK721346:OVK721355 OLO721346:OLO721355 OBS721346:OBS721355 NRW721346:NRW721355 NIA721346:NIA721355 MYE721346:MYE721355 MOI721346:MOI721355 MEM721346:MEM721355 LUQ721346:LUQ721355 LKU721346:LKU721355 LAY721346:LAY721355 KRC721346:KRC721355 KHG721346:KHG721355 JXK721346:JXK721355 JNO721346:JNO721355 JDS721346:JDS721355 ITW721346:ITW721355 IKA721346:IKA721355 IAE721346:IAE721355 HQI721346:HQI721355 HGM721346:HGM721355 GWQ721346:GWQ721355 GMU721346:GMU721355 GCY721346:GCY721355 FTC721346:FTC721355 FJG721346:FJG721355 EZK721346:EZK721355 EPO721346:EPO721355 EFS721346:EFS721355 DVW721346:DVW721355 DMA721346:DMA721355 DCE721346:DCE721355 CSI721346:CSI721355 CIM721346:CIM721355 BYQ721346:BYQ721355 BOU721346:BOU721355 BEY721346:BEY721355 AVC721346:AVC721355 ALG721346:ALG721355 ABK721346:ABK721355 RO721346:RO721355 HS721346:HS721355 WUE655810:WUE655819 WKI655810:WKI655819 WAM655810:WAM655819 VQQ655810:VQQ655819 VGU655810:VGU655819 UWY655810:UWY655819 UNC655810:UNC655819 UDG655810:UDG655819 TTK655810:TTK655819 TJO655810:TJO655819 SZS655810:SZS655819 SPW655810:SPW655819 SGA655810:SGA655819 RWE655810:RWE655819 RMI655810:RMI655819 RCM655810:RCM655819 QSQ655810:QSQ655819 QIU655810:QIU655819 PYY655810:PYY655819 PPC655810:PPC655819 PFG655810:PFG655819 OVK655810:OVK655819 OLO655810:OLO655819 OBS655810:OBS655819 NRW655810:NRW655819 NIA655810:NIA655819 MYE655810:MYE655819 MOI655810:MOI655819 MEM655810:MEM655819 LUQ655810:LUQ655819 LKU655810:LKU655819 LAY655810:LAY655819 KRC655810:KRC655819 KHG655810:KHG655819 JXK655810:JXK655819 JNO655810:JNO655819 JDS655810:JDS655819 ITW655810:ITW655819 IKA655810:IKA655819 IAE655810:IAE655819 HQI655810:HQI655819 HGM655810:HGM655819 GWQ655810:GWQ655819 GMU655810:GMU655819 GCY655810:GCY655819 FTC655810:FTC655819 FJG655810:FJG655819 EZK655810:EZK655819 EPO655810:EPO655819 EFS655810:EFS655819 DVW655810:DVW655819 DMA655810:DMA655819 DCE655810:DCE655819 CSI655810:CSI655819 CIM655810:CIM655819 BYQ655810:BYQ655819 BOU655810:BOU655819 BEY655810:BEY655819 AVC655810:AVC655819 ALG655810:ALG655819 ABK655810:ABK655819 RO655810:RO655819 HS655810:HS655819 WUE590274:WUE590283 WKI590274:WKI590283 WAM590274:WAM590283 VQQ590274:VQQ590283 VGU590274:VGU590283 UWY590274:UWY590283 UNC590274:UNC590283 UDG590274:UDG590283 TTK590274:TTK590283 TJO590274:TJO590283 SZS590274:SZS590283 SPW590274:SPW590283 SGA590274:SGA590283 RWE590274:RWE590283 RMI590274:RMI590283 RCM590274:RCM590283 QSQ590274:QSQ590283 QIU590274:QIU590283 PYY590274:PYY590283 PPC590274:PPC590283 PFG590274:PFG590283 OVK590274:OVK590283 OLO590274:OLO590283 OBS590274:OBS590283 NRW590274:NRW590283 NIA590274:NIA590283 MYE590274:MYE590283 MOI590274:MOI590283 MEM590274:MEM590283 LUQ590274:LUQ590283 LKU590274:LKU590283 LAY590274:LAY590283 KRC590274:KRC590283 KHG590274:KHG590283 JXK590274:JXK590283 JNO590274:JNO590283 JDS590274:JDS590283 ITW590274:ITW590283 IKA590274:IKA590283 IAE590274:IAE590283 HQI590274:HQI590283 HGM590274:HGM590283 GWQ590274:GWQ590283 GMU590274:GMU590283 GCY590274:GCY590283 FTC590274:FTC590283 FJG590274:FJG590283 EZK590274:EZK590283 EPO590274:EPO590283 EFS590274:EFS590283 DVW590274:DVW590283 DMA590274:DMA590283 DCE590274:DCE590283 CSI590274:CSI590283 CIM590274:CIM590283 BYQ590274:BYQ590283 BOU590274:BOU590283 BEY590274:BEY590283 AVC590274:AVC590283 ALG590274:ALG590283 ABK590274:ABK590283 RO590274:RO590283 HS590274:HS590283 WUE524738:WUE524747 WKI524738:WKI524747 WAM524738:WAM524747 VQQ524738:VQQ524747 VGU524738:VGU524747 UWY524738:UWY524747 UNC524738:UNC524747 UDG524738:UDG524747 TTK524738:TTK524747 TJO524738:TJO524747 SZS524738:SZS524747 SPW524738:SPW524747 SGA524738:SGA524747 RWE524738:RWE524747 RMI524738:RMI524747 RCM524738:RCM524747 QSQ524738:QSQ524747 QIU524738:QIU524747 PYY524738:PYY524747 PPC524738:PPC524747 PFG524738:PFG524747 OVK524738:OVK524747 OLO524738:OLO524747 OBS524738:OBS524747 NRW524738:NRW524747 NIA524738:NIA524747 MYE524738:MYE524747 MOI524738:MOI524747 MEM524738:MEM524747 LUQ524738:LUQ524747 LKU524738:LKU524747 LAY524738:LAY524747 KRC524738:KRC524747 KHG524738:KHG524747 JXK524738:JXK524747 JNO524738:JNO524747 JDS524738:JDS524747 ITW524738:ITW524747 IKA524738:IKA524747 IAE524738:IAE524747 HQI524738:HQI524747 HGM524738:HGM524747 GWQ524738:GWQ524747 GMU524738:GMU524747 GCY524738:GCY524747 FTC524738:FTC524747 FJG524738:FJG524747 EZK524738:EZK524747 EPO524738:EPO524747 EFS524738:EFS524747 DVW524738:DVW524747 DMA524738:DMA524747 DCE524738:DCE524747 CSI524738:CSI524747 CIM524738:CIM524747 BYQ524738:BYQ524747 BOU524738:BOU524747 BEY524738:BEY524747 AVC524738:AVC524747 ALG524738:ALG524747 ABK524738:ABK524747 RO524738:RO524747 HS524738:HS524747 WUE459202:WUE459211 WKI459202:WKI459211 WAM459202:WAM459211 VQQ459202:VQQ459211 VGU459202:VGU459211 UWY459202:UWY459211 UNC459202:UNC459211 UDG459202:UDG459211 TTK459202:TTK459211 TJO459202:TJO459211 SZS459202:SZS459211 SPW459202:SPW459211 SGA459202:SGA459211 RWE459202:RWE459211 RMI459202:RMI459211 RCM459202:RCM459211 QSQ459202:QSQ459211 QIU459202:QIU459211 PYY459202:PYY459211 PPC459202:PPC459211 PFG459202:PFG459211 OVK459202:OVK459211 OLO459202:OLO459211 OBS459202:OBS459211 NRW459202:NRW459211 NIA459202:NIA459211 MYE459202:MYE459211 MOI459202:MOI459211 MEM459202:MEM459211 LUQ459202:LUQ459211 LKU459202:LKU459211 LAY459202:LAY459211 KRC459202:KRC459211 KHG459202:KHG459211 JXK459202:JXK459211 JNO459202:JNO459211 JDS459202:JDS459211 ITW459202:ITW459211 IKA459202:IKA459211 IAE459202:IAE459211 HQI459202:HQI459211 HGM459202:HGM459211 GWQ459202:GWQ459211 GMU459202:GMU459211 GCY459202:GCY459211 FTC459202:FTC459211 FJG459202:FJG459211 EZK459202:EZK459211 EPO459202:EPO459211 EFS459202:EFS459211 DVW459202:DVW459211 DMA459202:DMA459211 DCE459202:DCE459211 CSI459202:CSI459211 CIM459202:CIM459211 BYQ459202:BYQ459211 BOU459202:BOU459211 BEY459202:BEY459211 AVC459202:AVC459211 ALG459202:ALG459211 ABK459202:ABK459211 RO459202:RO459211 HS459202:HS459211 WUE393666:WUE393675 WKI393666:WKI393675 WAM393666:WAM393675 VQQ393666:VQQ393675 VGU393666:VGU393675 UWY393666:UWY393675 UNC393666:UNC393675 UDG393666:UDG393675 TTK393666:TTK393675 TJO393666:TJO393675 SZS393666:SZS393675 SPW393666:SPW393675 SGA393666:SGA393675 RWE393666:RWE393675 RMI393666:RMI393675 RCM393666:RCM393675 QSQ393666:QSQ393675 QIU393666:QIU393675 PYY393666:PYY393675 PPC393666:PPC393675 PFG393666:PFG393675 OVK393666:OVK393675 OLO393666:OLO393675 OBS393666:OBS393675 NRW393666:NRW393675 NIA393666:NIA393675 MYE393666:MYE393675 MOI393666:MOI393675 MEM393666:MEM393675 LUQ393666:LUQ393675 LKU393666:LKU393675 LAY393666:LAY393675 KRC393666:KRC393675 KHG393666:KHG393675 JXK393666:JXK393675 JNO393666:JNO393675 JDS393666:JDS393675 ITW393666:ITW393675 IKA393666:IKA393675 IAE393666:IAE393675 HQI393666:HQI393675 HGM393666:HGM393675 GWQ393666:GWQ393675 GMU393666:GMU393675 GCY393666:GCY393675 FTC393666:FTC393675 FJG393666:FJG393675 EZK393666:EZK393675 EPO393666:EPO393675 EFS393666:EFS393675 DVW393666:DVW393675 DMA393666:DMA393675 DCE393666:DCE393675 CSI393666:CSI393675 CIM393666:CIM393675 BYQ393666:BYQ393675 BOU393666:BOU393675 BEY393666:BEY393675 AVC393666:AVC393675 ALG393666:ALG393675 ABK393666:ABK393675 RO393666:RO393675 HS393666:HS393675 WUE328130:WUE328139 WKI328130:WKI328139 WAM328130:WAM328139 VQQ328130:VQQ328139 VGU328130:VGU328139 UWY328130:UWY328139 UNC328130:UNC328139 UDG328130:UDG328139 TTK328130:TTK328139 TJO328130:TJO328139 SZS328130:SZS328139 SPW328130:SPW328139 SGA328130:SGA328139 RWE328130:RWE328139 RMI328130:RMI328139 RCM328130:RCM328139 QSQ328130:QSQ328139 QIU328130:QIU328139 PYY328130:PYY328139 PPC328130:PPC328139 PFG328130:PFG328139 OVK328130:OVK328139 OLO328130:OLO328139 OBS328130:OBS328139 NRW328130:NRW328139 NIA328130:NIA328139 MYE328130:MYE328139 MOI328130:MOI328139 MEM328130:MEM328139 LUQ328130:LUQ328139 LKU328130:LKU328139 LAY328130:LAY328139 KRC328130:KRC328139 KHG328130:KHG328139 JXK328130:JXK328139 JNO328130:JNO328139 JDS328130:JDS328139 ITW328130:ITW328139 IKA328130:IKA328139 IAE328130:IAE328139 HQI328130:HQI328139 HGM328130:HGM328139 GWQ328130:GWQ328139 GMU328130:GMU328139 GCY328130:GCY328139 FTC328130:FTC328139 FJG328130:FJG328139 EZK328130:EZK328139 EPO328130:EPO328139 EFS328130:EFS328139 DVW328130:DVW328139 DMA328130:DMA328139 DCE328130:DCE328139 CSI328130:CSI328139 CIM328130:CIM328139 BYQ328130:BYQ328139 BOU328130:BOU328139 BEY328130:BEY328139 AVC328130:AVC328139 ALG328130:ALG328139 ABK328130:ABK328139 RO328130:RO328139 HS328130:HS328139 WUE262594:WUE262603 WKI262594:WKI262603 WAM262594:WAM262603 VQQ262594:VQQ262603 VGU262594:VGU262603 UWY262594:UWY262603 UNC262594:UNC262603 UDG262594:UDG262603 TTK262594:TTK262603 TJO262594:TJO262603 SZS262594:SZS262603 SPW262594:SPW262603 SGA262594:SGA262603 RWE262594:RWE262603 RMI262594:RMI262603 RCM262594:RCM262603 QSQ262594:QSQ262603 QIU262594:QIU262603 PYY262594:PYY262603 PPC262594:PPC262603 PFG262594:PFG262603 OVK262594:OVK262603 OLO262594:OLO262603 OBS262594:OBS262603 NRW262594:NRW262603 NIA262594:NIA262603 MYE262594:MYE262603 MOI262594:MOI262603 MEM262594:MEM262603 LUQ262594:LUQ262603 LKU262594:LKU262603 LAY262594:LAY262603 KRC262594:KRC262603 KHG262594:KHG262603 JXK262594:JXK262603 JNO262594:JNO262603 JDS262594:JDS262603 ITW262594:ITW262603 IKA262594:IKA262603 IAE262594:IAE262603 HQI262594:HQI262603 HGM262594:HGM262603 GWQ262594:GWQ262603 GMU262594:GMU262603 GCY262594:GCY262603 FTC262594:FTC262603 FJG262594:FJG262603 EZK262594:EZK262603 EPO262594:EPO262603 EFS262594:EFS262603 DVW262594:DVW262603 DMA262594:DMA262603 DCE262594:DCE262603 CSI262594:CSI262603 CIM262594:CIM262603 BYQ262594:BYQ262603 BOU262594:BOU262603 BEY262594:BEY262603 AVC262594:AVC262603 ALG262594:ALG262603 ABK262594:ABK262603 RO262594:RO262603 HS262594:HS262603 WUE197058:WUE197067 WKI197058:WKI197067 WAM197058:WAM197067 VQQ197058:VQQ197067 VGU197058:VGU197067 UWY197058:UWY197067 UNC197058:UNC197067 UDG197058:UDG197067 TTK197058:TTK197067 TJO197058:TJO197067 SZS197058:SZS197067 SPW197058:SPW197067 SGA197058:SGA197067 RWE197058:RWE197067 RMI197058:RMI197067 RCM197058:RCM197067 QSQ197058:QSQ197067 QIU197058:QIU197067 PYY197058:PYY197067 PPC197058:PPC197067 PFG197058:PFG197067 OVK197058:OVK197067 OLO197058:OLO197067 OBS197058:OBS197067 NRW197058:NRW197067 NIA197058:NIA197067 MYE197058:MYE197067 MOI197058:MOI197067 MEM197058:MEM197067 LUQ197058:LUQ197067 LKU197058:LKU197067 LAY197058:LAY197067 KRC197058:KRC197067 KHG197058:KHG197067 JXK197058:JXK197067 JNO197058:JNO197067 JDS197058:JDS197067 ITW197058:ITW197067 IKA197058:IKA197067 IAE197058:IAE197067 HQI197058:HQI197067 HGM197058:HGM197067 GWQ197058:GWQ197067 GMU197058:GMU197067 GCY197058:GCY197067 FTC197058:FTC197067 FJG197058:FJG197067 EZK197058:EZK197067 EPO197058:EPO197067 EFS197058:EFS197067 DVW197058:DVW197067 DMA197058:DMA197067 DCE197058:DCE197067 CSI197058:CSI197067 CIM197058:CIM197067 BYQ197058:BYQ197067 BOU197058:BOU197067 BEY197058:BEY197067 AVC197058:AVC197067 ALG197058:ALG197067 ABK197058:ABK197067 RO197058:RO197067 HS197058:HS197067 WUE131522:WUE131531 WKI131522:WKI131531 WAM131522:WAM131531 VQQ131522:VQQ131531 VGU131522:VGU131531 UWY131522:UWY131531 UNC131522:UNC131531 UDG131522:UDG131531 TTK131522:TTK131531 TJO131522:TJO131531 SZS131522:SZS131531 SPW131522:SPW131531 SGA131522:SGA131531 RWE131522:RWE131531 RMI131522:RMI131531 RCM131522:RCM131531 QSQ131522:QSQ131531 QIU131522:QIU131531 PYY131522:PYY131531 PPC131522:PPC131531 PFG131522:PFG131531 OVK131522:OVK131531 OLO131522:OLO131531 OBS131522:OBS131531 NRW131522:NRW131531 NIA131522:NIA131531 MYE131522:MYE131531 MOI131522:MOI131531 MEM131522:MEM131531 LUQ131522:LUQ131531 LKU131522:LKU131531 LAY131522:LAY131531 KRC131522:KRC131531 KHG131522:KHG131531 JXK131522:JXK131531 JNO131522:JNO131531 JDS131522:JDS131531 ITW131522:ITW131531 IKA131522:IKA131531 IAE131522:IAE131531 HQI131522:HQI131531 HGM131522:HGM131531 GWQ131522:GWQ131531 GMU131522:GMU131531 GCY131522:GCY131531 FTC131522:FTC131531 FJG131522:FJG131531 EZK131522:EZK131531 EPO131522:EPO131531 EFS131522:EFS131531 DVW131522:DVW131531 DMA131522:DMA131531 DCE131522:DCE131531 CSI131522:CSI131531 CIM131522:CIM131531 BYQ131522:BYQ131531 BOU131522:BOU131531 BEY131522:BEY131531 AVC131522:AVC131531 ALG131522:ALG131531 ABK131522:ABK131531 RO131522:RO131531 HS131522:HS131531 WUE65986:WUE65995 WKI65986:WKI65995 WAM65986:WAM65995 VQQ65986:VQQ65995 VGU65986:VGU65995 UWY65986:UWY65995 UNC65986:UNC65995 UDG65986:UDG65995 TTK65986:TTK65995 TJO65986:TJO65995 SZS65986:SZS65995 SPW65986:SPW65995 SGA65986:SGA65995 RWE65986:RWE65995 RMI65986:RMI65995 RCM65986:RCM65995 QSQ65986:QSQ65995 QIU65986:QIU65995 PYY65986:PYY65995 PPC65986:PPC65995 PFG65986:PFG65995 OVK65986:OVK65995 OLO65986:OLO65995 OBS65986:OBS65995 NRW65986:NRW65995 NIA65986:NIA65995 MYE65986:MYE65995 MOI65986:MOI65995 MEM65986:MEM65995 LUQ65986:LUQ65995 LKU65986:LKU65995 LAY65986:LAY65995 KRC65986:KRC65995 KHG65986:KHG65995 JXK65986:JXK65995 JNO65986:JNO65995 JDS65986:JDS65995 ITW65986:ITW65995 IKA65986:IKA65995 IAE65986:IAE65995 HQI65986:HQI65995 HGM65986:HGM65995 GWQ65986:GWQ65995 GMU65986:GMU65995 GCY65986:GCY65995 FTC65986:FTC65995 FJG65986:FJG65995 EZK65986:EZK65995 EPO65986:EPO65995 EFS65986:EFS65995 DVW65986:DVW65995 DMA65986:DMA65995 DCE65986:DCE65995 CSI65986:CSI65995 CIM65986:CIM65995 BYQ65986:BYQ65995 BOU65986:BOU65995 BEY65986:BEY65995 AVC65986:AVC65995 ALG65986:ALG65995 ABK65986:ABK65995 RO65986:RO65995 HS65986:HS65995 WUE983479:WUE983488 WKI983479:WKI983488 WAM983479:WAM983488 VQQ983479:VQQ983488 VGU983479:VGU983488 UWY983479:UWY983488 UNC983479:UNC983488 UDG983479:UDG983488 TTK983479:TTK983488 TJO983479:TJO983488 SZS983479:SZS983488 SPW983479:SPW983488 SGA983479:SGA983488 RWE983479:RWE983488 RMI983479:RMI983488 RCM983479:RCM983488 QSQ983479:QSQ983488 QIU983479:QIU983488 PYY983479:PYY983488 PPC983479:PPC983488 PFG983479:PFG983488 OVK983479:OVK983488 OLO983479:OLO983488 OBS983479:OBS983488 NRW983479:NRW983488 NIA983479:NIA983488 MYE983479:MYE983488 MOI983479:MOI983488 MEM983479:MEM983488 LUQ983479:LUQ983488 LKU983479:LKU983488 LAY983479:LAY983488 KRC983479:KRC983488 KHG983479:KHG983488 JXK983479:JXK983488 JNO983479:JNO983488 JDS983479:JDS983488 ITW983479:ITW983488 IKA983479:IKA983488 IAE983479:IAE983488 HQI983479:HQI983488 HGM983479:HGM983488 GWQ983479:GWQ983488 GMU983479:GMU983488 GCY983479:GCY983488 FTC983479:FTC983488 FJG983479:FJG983488 EZK983479:EZK983488 EPO983479:EPO983488 EFS983479:EFS983488 DVW983479:DVW983488 DMA983479:DMA983488 DCE983479:DCE983488 CSI983479:CSI983488 CIM983479:CIM983488 BYQ983479:BYQ983488 BOU983479:BOU983488 BEY983479:BEY983488 AVC983479:AVC983488 ALG983479:ALG983488 ABK983479:ABK983488 RO983479:RO983488 HS983479:HS983488 WUE917943:WUE917952 WKI917943:WKI917952 WAM917943:WAM917952 VQQ917943:VQQ917952 VGU917943:VGU917952 UWY917943:UWY917952 UNC917943:UNC917952 UDG917943:UDG917952 TTK917943:TTK917952 TJO917943:TJO917952 SZS917943:SZS917952 SPW917943:SPW917952 SGA917943:SGA917952 RWE917943:RWE917952 RMI917943:RMI917952 RCM917943:RCM917952 QSQ917943:QSQ917952 QIU917943:QIU917952 PYY917943:PYY917952 PPC917943:PPC917952 PFG917943:PFG917952 OVK917943:OVK917952 OLO917943:OLO917952 OBS917943:OBS917952 NRW917943:NRW917952 NIA917943:NIA917952 MYE917943:MYE917952 MOI917943:MOI917952 MEM917943:MEM917952 LUQ917943:LUQ917952 LKU917943:LKU917952 LAY917943:LAY917952 KRC917943:KRC917952 KHG917943:KHG917952 JXK917943:JXK917952 JNO917943:JNO917952 JDS917943:JDS917952 ITW917943:ITW917952 IKA917943:IKA917952 IAE917943:IAE917952 HQI917943:HQI917952 HGM917943:HGM917952 GWQ917943:GWQ917952 GMU917943:GMU917952 GCY917943:GCY917952 FTC917943:FTC917952 FJG917943:FJG917952 EZK917943:EZK917952 EPO917943:EPO917952 EFS917943:EFS917952 DVW917943:DVW917952 DMA917943:DMA917952 DCE917943:DCE917952 CSI917943:CSI917952 CIM917943:CIM917952 BYQ917943:BYQ917952 BOU917943:BOU917952 BEY917943:BEY917952 AVC917943:AVC917952 ALG917943:ALG917952 ABK917943:ABK917952 RO917943:RO917952 HS917943:HS917952 WUE852407:WUE852416 WKI852407:WKI852416 WAM852407:WAM852416 VQQ852407:VQQ852416 VGU852407:VGU852416 UWY852407:UWY852416 UNC852407:UNC852416 UDG852407:UDG852416 TTK852407:TTK852416 TJO852407:TJO852416 SZS852407:SZS852416 SPW852407:SPW852416 SGA852407:SGA852416 RWE852407:RWE852416 RMI852407:RMI852416 RCM852407:RCM852416 QSQ852407:QSQ852416 QIU852407:QIU852416 PYY852407:PYY852416 PPC852407:PPC852416 PFG852407:PFG852416 OVK852407:OVK852416 OLO852407:OLO852416 OBS852407:OBS852416 NRW852407:NRW852416 NIA852407:NIA852416 MYE852407:MYE852416 MOI852407:MOI852416 MEM852407:MEM852416 LUQ852407:LUQ852416 LKU852407:LKU852416 LAY852407:LAY852416 KRC852407:KRC852416 KHG852407:KHG852416 JXK852407:JXK852416 JNO852407:JNO852416 JDS852407:JDS852416 ITW852407:ITW852416 IKA852407:IKA852416 IAE852407:IAE852416 HQI852407:HQI852416 HGM852407:HGM852416 GWQ852407:GWQ852416 GMU852407:GMU852416 GCY852407:GCY852416 FTC852407:FTC852416 FJG852407:FJG852416 EZK852407:EZK852416 EPO852407:EPO852416 EFS852407:EFS852416 DVW852407:DVW852416 DMA852407:DMA852416 DCE852407:DCE852416 CSI852407:CSI852416 CIM852407:CIM852416 BYQ852407:BYQ852416 BOU852407:BOU852416 BEY852407:BEY852416 AVC852407:AVC852416 ALG852407:ALG852416 ABK852407:ABK852416 RO852407:RO852416 HS852407:HS852416 WUE786871:WUE786880 WKI786871:WKI786880 WAM786871:WAM786880 VQQ786871:VQQ786880 VGU786871:VGU786880 UWY786871:UWY786880 UNC786871:UNC786880 UDG786871:UDG786880 TTK786871:TTK786880 TJO786871:TJO786880 SZS786871:SZS786880 SPW786871:SPW786880 SGA786871:SGA786880 RWE786871:RWE786880 RMI786871:RMI786880 RCM786871:RCM786880 QSQ786871:QSQ786880 QIU786871:QIU786880 PYY786871:PYY786880 PPC786871:PPC786880 PFG786871:PFG786880 OVK786871:OVK786880 OLO786871:OLO786880 OBS786871:OBS786880 NRW786871:NRW786880 NIA786871:NIA786880 MYE786871:MYE786880 MOI786871:MOI786880 MEM786871:MEM786880 LUQ786871:LUQ786880 LKU786871:LKU786880 LAY786871:LAY786880 KRC786871:KRC786880 KHG786871:KHG786880 JXK786871:JXK786880 JNO786871:JNO786880 JDS786871:JDS786880 ITW786871:ITW786880 IKA786871:IKA786880 IAE786871:IAE786880 HQI786871:HQI786880 HGM786871:HGM786880 GWQ786871:GWQ786880 GMU786871:GMU786880 GCY786871:GCY786880 FTC786871:FTC786880 FJG786871:FJG786880 EZK786871:EZK786880 EPO786871:EPO786880 EFS786871:EFS786880 DVW786871:DVW786880 DMA786871:DMA786880 DCE786871:DCE786880 CSI786871:CSI786880 CIM786871:CIM786880 BYQ786871:BYQ786880 BOU786871:BOU786880 BEY786871:BEY786880 AVC786871:AVC786880 ALG786871:ALG786880 ABK786871:ABK786880 RO786871:RO786880 HS786871:HS786880 WUE721335:WUE721344 WKI721335:WKI721344 WAM721335:WAM721344 VQQ721335:VQQ721344 VGU721335:VGU721344 UWY721335:UWY721344 UNC721335:UNC721344 UDG721335:UDG721344 TTK721335:TTK721344 TJO721335:TJO721344 SZS721335:SZS721344 SPW721335:SPW721344 SGA721335:SGA721344 RWE721335:RWE721344 RMI721335:RMI721344 RCM721335:RCM721344 QSQ721335:QSQ721344 QIU721335:QIU721344 PYY721335:PYY721344 PPC721335:PPC721344 PFG721335:PFG721344 OVK721335:OVK721344 OLO721335:OLO721344 OBS721335:OBS721344 NRW721335:NRW721344 NIA721335:NIA721344 MYE721335:MYE721344 MOI721335:MOI721344 MEM721335:MEM721344 LUQ721335:LUQ721344 LKU721335:LKU721344 LAY721335:LAY721344 KRC721335:KRC721344 KHG721335:KHG721344 JXK721335:JXK721344 JNO721335:JNO721344 JDS721335:JDS721344 ITW721335:ITW721344 IKA721335:IKA721344 IAE721335:IAE721344 HQI721335:HQI721344 HGM721335:HGM721344 GWQ721335:GWQ721344 GMU721335:GMU721344 GCY721335:GCY721344 FTC721335:FTC721344 FJG721335:FJG721344 EZK721335:EZK721344 EPO721335:EPO721344 EFS721335:EFS721344 DVW721335:DVW721344 DMA721335:DMA721344 DCE721335:DCE721344 CSI721335:CSI721344 CIM721335:CIM721344 BYQ721335:BYQ721344 BOU721335:BOU721344 BEY721335:BEY721344 AVC721335:AVC721344 ALG721335:ALG721344 ABK721335:ABK721344 RO721335:RO721344 HS721335:HS721344 WUE655799:WUE655808 WKI655799:WKI655808 WAM655799:WAM655808 VQQ655799:VQQ655808 VGU655799:VGU655808 UWY655799:UWY655808 UNC655799:UNC655808 UDG655799:UDG655808 TTK655799:TTK655808 TJO655799:TJO655808 SZS655799:SZS655808 SPW655799:SPW655808 SGA655799:SGA655808 RWE655799:RWE655808 RMI655799:RMI655808 RCM655799:RCM655808 QSQ655799:QSQ655808 QIU655799:QIU655808 PYY655799:PYY655808 PPC655799:PPC655808 PFG655799:PFG655808 OVK655799:OVK655808 OLO655799:OLO655808 OBS655799:OBS655808 NRW655799:NRW655808 NIA655799:NIA655808 MYE655799:MYE655808 MOI655799:MOI655808 MEM655799:MEM655808 LUQ655799:LUQ655808 LKU655799:LKU655808 LAY655799:LAY655808 KRC655799:KRC655808 KHG655799:KHG655808 JXK655799:JXK655808 JNO655799:JNO655808 JDS655799:JDS655808 ITW655799:ITW655808 IKA655799:IKA655808 IAE655799:IAE655808 HQI655799:HQI655808 HGM655799:HGM655808 GWQ655799:GWQ655808 GMU655799:GMU655808 GCY655799:GCY655808 FTC655799:FTC655808 FJG655799:FJG655808 EZK655799:EZK655808 EPO655799:EPO655808 EFS655799:EFS655808 DVW655799:DVW655808 DMA655799:DMA655808 DCE655799:DCE655808 CSI655799:CSI655808 CIM655799:CIM655808 BYQ655799:BYQ655808 BOU655799:BOU655808 BEY655799:BEY655808 AVC655799:AVC655808 ALG655799:ALG655808 ABK655799:ABK655808 RO655799:RO655808 HS655799:HS655808 WUE590263:WUE590272 WKI590263:WKI590272 WAM590263:WAM590272 VQQ590263:VQQ590272 VGU590263:VGU590272 UWY590263:UWY590272 UNC590263:UNC590272 UDG590263:UDG590272 TTK590263:TTK590272 TJO590263:TJO590272 SZS590263:SZS590272 SPW590263:SPW590272 SGA590263:SGA590272 RWE590263:RWE590272 RMI590263:RMI590272 RCM590263:RCM590272 QSQ590263:QSQ590272 QIU590263:QIU590272 PYY590263:PYY590272 PPC590263:PPC590272 PFG590263:PFG590272 OVK590263:OVK590272 OLO590263:OLO590272 OBS590263:OBS590272 NRW590263:NRW590272 NIA590263:NIA590272 MYE590263:MYE590272 MOI590263:MOI590272 MEM590263:MEM590272 LUQ590263:LUQ590272 LKU590263:LKU590272 LAY590263:LAY590272 KRC590263:KRC590272 KHG590263:KHG590272 JXK590263:JXK590272 JNO590263:JNO590272 JDS590263:JDS590272 ITW590263:ITW590272 IKA590263:IKA590272 IAE590263:IAE590272 HQI590263:HQI590272 HGM590263:HGM590272 GWQ590263:GWQ590272 GMU590263:GMU590272 GCY590263:GCY590272 FTC590263:FTC590272 FJG590263:FJG590272 EZK590263:EZK590272 EPO590263:EPO590272 EFS590263:EFS590272 DVW590263:DVW590272 DMA590263:DMA590272 DCE590263:DCE590272 CSI590263:CSI590272 CIM590263:CIM590272 BYQ590263:BYQ590272 BOU590263:BOU590272 BEY590263:BEY590272 AVC590263:AVC590272 ALG590263:ALG590272 ABK590263:ABK590272 RO590263:RO590272 HS590263:HS590272 WUE524727:WUE524736 WKI524727:WKI524736 WAM524727:WAM524736 VQQ524727:VQQ524736 VGU524727:VGU524736 UWY524727:UWY524736 UNC524727:UNC524736 UDG524727:UDG524736 TTK524727:TTK524736 TJO524727:TJO524736 SZS524727:SZS524736 SPW524727:SPW524736 SGA524727:SGA524736 RWE524727:RWE524736 RMI524727:RMI524736 RCM524727:RCM524736 QSQ524727:QSQ524736 QIU524727:QIU524736 PYY524727:PYY524736 PPC524727:PPC524736 PFG524727:PFG524736 OVK524727:OVK524736 OLO524727:OLO524736 OBS524727:OBS524736 NRW524727:NRW524736 NIA524727:NIA524736 MYE524727:MYE524736 MOI524727:MOI524736 MEM524727:MEM524736 LUQ524727:LUQ524736 LKU524727:LKU524736 LAY524727:LAY524736 KRC524727:KRC524736 KHG524727:KHG524736 JXK524727:JXK524736 JNO524727:JNO524736 JDS524727:JDS524736 ITW524727:ITW524736 IKA524727:IKA524736 IAE524727:IAE524736 HQI524727:HQI524736 HGM524727:HGM524736 GWQ524727:GWQ524736 GMU524727:GMU524736 GCY524727:GCY524736 FTC524727:FTC524736 FJG524727:FJG524736 EZK524727:EZK524736 EPO524727:EPO524736 EFS524727:EFS524736 DVW524727:DVW524736 DMA524727:DMA524736 DCE524727:DCE524736 CSI524727:CSI524736 CIM524727:CIM524736 BYQ524727:BYQ524736 BOU524727:BOU524736 BEY524727:BEY524736 AVC524727:AVC524736 ALG524727:ALG524736 ABK524727:ABK524736 RO524727:RO524736 HS524727:HS524736 WUE459191:WUE459200 WKI459191:WKI459200 WAM459191:WAM459200 VQQ459191:VQQ459200 VGU459191:VGU459200 UWY459191:UWY459200 UNC459191:UNC459200 UDG459191:UDG459200 TTK459191:TTK459200 TJO459191:TJO459200 SZS459191:SZS459200 SPW459191:SPW459200 SGA459191:SGA459200 RWE459191:RWE459200 RMI459191:RMI459200 RCM459191:RCM459200 QSQ459191:QSQ459200 QIU459191:QIU459200 PYY459191:PYY459200 PPC459191:PPC459200 PFG459191:PFG459200 OVK459191:OVK459200 OLO459191:OLO459200 OBS459191:OBS459200 NRW459191:NRW459200 NIA459191:NIA459200 MYE459191:MYE459200 MOI459191:MOI459200 MEM459191:MEM459200 LUQ459191:LUQ459200 LKU459191:LKU459200 LAY459191:LAY459200 KRC459191:KRC459200 KHG459191:KHG459200 JXK459191:JXK459200 JNO459191:JNO459200 JDS459191:JDS459200 ITW459191:ITW459200 IKA459191:IKA459200 IAE459191:IAE459200 HQI459191:HQI459200 HGM459191:HGM459200 GWQ459191:GWQ459200 GMU459191:GMU459200 GCY459191:GCY459200 FTC459191:FTC459200 FJG459191:FJG459200 EZK459191:EZK459200 EPO459191:EPO459200 EFS459191:EFS459200 DVW459191:DVW459200 DMA459191:DMA459200 DCE459191:DCE459200 CSI459191:CSI459200 CIM459191:CIM459200 BYQ459191:BYQ459200 BOU459191:BOU459200 BEY459191:BEY459200 AVC459191:AVC459200 ALG459191:ALG459200 ABK459191:ABK459200 RO459191:RO459200 HS459191:HS459200 WUE393655:WUE393664 WKI393655:WKI393664 WAM393655:WAM393664 VQQ393655:VQQ393664 VGU393655:VGU393664 UWY393655:UWY393664 UNC393655:UNC393664 UDG393655:UDG393664 TTK393655:TTK393664 TJO393655:TJO393664 SZS393655:SZS393664 SPW393655:SPW393664 SGA393655:SGA393664 RWE393655:RWE393664 RMI393655:RMI393664 RCM393655:RCM393664 QSQ393655:QSQ393664 QIU393655:QIU393664 PYY393655:PYY393664 PPC393655:PPC393664 PFG393655:PFG393664 OVK393655:OVK393664 OLO393655:OLO393664 OBS393655:OBS393664 NRW393655:NRW393664 NIA393655:NIA393664 MYE393655:MYE393664 MOI393655:MOI393664 MEM393655:MEM393664 LUQ393655:LUQ393664 LKU393655:LKU393664 LAY393655:LAY393664 KRC393655:KRC393664 KHG393655:KHG393664 JXK393655:JXK393664 JNO393655:JNO393664 JDS393655:JDS393664 ITW393655:ITW393664 IKA393655:IKA393664 IAE393655:IAE393664 HQI393655:HQI393664 HGM393655:HGM393664 GWQ393655:GWQ393664 GMU393655:GMU393664 GCY393655:GCY393664 FTC393655:FTC393664 FJG393655:FJG393664 EZK393655:EZK393664 EPO393655:EPO393664 EFS393655:EFS393664 DVW393655:DVW393664 DMA393655:DMA393664 DCE393655:DCE393664 CSI393655:CSI393664 CIM393655:CIM393664 BYQ393655:BYQ393664 BOU393655:BOU393664 BEY393655:BEY393664 AVC393655:AVC393664 ALG393655:ALG393664 ABK393655:ABK393664 RO393655:RO393664 HS393655:HS393664 WUE328119:WUE328128 WKI328119:WKI328128 WAM328119:WAM328128 VQQ328119:VQQ328128 VGU328119:VGU328128 UWY328119:UWY328128 UNC328119:UNC328128 UDG328119:UDG328128 TTK328119:TTK328128 TJO328119:TJO328128 SZS328119:SZS328128 SPW328119:SPW328128 SGA328119:SGA328128 RWE328119:RWE328128 RMI328119:RMI328128 RCM328119:RCM328128 QSQ328119:QSQ328128 QIU328119:QIU328128 PYY328119:PYY328128 PPC328119:PPC328128 PFG328119:PFG328128 OVK328119:OVK328128 OLO328119:OLO328128 OBS328119:OBS328128 NRW328119:NRW328128 NIA328119:NIA328128 MYE328119:MYE328128 MOI328119:MOI328128 MEM328119:MEM328128 LUQ328119:LUQ328128 LKU328119:LKU328128 LAY328119:LAY328128 KRC328119:KRC328128 KHG328119:KHG328128 JXK328119:JXK328128 JNO328119:JNO328128 JDS328119:JDS328128 ITW328119:ITW328128 IKA328119:IKA328128 IAE328119:IAE328128 HQI328119:HQI328128 HGM328119:HGM328128 GWQ328119:GWQ328128 GMU328119:GMU328128 GCY328119:GCY328128 FTC328119:FTC328128 FJG328119:FJG328128 EZK328119:EZK328128 EPO328119:EPO328128 EFS328119:EFS328128 DVW328119:DVW328128 DMA328119:DMA328128 DCE328119:DCE328128 CSI328119:CSI328128 CIM328119:CIM328128 BYQ328119:BYQ328128 BOU328119:BOU328128 BEY328119:BEY328128 AVC328119:AVC328128 ALG328119:ALG328128 ABK328119:ABK328128 RO328119:RO328128 HS328119:HS328128 WUE262583:WUE262592 WKI262583:WKI262592 WAM262583:WAM262592 VQQ262583:VQQ262592 VGU262583:VGU262592 UWY262583:UWY262592 UNC262583:UNC262592 UDG262583:UDG262592 TTK262583:TTK262592 TJO262583:TJO262592 SZS262583:SZS262592 SPW262583:SPW262592 SGA262583:SGA262592 RWE262583:RWE262592 RMI262583:RMI262592 RCM262583:RCM262592 QSQ262583:QSQ262592 QIU262583:QIU262592 PYY262583:PYY262592 PPC262583:PPC262592 PFG262583:PFG262592 OVK262583:OVK262592 OLO262583:OLO262592 OBS262583:OBS262592 NRW262583:NRW262592 NIA262583:NIA262592 MYE262583:MYE262592 MOI262583:MOI262592 MEM262583:MEM262592 LUQ262583:LUQ262592 LKU262583:LKU262592 LAY262583:LAY262592 KRC262583:KRC262592 KHG262583:KHG262592 JXK262583:JXK262592 JNO262583:JNO262592 JDS262583:JDS262592 ITW262583:ITW262592 IKA262583:IKA262592 IAE262583:IAE262592 HQI262583:HQI262592 HGM262583:HGM262592 GWQ262583:GWQ262592 GMU262583:GMU262592 GCY262583:GCY262592 FTC262583:FTC262592 FJG262583:FJG262592 EZK262583:EZK262592 EPO262583:EPO262592 EFS262583:EFS262592 DVW262583:DVW262592 DMA262583:DMA262592 DCE262583:DCE262592 CSI262583:CSI262592 CIM262583:CIM262592 BYQ262583:BYQ262592 BOU262583:BOU262592 BEY262583:BEY262592 AVC262583:AVC262592 ALG262583:ALG262592 ABK262583:ABK262592 RO262583:RO262592 HS262583:HS262592 WUE197047:WUE197056 WKI197047:WKI197056 WAM197047:WAM197056 VQQ197047:VQQ197056 VGU197047:VGU197056 UWY197047:UWY197056 UNC197047:UNC197056 UDG197047:UDG197056 TTK197047:TTK197056 TJO197047:TJO197056 SZS197047:SZS197056 SPW197047:SPW197056 SGA197047:SGA197056 RWE197047:RWE197056 RMI197047:RMI197056 RCM197047:RCM197056 QSQ197047:QSQ197056 QIU197047:QIU197056 PYY197047:PYY197056 PPC197047:PPC197056 PFG197047:PFG197056 OVK197047:OVK197056 OLO197047:OLO197056 OBS197047:OBS197056 NRW197047:NRW197056 NIA197047:NIA197056 MYE197047:MYE197056 MOI197047:MOI197056 MEM197047:MEM197056 LUQ197047:LUQ197056 LKU197047:LKU197056 LAY197047:LAY197056 KRC197047:KRC197056 KHG197047:KHG197056 JXK197047:JXK197056 JNO197047:JNO197056 JDS197047:JDS197056 ITW197047:ITW197056 IKA197047:IKA197056 IAE197047:IAE197056 HQI197047:HQI197056 HGM197047:HGM197056 GWQ197047:GWQ197056 GMU197047:GMU197056 GCY197047:GCY197056 FTC197047:FTC197056 FJG197047:FJG197056 EZK197047:EZK197056 EPO197047:EPO197056 EFS197047:EFS197056 DVW197047:DVW197056 DMA197047:DMA197056 DCE197047:DCE197056 CSI197047:CSI197056 CIM197047:CIM197056 BYQ197047:BYQ197056 BOU197047:BOU197056 BEY197047:BEY197056 AVC197047:AVC197056 ALG197047:ALG197056 ABK197047:ABK197056 RO197047:RO197056 HS197047:HS197056 WUE131511:WUE131520 WKI131511:WKI131520 WAM131511:WAM131520 VQQ131511:VQQ131520 VGU131511:VGU131520 UWY131511:UWY131520 UNC131511:UNC131520 UDG131511:UDG131520 TTK131511:TTK131520 TJO131511:TJO131520 SZS131511:SZS131520 SPW131511:SPW131520 SGA131511:SGA131520 RWE131511:RWE131520 RMI131511:RMI131520 RCM131511:RCM131520 QSQ131511:QSQ131520 QIU131511:QIU131520 PYY131511:PYY131520 PPC131511:PPC131520 PFG131511:PFG131520 OVK131511:OVK131520 OLO131511:OLO131520 OBS131511:OBS131520 NRW131511:NRW131520 NIA131511:NIA131520 MYE131511:MYE131520 MOI131511:MOI131520 MEM131511:MEM131520 LUQ131511:LUQ131520 LKU131511:LKU131520 LAY131511:LAY131520 KRC131511:KRC131520 KHG131511:KHG131520 JXK131511:JXK131520 JNO131511:JNO131520 JDS131511:JDS131520 ITW131511:ITW131520 IKA131511:IKA131520 IAE131511:IAE131520 HQI131511:HQI131520 HGM131511:HGM131520 GWQ131511:GWQ131520 GMU131511:GMU131520 GCY131511:GCY131520 FTC131511:FTC131520 FJG131511:FJG131520 EZK131511:EZK131520 EPO131511:EPO131520 EFS131511:EFS131520 DVW131511:DVW131520 DMA131511:DMA131520 DCE131511:DCE131520 CSI131511:CSI131520 CIM131511:CIM131520 BYQ131511:BYQ131520 BOU131511:BOU131520 BEY131511:BEY131520 AVC131511:AVC131520 ALG131511:ALG131520 ABK131511:ABK131520 RO131511:RO131520 HS131511:HS131520 WUE65975:WUE65984 WKI65975:WKI65984 WAM65975:WAM65984 VQQ65975:VQQ65984 VGU65975:VGU65984 UWY65975:UWY65984 UNC65975:UNC65984 UDG65975:UDG65984 TTK65975:TTK65984 TJO65975:TJO65984 SZS65975:SZS65984 SPW65975:SPW65984 SGA65975:SGA65984 RWE65975:RWE65984 RMI65975:RMI65984 RCM65975:RCM65984 QSQ65975:QSQ65984 QIU65975:QIU65984 PYY65975:PYY65984 PPC65975:PPC65984 PFG65975:PFG65984 OVK65975:OVK65984 OLO65975:OLO65984 OBS65975:OBS65984 NRW65975:NRW65984 NIA65975:NIA65984 MYE65975:MYE65984 MOI65975:MOI65984 MEM65975:MEM65984 LUQ65975:LUQ65984 LKU65975:LKU65984 LAY65975:LAY65984 KRC65975:KRC65984 KHG65975:KHG65984 JXK65975:JXK65984 JNO65975:JNO65984 JDS65975:JDS65984 ITW65975:ITW65984 IKA65975:IKA65984 IAE65975:IAE65984 HQI65975:HQI65984 HGM65975:HGM65984 GWQ65975:GWQ65984 GMU65975:GMU65984 GCY65975:GCY65984 FTC65975:FTC65984 FJG65975:FJG65984 EZK65975:EZK65984 EPO65975:EPO65984 EFS65975:EFS65984 DVW65975:DVW65984 DMA65975:DMA65984 DCE65975:DCE65984 CSI65975:CSI65984 CIM65975:CIM65984 BYQ65975:BYQ65984 BOU65975:BOU65984 BEY65975:BEY65984 AVC65975:AVC65984 ALG65975:ALG65984 ABK65975:ABK65984 RO65975:RO65984 HS65975:HS65984 WUE983468:WUE983477 WKI983468:WKI983477 WAM983468:WAM983477 VQQ983468:VQQ983477 VGU983468:VGU983477 UWY983468:UWY983477 UNC983468:UNC983477 UDG983468:UDG983477 TTK983468:TTK983477 TJO983468:TJO983477 SZS983468:SZS983477 SPW983468:SPW983477 SGA983468:SGA983477 RWE983468:RWE983477 RMI983468:RMI983477 RCM983468:RCM983477 QSQ983468:QSQ983477 QIU983468:QIU983477 PYY983468:PYY983477 PPC983468:PPC983477 PFG983468:PFG983477 OVK983468:OVK983477 OLO983468:OLO983477 OBS983468:OBS983477 NRW983468:NRW983477 NIA983468:NIA983477 MYE983468:MYE983477 MOI983468:MOI983477 MEM983468:MEM983477 LUQ983468:LUQ983477 LKU983468:LKU983477 LAY983468:LAY983477 KRC983468:KRC983477 KHG983468:KHG983477 JXK983468:JXK983477 JNO983468:JNO983477 JDS983468:JDS983477 ITW983468:ITW983477 IKA983468:IKA983477 IAE983468:IAE983477 HQI983468:HQI983477 HGM983468:HGM983477 GWQ983468:GWQ983477 GMU983468:GMU983477 GCY983468:GCY983477 FTC983468:FTC983477 FJG983468:FJG983477 EZK983468:EZK983477 EPO983468:EPO983477 EFS983468:EFS983477 DVW983468:DVW983477 DMA983468:DMA983477 DCE983468:DCE983477 CSI983468:CSI983477 CIM983468:CIM983477 BYQ983468:BYQ983477 BOU983468:BOU983477 BEY983468:BEY983477 AVC983468:AVC983477 ALG983468:ALG983477 ABK983468:ABK983477 RO983468:RO983477 HS983468:HS983477 WUE917932:WUE917941 WKI917932:WKI917941 WAM917932:WAM917941 VQQ917932:VQQ917941 VGU917932:VGU917941 UWY917932:UWY917941 UNC917932:UNC917941 UDG917932:UDG917941 TTK917932:TTK917941 TJO917932:TJO917941 SZS917932:SZS917941 SPW917932:SPW917941 SGA917932:SGA917941 RWE917932:RWE917941 RMI917932:RMI917941 RCM917932:RCM917941 QSQ917932:QSQ917941 QIU917932:QIU917941 PYY917932:PYY917941 PPC917932:PPC917941 PFG917932:PFG917941 OVK917932:OVK917941 OLO917932:OLO917941 OBS917932:OBS917941 NRW917932:NRW917941 NIA917932:NIA917941 MYE917932:MYE917941 MOI917932:MOI917941 MEM917932:MEM917941 LUQ917932:LUQ917941 LKU917932:LKU917941 LAY917932:LAY917941 KRC917932:KRC917941 KHG917932:KHG917941 JXK917932:JXK917941 JNO917932:JNO917941 JDS917932:JDS917941 ITW917932:ITW917941 IKA917932:IKA917941 IAE917932:IAE917941 HQI917932:HQI917941 HGM917932:HGM917941 GWQ917932:GWQ917941 GMU917932:GMU917941 GCY917932:GCY917941 FTC917932:FTC917941 FJG917932:FJG917941 EZK917932:EZK917941 EPO917932:EPO917941 EFS917932:EFS917941 DVW917932:DVW917941 DMA917932:DMA917941 DCE917932:DCE917941 CSI917932:CSI917941 CIM917932:CIM917941 BYQ917932:BYQ917941 BOU917932:BOU917941 BEY917932:BEY917941 AVC917932:AVC917941 ALG917932:ALG917941 ABK917932:ABK917941 RO917932:RO917941 HS917932:HS917941 WUE852396:WUE852405 WKI852396:WKI852405 WAM852396:WAM852405 VQQ852396:VQQ852405 VGU852396:VGU852405 UWY852396:UWY852405 UNC852396:UNC852405 UDG852396:UDG852405 TTK852396:TTK852405 TJO852396:TJO852405 SZS852396:SZS852405 SPW852396:SPW852405 SGA852396:SGA852405 RWE852396:RWE852405 RMI852396:RMI852405 RCM852396:RCM852405 QSQ852396:QSQ852405 QIU852396:QIU852405 PYY852396:PYY852405 PPC852396:PPC852405 PFG852396:PFG852405 OVK852396:OVK852405 OLO852396:OLO852405 OBS852396:OBS852405 NRW852396:NRW852405 NIA852396:NIA852405 MYE852396:MYE852405 MOI852396:MOI852405 MEM852396:MEM852405 LUQ852396:LUQ852405 LKU852396:LKU852405 LAY852396:LAY852405 KRC852396:KRC852405 KHG852396:KHG852405 JXK852396:JXK852405 JNO852396:JNO852405 JDS852396:JDS852405 ITW852396:ITW852405 IKA852396:IKA852405 IAE852396:IAE852405 HQI852396:HQI852405 HGM852396:HGM852405 GWQ852396:GWQ852405 GMU852396:GMU852405 GCY852396:GCY852405 FTC852396:FTC852405 FJG852396:FJG852405 EZK852396:EZK852405 EPO852396:EPO852405 EFS852396:EFS852405 DVW852396:DVW852405 DMA852396:DMA852405 DCE852396:DCE852405 CSI852396:CSI852405 CIM852396:CIM852405 BYQ852396:BYQ852405 BOU852396:BOU852405 BEY852396:BEY852405 AVC852396:AVC852405 ALG852396:ALG852405 ABK852396:ABK852405 RO852396:RO852405 HS852396:HS852405 WUE786860:WUE786869 WKI786860:WKI786869 WAM786860:WAM786869 VQQ786860:VQQ786869 VGU786860:VGU786869 UWY786860:UWY786869 UNC786860:UNC786869 UDG786860:UDG786869 TTK786860:TTK786869 TJO786860:TJO786869 SZS786860:SZS786869 SPW786860:SPW786869 SGA786860:SGA786869 RWE786860:RWE786869 RMI786860:RMI786869 RCM786860:RCM786869 QSQ786860:QSQ786869 QIU786860:QIU786869 PYY786860:PYY786869 PPC786860:PPC786869 PFG786860:PFG786869 OVK786860:OVK786869 OLO786860:OLO786869 OBS786860:OBS786869 NRW786860:NRW786869 NIA786860:NIA786869 MYE786860:MYE786869 MOI786860:MOI786869 MEM786860:MEM786869 LUQ786860:LUQ786869 LKU786860:LKU786869 LAY786860:LAY786869 KRC786860:KRC786869 KHG786860:KHG786869 JXK786860:JXK786869 JNO786860:JNO786869 JDS786860:JDS786869 ITW786860:ITW786869 IKA786860:IKA786869 IAE786860:IAE786869 HQI786860:HQI786869 HGM786860:HGM786869 GWQ786860:GWQ786869 GMU786860:GMU786869 GCY786860:GCY786869 FTC786860:FTC786869 FJG786860:FJG786869 EZK786860:EZK786869 EPO786860:EPO786869 EFS786860:EFS786869 DVW786860:DVW786869 DMA786860:DMA786869 DCE786860:DCE786869 CSI786860:CSI786869 CIM786860:CIM786869 BYQ786860:BYQ786869 BOU786860:BOU786869 BEY786860:BEY786869 AVC786860:AVC786869 ALG786860:ALG786869 ABK786860:ABK786869 RO786860:RO786869 HS786860:HS786869 WUE721324:WUE721333 WKI721324:WKI721333 WAM721324:WAM721333 VQQ721324:VQQ721333 VGU721324:VGU721333 UWY721324:UWY721333 UNC721324:UNC721333 UDG721324:UDG721333 TTK721324:TTK721333 TJO721324:TJO721333 SZS721324:SZS721333 SPW721324:SPW721333 SGA721324:SGA721333 RWE721324:RWE721333 RMI721324:RMI721333 RCM721324:RCM721333 QSQ721324:QSQ721333 QIU721324:QIU721333 PYY721324:PYY721333 PPC721324:PPC721333 PFG721324:PFG721333 OVK721324:OVK721333 OLO721324:OLO721333 OBS721324:OBS721333 NRW721324:NRW721333 NIA721324:NIA721333 MYE721324:MYE721333 MOI721324:MOI721333 MEM721324:MEM721333 LUQ721324:LUQ721333 LKU721324:LKU721333 LAY721324:LAY721333 KRC721324:KRC721333 KHG721324:KHG721333 JXK721324:JXK721333 JNO721324:JNO721333 JDS721324:JDS721333 ITW721324:ITW721333 IKA721324:IKA721333 IAE721324:IAE721333 HQI721324:HQI721333 HGM721324:HGM721333 GWQ721324:GWQ721333 GMU721324:GMU721333 GCY721324:GCY721333 FTC721324:FTC721333 FJG721324:FJG721333 EZK721324:EZK721333 EPO721324:EPO721333 EFS721324:EFS721333 DVW721324:DVW721333 DMA721324:DMA721333 DCE721324:DCE721333 CSI721324:CSI721333 CIM721324:CIM721333 BYQ721324:BYQ721333 BOU721324:BOU721333 BEY721324:BEY721333 AVC721324:AVC721333 ALG721324:ALG721333 ABK721324:ABK721333 RO721324:RO721333 HS721324:HS721333 WUE655788:WUE655797 WKI655788:WKI655797 WAM655788:WAM655797 VQQ655788:VQQ655797 VGU655788:VGU655797 UWY655788:UWY655797 UNC655788:UNC655797 UDG655788:UDG655797 TTK655788:TTK655797 TJO655788:TJO655797 SZS655788:SZS655797 SPW655788:SPW655797 SGA655788:SGA655797 RWE655788:RWE655797 RMI655788:RMI655797 RCM655788:RCM655797 QSQ655788:QSQ655797 QIU655788:QIU655797 PYY655788:PYY655797 PPC655788:PPC655797 PFG655788:PFG655797 OVK655788:OVK655797 OLO655788:OLO655797 OBS655788:OBS655797 NRW655788:NRW655797 NIA655788:NIA655797 MYE655788:MYE655797 MOI655788:MOI655797 MEM655788:MEM655797 LUQ655788:LUQ655797 LKU655788:LKU655797 LAY655788:LAY655797 KRC655788:KRC655797 KHG655788:KHG655797 JXK655788:JXK655797 JNO655788:JNO655797 JDS655788:JDS655797 ITW655788:ITW655797 IKA655788:IKA655797 IAE655788:IAE655797 HQI655788:HQI655797 HGM655788:HGM655797 GWQ655788:GWQ655797 GMU655788:GMU655797 GCY655788:GCY655797 FTC655788:FTC655797 FJG655788:FJG655797 EZK655788:EZK655797 EPO655788:EPO655797 EFS655788:EFS655797 DVW655788:DVW655797 DMA655788:DMA655797 DCE655788:DCE655797 CSI655788:CSI655797 CIM655788:CIM655797 BYQ655788:BYQ655797 BOU655788:BOU655797 BEY655788:BEY655797 AVC655788:AVC655797 ALG655788:ALG655797 ABK655788:ABK655797 RO655788:RO655797 HS655788:HS655797 WUE590252:WUE590261 WKI590252:WKI590261 WAM590252:WAM590261 VQQ590252:VQQ590261 VGU590252:VGU590261 UWY590252:UWY590261 UNC590252:UNC590261 UDG590252:UDG590261 TTK590252:TTK590261 TJO590252:TJO590261 SZS590252:SZS590261 SPW590252:SPW590261 SGA590252:SGA590261 RWE590252:RWE590261 RMI590252:RMI590261 RCM590252:RCM590261 QSQ590252:QSQ590261 QIU590252:QIU590261 PYY590252:PYY590261 PPC590252:PPC590261 PFG590252:PFG590261 OVK590252:OVK590261 OLO590252:OLO590261 OBS590252:OBS590261 NRW590252:NRW590261 NIA590252:NIA590261 MYE590252:MYE590261 MOI590252:MOI590261 MEM590252:MEM590261 LUQ590252:LUQ590261 LKU590252:LKU590261 LAY590252:LAY590261 KRC590252:KRC590261 KHG590252:KHG590261 JXK590252:JXK590261 JNO590252:JNO590261 JDS590252:JDS590261 ITW590252:ITW590261 IKA590252:IKA590261 IAE590252:IAE590261 HQI590252:HQI590261 HGM590252:HGM590261 GWQ590252:GWQ590261 GMU590252:GMU590261 GCY590252:GCY590261 FTC590252:FTC590261 FJG590252:FJG590261 EZK590252:EZK590261 EPO590252:EPO590261 EFS590252:EFS590261 DVW590252:DVW590261 DMA590252:DMA590261 DCE590252:DCE590261 CSI590252:CSI590261 CIM590252:CIM590261 BYQ590252:BYQ590261 BOU590252:BOU590261 BEY590252:BEY590261 AVC590252:AVC590261 ALG590252:ALG590261 ABK590252:ABK590261 RO590252:RO590261 HS590252:HS590261 WUE524716:WUE524725 WKI524716:WKI524725 WAM524716:WAM524725 VQQ524716:VQQ524725 VGU524716:VGU524725 UWY524716:UWY524725 UNC524716:UNC524725 UDG524716:UDG524725 TTK524716:TTK524725 TJO524716:TJO524725 SZS524716:SZS524725 SPW524716:SPW524725 SGA524716:SGA524725 RWE524716:RWE524725 RMI524716:RMI524725 RCM524716:RCM524725 QSQ524716:QSQ524725 QIU524716:QIU524725 PYY524716:PYY524725 PPC524716:PPC524725 PFG524716:PFG524725 OVK524716:OVK524725 OLO524716:OLO524725 OBS524716:OBS524725 NRW524716:NRW524725 NIA524716:NIA524725 MYE524716:MYE524725 MOI524716:MOI524725 MEM524716:MEM524725 LUQ524716:LUQ524725 LKU524716:LKU524725 LAY524716:LAY524725 KRC524716:KRC524725 KHG524716:KHG524725 JXK524716:JXK524725 JNO524716:JNO524725 JDS524716:JDS524725 ITW524716:ITW524725 IKA524716:IKA524725 IAE524716:IAE524725 HQI524716:HQI524725 HGM524716:HGM524725 GWQ524716:GWQ524725 GMU524716:GMU524725 GCY524716:GCY524725 FTC524716:FTC524725 FJG524716:FJG524725 EZK524716:EZK524725 EPO524716:EPO524725 EFS524716:EFS524725 DVW524716:DVW524725 DMA524716:DMA524725 DCE524716:DCE524725 CSI524716:CSI524725 CIM524716:CIM524725 BYQ524716:BYQ524725 BOU524716:BOU524725 BEY524716:BEY524725 AVC524716:AVC524725 ALG524716:ALG524725 ABK524716:ABK524725 RO524716:RO524725 HS524716:HS524725 WUE459180:WUE459189 WKI459180:WKI459189 WAM459180:WAM459189 VQQ459180:VQQ459189 VGU459180:VGU459189 UWY459180:UWY459189 UNC459180:UNC459189 UDG459180:UDG459189 TTK459180:TTK459189 TJO459180:TJO459189 SZS459180:SZS459189 SPW459180:SPW459189 SGA459180:SGA459189 RWE459180:RWE459189 RMI459180:RMI459189 RCM459180:RCM459189 QSQ459180:QSQ459189 QIU459180:QIU459189 PYY459180:PYY459189 PPC459180:PPC459189 PFG459180:PFG459189 OVK459180:OVK459189 OLO459180:OLO459189 OBS459180:OBS459189 NRW459180:NRW459189 NIA459180:NIA459189 MYE459180:MYE459189 MOI459180:MOI459189 MEM459180:MEM459189 LUQ459180:LUQ459189 LKU459180:LKU459189 LAY459180:LAY459189 KRC459180:KRC459189 KHG459180:KHG459189 JXK459180:JXK459189 JNO459180:JNO459189 JDS459180:JDS459189 ITW459180:ITW459189 IKA459180:IKA459189 IAE459180:IAE459189 HQI459180:HQI459189 HGM459180:HGM459189 GWQ459180:GWQ459189 GMU459180:GMU459189 GCY459180:GCY459189 FTC459180:FTC459189 FJG459180:FJG459189 EZK459180:EZK459189 EPO459180:EPO459189 EFS459180:EFS459189 DVW459180:DVW459189 DMA459180:DMA459189 DCE459180:DCE459189 CSI459180:CSI459189 CIM459180:CIM459189 BYQ459180:BYQ459189 BOU459180:BOU459189 BEY459180:BEY459189 AVC459180:AVC459189 ALG459180:ALG459189 ABK459180:ABK459189 RO459180:RO459189 HS459180:HS459189 WUE393644:WUE393653 WKI393644:WKI393653 WAM393644:WAM393653 VQQ393644:VQQ393653 VGU393644:VGU393653 UWY393644:UWY393653 UNC393644:UNC393653 UDG393644:UDG393653 TTK393644:TTK393653 TJO393644:TJO393653 SZS393644:SZS393653 SPW393644:SPW393653 SGA393644:SGA393653 RWE393644:RWE393653 RMI393644:RMI393653 RCM393644:RCM393653 QSQ393644:QSQ393653 QIU393644:QIU393653 PYY393644:PYY393653 PPC393644:PPC393653 PFG393644:PFG393653 OVK393644:OVK393653 OLO393644:OLO393653 OBS393644:OBS393653 NRW393644:NRW393653 NIA393644:NIA393653 MYE393644:MYE393653 MOI393644:MOI393653 MEM393644:MEM393653 LUQ393644:LUQ393653 LKU393644:LKU393653 LAY393644:LAY393653 KRC393644:KRC393653 KHG393644:KHG393653 JXK393644:JXK393653 JNO393644:JNO393653 JDS393644:JDS393653 ITW393644:ITW393653 IKA393644:IKA393653 IAE393644:IAE393653 HQI393644:HQI393653 HGM393644:HGM393653 GWQ393644:GWQ393653 GMU393644:GMU393653 GCY393644:GCY393653 FTC393644:FTC393653 FJG393644:FJG393653 EZK393644:EZK393653 EPO393644:EPO393653 EFS393644:EFS393653 DVW393644:DVW393653 DMA393644:DMA393653 DCE393644:DCE393653 CSI393644:CSI393653 CIM393644:CIM393653 BYQ393644:BYQ393653 BOU393644:BOU393653 BEY393644:BEY393653 AVC393644:AVC393653 ALG393644:ALG393653 ABK393644:ABK393653 RO393644:RO393653 HS393644:HS393653 WUE328108:WUE328117 WKI328108:WKI328117 WAM328108:WAM328117 VQQ328108:VQQ328117 VGU328108:VGU328117 UWY328108:UWY328117 UNC328108:UNC328117 UDG328108:UDG328117 TTK328108:TTK328117 TJO328108:TJO328117 SZS328108:SZS328117 SPW328108:SPW328117 SGA328108:SGA328117 RWE328108:RWE328117 RMI328108:RMI328117 RCM328108:RCM328117 QSQ328108:QSQ328117 QIU328108:QIU328117 PYY328108:PYY328117 PPC328108:PPC328117 PFG328108:PFG328117 OVK328108:OVK328117 OLO328108:OLO328117 OBS328108:OBS328117 NRW328108:NRW328117 NIA328108:NIA328117 MYE328108:MYE328117 MOI328108:MOI328117 MEM328108:MEM328117 LUQ328108:LUQ328117 LKU328108:LKU328117 LAY328108:LAY328117 KRC328108:KRC328117 KHG328108:KHG328117 JXK328108:JXK328117 JNO328108:JNO328117 JDS328108:JDS328117 ITW328108:ITW328117 IKA328108:IKA328117 IAE328108:IAE328117 HQI328108:HQI328117 HGM328108:HGM328117 GWQ328108:GWQ328117 GMU328108:GMU328117 GCY328108:GCY328117 FTC328108:FTC328117 FJG328108:FJG328117 EZK328108:EZK328117 EPO328108:EPO328117 EFS328108:EFS328117 DVW328108:DVW328117 DMA328108:DMA328117 DCE328108:DCE328117 CSI328108:CSI328117 CIM328108:CIM328117 BYQ328108:BYQ328117 BOU328108:BOU328117 BEY328108:BEY328117 AVC328108:AVC328117 ALG328108:ALG328117 ABK328108:ABK328117 RO328108:RO328117 HS328108:HS328117 WUE262572:WUE262581 WKI262572:WKI262581 WAM262572:WAM262581 VQQ262572:VQQ262581 VGU262572:VGU262581 UWY262572:UWY262581 UNC262572:UNC262581 UDG262572:UDG262581 TTK262572:TTK262581 TJO262572:TJO262581 SZS262572:SZS262581 SPW262572:SPW262581 SGA262572:SGA262581 RWE262572:RWE262581 RMI262572:RMI262581 RCM262572:RCM262581 QSQ262572:QSQ262581 QIU262572:QIU262581 PYY262572:PYY262581 PPC262572:PPC262581 PFG262572:PFG262581 OVK262572:OVK262581 OLO262572:OLO262581 OBS262572:OBS262581 NRW262572:NRW262581 NIA262572:NIA262581 MYE262572:MYE262581 MOI262572:MOI262581 MEM262572:MEM262581 LUQ262572:LUQ262581 LKU262572:LKU262581 LAY262572:LAY262581 KRC262572:KRC262581 KHG262572:KHG262581 JXK262572:JXK262581 JNO262572:JNO262581 JDS262572:JDS262581 ITW262572:ITW262581 IKA262572:IKA262581 IAE262572:IAE262581 HQI262572:HQI262581 HGM262572:HGM262581 GWQ262572:GWQ262581 GMU262572:GMU262581 GCY262572:GCY262581 FTC262572:FTC262581 FJG262572:FJG262581 EZK262572:EZK262581 EPO262572:EPO262581 EFS262572:EFS262581 DVW262572:DVW262581 DMA262572:DMA262581 DCE262572:DCE262581 CSI262572:CSI262581 CIM262572:CIM262581 BYQ262572:BYQ262581 BOU262572:BOU262581 BEY262572:BEY262581 AVC262572:AVC262581 ALG262572:ALG262581 ABK262572:ABK262581 RO262572:RO262581 HS262572:HS262581 WUE197036:WUE197045 WKI197036:WKI197045 WAM197036:WAM197045 VQQ197036:VQQ197045 VGU197036:VGU197045 UWY197036:UWY197045 UNC197036:UNC197045 UDG197036:UDG197045 TTK197036:TTK197045 TJO197036:TJO197045 SZS197036:SZS197045 SPW197036:SPW197045 SGA197036:SGA197045 RWE197036:RWE197045 RMI197036:RMI197045 RCM197036:RCM197045 QSQ197036:QSQ197045 QIU197036:QIU197045 PYY197036:PYY197045 PPC197036:PPC197045 PFG197036:PFG197045 OVK197036:OVK197045 OLO197036:OLO197045 OBS197036:OBS197045 NRW197036:NRW197045 NIA197036:NIA197045 MYE197036:MYE197045 MOI197036:MOI197045 MEM197036:MEM197045 LUQ197036:LUQ197045 LKU197036:LKU197045 LAY197036:LAY197045 KRC197036:KRC197045 KHG197036:KHG197045 JXK197036:JXK197045 JNO197036:JNO197045 JDS197036:JDS197045 ITW197036:ITW197045 IKA197036:IKA197045 IAE197036:IAE197045 HQI197036:HQI197045 HGM197036:HGM197045 GWQ197036:GWQ197045 GMU197036:GMU197045 GCY197036:GCY197045 FTC197036:FTC197045 FJG197036:FJG197045 EZK197036:EZK197045 EPO197036:EPO197045 EFS197036:EFS197045 DVW197036:DVW197045 DMA197036:DMA197045 DCE197036:DCE197045 CSI197036:CSI197045 CIM197036:CIM197045 BYQ197036:BYQ197045 BOU197036:BOU197045 BEY197036:BEY197045 AVC197036:AVC197045 ALG197036:ALG197045 ABK197036:ABK197045 RO197036:RO197045 HS197036:HS197045 WUE131500:WUE131509 WKI131500:WKI131509 WAM131500:WAM131509 VQQ131500:VQQ131509 VGU131500:VGU131509 UWY131500:UWY131509 UNC131500:UNC131509 UDG131500:UDG131509 TTK131500:TTK131509 TJO131500:TJO131509 SZS131500:SZS131509 SPW131500:SPW131509 SGA131500:SGA131509 RWE131500:RWE131509 RMI131500:RMI131509 RCM131500:RCM131509 QSQ131500:QSQ131509 QIU131500:QIU131509 PYY131500:PYY131509 PPC131500:PPC131509 PFG131500:PFG131509 OVK131500:OVK131509 OLO131500:OLO131509 OBS131500:OBS131509 NRW131500:NRW131509 NIA131500:NIA131509 MYE131500:MYE131509 MOI131500:MOI131509 MEM131500:MEM131509 LUQ131500:LUQ131509 LKU131500:LKU131509 LAY131500:LAY131509 KRC131500:KRC131509 KHG131500:KHG131509 JXK131500:JXK131509 JNO131500:JNO131509 JDS131500:JDS131509 ITW131500:ITW131509 IKA131500:IKA131509 IAE131500:IAE131509 HQI131500:HQI131509 HGM131500:HGM131509 GWQ131500:GWQ131509 GMU131500:GMU131509 GCY131500:GCY131509 FTC131500:FTC131509 FJG131500:FJG131509 EZK131500:EZK131509 EPO131500:EPO131509 EFS131500:EFS131509 DVW131500:DVW131509 DMA131500:DMA131509 DCE131500:DCE131509 CSI131500:CSI131509 CIM131500:CIM131509 BYQ131500:BYQ131509 BOU131500:BOU131509 BEY131500:BEY131509 AVC131500:AVC131509 ALG131500:ALG131509 ABK131500:ABK131509 RO131500:RO131509 HS131500:HS131509 WUE65964:WUE65973 WKI65964:WKI65973 WAM65964:WAM65973 VQQ65964:VQQ65973 VGU65964:VGU65973 UWY65964:UWY65973 UNC65964:UNC65973 UDG65964:UDG65973 TTK65964:TTK65973 TJO65964:TJO65973 SZS65964:SZS65973 SPW65964:SPW65973 SGA65964:SGA65973 RWE65964:RWE65973 RMI65964:RMI65973 RCM65964:RCM65973 QSQ65964:QSQ65973 QIU65964:QIU65973 PYY65964:PYY65973 PPC65964:PPC65973 PFG65964:PFG65973 OVK65964:OVK65973 OLO65964:OLO65973 OBS65964:OBS65973 NRW65964:NRW65973 NIA65964:NIA65973 MYE65964:MYE65973 MOI65964:MOI65973 MEM65964:MEM65973 LUQ65964:LUQ65973 LKU65964:LKU65973 LAY65964:LAY65973 KRC65964:KRC65973 KHG65964:KHG65973 JXK65964:JXK65973 JNO65964:JNO65973 JDS65964:JDS65973 ITW65964:ITW65973 IKA65964:IKA65973 IAE65964:IAE65973 HQI65964:HQI65973 HGM65964:HGM65973 GWQ65964:GWQ65973 GMU65964:GMU65973 GCY65964:GCY65973 FTC65964:FTC65973 FJG65964:FJG65973 EZK65964:EZK65973 EPO65964:EPO65973 EFS65964:EFS65973 DVW65964:DVW65973 DMA65964:DMA65973 DCE65964:DCE65973 CSI65964:CSI65973 CIM65964:CIM65973 BYQ65964:BYQ65973 BOU65964:BOU65973 BEY65964:BEY65973 AVC65964:AVC65973 ALG65964:ALG65973 ABK65964:ABK65973 RO65964:RO65973 HS65964:HS65973 WUE983457:WUE983466 WKI983457:WKI983466 WAM983457:WAM983466 VQQ983457:VQQ983466 VGU983457:VGU983466 UWY983457:UWY983466 UNC983457:UNC983466 UDG983457:UDG983466 TTK983457:TTK983466 TJO983457:TJO983466 SZS983457:SZS983466 SPW983457:SPW983466 SGA983457:SGA983466 RWE983457:RWE983466 RMI983457:RMI983466 RCM983457:RCM983466 QSQ983457:QSQ983466 QIU983457:QIU983466 PYY983457:PYY983466 PPC983457:PPC983466 PFG983457:PFG983466 OVK983457:OVK983466 OLO983457:OLO983466 OBS983457:OBS983466 NRW983457:NRW983466 NIA983457:NIA983466 MYE983457:MYE983466 MOI983457:MOI983466 MEM983457:MEM983466 LUQ983457:LUQ983466 LKU983457:LKU983466 LAY983457:LAY983466 KRC983457:KRC983466 KHG983457:KHG983466 JXK983457:JXK983466 JNO983457:JNO983466 JDS983457:JDS983466 ITW983457:ITW983466 IKA983457:IKA983466 IAE983457:IAE983466 HQI983457:HQI983466 HGM983457:HGM983466 GWQ983457:GWQ983466 GMU983457:GMU983466 GCY983457:GCY983466 FTC983457:FTC983466 FJG983457:FJG983466 EZK983457:EZK983466 EPO983457:EPO983466 EFS983457:EFS983466 DVW983457:DVW983466 DMA983457:DMA983466 DCE983457:DCE983466 CSI983457:CSI983466 CIM983457:CIM983466 BYQ983457:BYQ983466 BOU983457:BOU983466 BEY983457:BEY983466 AVC983457:AVC983466 ALG983457:ALG983466 ABK983457:ABK983466 RO983457:RO983466 HS983457:HS983466 WUE917921:WUE917930 WKI917921:WKI917930 WAM917921:WAM917930 VQQ917921:VQQ917930 VGU917921:VGU917930 UWY917921:UWY917930 UNC917921:UNC917930 UDG917921:UDG917930 TTK917921:TTK917930 TJO917921:TJO917930 SZS917921:SZS917930 SPW917921:SPW917930 SGA917921:SGA917930 RWE917921:RWE917930 RMI917921:RMI917930 RCM917921:RCM917930 QSQ917921:QSQ917930 QIU917921:QIU917930 PYY917921:PYY917930 PPC917921:PPC917930 PFG917921:PFG917930 OVK917921:OVK917930 OLO917921:OLO917930 OBS917921:OBS917930 NRW917921:NRW917930 NIA917921:NIA917930 MYE917921:MYE917930 MOI917921:MOI917930 MEM917921:MEM917930 LUQ917921:LUQ917930 LKU917921:LKU917930 LAY917921:LAY917930 KRC917921:KRC917930 KHG917921:KHG917930 JXK917921:JXK917930 JNO917921:JNO917930 JDS917921:JDS917930 ITW917921:ITW917930 IKA917921:IKA917930 IAE917921:IAE917930 HQI917921:HQI917930 HGM917921:HGM917930 GWQ917921:GWQ917930 GMU917921:GMU917930 GCY917921:GCY917930 FTC917921:FTC917930 FJG917921:FJG917930 EZK917921:EZK917930 EPO917921:EPO917930 EFS917921:EFS917930 DVW917921:DVW917930 DMA917921:DMA917930 DCE917921:DCE917930 CSI917921:CSI917930 CIM917921:CIM917930 BYQ917921:BYQ917930 BOU917921:BOU917930 BEY917921:BEY917930 AVC917921:AVC917930 ALG917921:ALG917930 ABK917921:ABK917930 RO917921:RO917930 HS917921:HS917930 WUE852385:WUE852394 WKI852385:WKI852394 WAM852385:WAM852394 VQQ852385:VQQ852394 VGU852385:VGU852394 UWY852385:UWY852394 UNC852385:UNC852394 UDG852385:UDG852394 TTK852385:TTK852394 TJO852385:TJO852394 SZS852385:SZS852394 SPW852385:SPW852394 SGA852385:SGA852394 RWE852385:RWE852394 RMI852385:RMI852394 RCM852385:RCM852394 QSQ852385:QSQ852394 QIU852385:QIU852394 PYY852385:PYY852394 PPC852385:PPC852394 PFG852385:PFG852394 OVK852385:OVK852394 OLO852385:OLO852394 OBS852385:OBS852394 NRW852385:NRW852394 NIA852385:NIA852394 MYE852385:MYE852394 MOI852385:MOI852394 MEM852385:MEM852394 LUQ852385:LUQ852394 LKU852385:LKU852394 LAY852385:LAY852394 KRC852385:KRC852394 KHG852385:KHG852394 JXK852385:JXK852394 JNO852385:JNO852394 JDS852385:JDS852394 ITW852385:ITW852394 IKA852385:IKA852394 IAE852385:IAE852394 HQI852385:HQI852394 HGM852385:HGM852394 GWQ852385:GWQ852394 GMU852385:GMU852394 GCY852385:GCY852394 FTC852385:FTC852394 FJG852385:FJG852394 EZK852385:EZK852394 EPO852385:EPO852394 EFS852385:EFS852394 DVW852385:DVW852394 DMA852385:DMA852394 DCE852385:DCE852394 CSI852385:CSI852394 CIM852385:CIM852394 BYQ852385:BYQ852394 BOU852385:BOU852394 BEY852385:BEY852394 AVC852385:AVC852394 ALG852385:ALG852394 ABK852385:ABK852394 RO852385:RO852394 HS852385:HS852394 WUE786849:WUE786858 WKI786849:WKI786858 WAM786849:WAM786858 VQQ786849:VQQ786858 VGU786849:VGU786858 UWY786849:UWY786858 UNC786849:UNC786858 UDG786849:UDG786858 TTK786849:TTK786858 TJO786849:TJO786858 SZS786849:SZS786858 SPW786849:SPW786858 SGA786849:SGA786858 RWE786849:RWE786858 RMI786849:RMI786858 RCM786849:RCM786858 QSQ786849:QSQ786858 QIU786849:QIU786858 PYY786849:PYY786858 PPC786849:PPC786858 PFG786849:PFG786858 OVK786849:OVK786858 OLO786849:OLO786858 OBS786849:OBS786858 NRW786849:NRW786858 NIA786849:NIA786858 MYE786849:MYE786858 MOI786849:MOI786858 MEM786849:MEM786858 LUQ786849:LUQ786858 LKU786849:LKU786858 LAY786849:LAY786858 KRC786849:KRC786858 KHG786849:KHG786858 JXK786849:JXK786858 JNO786849:JNO786858 JDS786849:JDS786858 ITW786849:ITW786858 IKA786849:IKA786858 IAE786849:IAE786858 HQI786849:HQI786858 HGM786849:HGM786858 GWQ786849:GWQ786858 GMU786849:GMU786858 GCY786849:GCY786858 FTC786849:FTC786858 FJG786849:FJG786858 EZK786849:EZK786858 EPO786849:EPO786858 EFS786849:EFS786858 DVW786849:DVW786858 DMA786849:DMA786858 DCE786849:DCE786858 CSI786849:CSI786858 CIM786849:CIM786858 BYQ786849:BYQ786858 BOU786849:BOU786858 BEY786849:BEY786858 AVC786849:AVC786858 ALG786849:ALG786858 ABK786849:ABK786858 RO786849:RO786858 HS786849:HS786858 WUE721313:WUE721322 WKI721313:WKI721322 WAM721313:WAM721322 VQQ721313:VQQ721322 VGU721313:VGU721322 UWY721313:UWY721322 UNC721313:UNC721322 UDG721313:UDG721322 TTK721313:TTK721322 TJO721313:TJO721322 SZS721313:SZS721322 SPW721313:SPW721322 SGA721313:SGA721322 RWE721313:RWE721322 RMI721313:RMI721322 RCM721313:RCM721322 QSQ721313:QSQ721322 QIU721313:QIU721322 PYY721313:PYY721322 PPC721313:PPC721322 PFG721313:PFG721322 OVK721313:OVK721322 OLO721313:OLO721322 OBS721313:OBS721322 NRW721313:NRW721322 NIA721313:NIA721322 MYE721313:MYE721322 MOI721313:MOI721322 MEM721313:MEM721322 LUQ721313:LUQ721322 LKU721313:LKU721322 LAY721313:LAY721322 KRC721313:KRC721322 KHG721313:KHG721322 JXK721313:JXK721322 JNO721313:JNO721322 JDS721313:JDS721322 ITW721313:ITW721322 IKA721313:IKA721322 IAE721313:IAE721322 HQI721313:HQI721322 HGM721313:HGM721322 GWQ721313:GWQ721322 GMU721313:GMU721322 GCY721313:GCY721322 FTC721313:FTC721322 FJG721313:FJG721322 EZK721313:EZK721322 EPO721313:EPO721322 EFS721313:EFS721322 DVW721313:DVW721322 DMA721313:DMA721322 DCE721313:DCE721322 CSI721313:CSI721322 CIM721313:CIM721322 BYQ721313:BYQ721322 BOU721313:BOU721322 BEY721313:BEY721322 AVC721313:AVC721322 ALG721313:ALG721322 ABK721313:ABK721322 RO721313:RO721322 HS721313:HS721322 WUE655777:WUE655786 WKI655777:WKI655786 WAM655777:WAM655786 VQQ655777:VQQ655786 VGU655777:VGU655786 UWY655777:UWY655786 UNC655777:UNC655786 UDG655777:UDG655786 TTK655777:TTK655786 TJO655777:TJO655786 SZS655777:SZS655786 SPW655777:SPW655786 SGA655777:SGA655786 RWE655777:RWE655786 RMI655777:RMI655786 RCM655777:RCM655786 QSQ655777:QSQ655786 QIU655777:QIU655786 PYY655777:PYY655786 PPC655777:PPC655786 PFG655777:PFG655786 OVK655777:OVK655786 OLO655777:OLO655786 OBS655777:OBS655786 NRW655777:NRW655786 NIA655777:NIA655786 MYE655777:MYE655786 MOI655777:MOI655786 MEM655777:MEM655786 LUQ655777:LUQ655786 LKU655777:LKU655786 LAY655777:LAY655786 KRC655777:KRC655786 KHG655777:KHG655786 JXK655777:JXK655786 JNO655777:JNO655786 JDS655777:JDS655786 ITW655777:ITW655786 IKA655777:IKA655786 IAE655777:IAE655786 HQI655777:HQI655786 HGM655777:HGM655786 GWQ655777:GWQ655786 GMU655777:GMU655786 GCY655777:GCY655786 FTC655777:FTC655786 FJG655777:FJG655786 EZK655777:EZK655786 EPO655777:EPO655786 EFS655777:EFS655786 DVW655777:DVW655786 DMA655777:DMA655786 DCE655777:DCE655786 CSI655777:CSI655786 CIM655777:CIM655786 BYQ655777:BYQ655786 BOU655777:BOU655786 BEY655777:BEY655786 AVC655777:AVC655786 ALG655777:ALG655786 ABK655777:ABK655786 RO655777:RO655786 HS655777:HS655786 WUE590241:WUE590250 WKI590241:WKI590250 WAM590241:WAM590250 VQQ590241:VQQ590250 VGU590241:VGU590250 UWY590241:UWY590250 UNC590241:UNC590250 UDG590241:UDG590250 TTK590241:TTK590250 TJO590241:TJO590250 SZS590241:SZS590250 SPW590241:SPW590250 SGA590241:SGA590250 RWE590241:RWE590250 RMI590241:RMI590250 RCM590241:RCM590250 QSQ590241:QSQ590250 QIU590241:QIU590250 PYY590241:PYY590250 PPC590241:PPC590250 PFG590241:PFG590250 OVK590241:OVK590250 OLO590241:OLO590250 OBS590241:OBS590250 NRW590241:NRW590250 NIA590241:NIA590250 MYE590241:MYE590250 MOI590241:MOI590250 MEM590241:MEM590250 LUQ590241:LUQ590250 LKU590241:LKU590250 LAY590241:LAY590250 KRC590241:KRC590250 KHG590241:KHG590250 JXK590241:JXK590250 JNO590241:JNO590250 JDS590241:JDS590250 ITW590241:ITW590250 IKA590241:IKA590250 IAE590241:IAE590250 HQI590241:HQI590250 HGM590241:HGM590250 GWQ590241:GWQ590250 GMU590241:GMU590250 GCY590241:GCY590250 FTC590241:FTC590250 FJG590241:FJG590250 EZK590241:EZK590250 EPO590241:EPO590250 EFS590241:EFS590250 DVW590241:DVW590250 DMA590241:DMA590250 DCE590241:DCE590250 CSI590241:CSI590250 CIM590241:CIM590250 BYQ590241:BYQ590250 BOU590241:BOU590250 BEY590241:BEY590250 AVC590241:AVC590250 ALG590241:ALG590250 ABK590241:ABK590250 RO590241:RO590250 HS590241:HS590250 WUE524705:WUE524714 WKI524705:WKI524714 WAM524705:WAM524714 VQQ524705:VQQ524714 VGU524705:VGU524714 UWY524705:UWY524714 UNC524705:UNC524714 UDG524705:UDG524714 TTK524705:TTK524714 TJO524705:TJO524714 SZS524705:SZS524714 SPW524705:SPW524714 SGA524705:SGA524714 RWE524705:RWE524714 RMI524705:RMI524714 RCM524705:RCM524714 QSQ524705:QSQ524714 QIU524705:QIU524714 PYY524705:PYY524714 PPC524705:PPC524714 PFG524705:PFG524714 OVK524705:OVK524714 OLO524705:OLO524714 OBS524705:OBS524714 NRW524705:NRW524714 NIA524705:NIA524714 MYE524705:MYE524714 MOI524705:MOI524714 MEM524705:MEM524714 LUQ524705:LUQ524714 LKU524705:LKU524714 LAY524705:LAY524714 KRC524705:KRC524714 KHG524705:KHG524714 JXK524705:JXK524714 JNO524705:JNO524714 JDS524705:JDS524714 ITW524705:ITW524714 IKA524705:IKA524714 IAE524705:IAE524714 HQI524705:HQI524714 HGM524705:HGM524714 GWQ524705:GWQ524714 GMU524705:GMU524714 GCY524705:GCY524714 FTC524705:FTC524714 FJG524705:FJG524714 EZK524705:EZK524714 EPO524705:EPO524714 EFS524705:EFS524714 DVW524705:DVW524714 DMA524705:DMA524714 DCE524705:DCE524714 CSI524705:CSI524714 CIM524705:CIM524714 BYQ524705:BYQ524714 BOU524705:BOU524714 BEY524705:BEY524714 AVC524705:AVC524714 ALG524705:ALG524714 ABK524705:ABK524714 RO524705:RO524714 HS524705:HS524714 WUE459169:WUE459178 WKI459169:WKI459178 WAM459169:WAM459178 VQQ459169:VQQ459178 VGU459169:VGU459178 UWY459169:UWY459178 UNC459169:UNC459178 UDG459169:UDG459178 TTK459169:TTK459178 TJO459169:TJO459178 SZS459169:SZS459178 SPW459169:SPW459178 SGA459169:SGA459178 RWE459169:RWE459178 RMI459169:RMI459178 RCM459169:RCM459178 QSQ459169:QSQ459178 QIU459169:QIU459178 PYY459169:PYY459178 PPC459169:PPC459178 PFG459169:PFG459178 OVK459169:OVK459178 OLO459169:OLO459178 OBS459169:OBS459178 NRW459169:NRW459178 NIA459169:NIA459178 MYE459169:MYE459178 MOI459169:MOI459178 MEM459169:MEM459178 LUQ459169:LUQ459178 LKU459169:LKU459178 LAY459169:LAY459178 KRC459169:KRC459178 KHG459169:KHG459178 JXK459169:JXK459178 JNO459169:JNO459178 JDS459169:JDS459178 ITW459169:ITW459178 IKA459169:IKA459178 IAE459169:IAE459178 HQI459169:HQI459178 HGM459169:HGM459178 GWQ459169:GWQ459178 GMU459169:GMU459178 GCY459169:GCY459178 FTC459169:FTC459178 FJG459169:FJG459178 EZK459169:EZK459178 EPO459169:EPO459178 EFS459169:EFS459178 DVW459169:DVW459178 DMA459169:DMA459178 DCE459169:DCE459178 CSI459169:CSI459178 CIM459169:CIM459178 BYQ459169:BYQ459178 BOU459169:BOU459178 BEY459169:BEY459178 AVC459169:AVC459178 ALG459169:ALG459178 ABK459169:ABK459178 RO459169:RO459178 HS459169:HS459178 WUE393633:WUE393642 WKI393633:WKI393642 WAM393633:WAM393642 VQQ393633:VQQ393642 VGU393633:VGU393642 UWY393633:UWY393642 UNC393633:UNC393642 UDG393633:UDG393642 TTK393633:TTK393642 TJO393633:TJO393642 SZS393633:SZS393642 SPW393633:SPW393642 SGA393633:SGA393642 RWE393633:RWE393642 RMI393633:RMI393642 RCM393633:RCM393642 QSQ393633:QSQ393642 QIU393633:QIU393642 PYY393633:PYY393642 PPC393633:PPC393642 PFG393633:PFG393642 OVK393633:OVK393642 OLO393633:OLO393642 OBS393633:OBS393642 NRW393633:NRW393642 NIA393633:NIA393642 MYE393633:MYE393642 MOI393633:MOI393642 MEM393633:MEM393642 LUQ393633:LUQ393642 LKU393633:LKU393642 LAY393633:LAY393642 KRC393633:KRC393642 KHG393633:KHG393642 JXK393633:JXK393642 JNO393633:JNO393642 JDS393633:JDS393642 ITW393633:ITW393642 IKA393633:IKA393642 IAE393633:IAE393642 HQI393633:HQI393642 HGM393633:HGM393642 GWQ393633:GWQ393642 GMU393633:GMU393642 GCY393633:GCY393642 FTC393633:FTC393642 FJG393633:FJG393642 EZK393633:EZK393642 EPO393633:EPO393642 EFS393633:EFS393642 DVW393633:DVW393642 DMA393633:DMA393642 DCE393633:DCE393642 CSI393633:CSI393642 CIM393633:CIM393642 BYQ393633:BYQ393642 BOU393633:BOU393642 BEY393633:BEY393642 AVC393633:AVC393642 ALG393633:ALG393642 ABK393633:ABK393642 RO393633:RO393642 HS393633:HS393642 WUE328097:WUE328106 WKI328097:WKI328106 WAM328097:WAM328106 VQQ328097:VQQ328106 VGU328097:VGU328106 UWY328097:UWY328106 UNC328097:UNC328106 UDG328097:UDG328106 TTK328097:TTK328106 TJO328097:TJO328106 SZS328097:SZS328106 SPW328097:SPW328106 SGA328097:SGA328106 RWE328097:RWE328106 RMI328097:RMI328106 RCM328097:RCM328106 QSQ328097:QSQ328106 QIU328097:QIU328106 PYY328097:PYY328106 PPC328097:PPC328106 PFG328097:PFG328106 OVK328097:OVK328106 OLO328097:OLO328106 OBS328097:OBS328106 NRW328097:NRW328106 NIA328097:NIA328106 MYE328097:MYE328106 MOI328097:MOI328106 MEM328097:MEM328106 LUQ328097:LUQ328106 LKU328097:LKU328106 LAY328097:LAY328106 KRC328097:KRC328106 KHG328097:KHG328106 JXK328097:JXK328106 JNO328097:JNO328106 JDS328097:JDS328106 ITW328097:ITW328106 IKA328097:IKA328106 IAE328097:IAE328106 HQI328097:HQI328106 HGM328097:HGM328106 GWQ328097:GWQ328106 GMU328097:GMU328106 GCY328097:GCY328106 FTC328097:FTC328106 FJG328097:FJG328106 EZK328097:EZK328106 EPO328097:EPO328106 EFS328097:EFS328106 DVW328097:DVW328106 DMA328097:DMA328106 DCE328097:DCE328106 CSI328097:CSI328106 CIM328097:CIM328106 BYQ328097:BYQ328106 BOU328097:BOU328106 BEY328097:BEY328106 AVC328097:AVC328106 ALG328097:ALG328106 ABK328097:ABK328106 RO328097:RO328106 HS328097:HS328106 WUE262561:WUE262570 WKI262561:WKI262570 WAM262561:WAM262570 VQQ262561:VQQ262570 VGU262561:VGU262570 UWY262561:UWY262570 UNC262561:UNC262570 UDG262561:UDG262570 TTK262561:TTK262570 TJO262561:TJO262570 SZS262561:SZS262570 SPW262561:SPW262570 SGA262561:SGA262570 RWE262561:RWE262570 RMI262561:RMI262570 RCM262561:RCM262570 QSQ262561:QSQ262570 QIU262561:QIU262570 PYY262561:PYY262570 PPC262561:PPC262570 PFG262561:PFG262570 OVK262561:OVK262570 OLO262561:OLO262570 OBS262561:OBS262570 NRW262561:NRW262570 NIA262561:NIA262570 MYE262561:MYE262570 MOI262561:MOI262570 MEM262561:MEM262570 LUQ262561:LUQ262570 LKU262561:LKU262570 LAY262561:LAY262570 KRC262561:KRC262570 KHG262561:KHG262570 JXK262561:JXK262570 JNO262561:JNO262570 JDS262561:JDS262570 ITW262561:ITW262570 IKA262561:IKA262570 IAE262561:IAE262570 HQI262561:HQI262570 HGM262561:HGM262570 GWQ262561:GWQ262570 GMU262561:GMU262570 GCY262561:GCY262570 FTC262561:FTC262570 FJG262561:FJG262570 EZK262561:EZK262570 EPO262561:EPO262570 EFS262561:EFS262570 DVW262561:DVW262570 DMA262561:DMA262570 DCE262561:DCE262570 CSI262561:CSI262570 CIM262561:CIM262570 BYQ262561:BYQ262570 BOU262561:BOU262570 BEY262561:BEY262570 AVC262561:AVC262570 ALG262561:ALG262570 ABK262561:ABK262570 RO262561:RO262570 HS262561:HS262570 WUE197025:WUE197034 WKI197025:WKI197034 WAM197025:WAM197034 VQQ197025:VQQ197034 VGU197025:VGU197034 UWY197025:UWY197034 UNC197025:UNC197034 UDG197025:UDG197034 TTK197025:TTK197034 TJO197025:TJO197034 SZS197025:SZS197034 SPW197025:SPW197034 SGA197025:SGA197034 RWE197025:RWE197034 RMI197025:RMI197034 RCM197025:RCM197034 QSQ197025:QSQ197034 QIU197025:QIU197034 PYY197025:PYY197034 PPC197025:PPC197034 PFG197025:PFG197034 OVK197025:OVK197034 OLO197025:OLO197034 OBS197025:OBS197034 NRW197025:NRW197034 NIA197025:NIA197034 MYE197025:MYE197034 MOI197025:MOI197034 MEM197025:MEM197034 LUQ197025:LUQ197034 LKU197025:LKU197034 LAY197025:LAY197034 KRC197025:KRC197034 KHG197025:KHG197034 JXK197025:JXK197034 JNO197025:JNO197034 JDS197025:JDS197034 ITW197025:ITW197034 IKA197025:IKA197034 IAE197025:IAE197034 HQI197025:HQI197034 HGM197025:HGM197034 GWQ197025:GWQ197034 GMU197025:GMU197034 GCY197025:GCY197034 FTC197025:FTC197034 FJG197025:FJG197034 EZK197025:EZK197034 EPO197025:EPO197034 EFS197025:EFS197034 DVW197025:DVW197034 DMA197025:DMA197034 DCE197025:DCE197034 CSI197025:CSI197034 CIM197025:CIM197034 BYQ197025:BYQ197034 BOU197025:BOU197034 BEY197025:BEY197034 AVC197025:AVC197034 ALG197025:ALG197034 ABK197025:ABK197034 RO197025:RO197034 HS197025:HS197034 WUE131489:WUE131498 WKI131489:WKI131498 WAM131489:WAM131498 VQQ131489:VQQ131498 VGU131489:VGU131498 UWY131489:UWY131498 UNC131489:UNC131498 UDG131489:UDG131498 TTK131489:TTK131498 TJO131489:TJO131498 SZS131489:SZS131498 SPW131489:SPW131498 SGA131489:SGA131498 RWE131489:RWE131498 RMI131489:RMI131498 RCM131489:RCM131498 QSQ131489:QSQ131498 QIU131489:QIU131498 PYY131489:PYY131498 PPC131489:PPC131498 PFG131489:PFG131498 OVK131489:OVK131498 OLO131489:OLO131498 OBS131489:OBS131498 NRW131489:NRW131498 NIA131489:NIA131498 MYE131489:MYE131498 MOI131489:MOI131498 MEM131489:MEM131498 LUQ131489:LUQ131498 LKU131489:LKU131498 LAY131489:LAY131498 KRC131489:KRC131498 KHG131489:KHG131498 JXK131489:JXK131498 JNO131489:JNO131498 JDS131489:JDS131498 ITW131489:ITW131498 IKA131489:IKA131498 IAE131489:IAE131498 HQI131489:HQI131498 HGM131489:HGM131498 GWQ131489:GWQ131498 GMU131489:GMU131498 GCY131489:GCY131498 FTC131489:FTC131498 FJG131489:FJG131498 EZK131489:EZK131498 EPO131489:EPO131498 EFS131489:EFS131498 DVW131489:DVW131498 DMA131489:DMA131498 DCE131489:DCE131498 CSI131489:CSI131498 CIM131489:CIM131498 BYQ131489:BYQ131498 BOU131489:BOU131498 BEY131489:BEY131498 AVC131489:AVC131498 ALG131489:ALG131498 ABK131489:ABK131498 RO131489:RO131498 HS131489:HS131498 WUE65953:WUE65962 WKI65953:WKI65962 WAM65953:WAM65962 VQQ65953:VQQ65962 VGU65953:VGU65962 UWY65953:UWY65962 UNC65953:UNC65962 UDG65953:UDG65962 TTK65953:TTK65962 TJO65953:TJO65962 SZS65953:SZS65962 SPW65953:SPW65962 SGA65953:SGA65962 RWE65953:RWE65962 RMI65953:RMI65962 RCM65953:RCM65962 QSQ65953:QSQ65962 QIU65953:QIU65962 PYY65953:PYY65962 PPC65953:PPC65962 PFG65953:PFG65962 OVK65953:OVK65962 OLO65953:OLO65962 OBS65953:OBS65962 NRW65953:NRW65962 NIA65953:NIA65962 MYE65953:MYE65962 MOI65953:MOI65962 MEM65953:MEM65962 LUQ65953:LUQ65962 LKU65953:LKU65962 LAY65953:LAY65962 KRC65953:KRC65962 KHG65953:KHG65962 JXK65953:JXK65962 JNO65953:JNO65962 JDS65953:JDS65962 ITW65953:ITW65962 IKA65953:IKA65962 IAE65953:IAE65962 HQI65953:HQI65962 HGM65953:HGM65962 GWQ65953:GWQ65962 GMU65953:GMU65962 GCY65953:GCY65962 FTC65953:FTC65962 FJG65953:FJG65962 EZK65953:EZK65962 EPO65953:EPO65962 EFS65953:EFS65962 DVW65953:DVW65962 DMA65953:DMA65962 DCE65953:DCE65962 CSI65953:CSI65962 CIM65953:CIM65962 BYQ65953:BYQ65962 BOU65953:BOU65962 BEY65953:BEY65962 AVC65953:AVC65962 ALG65953:ALG65962 ABK65953:ABK65962 RO65953:RO65962 HS65953:HS65962 WUE983446:WUE983455 WKI983446:WKI983455 WAM983446:WAM983455 VQQ983446:VQQ983455 VGU983446:VGU983455 UWY983446:UWY983455 UNC983446:UNC983455 UDG983446:UDG983455 TTK983446:TTK983455 TJO983446:TJO983455 SZS983446:SZS983455 SPW983446:SPW983455 SGA983446:SGA983455 RWE983446:RWE983455 RMI983446:RMI983455 RCM983446:RCM983455 QSQ983446:QSQ983455 QIU983446:QIU983455 PYY983446:PYY983455 PPC983446:PPC983455 PFG983446:PFG983455 OVK983446:OVK983455 OLO983446:OLO983455 OBS983446:OBS983455 NRW983446:NRW983455 NIA983446:NIA983455 MYE983446:MYE983455 MOI983446:MOI983455 MEM983446:MEM983455 LUQ983446:LUQ983455 LKU983446:LKU983455 LAY983446:LAY983455 KRC983446:KRC983455 KHG983446:KHG983455 JXK983446:JXK983455 JNO983446:JNO983455 JDS983446:JDS983455 ITW983446:ITW983455 IKA983446:IKA983455 IAE983446:IAE983455 HQI983446:HQI983455 HGM983446:HGM983455 GWQ983446:GWQ983455 GMU983446:GMU983455 GCY983446:GCY983455 FTC983446:FTC983455 FJG983446:FJG983455 EZK983446:EZK983455 EPO983446:EPO983455 EFS983446:EFS983455 DVW983446:DVW983455 DMA983446:DMA983455 DCE983446:DCE983455 CSI983446:CSI983455 CIM983446:CIM983455 BYQ983446:BYQ983455 BOU983446:BOU983455 BEY983446:BEY983455 AVC983446:AVC983455 ALG983446:ALG983455 ABK983446:ABK983455 RO983446:RO983455 HS983446:HS983455 WUE917910:WUE917919 WKI917910:WKI917919 WAM917910:WAM917919 VQQ917910:VQQ917919 VGU917910:VGU917919 UWY917910:UWY917919 UNC917910:UNC917919 UDG917910:UDG917919 TTK917910:TTK917919 TJO917910:TJO917919 SZS917910:SZS917919 SPW917910:SPW917919 SGA917910:SGA917919 RWE917910:RWE917919 RMI917910:RMI917919 RCM917910:RCM917919 QSQ917910:QSQ917919 QIU917910:QIU917919 PYY917910:PYY917919 PPC917910:PPC917919 PFG917910:PFG917919 OVK917910:OVK917919 OLO917910:OLO917919 OBS917910:OBS917919 NRW917910:NRW917919 NIA917910:NIA917919 MYE917910:MYE917919 MOI917910:MOI917919 MEM917910:MEM917919 LUQ917910:LUQ917919 LKU917910:LKU917919 LAY917910:LAY917919 KRC917910:KRC917919 KHG917910:KHG917919 JXK917910:JXK917919 JNO917910:JNO917919 JDS917910:JDS917919 ITW917910:ITW917919 IKA917910:IKA917919 IAE917910:IAE917919 HQI917910:HQI917919 HGM917910:HGM917919 GWQ917910:GWQ917919 GMU917910:GMU917919 GCY917910:GCY917919 FTC917910:FTC917919 FJG917910:FJG917919 EZK917910:EZK917919 EPO917910:EPO917919 EFS917910:EFS917919 DVW917910:DVW917919 DMA917910:DMA917919 DCE917910:DCE917919 CSI917910:CSI917919 CIM917910:CIM917919 BYQ917910:BYQ917919 BOU917910:BOU917919 BEY917910:BEY917919 AVC917910:AVC917919 ALG917910:ALG917919 ABK917910:ABK917919 RO917910:RO917919 HS917910:HS917919 WUE852374:WUE852383 WKI852374:WKI852383 WAM852374:WAM852383 VQQ852374:VQQ852383 VGU852374:VGU852383 UWY852374:UWY852383 UNC852374:UNC852383 UDG852374:UDG852383 TTK852374:TTK852383 TJO852374:TJO852383 SZS852374:SZS852383 SPW852374:SPW852383 SGA852374:SGA852383 RWE852374:RWE852383 RMI852374:RMI852383 RCM852374:RCM852383 QSQ852374:QSQ852383 QIU852374:QIU852383 PYY852374:PYY852383 PPC852374:PPC852383 PFG852374:PFG852383 OVK852374:OVK852383 OLO852374:OLO852383 OBS852374:OBS852383 NRW852374:NRW852383 NIA852374:NIA852383 MYE852374:MYE852383 MOI852374:MOI852383 MEM852374:MEM852383 LUQ852374:LUQ852383 LKU852374:LKU852383 LAY852374:LAY852383 KRC852374:KRC852383 KHG852374:KHG852383 JXK852374:JXK852383 JNO852374:JNO852383 JDS852374:JDS852383 ITW852374:ITW852383 IKA852374:IKA852383 IAE852374:IAE852383 HQI852374:HQI852383 HGM852374:HGM852383 GWQ852374:GWQ852383 GMU852374:GMU852383 GCY852374:GCY852383 FTC852374:FTC852383 FJG852374:FJG852383 EZK852374:EZK852383 EPO852374:EPO852383 EFS852374:EFS852383 DVW852374:DVW852383 DMA852374:DMA852383 DCE852374:DCE852383 CSI852374:CSI852383 CIM852374:CIM852383 BYQ852374:BYQ852383 BOU852374:BOU852383 BEY852374:BEY852383 AVC852374:AVC852383 ALG852374:ALG852383 ABK852374:ABK852383 RO852374:RO852383 HS852374:HS852383 WUE786838:WUE786847 WKI786838:WKI786847 WAM786838:WAM786847 VQQ786838:VQQ786847 VGU786838:VGU786847 UWY786838:UWY786847 UNC786838:UNC786847 UDG786838:UDG786847 TTK786838:TTK786847 TJO786838:TJO786847 SZS786838:SZS786847 SPW786838:SPW786847 SGA786838:SGA786847 RWE786838:RWE786847 RMI786838:RMI786847 RCM786838:RCM786847 QSQ786838:QSQ786847 QIU786838:QIU786847 PYY786838:PYY786847 PPC786838:PPC786847 PFG786838:PFG786847 OVK786838:OVK786847 OLO786838:OLO786847 OBS786838:OBS786847 NRW786838:NRW786847 NIA786838:NIA786847 MYE786838:MYE786847 MOI786838:MOI786847 MEM786838:MEM786847 LUQ786838:LUQ786847 LKU786838:LKU786847 LAY786838:LAY786847 KRC786838:KRC786847 KHG786838:KHG786847 JXK786838:JXK786847 JNO786838:JNO786847 JDS786838:JDS786847 ITW786838:ITW786847 IKA786838:IKA786847 IAE786838:IAE786847 HQI786838:HQI786847 HGM786838:HGM786847 GWQ786838:GWQ786847 GMU786838:GMU786847 GCY786838:GCY786847 FTC786838:FTC786847 FJG786838:FJG786847 EZK786838:EZK786847 EPO786838:EPO786847 EFS786838:EFS786847 DVW786838:DVW786847 DMA786838:DMA786847 DCE786838:DCE786847 CSI786838:CSI786847 CIM786838:CIM786847 BYQ786838:BYQ786847 BOU786838:BOU786847 BEY786838:BEY786847 AVC786838:AVC786847 ALG786838:ALG786847 ABK786838:ABK786847 RO786838:RO786847 HS786838:HS786847 WUE721302:WUE721311 WKI721302:WKI721311 WAM721302:WAM721311 VQQ721302:VQQ721311 VGU721302:VGU721311 UWY721302:UWY721311 UNC721302:UNC721311 UDG721302:UDG721311 TTK721302:TTK721311 TJO721302:TJO721311 SZS721302:SZS721311 SPW721302:SPW721311 SGA721302:SGA721311 RWE721302:RWE721311 RMI721302:RMI721311 RCM721302:RCM721311 QSQ721302:QSQ721311 QIU721302:QIU721311 PYY721302:PYY721311 PPC721302:PPC721311 PFG721302:PFG721311 OVK721302:OVK721311 OLO721302:OLO721311 OBS721302:OBS721311 NRW721302:NRW721311 NIA721302:NIA721311 MYE721302:MYE721311 MOI721302:MOI721311 MEM721302:MEM721311 LUQ721302:LUQ721311 LKU721302:LKU721311 LAY721302:LAY721311 KRC721302:KRC721311 KHG721302:KHG721311 JXK721302:JXK721311 JNO721302:JNO721311 JDS721302:JDS721311 ITW721302:ITW721311 IKA721302:IKA721311 IAE721302:IAE721311 HQI721302:HQI721311 HGM721302:HGM721311 GWQ721302:GWQ721311 GMU721302:GMU721311 GCY721302:GCY721311 FTC721302:FTC721311 FJG721302:FJG721311 EZK721302:EZK721311 EPO721302:EPO721311 EFS721302:EFS721311 DVW721302:DVW721311 DMA721302:DMA721311 DCE721302:DCE721311 CSI721302:CSI721311 CIM721302:CIM721311 BYQ721302:BYQ721311 BOU721302:BOU721311 BEY721302:BEY721311 AVC721302:AVC721311 ALG721302:ALG721311 ABK721302:ABK721311 RO721302:RO721311 HS721302:HS721311 WUE655766:WUE655775 WKI655766:WKI655775 WAM655766:WAM655775 VQQ655766:VQQ655775 VGU655766:VGU655775 UWY655766:UWY655775 UNC655766:UNC655775 UDG655766:UDG655775 TTK655766:TTK655775 TJO655766:TJO655775 SZS655766:SZS655775 SPW655766:SPW655775 SGA655766:SGA655775 RWE655766:RWE655775 RMI655766:RMI655775 RCM655766:RCM655775 QSQ655766:QSQ655775 QIU655766:QIU655775 PYY655766:PYY655775 PPC655766:PPC655775 PFG655766:PFG655775 OVK655766:OVK655775 OLO655766:OLO655775 OBS655766:OBS655775 NRW655766:NRW655775 NIA655766:NIA655775 MYE655766:MYE655775 MOI655766:MOI655775 MEM655766:MEM655775 LUQ655766:LUQ655775 LKU655766:LKU655775 LAY655766:LAY655775 KRC655766:KRC655775 KHG655766:KHG655775 JXK655766:JXK655775 JNO655766:JNO655775 JDS655766:JDS655775 ITW655766:ITW655775 IKA655766:IKA655775 IAE655766:IAE655775 HQI655766:HQI655775 HGM655766:HGM655775 GWQ655766:GWQ655775 GMU655766:GMU655775 GCY655766:GCY655775 FTC655766:FTC655775 FJG655766:FJG655775 EZK655766:EZK655775 EPO655766:EPO655775 EFS655766:EFS655775 DVW655766:DVW655775 DMA655766:DMA655775 DCE655766:DCE655775 CSI655766:CSI655775 CIM655766:CIM655775 BYQ655766:BYQ655775 BOU655766:BOU655775 BEY655766:BEY655775 AVC655766:AVC655775 ALG655766:ALG655775 ABK655766:ABK655775 RO655766:RO655775 HS655766:HS655775 WUE590230:WUE590239 WKI590230:WKI590239 WAM590230:WAM590239 VQQ590230:VQQ590239 VGU590230:VGU590239 UWY590230:UWY590239 UNC590230:UNC590239 UDG590230:UDG590239 TTK590230:TTK590239 TJO590230:TJO590239 SZS590230:SZS590239 SPW590230:SPW590239 SGA590230:SGA590239 RWE590230:RWE590239 RMI590230:RMI590239 RCM590230:RCM590239 QSQ590230:QSQ590239 QIU590230:QIU590239 PYY590230:PYY590239 PPC590230:PPC590239 PFG590230:PFG590239 OVK590230:OVK590239 OLO590230:OLO590239 OBS590230:OBS590239 NRW590230:NRW590239 NIA590230:NIA590239 MYE590230:MYE590239 MOI590230:MOI590239 MEM590230:MEM590239 LUQ590230:LUQ590239 LKU590230:LKU590239 LAY590230:LAY590239 KRC590230:KRC590239 KHG590230:KHG590239 JXK590230:JXK590239 JNO590230:JNO590239 JDS590230:JDS590239 ITW590230:ITW590239 IKA590230:IKA590239 IAE590230:IAE590239 HQI590230:HQI590239 HGM590230:HGM590239 GWQ590230:GWQ590239 GMU590230:GMU590239 GCY590230:GCY590239 FTC590230:FTC590239 FJG590230:FJG590239 EZK590230:EZK590239 EPO590230:EPO590239 EFS590230:EFS590239 DVW590230:DVW590239 DMA590230:DMA590239 DCE590230:DCE590239 CSI590230:CSI590239 CIM590230:CIM590239 BYQ590230:BYQ590239 BOU590230:BOU590239 BEY590230:BEY590239 AVC590230:AVC590239 ALG590230:ALG590239 ABK590230:ABK590239 RO590230:RO590239 HS590230:HS590239 WUE524694:WUE524703 WKI524694:WKI524703 WAM524694:WAM524703 VQQ524694:VQQ524703 VGU524694:VGU524703 UWY524694:UWY524703 UNC524694:UNC524703 UDG524694:UDG524703 TTK524694:TTK524703 TJO524694:TJO524703 SZS524694:SZS524703 SPW524694:SPW524703 SGA524694:SGA524703 RWE524694:RWE524703 RMI524694:RMI524703 RCM524694:RCM524703 QSQ524694:QSQ524703 QIU524694:QIU524703 PYY524694:PYY524703 PPC524694:PPC524703 PFG524694:PFG524703 OVK524694:OVK524703 OLO524694:OLO524703 OBS524694:OBS524703 NRW524694:NRW524703 NIA524694:NIA524703 MYE524694:MYE524703 MOI524694:MOI524703 MEM524694:MEM524703 LUQ524694:LUQ524703 LKU524694:LKU524703 LAY524694:LAY524703 KRC524694:KRC524703 KHG524694:KHG524703 JXK524694:JXK524703 JNO524694:JNO524703 JDS524694:JDS524703 ITW524694:ITW524703 IKA524694:IKA524703 IAE524694:IAE524703 HQI524694:HQI524703 HGM524694:HGM524703 GWQ524694:GWQ524703 GMU524694:GMU524703 GCY524694:GCY524703 FTC524694:FTC524703 FJG524694:FJG524703 EZK524694:EZK524703 EPO524694:EPO524703 EFS524694:EFS524703 DVW524694:DVW524703 DMA524694:DMA524703 DCE524694:DCE524703 CSI524694:CSI524703 CIM524694:CIM524703 BYQ524694:BYQ524703 BOU524694:BOU524703 BEY524694:BEY524703 AVC524694:AVC524703 ALG524694:ALG524703 ABK524694:ABK524703 RO524694:RO524703 HS524694:HS524703 WUE459158:WUE459167 WKI459158:WKI459167 WAM459158:WAM459167 VQQ459158:VQQ459167 VGU459158:VGU459167 UWY459158:UWY459167 UNC459158:UNC459167 UDG459158:UDG459167 TTK459158:TTK459167 TJO459158:TJO459167 SZS459158:SZS459167 SPW459158:SPW459167 SGA459158:SGA459167 RWE459158:RWE459167 RMI459158:RMI459167 RCM459158:RCM459167 QSQ459158:QSQ459167 QIU459158:QIU459167 PYY459158:PYY459167 PPC459158:PPC459167 PFG459158:PFG459167 OVK459158:OVK459167 OLO459158:OLO459167 OBS459158:OBS459167 NRW459158:NRW459167 NIA459158:NIA459167 MYE459158:MYE459167 MOI459158:MOI459167 MEM459158:MEM459167 LUQ459158:LUQ459167 LKU459158:LKU459167 LAY459158:LAY459167 KRC459158:KRC459167 KHG459158:KHG459167 JXK459158:JXK459167 JNO459158:JNO459167 JDS459158:JDS459167 ITW459158:ITW459167 IKA459158:IKA459167 IAE459158:IAE459167 HQI459158:HQI459167 HGM459158:HGM459167 GWQ459158:GWQ459167 GMU459158:GMU459167 GCY459158:GCY459167 FTC459158:FTC459167 FJG459158:FJG459167 EZK459158:EZK459167 EPO459158:EPO459167 EFS459158:EFS459167 DVW459158:DVW459167 DMA459158:DMA459167 DCE459158:DCE459167 CSI459158:CSI459167 CIM459158:CIM459167 BYQ459158:BYQ459167 BOU459158:BOU459167 BEY459158:BEY459167 AVC459158:AVC459167 ALG459158:ALG459167 ABK459158:ABK459167 RO459158:RO459167 HS459158:HS459167 WUE393622:WUE393631 WKI393622:WKI393631 WAM393622:WAM393631 VQQ393622:VQQ393631 VGU393622:VGU393631 UWY393622:UWY393631 UNC393622:UNC393631 UDG393622:UDG393631 TTK393622:TTK393631 TJO393622:TJO393631 SZS393622:SZS393631 SPW393622:SPW393631 SGA393622:SGA393631 RWE393622:RWE393631 RMI393622:RMI393631 RCM393622:RCM393631 QSQ393622:QSQ393631 QIU393622:QIU393631 PYY393622:PYY393631 PPC393622:PPC393631 PFG393622:PFG393631 OVK393622:OVK393631 OLO393622:OLO393631 OBS393622:OBS393631 NRW393622:NRW393631 NIA393622:NIA393631 MYE393622:MYE393631 MOI393622:MOI393631 MEM393622:MEM393631 LUQ393622:LUQ393631 LKU393622:LKU393631 LAY393622:LAY393631 KRC393622:KRC393631 KHG393622:KHG393631 JXK393622:JXK393631 JNO393622:JNO393631 JDS393622:JDS393631 ITW393622:ITW393631 IKA393622:IKA393631 IAE393622:IAE393631 HQI393622:HQI393631 HGM393622:HGM393631 GWQ393622:GWQ393631 GMU393622:GMU393631 GCY393622:GCY393631 FTC393622:FTC393631 FJG393622:FJG393631 EZK393622:EZK393631 EPO393622:EPO393631 EFS393622:EFS393631 DVW393622:DVW393631 DMA393622:DMA393631 DCE393622:DCE393631 CSI393622:CSI393631 CIM393622:CIM393631 BYQ393622:BYQ393631 BOU393622:BOU393631 BEY393622:BEY393631 AVC393622:AVC393631 ALG393622:ALG393631 ABK393622:ABK393631 RO393622:RO393631 HS393622:HS393631 WUE328086:WUE328095 WKI328086:WKI328095 WAM328086:WAM328095 VQQ328086:VQQ328095 VGU328086:VGU328095 UWY328086:UWY328095 UNC328086:UNC328095 UDG328086:UDG328095 TTK328086:TTK328095 TJO328086:TJO328095 SZS328086:SZS328095 SPW328086:SPW328095 SGA328086:SGA328095 RWE328086:RWE328095 RMI328086:RMI328095 RCM328086:RCM328095 QSQ328086:QSQ328095 QIU328086:QIU328095 PYY328086:PYY328095 PPC328086:PPC328095 PFG328086:PFG328095 OVK328086:OVK328095 OLO328086:OLO328095 OBS328086:OBS328095 NRW328086:NRW328095 NIA328086:NIA328095 MYE328086:MYE328095 MOI328086:MOI328095 MEM328086:MEM328095 LUQ328086:LUQ328095 LKU328086:LKU328095 LAY328086:LAY328095 KRC328086:KRC328095 KHG328086:KHG328095 JXK328086:JXK328095 JNO328086:JNO328095 JDS328086:JDS328095 ITW328086:ITW328095 IKA328086:IKA328095 IAE328086:IAE328095 HQI328086:HQI328095 HGM328086:HGM328095 GWQ328086:GWQ328095 GMU328086:GMU328095 GCY328086:GCY328095 FTC328086:FTC328095 FJG328086:FJG328095 EZK328086:EZK328095 EPO328086:EPO328095 EFS328086:EFS328095 DVW328086:DVW328095 DMA328086:DMA328095 DCE328086:DCE328095 CSI328086:CSI328095 CIM328086:CIM328095 BYQ328086:BYQ328095 BOU328086:BOU328095 BEY328086:BEY328095 AVC328086:AVC328095 ALG328086:ALG328095 ABK328086:ABK328095 RO328086:RO328095 HS328086:HS328095 WUE262550:WUE262559 WKI262550:WKI262559 WAM262550:WAM262559 VQQ262550:VQQ262559 VGU262550:VGU262559 UWY262550:UWY262559 UNC262550:UNC262559 UDG262550:UDG262559 TTK262550:TTK262559 TJO262550:TJO262559 SZS262550:SZS262559 SPW262550:SPW262559 SGA262550:SGA262559 RWE262550:RWE262559 RMI262550:RMI262559 RCM262550:RCM262559 QSQ262550:QSQ262559 QIU262550:QIU262559 PYY262550:PYY262559 PPC262550:PPC262559 PFG262550:PFG262559 OVK262550:OVK262559 OLO262550:OLO262559 OBS262550:OBS262559 NRW262550:NRW262559 NIA262550:NIA262559 MYE262550:MYE262559 MOI262550:MOI262559 MEM262550:MEM262559 LUQ262550:LUQ262559 LKU262550:LKU262559 LAY262550:LAY262559 KRC262550:KRC262559 KHG262550:KHG262559 JXK262550:JXK262559 JNO262550:JNO262559 JDS262550:JDS262559 ITW262550:ITW262559 IKA262550:IKA262559 IAE262550:IAE262559 HQI262550:HQI262559 HGM262550:HGM262559 GWQ262550:GWQ262559 GMU262550:GMU262559 GCY262550:GCY262559 FTC262550:FTC262559 FJG262550:FJG262559 EZK262550:EZK262559 EPO262550:EPO262559 EFS262550:EFS262559 DVW262550:DVW262559 DMA262550:DMA262559 DCE262550:DCE262559 CSI262550:CSI262559 CIM262550:CIM262559 BYQ262550:BYQ262559 BOU262550:BOU262559 BEY262550:BEY262559 AVC262550:AVC262559 ALG262550:ALG262559 ABK262550:ABK262559 RO262550:RO262559 HS262550:HS262559 WUE197014:WUE197023 WKI197014:WKI197023 WAM197014:WAM197023 VQQ197014:VQQ197023 VGU197014:VGU197023 UWY197014:UWY197023 UNC197014:UNC197023 UDG197014:UDG197023 TTK197014:TTK197023 TJO197014:TJO197023 SZS197014:SZS197023 SPW197014:SPW197023 SGA197014:SGA197023 RWE197014:RWE197023 RMI197014:RMI197023 RCM197014:RCM197023 QSQ197014:QSQ197023 QIU197014:QIU197023 PYY197014:PYY197023 PPC197014:PPC197023 PFG197014:PFG197023 OVK197014:OVK197023 OLO197014:OLO197023 OBS197014:OBS197023 NRW197014:NRW197023 NIA197014:NIA197023 MYE197014:MYE197023 MOI197014:MOI197023 MEM197014:MEM197023 LUQ197014:LUQ197023 LKU197014:LKU197023 LAY197014:LAY197023 KRC197014:KRC197023 KHG197014:KHG197023 JXK197014:JXK197023 JNO197014:JNO197023 JDS197014:JDS197023 ITW197014:ITW197023 IKA197014:IKA197023 IAE197014:IAE197023 HQI197014:HQI197023 HGM197014:HGM197023 GWQ197014:GWQ197023 GMU197014:GMU197023 GCY197014:GCY197023 FTC197014:FTC197023 FJG197014:FJG197023 EZK197014:EZK197023 EPO197014:EPO197023 EFS197014:EFS197023 DVW197014:DVW197023 DMA197014:DMA197023 DCE197014:DCE197023 CSI197014:CSI197023 CIM197014:CIM197023 BYQ197014:BYQ197023 BOU197014:BOU197023 BEY197014:BEY197023 AVC197014:AVC197023 ALG197014:ALG197023 ABK197014:ABK197023 RO197014:RO197023 HS197014:HS197023 WUE131478:WUE131487 WKI131478:WKI131487 WAM131478:WAM131487 VQQ131478:VQQ131487 VGU131478:VGU131487 UWY131478:UWY131487 UNC131478:UNC131487 UDG131478:UDG131487 TTK131478:TTK131487 TJO131478:TJO131487 SZS131478:SZS131487 SPW131478:SPW131487 SGA131478:SGA131487 RWE131478:RWE131487 RMI131478:RMI131487 RCM131478:RCM131487 QSQ131478:QSQ131487 QIU131478:QIU131487 PYY131478:PYY131487 PPC131478:PPC131487 PFG131478:PFG131487 OVK131478:OVK131487 OLO131478:OLO131487 OBS131478:OBS131487 NRW131478:NRW131487 NIA131478:NIA131487 MYE131478:MYE131487 MOI131478:MOI131487 MEM131478:MEM131487 LUQ131478:LUQ131487 LKU131478:LKU131487 LAY131478:LAY131487 KRC131478:KRC131487 KHG131478:KHG131487 JXK131478:JXK131487 JNO131478:JNO131487 JDS131478:JDS131487 ITW131478:ITW131487 IKA131478:IKA131487 IAE131478:IAE131487 HQI131478:HQI131487 HGM131478:HGM131487 GWQ131478:GWQ131487 GMU131478:GMU131487 GCY131478:GCY131487 FTC131478:FTC131487 FJG131478:FJG131487 EZK131478:EZK131487 EPO131478:EPO131487 EFS131478:EFS131487 DVW131478:DVW131487 DMA131478:DMA131487 DCE131478:DCE131487 CSI131478:CSI131487 CIM131478:CIM131487 BYQ131478:BYQ131487 BOU131478:BOU131487 BEY131478:BEY131487 AVC131478:AVC131487 ALG131478:ALG131487 ABK131478:ABK131487 RO131478:RO131487 HS131478:HS131487 WUE65942:WUE65951 WKI65942:WKI65951 WAM65942:WAM65951 VQQ65942:VQQ65951 VGU65942:VGU65951 UWY65942:UWY65951 UNC65942:UNC65951 UDG65942:UDG65951 TTK65942:TTK65951 TJO65942:TJO65951 SZS65942:SZS65951 SPW65942:SPW65951 SGA65942:SGA65951 RWE65942:RWE65951 RMI65942:RMI65951 RCM65942:RCM65951 QSQ65942:QSQ65951 QIU65942:QIU65951 PYY65942:PYY65951 PPC65942:PPC65951 PFG65942:PFG65951 OVK65942:OVK65951 OLO65942:OLO65951 OBS65942:OBS65951 NRW65942:NRW65951 NIA65942:NIA65951 MYE65942:MYE65951 MOI65942:MOI65951 MEM65942:MEM65951 LUQ65942:LUQ65951 LKU65942:LKU65951 LAY65942:LAY65951 KRC65942:KRC65951 KHG65942:KHG65951 JXK65942:JXK65951 JNO65942:JNO65951 JDS65942:JDS65951 ITW65942:ITW65951 IKA65942:IKA65951 IAE65942:IAE65951 HQI65942:HQI65951 HGM65942:HGM65951 GWQ65942:GWQ65951 GMU65942:GMU65951 GCY65942:GCY65951 FTC65942:FTC65951 FJG65942:FJG65951 EZK65942:EZK65951 EPO65942:EPO65951 EFS65942:EFS65951 DVW65942:DVW65951 DMA65942:DMA65951 DCE65942:DCE65951 CSI65942:CSI65951 CIM65942:CIM65951 BYQ65942:BYQ65951 BOU65942:BOU65951 BEY65942:BEY65951 AVC65942:AVC65951 ALG65942:ALG65951 ABK65942:ABK65951 RO65942:RO65951 HS65942:HS65951 WUE983423:WUE983432 WKI983423:WKI983432 WAM983423:WAM983432 VQQ983423:VQQ983432 VGU983423:VGU983432 UWY983423:UWY983432 UNC983423:UNC983432 UDG983423:UDG983432 TTK983423:TTK983432 TJO983423:TJO983432 SZS983423:SZS983432 SPW983423:SPW983432 SGA983423:SGA983432 RWE983423:RWE983432 RMI983423:RMI983432 RCM983423:RCM983432 QSQ983423:QSQ983432 QIU983423:QIU983432 PYY983423:PYY983432 PPC983423:PPC983432 PFG983423:PFG983432 OVK983423:OVK983432 OLO983423:OLO983432 OBS983423:OBS983432 NRW983423:NRW983432 NIA983423:NIA983432 MYE983423:MYE983432 MOI983423:MOI983432 MEM983423:MEM983432 LUQ983423:LUQ983432 LKU983423:LKU983432 LAY983423:LAY983432 KRC983423:KRC983432 KHG983423:KHG983432 JXK983423:JXK983432 JNO983423:JNO983432 JDS983423:JDS983432 ITW983423:ITW983432 IKA983423:IKA983432 IAE983423:IAE983432 HQI983423:HQI983432 HGM983423:HGM983432 GWQ983423:GWQ983432 GMU983423:GMU983432 GCY983423:GCY983432 FTC983423:FTC983432 FJG983423:FJG983432 EZK983423:EZK983432 EPO983423:EPO983432 EFS983423:EFS983432 DVW983423:DVW983432 DMA983423:DMA983432 DCE983423:DCE983432 CSI983423:CSI983432 CIM983423:CIM983432 BYQ983423:BYQ983432 BOU983423:BOU983432 BEY983423:BEY983432 AVC983423:AVC983432 ALG983423:ALG983432 ABK983423:ABK983432 RO983423:RO983432 HS983423:HS983432 WUE917887:WUE917896 WKI917887:WKI917896 WAM917887:WAM917896 VQQ917887:VQQ917896 VGU917887:VGU917896 UWY917887:UWY917896 UNC917887:UNC917896 UDG917887:UDG917896 TTK917887:TTK917896 TJO917887:TJO917896 SZS917887:SZS917896 SPW917887:SPW917896 SGA917887:SGA917896 RWE917887:RWE917896 RMI917887:RMI917896 RCM917887:RCM917896 QSQ917887:QSQ917896 QIU917887:QIU917896 PYY917887:PYY917896 PPC917887:PPC917896 PFG917887:PFG917896 OVK917887:OVK917896 OLO917887:OLO917896 OBS917887:OBS917896 NRW917887:NRW917896 NIA917887:NIA917896 MYE917887:MYE917896 MOI917887:MOI917896 MEM917887:MEM917896 LUQ917887:LUQ917896 LKU917887:LKU917896 LAY917887:LAY917896 KRC917887:KRC917896 KHG917887:KHG917896 JXK917887:JXK917896 JNO917887:JNO917896 JDS917887:JDS917896 ITW917887:ITW917896 IKA917887:IKA917896 IAE917887:IAE917896 HQI917887:HQI917896 HGM917887:HGM917896 GWQ917887:GWQ917896 GMU917887:GMU917896 GCY917887:GCY917896 FTC917887:FTC917896 FJG917887:FJG917896 EZK917887:EZK917896 EPO917887:EPO917896 EFS917887:EFS917896 DVW917887:DVW917896 DMA917887:DMA917896 DCE917887:DCE917896 CSI917887:CSI917896 CIM917887:CIM917896 BYQ917887:BYQ917896 BOU917887:BOU917896 BEY917887:BEY917896 AVC917887:AVC917896 ALG917887:ALG917896 ABK917887:ABK917896 RO917887:RO917896 HS917887:HS917896 WUE852351:WUE852360 WKI852351:WKI852360 WAM852351:WAM852360 VQQ852351:VQQ852360 VGU852351:VGU852360 UWY852351:UWY852360 UNC852351:UNC852360 UDG852351:UDG852360 TTK852351:TTK852360 TJO852351:TJO852360 SZS852351:SZS852360 SPW852351:SPW852360 SGA852351:SGA852360 RWE852351:RWE852360 RMI852351:RMI852360 RCM852351:RCM852360 QSQ852351:QSQ852360 QIU852351:QIU852360 PYY852351:PYY852360 PPC852351:PPC852360 PFG852351:PFG852360 OVK852351:OVK852360 OLO852351:OLO852360 OBS852351:OBS852360 NRW852351:NRW852360 NIA852351:NIA852360 MYE852351:MYE852360 MOI852351:MOI852360 MEM852351:MEM852360 LUQ852351:LUQ852360 LKU852351:LKU852360 LAY852351:LAY852360 KRC852351:KRC852360 KHG852351:KHG852360 JXK852351:JXK852360 JNO852351:JNO852360 JDS852351:JDS852360 ITW852351:ITW852360 IKA852351:IKA852360 IAE852351:IAE852360 HQI852351:HQI852360 HGM852351:HGM852360 GWQ852351:GWQ852360 GMU852351:GMU852360 GCY852351:GCY852360 FTC852351:FTC852360 FJG852351:FJG852360 EZK852351:EZK852360 EPO852351:EPO852360 EFS852351:EFS852360 DVW852351:DVW852360 DMA852351:DMA852360 DCE852351:DCE852360 CSI852351:CSI852360 CIM852351:CIM852360 BYQ852351:BYQ852360 BOU852351:BOU852360 BEY852351:BEY852360 AVC852351:AVC852360 ALG852351:ALG852360 ABK852351:ABK852360 RO852351:RO852360 HS852351:HS852360 WUE786815:WUE786824 WKI786815:WKI786824 WAM786815:WAM786824 VQQ786815:VQQ786824 VGU786815:VGU786824 UWY786815:UWY786824 UNC786815:UNC786824 UDG786815:UDG786824 TTK786815:TTK786824 TJO786815:TJO786824 SZS786815:SZS786824 SPW786815:SPW786824 SGA786815:SGA786824 RWE786815:RWE786824 RMI786815:RMI786824 RCM786815:RCM786824 QSQ786815:QSQ786824 QIU786815:QIU786824 PYY786815:PYY786824 PPC786815:PPC786824 PFG786815:PFG786824 OVK786815:OVK786824 OLO786815:OLO786824 OBS786815:OBS786824 NRW786815:NRW786824 NIA786815:NIA786824 MYE786815:MYE786824 MOI786815:MOI786824 MEM786815:MEM786824 LUQ786815:LUQ786824 LKU786815:LKU786824 LAY786815:LAY786824 KRC786815:KRC786824 KHG786815:KHG786824 JXK786815:JXK786824 JNO786815:JNO786824 JDS786815:JDS786824 ITW786815:ITW786824 IKA786815:IKA786824 IAE786815:IAE786824 HQI786815:HQI786824 HGM786815:HGM786824 GWQ786815:GWQ786824 GMU786815:GMU786824 GCY786815:GCY786824 FTC786815:FTC786824 FJG786815:FJG786824 EZK786815:EZK786824 EPO786815:EPO786824 EFS786815:EFS786824 DVW786815:DVW786824 DMA786815:DMA786824 DCE786815:DCE786824 CSI786815:CSI786824 CIM786815:CIM786824 BYQ786815:BYQ786824 BOU786815:BOU786824 BEY786815:BEY786824 AVC786815:AVC786824 ALG786815:ALG786824 ABK786815:ABK786824 RO786815:RO786824 HS786815:HS786824 WUE721279:WUE721288 WKI721279:WKI721288 WAM721279:WAM721288 VQQ721279:VQQ721288 VGU721279:VGU721288 UWY721279:UWY721288 UNC721279:UNC721288 UDG721279:UDG721288 TTK721279:TTK721288 TJO721279:TJO721288 SZS721279:SZS721288 SPW721279:SPW721288 SGA721279:SGA721288 RWE721279:RWE721288 RMI721279:RMI721288 RCM721279:RCM721288 QSQ721279:QSQ721288 QIU721279:QIU721288 PYY721279:PYY721288 PPC721279:PPC721288 PFG721279:PFG721288 OVK721279:OVK721288 OLO721279:OLO721288 OBS721279:OBS721288 NRW721279:NRW721288 NIA721279:NIA721288 MYE721279:MYE721288 MOI721279:MOI721288 MEM721279:MEM721288 LUQ721279:LUQ721288 LKU721279:LKU721288 LAY721279:LAY721288 KRC721279:KRC721288 KHG721279:KHG721288 JXK721279:JXK721288 JNO721279:JNO721288 JDS721279:JDS721288 ITW721279:ITW721288 IKA721279:IKA721288 IAE721279:IAE721288 HQI721279:HQI721288 HGM721279:HGM721288 GWQ721279:GWQ721288 GMU721279:GMU721288 GCY721279:GCY721288 FTC721279:FTC721288 FJG721279:FJG721288 EZK721279:EZK721288 EPO721279:EPO721288 EFS721279:EFS721288 DVW721279:DVW721288 DMA721279:DMA721288 DCE721279:DCE721288 CSI721279:CSI721288 CIM721279:CIM721288 BYQ721279:BYQ721288 BOU721279:BOU721288 BEY721279:BEY721288 AVC721279:AVC721288 ALG721279:ALG721288 ABK721279:ABK721288 RO721279:RO721288 HS721279:HS721288 WUE655743:WUE655752 WKI655743:WKI655752 WAM655743:WAM655752 VQQ655743:VQQ655752 VGU655743:VGU655752 UWY655743:UWY655752 UNC655743:UNC655752 UDG655743:UDG655752 TTK655743:TTK655752 TJO655743:TJO655752 SZS655743:SZS655752 SPW655743:SPW655752 SGA655743:SGA655752 RWE655743:RWE655752 RMI655743:RMI655752 RCM655743:RCM655752 QSQ655743:QSQ655752 QIU655743:QIU655752 PYY655743:PYY655752 PPC655743:PPC655752 PFG655743:PFG655752 OVK655743:OVK655752 OLO655743:OLO655752 OBS655743:OBS655752 NRW655743:NRW655752 NIA655743:NIA655752 MYE655743:MYE655752 MOI655743:MOI655752 MEM655743:MEM655752 LUQ655743:LUQ655752 LKU655743:LKU655752 LAY655743:LAY655752 KRC655743:KRC655752 KHG655743:KHG655752 JXK655743:JXK655752 JNO655743:JNO655752 JDS655743:JDS655752 ITW655743:ITW655752 IKA655743:IKA655752 IAE655743:IAE655752 HQI655743:HQI655752 HGM655743:HGM655752 GWQ655743:GWQ655752 GMU655743:GMU655752 GCY655743:GCY655752 FTC655743:FTC655752 FJG655743:FJG655752 EZK655743:EZK655752 EPO655743:EPO655752 EFS655743:EFS655752 DVW655743:DVW655752 DMA655743:DMA655752 DCE655743:DCE655752 CSI655743:CSI655752 CIM655743:CIM655752 BYQ655743:BYQ655752 BOU655743:BOU655752 BEY655743:BEY655752 AVC655743:AVC655752 ALG655743:ALG655752 ABK655743:ABK655752 RO655743:RO655752 HS655743:HS655752 WUE590207:WUE590216 WKI590207:WKI590216 WAM590207:WAM590216 VQQ590207:VQQ590216 VGU590207:VGU590216 UWY590207:UWY590216 UNC590207:UNC590216 UDG590207:UDG590216 TTK590207:TTK590216 TJO590207:TJO590216 SZS590207:SZS590216 SPW590207:SPW590216 SGA590207:SGA590216 RWE590207:RWE590216 RMI590207:RMI590216 RCM590207:RCM590216 QSQ590207:QSQ590216 QIU590207:QIU590216 PYY590207:PYY590216 PPC590207:PPC590216 PFG590207:PFG590216 OVK590207:OVK590216 OLO590207:OLO590216 OBS590207:OBS590216 NRW590207:NRW590216 NIA590207:NIA590216 MYE590207:MYE590216 MOI590207:MOI590216 MEM590207:MEM590216 LUQ590207:LUQ590216 LKU590207:LKU590216 LAY590207:LAY590216 KRC590207:KRC590216 KHG590207:KHG590216 JXK590207:JXK590216 JNO590207:JNO590216 JDS590207:JDS590216 ITW590207:ITW590216 IKA590207:IKA590216 IAE590207:IAE590216 HQI590207:HQI590216 HGM590207:HGM590216 GWQ590207:GWQ590216 GMU590207:GMU590216 GCY590207:GCY590216 FTC590207:FTC590216 FJG590207:FJG590216 EZK590207:EZK590216 EPO590207:EPO590216 EFS590207:EFS590216 DVW590207:DVW590216 DMA590207:DMA590216 DCE590207:DCE590216 CSI590207:CSI590216 CIM590207:CIM590216 BYQ590207:BYQ590216 BOU590207:BOU590216 BEY590207:BEY590216 AVC590207:AVC590216 ALG590207:ALG590216 ABK590207:ABK590216 RO590207:RO590216 HS590207:HS590216 WUE524671:WUE524680 WKI524671:WKI524680 WAM524671:WAM524680 VQQ524671:VQQ524680 VGU524671:VGU524680 UWY524671:UWY524680 UNC524671:UNC524680 UDG524671:UDG524680 TTK524671:TTK524680 TJO524671:TJO524680 SZS524671:SZS524680 SPW524671:SPW524680 SGA524671:SGA524680 RWE524671:RWE524680 RMI524671:RMI524680 RCM524671:RCM524680 QSQ524671:QSQ524680 QIU524671:QIU524680 PYY524671:PYY524680 PPC524671:PPC524680 PFG524671:PFG524680 OVK524671:OVK524680 OLO524671:OLO524680 OBS524671:OBS524680 NRW524671:NRW524680 NIA524671:NIA524680 MYE524671:MYE524680 MOI524671:MOI524680 MEM524671:MEM524680 LUQ524671:LUQ524680 LKU524671:LKU524680 LAY524671:LAY524680 KRC524671:KRC524680 KHG524671:KHG524680 JXK524671:JXK524680 JNO524671:JNO524680 JDS524671:JDS524680 ITW524671:ITW524680 IKA524671:IKA524680 IAE524671:IAE524680 HQI524671:HQI524680 HGM524671:HGM524680 GWQ524671:GWQ524680 GMU524671:GMU524680 GCY524671:GCY524680 FTC524671:FTC524680 FJG524671:FJG524680 EZK524671:EZK524680 EPO524671:EPO524680 EFS524671:EFS524680 DVW524671:DVW524680 DMA524671:DMA524680 DCE524671:DCE524680 CSI524671:CSI524680 CIM524671:CIM524680 BYQ524671:BYQ524680 BOU524671:BOU524680 BEY524671:BEY524680 AVC524671:AVC524680 ALG524671:ALG524680 ABK524671:ABK524680 RO524671:RO524680 HS524671:HS524680 WUE459135:WUE459144 WKI459135:WKI459144 WAM459135:WAM459144 VQQ459135:VQQ459144 VGU459135:VGU459144 UWY459135:UWY459144 UNC459135:UNC459144 UDG459135:UDG459144 TTK459135:TTK459144 TJO459135:TJO459144 SZS459135:SZS459144 SPW459135:SPW459144 SGA459135:SGA459144 RWE459135:RWE459144 RMI459135:RMI459144 RCM459135:RCM459144 QSQ459135:QSQ459144 QIU459135:QIU459144 PYY459135:PYY459144 PPC459135:PPC459144 PFG459135:PFG459144 OVK459135:OVK459144 OLO459135:OLO459144 OBS459135:OBS459144 NRW459135:NRW459144 NIA459135:NIA459144 MYE459135:MYE459144 MOI459135:MOI459144 MEM459135:MEM459144 LUQ459135:LUQ459144 LKU459135:LKU459144 LAY459135:LAY459144 KRC459135:KRC459144 KHG459135:KHG459144 JXK459135:JXK459144 JNO459135:JNO459144 JDS459135:JDS459144 ITW459135:ITW459144 IKA459135:IKA459144 IAE459135:IAE459144 HQI459135:HQI459144 HGM459135:HGM459144 GWQ459135:GWQ459144 GMU459135:GMU459144 GCY459135:GCY459144 FTC459135:FTC459144 FJG459135:FJG459144 EZK459135:EZK459144 EPO459135:EPO459144 EFS459135:EFS459144 DVW459135:DVW459144 DMA459135:DMA459144 DCE459135:DCE459144 CSI459135:CSI459144 CIM459135:CIM459144 BYQ459135:BYQ459144 BOU459135:BOU459144 BEY459135:BEY459144 AVC459135:AVC459144 ALG459135:ALG459144 ABK459135:ABK459144 RO459135:RO459144 HS459135:HS459144 WUE393599:WUE393608 WKI393599:WKI393608 WAM393599:WAM393608 VQQ393599:VQQ393608 VGU393599:VGU393608 UWY393599:UWY393608 UNC393599:UNC393608 UDG393599:UDG393608 TTK393599:TTK393608 TJO393599:TJO393608 SZS393599:SZS393608 SPW393599:SPW393608 SGA393599:SGA393608 RWE393599:RWE393608 RMI393599:RMI393608 RCM393599:RCM393608 QSQ393599:QSQ393608 QIU393599:QIU393608 PYY393599:PYY393608 PPC393599:PPC393608 PFG393599:PFG393608 OVK393599:OVK393608 OLO393599:OLO393608 OBS393599:OBS393608 NRW393599:NRW393608 NIA393599:NIA393608 MYE393599:MYE393608 MOI393599:MOI393608 MEM393599:MEM393608 LUQ393599:LUQ393608 LKU393599:LKU393608 LAY393599:LAY393608 KRC393599:KRC393608 KHG393599:KHG393608 JXK393599:JXK393608 JNO393599:JNO393608 JDS393599:JDS393608 ITW393599:ITW393608 IKA393599:IKA393608 IAE393599:IAE393608 HQI393599:HQI393608 HGM393599:HGM393608 GWQ393599:GWQ393608 GMU393599:GMU393608 GCY393599:GCY393608 FTC393599:FTC393608 FJG393599:FJG393608 EZK393599:EZK393608 EPO393599:EPO393608 EFS393599:EFS393608 DVW393599:DVW393608 DMA393599:DMA393608 DCE393599:DCE393608 CSI393599:CSI393608 CIM393599:CIM393608 BYQ393599:BYQ393608 BOU393599:BOU393608 BEY393599:BEY393608 AVC393599:AVC393608 ALG393599:ALG393608 ABK393599:ABK393608 RO393599:RO393608 HS393599:HS393608 WUE328063:WUE328072 WKI328063:WKI328072 WAM328063:WAM328072 VQQ328063:VQQ328072 VGU328063:VGU328072 UWY328063:UWY328072 UNC328063:UNC328072 UDG328063:UDG328072 TTK328063:TTK328072 TJO328063:TJO328072 SZS328063:SZS328072 SPW328063:SPW328072 SGA328063:SGA328072 RWE328063:RWE328072 RMI328063:RMI328072 RCM328063:RCM328072 QSQ328063:QSQ328072 QIU328063:QIU328072 PYY328063:PYY328072 PPC328063:PPC328072 PFG328063:PFG328072 OVK328063:OVK328072 OLO328063:OLO328072 OBS328063:OBS328072 NRW328063:NRW328072 NIA328063:NIA328072 MYE328063:MYE328072 MOI328063:MOI328072 MEM328063:MEM328072 LUQ328063:LUQ328072 LKU328063:LKU328072 LAY328063:LAY328072 KRC328063:KRC328072 KHG328063:KHG328072 JXK328063:JXK328072 JNO328063:JNO328072 JDS328063:JDS328072 ITW328063:ITW328072 IKA328063:IKA328072 IAE328063:IAE328072 HQI328063:HQI328072 HGM328063:HGM328072 GWQ328063:GWQ328072 GMU328063:GMU328072 GCY328063:GCY328072 FTC328063:FTC328072 FJG328063:FJG328072 EZK328063:EZK328072 EPO328063:EPO328072 EFS328063:EFS328072 DVW328063:DVW328072 DMA328063:DMA328072 DCE328063:DCE328072 CSI328063:CSI328072 CIM328063:CIM328072 BYQ328063:BYQ328072 BOU328063:BOU328072 BEY328063:BEY328072 AVC328063:AVC328072 ALG328063:ALG328072 ABK328063:ABK328072 RO328063:RO328072 HS328063:HS328072 WUE262527:WUE262536 WKI262527:WKI262536 WAM262527:WAM262536 VQQ262527:VQQ262536 VGU262527:VGU262536 UWY262527:UWY262536 UNC262527:UNC262536 UDG262527:UDG262536 TTK262527:TTK262536 TJO262527:TJO262536 SZS262527:SZS262536 SPW262527:SPW262536 SGA262527:SGA262536 RWE262527:RWE262536 RMI262527:RMI262536 RCM262527:RCM262536 QSQ262527:QSQ262536 QIU262527:QIU262536 PYY262527:PYY262536 PPC262527:PPC262536 PFG262527:PFG262536 OVK262527:OVK262536 OLO262527:OLO262536 OBS262527:OBS262536 NRW262527:NRW262536 NIA262527:NIA262536 MYE262527:MYE262536 MOI262527:MOI262536 MEM262527:MEM262536 LUQ262527:LUQ262536 LKU262527:LKU262536 LAY262527:LAY262536 KRC262527:KRC262536 KHG262527:KHG262536 JXK262527:JXK262536 JNO262527:JNO262536 JDS262527:JDS262536 ITW262527:ITW262536 IKA262527:IKA262536 IAE262527:IAE262536 HQI262527:HQI262536 HGM262527:HGM262536 GWQ262527:GWQ262536 GMU262527:GMU262536 GCY262527:GCY262536 FTC262527:FTC262536 FJG262527:FJG262536 EZK262527:EZK262536 EPO262527:EPO262536 EFS262527:EFS262536 DVW262527:DVW262536 DMA262527:DMA262536 DCE262527:DCE262536 CSI262527:CSI262536 CIM262527:CIM262536 BYQ262527:BYQ262536 BOU262527:BOU262536 BEY262527:BEY262536 AVC262527:AVC262536 ALG262527:ALG262536 ABK262527:ABK262536 RO262527:RO262536 HS262527:HS262536 WUE196991:WUE197000 WKI196991:WKI197000 WAM196991:WAM197000 VQQ196991:VQQ197000 VGU196991:VGU197000 UWY196991:UWY197000 UNC196991:UNC197000 UDG196991:UDG197000 TTK196991:TTK197000 TJO196991:TJO197000 SZS196991:SZS197000 SPW196991:SPW197000 SGA196991:SGA197000 RWE196991:RWE197000 RMI196991:RMI197000 RCM196991:RCM197000 QSQ196991:QSQ197000 QIU196991:QIU197000 PYY196991:PYY197000 PPC196991:PPC197000 PFG196991:PFG197000 OVK196991:OVK197000 OLO196991:OLO197000 OBS196991:OBS197000 NRW196991:NRW197000 NIA196991:NIA197000 MYE196991:MYE197000 MOI196991:MOI197000 MEM196991:MEM197000 LUQ196991:LUQ197000 LKU196991:LKU197000 LAY196991:LAY197000 KRC196991:KRC197000 KHG196991:KHG197000 JXK196991:JXK197000 JNO196991:JNO197000 JDS196991:JDS197000 ITW196991:ITW197000 IKA196991:IKA197000 IAE196991:IAE197000 HQI196991:HQI197000 HGM196991:HGM197000 GWQ196991:GWQ197000 GMU196991:GMU197000 GCY196991:GCY197000 FTC196991:FTC197000 FJG196991:FJG197000 EZK196991:EZK197000 EPO196991:EPO197000 EFS196991:EFS197000 DVW196991:DVW197000 DMA196991:DMA197000 DCE196991:DCE197000 CSI196991:CSI197000 CIM196991:CIM197000 BYQ196991:BYQ197000 BOU196991:BOU197000 BEY196991:BEY197000 AVC196991:AVC197000 ALG196991:ALG197000 ABK196991:ABK197000 RO196991:RO197000 HS196991:HS197000 WUE131455:WUE131464 WKI131455:WKI131464 WAM131455:WAM131464 VQQ131455:VQQ131464 VGU131455:VGU131464 UWY131455:UWY131464 UNC131455:UNC131464 UDG131455:UDG131464 TTK131455:TTK131464 TJO131455:TJO131464 SZS131455:SZS131464 SPW131455:SPW131464 SGA131455:SGA131464 RWE131455:RWE131464 RMI131455:RMI131464 RCM131455:RCM131464 QSQ131455:QSQ131464 QIU131455:QIU131464 PYY131455:PYY131464 PPC131455:PPC131464 PFG131455:PFG131464 OVK131455:OVK131464 OLO131455:OLO131464 OBS131455:OBS131464 NRW131455:NRW131464 NIA131455:NIA131464 MYE131455:MYE131464 MOI131455:MOI131464 MEM131455:MEM131464 LUQ131455:LUQ131464 LKU131455:LKU131464 LAY131455:LAY131464 KRC131455:KRC131464 KHG131455:KHG131464 JXK131455:JXK131464 JNO131455:JNO131464 JDS131455:JDS131464 ITW131455:ITW131464 IKA131455:IKA131464 IAE131455:IAE131464 HQI131455:HQI131464 HGM131455:HGM131464 GWQ131455:GWQ131464 GMU131455:GMU131464 GCY131455:GCY131464 FTC131455:FTC131464 FJG131455:FJG131464 EZK131455:EZK131464 EPO131455:EPO131464 EFS131455:EFS131464 DVW131455:DVW131464 DMA131455:DMA131464 DCE131455:DCE131464 CSI131455:CSI131464 CIM131455:CIM131464 BYQ131455:BYQ131464 BOU131455:BOU131464 BEY131455:BEY131464 AVC131455:AVC131464 ALG131455:ALG131464 ABK131455:ABK131464 RO131455:RO131464 HS131455:HS131464 WUE65919:WUE65928 WKI65919:WKI65928 WAM65919:WAM65928 VQQ65919:VQQ65928 VGU65919:VGU65928 UWY65919:UWY65928 UNC65919:UNC65928 UDG65919:UDG65928 TTK65919:TTK65928 TJO65919:TJO65928 SZS65919:SZS65928 SPW65919:SPW65928 SGA65919:SGA65928 RWE65919:RWE65928 RMI65919:RMI65928 RCM65919:RCM65928 QSQ65919:QSQ65928 QIU65919:QIU65928 PYY65919:PYY65928 PPC65919:PPC65928 PFG65919:PFG65928 OVK65919:OVK65928 OLO65919:OLO65928 OBS65919:OBS65928 NRW65919:NRW65928 NIA65919:NIA65928 MYE65919:MYE65928 MOI65919:MOI65928 MEM65919:MEM65928 LUQ65919:LUQ65928 LKU65919:LKU65928 LAY65919:LAY65928 KRC65919:KRC65928 KHG65919:KHG65928 JXK65919:JXK65928 JNO65919:JNO65928 JDS65919:JDS65928 ITW65919:ITW65928 IKA65919:IKA65928 IAE65919:IAE65928 HQI65919:HQI65928 HGM65919:HGM65928 GWQ65919:GWQ65928 GMU65919:GMU65928 GCY65919:GCY65928 FTC65919:FTC65928 FJG65919:FJG65928 EZK65919:EZK65928 EPO65919:EPO65928 EFS65919:EFS65928 DVW65919:DVW65928 DMA65919:DMA65928 DCE65919:DCE65928 CSI65919:CSI65928 CIM65919:CIM65928 BYQ65919:BYQ65928 BOU65919:BOU65928 BEY65919:BEY65928 AVC65919:AVC65928 ALG65919:ALG65928 ABK65919:ABK65928 RO65919:RO65928 HS65919:HS65928 WUE983412:WUE983421 WKI983412:WKI983421 WAM983412:WAM983421 VQQ983412:VQQ983421 VGU983412:VGU983421 UWY983412:UWY983421 UNC983412:UNC983421 UDG983412:UDG983421 TTK983412:TTK983421 TJO983412:TJO983421 SZS983412:SZS983421 SPW983412:SPW983421 SGA983412:SGA983421 RWE983412:RWE983421 RMI983412:RMI983421 RCM983412:RCM983421 QSQ983412:QSQ983421 QIU983412:QIU983421 PYY983412:PYY983421 PPC983412:PPC983421 PFG983412:PFG983421 OVK983412:OVK983421 OLO983412:OLO983421 OBS983412:OBS983421 NRW983412:NRW983421 NIA983412:NIA983421 MYE983412:MYE983421 MOI983412:MOI983421 MEM983412:MEM983421 LUQ983412:LUQ983421 LKU983412:LKU983421 LAY983412:LAY983421 KRC983412:KRC983421 KHG983412:KHG983421 JXK983412:JXK983421 JNO983412:JNO983421 JDS983412:JDS983421 ITW983412:ITW983421 IKA983412:IKA983421 IAE983412:IAE983421 HQI983412:HQI983421 HGM983412:HGM983421 GWQ983412:GWQ983421 GMU983412:GMU983421 GCY983412:GCY983421 FTC983412:FTC983421 FJG983412:FJG983421 EZK983412:EZK983421 EPO983412:EPO983421 EFS983412:EFS983421 DVW983412:DVW983421 DMA983412:DMA983421 DCE983412:DCE983421 CSI983412:CSI983421 CIM983412:CIM983421 BYQ983412:BYQ983421 BOU983412:BOU983421 BEY983412:BEY983421 AVC983412:AVC983421 ALG983412:ALG983421 ABK983412:ABK983421 RO983412:RO983421 HS983412:HS983421 WUE917876:WUE917885 WKI917876:WKI917885 WAM917876:WAM917885 VQQ917876:VQQ917885 VGU917876:VGU917885 UWY917876:UWY917885 UNC917876:UNC917885 UDG917876:UDG917885 TTK917876:TTK917885 TJO917876:TJO917885 SZS917876:SZS917885 SPW917876:SPW917885 SGA917876:SGA917885 RWE917876:RWE917885 RMI917876:RMI917885 RCM917876:RCM917885 QSQ917876:QSQ917885 QIU917876:QIU917885 PYY917876:PYY917885 PPC917876:PPC917885 PFG917876:PFG917885 OVK917876:OVK917885 OLO917876:OLO917885 OBS917876:OBS917885 NRW917876:NRW917885 NIA917876:NIA917885 MYE917876:MYE917885 MOI917876:MOI917885 MEM917876:MEM917885 LUQ917876:LUQ917885 LKU917876:LKU917885 LAY917876:LAY917885 KRC917876:KRC917885 KHG917876:KHG917885 JXK917876:JXK917885 JNO917876:JNO917885 JDS917876:JDS917885 ITW917876:ITW917885 IKA917876:IKA917885 IAE917876:IAE917885 HQI917876:HQI917885 HGM917876:HGM917885 GWQ917876:GWQ917885 GMU917876:GMU917885 GCY917876:GCY917885 FTC917876:FTC917885 FJG917876:FJG917885 EZK917876:EZK917885 EPO917876:EPO917885 EFS917876:EFS917885 DVW917876:DVW917885 DMA917876:DMA917885 DCE917876:DCE917885 CSI917876:CSI917885 CIM917876:CIM917885 BYQ917876:BYQ917885 BOU917876:BOU917885 BEY917876:BEY917885 AVC917876:AVC917885 ALG917876:ALG917885 ABK917876:ABK917885 RO917876:RO917885 HS917876:HS917885 WUE852340:WUE852349 WKI852340:WKI852349 WAM852340:WAM852349 VQQ852340:VQQ852349 VGU852340:VGU852349 UWY852340:UWY852349 UNC852340:UNC852349 UDG852340:UDG852349 TTK852340:TTK852349 TJO852340:TJO852349 SZS852340:SZS852349 SPW852340:SPW852349 SGA852340:SGA852349 RWE852340:RWE852349 RMI852340:RMI852349 RCM852340:RCM852349 QSQ852340:QSQ852349 QIU852340:QIU852349 PYY852340:PYY852349 PPC852340:PPC852349 PFG852340:PFG852349 OVK852340:OVK852349 OLO852340:OLO852349 OBS852340:OBS852349 NRW852340:NRW852349 NIA852340:NIA852349 MYE852340:MYE852349 MOI852340:MOI852349 MEM852340:MEM852349 LUQ852340:LUQ852349 LKU852340:LKU852349 LAY852340:LAY852349 KRC852340:KRC852349 KHG852340:KHG852349 JXK852340:JXK852349 JNO852340:JNO852349 JDS852340:JDS852349 ITW852340:ITW852349 IKA852340:IKA852349 IAE852340:IAE852349 HQI852340:HQI852349 HGM852340:HGM852349 GWQ852340:GWQ852349 GMU852340:GMU852349 GCY852340:GCY852349 FTC852340:FTC852349 FJG852340:FJG852349 EZK852340:EZK852349 EPO852340:EPO852349 EFS852340:EFS852349 DVW852340:DVW852349 DMA852340:DMA852349 DCE852340:DCE852349 CSI852340:CSI852349 CIM852340:CIM852349 BYQ852340:BYQ852349 BOU852340:BOU852349 BEY852340:BEY852349 AVC852340:AVC852349 ALG852340:ALG852349 ABK852340:ABK852349 RO852340:RO852349 HS852340:HS852349 WUE786804:WUE786813 WKI786804:WKI786813 WAM786804:WAM786813 VQQ786804:VQQ786813 VGU786804:VGU786813 UWY786804:UWY786813 UNC786804:UNC786813 UDG786804:UDG786813 TTK786804:TTK786813 TJO786804:TJO786813 SZS786804:SZS786813 SPW786804:SPW786813 SGA786804:SGA786813 RWE786804:RWE786813 RMI786804:RMI786813 RCM786804:RCM786813 QSQ786804:QSQ786813 QIU786804:QIU786813 PYY786804:PYY786813 PPC786804:PPC786813 PFG786804:PFG786813 OVK786804:OVK786813 OLO786804:OLO786813 OBS786804:OBS786813 NRW786804:NRW786813 NIA786804:NIA786813 MYE786804:MYE786813 MOI786804:MOI786813 MEM786804:MEM786813 LUQ786804:LUQ786813 LKU786804:LKU786813 LAY786804:LAY786813 KRC786804:KRC786813 KHG786804:KHG786813 JXK786804:JXK786813 JNO786804:JNO786813 JDS786804:JDS786813 ITW786804:ITW786813 IKA786804:IKA786813 IAE786804:IAE786813 HQI786804:HQI786813 HGM786804:HGM786813 GWQ786804:GWQ786813 GMU786804:GMU786813 GCY786804:GCY786813 FTC786804:FTC786813 FJG786804:FJG786813 EZK786804:EZK786813 EPO786804:EPO786813 EFS786804:EFS786813 DVW786804:DVW786813 DMA786804:DMA786813 DCE786804:DCE786813 CSI786804:CSI786813 CIM786804:CIM786813 BYQ786804:BYQ786813 BOU786804:BOU786813 BEY786804:BEY786813 AVC786804:AVC786813 ALG786804:ALG786813 ABK786804:ABK786813 RO786804:RO786813 HS786804:HS786813 WUE721268:WUE721277 WKI721268:WKI721277 WAM721268:WAM721277 VQQ721268:VQQ721277 VGU721268:VGU721277 UWY721268:UWY721277 UNC721268:UNC721277 UDG721268:UDG721277 TTK721268:TTK721277 TJO721268:TJO721277 SZS721268:SZS721277 SPW721268:SPW721277 SGA721268:SGA721277 RWE721268:RWE721277 RMI721268:RMI721277 RCM721268:RCM721277 QSQ721268:QSQ721277 QIU721268:QIU721277 PYY721268:PYY721277 PPC721268:PPC721277 PFG721268:PFG721277 OVK721268:OVK721277 OLO721268:OLO721277 OBS721268:OBS721277 NRW721268:NRW721277 NIA721268:NIA721277 MYE721268:MYE721277 MOI721268:MOI721277 MEM721268:MEM721277 LUQ721268:LUQ721277 LKU721268:LKU721277 LAY721268:LAY721277 KRC721268:KRC721277 KHG721268:KHG721277 JXK721268:JXK721277 JNO721268:JNO721277 JDS721268:JDS721277 ITW721268:ITW721277 IKA721268:IKA721277 IAE721268:IAE721277 HQI721268:HQI721277 HGM721268:HGM721277 GWQ721268:GWQ721277 GMU721268:GMU721277 GCY721268:GCY721277 FTC721268:FTC721277 FJG721268:FJG721277 EZK721268:EZK721277 EPO721268:EPO721277 EFS721268:EFS721277 DVW721268:DVW721277 DMA721268:DMA721277 DCE721268:DCE721277 CSI721268:CSI721277 CIM721268:CIM721277 BYQ721268:BYQ721277 BOU721268:BOU721277 BEY721268:BEY721277 AVC721268:AVC721277 ALG721268:ALG721277 ABK721268:ABK721277 RO721268:RO721277 HS721268:HS721277 WUE655732:WUE655741 WKI655732:WKI655741 WAM655732:WAM655741 VQQ655732:VQQ655741 VGU655732:VGU655741 UWY655732:UWY655741 UNC655732:UNC655741 UDG655732:UDG655741 TTK655732:TTK655741 TJO655732:TJO655741 SZS655732:SZS655741 SPW655732:SPW655741 SGA655732:SGA655741 RWE655732:RWE655741 RMI655732:RMI655741 RCM655732:RCM655741 QSQ655732:QSQ655741 QIU655732:QIU655741 PYY655732:PYY655741 PPC655732:PPC655741 PFG655732:PFG655741 OVK655732:OVK655741 OLO655732:OLO655741 OBS655732:OBS655741 NRW655732:NRW655741 NIA655732:NIA655741 MYE655732:MYE655741 MOI655732:MOI655741 MEM655732:MEM655741 LUQ655732:LUQ655741 LKU655732:LKU655741 LAY655732:LAY655741 KRC655732:KRC655741 KHG655732:KHG655741 JXK655732:JXK655741 JNO655732:JNO655741 JDS655732:JDS655741 ITW655732:ITW655741 IKA655732:IKA655741 IAE655732:IAE655741 HQI655732:HQI655741 HGM655732:HGM655741 GWQ655732:GWQ655741 GMU655732:GMU655741 GCY655732:GCY655741 FTC655732:FTC655741 FJG655732:FJG655741 EZK655732:EZK655741 EPO655732:EPO655741 EFS655732:EFS655741 DVW655732:DVW655741 DMA655732:DMA655741 DCE655732:DCE655741 CSI655732:CSI655741 CIM655732:CIM655741 BYQ655732:BYQ655741 BOU655732:BOU655741 BEY655732:BEY655741 AVC655732:AVC655741 ALG655732:ALG655741 ABK655732:ABK655741 RO655732:RO655741 HS655732:HS655741 WUE590196:WUE590205 WKI590196:WKI590205 WAM590196:WAM590205 VQQ590196:VQQ590205 VGU590196:VGU590205 UWY590196:UWY590205 UNC590196:UNC590205 UDG590196:UDG590205 TTK590196:TTK590205 TJO590196:TJO590205 SZS590196:SZS590205 SPW590196:SPW590205 SGA590196:SGA590205 RWE590196:RWE590205 RMI590196:RMI590205 RCM590196:RCM590205 QSQ590196:QSQ590205 QIU590196:QIU590205 PYY590196:PYY590205 PPC590196:PPC590205 PFG590196:PFG590205 OVK590196:OVK590205 OLO590196:OLO590205 OBS590196:OBS590205 NRW590196:NRW590205 NIA590196:NIA590205 MYE590196:MYE590205 MOI590196:MOI590205 MEM590196:MEM590205 LUQ590196:LUQ590205 LKU590196:LKU590205 LAY590196:LAY590205 KRC590196:KRC590205 KHG590196:KHG590205 JXK590196:JXK590205 JNO590196:JNO590205 JDS590196:JDS590205 ITW590196:ITW590205 IKA590196:IKA590205 IAE590196:IAE590205 HQI590196:HQI590205 HGM590196:HGM590205 GWQ590196:GWQ590205 GMU590196:GMU590205 GCY590196:GCY590205 FTC590196:FTC590205 FJG590196:FJG590205 EZK590196:EZK590205 EPO590196:EPO590205 EFS590196:EFS590205 DVW590196:DVW590205 DMA590196:DMA590205 DCE590196:DCE590205 CSI590196:CSI590205 CIM590196:CIM590205 BYQ590196:BYQ590205 BOU590196:BOU590205 BEY590196:BEY590205 AVC590196:AVC590205 ALG590196:ALG590205 ABK590196:ABK590205 RO590196:RO590205 HS590196:HS590205 WUE524660:WUE524669 WKI524660:WKI524669 WAM524660:WAM524669 VQQ524660:VQQ524669 VGU524660:VGU524669 UWY524660:UWY524669 UNC524660:UNC524669 UDG524660:UDG524669 TTK524660:TTK524669 TJO524660:TJO524669 SZS524660:SZS524669 SPW524660:SPW524669 SGA524660:SGA524669 RWE524660:RWE524669 RMI524660:RMI524669 RCM524660:RCM524669 QSQ524660:QSQ524669 QIU524660:QIU524669 PYY524660:PYY524669 PPC524660:PPC524669 PFG524660:PFG524669 OVK524660:OVK524669 OLO524660:OLO524669 OBS524660:OBS524669 NRW524660:NRW524669 NIA524660:NIA524669 MYE524660:MYE524669 MOI524660:MOI524669 MEM524660:MEM524669 LUQ524660:LUQ524669 LKU524660:LKU524669 LAY524660:LAY524669 KRC524660:KRC524669 KHG524660:KHG524669 JXK524660:JXK524669 JNO524660:JNO524669 JDS524660:JDS524669 ITW524660:ITW524669 IKA524660:IKA524669 IAE524660:IAE524669 HQI524660:HQI524669 HGM524660:HGM524669 GWQ524660:GWQ524669 GMU524660:GMU524669 GCY524660:GCY524669 FTC524660:FTC524669 FJG524660:FJG524669 EZK524660:EZK524669 EPO524660:EPO524669 EFS524660:EFS524669 DVW524660:DVW524669 DMA524660:DMA524669 DCE524660:DCE524669 CSI524660:CSI524669 CIM524660:CIM524669 BYQ524660:BYQ524669 BOU524660:BOU524669 BEY524660:BEY524669 AVC524660:AVC524669 ALG524660:ALG524669 ABK524660:ABK524669 RO524660:RO524669 HS524660:HS524669 WUE459124:WUE459133 WKI459124:WKI459133 WAM459124:WAM459133 VQQ459124:VQQ459133 VGU459124:VGU459133 UWY459124:UWY459133 UNC459124:UNC459133 UDG459124:UDG459133 TTK459124:TTK459133 TJO459124:TJO459133 SZS459124:SZS459133 SPW459124:SPW459133 SGA459124:SGA459133 RWE459124:RWE459133 RMI459124:RMI459133 RCM459124:RCM459133 QSQ459124:QSQ459133 QIU459124:QIU459133 PYY459124:PYY459133 PPC459124:PPC459133 PFG459124:PFG459133 OVK459124:OVK459133 OLO459124:OLO459133 OBS459124:OBS459133 NRW459124:NRW459133 NIA459124:NIA459133 MYE459124:MYE459133 MOI459124:MOI459133 MEM459124:MEM459133 LUQ459124:LUQ459133 LKU459124:LKU459133 LAY459124:LAY459133 KRC459124:KRC459133 KHG459124:KHG459133 JXK459124:JXK459133 JNO459124:JNO459133 JDS459124:JDS459133 ITW459124:ITW459133 IKA459124:IKA459133 IAE459124:IAE459133 HQI459124:HQI459133 HGM459124:HGM459133 GWQ459124:GWQ459133 GMU459124:GMU459133 GCY459124:GCY459133 FTC459124:FTC459133 FJG459124:FJG459133 EZK459124:EZK459133 EPO459124:EPO459133 EFS459124:EFS459133 DVW459124:DVW459133 DMA459124:DMA459133 DCE459124:DCE459133 CSI459124:CSI459133 CIM459124:CIM459133 BYQ459124:BYQ459133 BOU459124:BOU459133 BEY459124:BEY459133 AVC459124:AVC459133 ALG459124:ALG459133 ABK459124:ABK459133 RO459124:RO459133 HS459124:HS459133 WUE393588:WUE393597 WKI393588:WKI393597 WAM393588:WAM393597 VQQ393588:VQQ393597 VGU393588:VGU393597 UWY393588:UWY393597 UNC393588:UNC393597 UDG393588:UDG393597 TTK393588:TTK393597 TJO393588:TJO393597 SZS393588:SZS393597 SPW393588:SPW393597 SGA393588:SGA393597 RWE393588:RWE393597 RMI393588:RMI393597 RCM393588:RCM393597 QSQ393588:QSQ393597 QIU393588:QIU393597 PYY393588:PYY393597 PPC393588:PPC393597 PFG393588:PFG393597 OVK393588:OVK393597 OLO393588:OLO393597 OBS393588:OBS393597 NRW393588:NRW393597 NIA393588:NIA393597 MYE393588:MYE393597 MOI393588:MOI393597 MEM393588:MEM393597 LUQ393588:LUQ393597 LKU393588:LKU393597 LAY393588:LAY393597 KRC393588:KRC393597 KHG393588:KHG393597 JXK393588:JXK393597 JNO393588:JNO393597 JDS393588:JDS393597 ITW393588:ITW393597 IKA393588:IKA393597 IAE393588:IAE393597 HQI393588:HQI393597 HGM393588:HGM393597 GWQ393588:GWQ393597 GMU393588:GMU393597 GCY393588:GCY393597 FTC393588:FTC393597 FJG393588:FJG393597 EZK393588:EZK393597 EPO393588:EPO393597 EFS393588:EFS393597 DVW393588:DVW393597 DMA393588:DMA393597 DCE393588:DCE393597 CSI393588:CSI393597 CIM393588:CIM393597 BYQ393588:BYQ393597 BOU393588:BOU393597 BEY393588:BEY393597 AVC393588:AVC393597 ALG393588:ALG393597 ABK393588:ABK393597 RO393588:RO393597 HS393588:HS393597 WUE328052:WUE328061 WKI328052:WKI328061 WAM328052:WAM328061 VQQ328052:VQQ328061 VGU328052:VGU328061 UWY328052:UWY328061 UNC328052:UNC328061 UDG328052:UDG328061 TTK328052:TTK328061 TJO328052:TJO328061 SZS328052:SZS328061 SPW328052:SPW328061 SGA328052:SGA328061 RWE328052:RWE328061 RMI328052:RMI328061 RCM328052:RCM328061 QSQ328052:QSQ328061 QIU328052:QIU328061 PYY328052:PYY328061 PPC328052:PPC328061 PFG328052:PFG328061 OVK328052:OVK328061 OLO328052:OLO328061 OBS328052:OBS328061 NRW328052:NRW328061 NIA328052:NIA328061 MYE328052:MYE328061 MOI328052:MOI328061 MEM328052:MEM328061 LUQ328052:LUQ328061 LKU328052:LKU328061 LAY328052:LAY328061 KRC328052:KRC328061 KHG328052:KHG328061 JXK328052:JXK328061 JNO328052:JNO328061 JDS328052:JDS328061 ITW328052:ITW328061 IKA328052:IKA328061 IAE328052:IAE328061 HQI328052:HQI328061 HGM328052:HGM328061 GWQ328052:GWQ328061 GMU328052:GMU328061 GCY328052:GCY328061 FTC328052:FTC328061 FJG328052:FJG328061 EZK328052:EZK328061 EPO328052:EPO328061 EFS328052:EFS328061 DVW328052:DVW328061 DMA328052:DMA328061 DCE328052:DCE328061 CSI328052:CSI328061 CIM328052:CIM328061 BYQ328052:BYQ328061 BOU328052:BOU328061 BEY328052:BEY328061 AVC328052:AVC328061 ALG328052:ALG328061 ABK328052:ABK328061 RO328052:RO328061 HS328052:HS328061 WUE262516:WUE262525 WKI262516:WKI262525 WAM262516:WAM262525 VQQ262516:VQQ262525 VGU262516:VGU262525 UWY262516:UWY262525 UNC262516:UNC262525 UDG262516:UDG262525 TTK262516:TTK262525 TJO262516:TJO262525 SZS262516:SZS262525 SPW262516:SPW262525 SGA262516:SGA262525 RWE262516:RWE262525 RMI262516:RMI262525 RCM262516:RCM262525 QSQ262516:QSQ262525 QIU262516:QIU262525 PYY262516:PYY262525 PPC262516:PPC262525 PFG262516:PFG262525 OVK262516:OVK262525 OLO262516:OLO262525 OBS262516:OBS262525 NRW262516:NRW262525 NIA262516:NIA262525 MYE262516:MYE262525 MOI262516:MOI262525 MEM262516:MEM262525 LUQ262516:LUQ262525 LKU262516:LKU262525 LAY262516:LAY262525 KRC262516:KRC262525 KHG262516:KHG262525 JXK262516:JXK262525 JNO262516:JNO262525 JDS262516:JDS262525 ITW262516:ITW262525 IKA262516:IKA262525 IAE262516:IAE262525 HQI262516:HQI262525 HGM262516:HGM262525 GWQ262516:GWQ262525 GMU262516:GMU262525 GCY262516:GCY262525 FTC262516:FTC262525 FJG262516:FJG262525 EZK262516:EZK262525 EPO262516:EPO262525 EFS262516:EFS262525 DVW262516:DVW262525 DMA262516:DMA262525 DCE262516:DCE262525 CSI262516:CSI262525 CIM262516:CIM262525 BYQ262516:BYQ262525 BOU262516:BOU262525 BEY262516:BEY262525 AVC262516:AVC262525 ALG262516:ALG262525 ABK262516:ABK262525 RO262516:RO262525 HS262516:HS262525 WUE196980:WUE196989 WKI196980:WKI196989 WAM196980:WAM196989 VQQ196980:VQQ196989 VGU196980:VGU196989 UWY196980:UWY196989 UNC196980:UNC196989 UDG196980:UDG196989 TTK196980:TTK196989 TJO196980:TJO196989 SZS196980:SZS196989 SPW196980:SPW196989 SGA196980:SGA196989 RWE196980:RWE196989 RMI196980:RMI196989 RCM196980:RCM196989 QSQ196980:QSQ196989 QIU196980:QIU196989 PYY196980:PYY196989 PPC196980:PPC196989 PFG196980:PFG196989 OVK196980:OVK196989 OLO196980:OLO196989 OBS196980:OBS196989 NRW196980:NRW196989 NIA196980:NIA196989 MYE196980:MYE196989 MOI196980:MOI196989 MEM196980:MEM196989 LUQ196980:LUQ196989 LKU196980:LKU196989 LAY196980:LAY196989 KRC196980:KRC196989 KHG196980:KHG196989 JXK196980:JXK196989 JNO196980:JNO196989 JDS196980:JDS196989 ITW196980:ITW196989 IKA196980:IKA196989 IAE196980:IAE196989 HQI196980:HQI196989 HGM196980:HGM196989 GWQ196980:GWQ196989 GMU196980:GMU196989 GCY196980:GCY196989 FTC196980:FTC196989 FJG196980:FJG196989 EZK196980:EZK196989 EPO196980:EPO196989 EFS196980:EFS196989 DVW196980:DVW196989 DMA196980:DMA196989 DCE196980:DCE196989 CSI196980:CSI196989 CIM196980:CIM196989 BYQ196980:BYQ196989 BOU196980:BOU196989 BEY196980:BEY196989 AVC196980:AVC196989 ALG196980:ALG196989 ABK196980:ABK196989 RO196980:RO196989 HS196980:HS196989 WUE131444:WUE131453 WKI131444:WKI131453 WAM131444:WAM131453 VQQ131444:VQQ131453 VGU131444:VGU131453 UWY131444:UWY131453 UNC131444:UNC131453 UDG131444:UDG131453 TTK131444:TTK131453 TJO131444:TJO131453 SZS131444:SZS131453 SPW131444:SPW131453 SGA131444:SGA131453 RWE131444:RWE131453 RMI131444:RMI131453 RCM131444:RCM131453 QSQ131444:QSQ131453 QIU131444:QIU131453 PYY131444:PYY131453 PPC131444:PPC131453 PFG131444:PFG131453 OVK131444:OVK131453 OLO131444:OLO131453 OBS131444:OBS131453 NRW131444:NRW131453 NIA131444:NIA131453 MYE131444:MYE131453 MOI131444:MOI131453 MEM131444:MEM131453 LUQ131444:LUQ131453 LKU131444:LKU131453 LAY131444:LAY131453 KRC131444:KRC131453 KHG131444:KHG131453 JXK131444:JXK131453 JNO131444:JNO131453 JDS131444:JDS131453 ITW131444:ITW131453 IKA131444:IKA131453 IAE131444:IAE131453 HQI131444:HQI131453 HGM131444:HGM131453 GWQ131444:GWQ131453 GMU131444:GMU131453 GCY131444:GCY131453 FTC131444:FTC131453 FJG131444:FJG131453 EZK131444:EZK131453 EPO131444:EPO131453 EFS131444:EFS131453 DVW131444:DVW131453 DMA131444:DMA131453 DCE131444:DCE131453 CSI131444:CSI131453 CIM131444:CIM131453 BYQ131444:BYQ131453 BOU131444:BOU131453 BEY131444:BEY131453 AVC131444:AVC131453 ALG131444:ALG131453 ABK131444:ABK131453 RO131444:RO131453 HS131444:HS131453 WUE65908:WUE65917 WKI65908:WKI65917 WAM65908:WAM65917 VQQ65908:VQQ65917 VGU65908:VGU65917 UWY65908:UWY65917 UNC65908:UNC65917 UDG65908:UDG65917 TTK65908:TTK65917 TJO65908:TJO65917 SZS65908:SZS65917 SPW65908:SPW65917 SGA65908:SGA65917 RWE65908:RWE65917 RMI65908:RMI65917 RCM65908:RCM65917 QSQ65908:QSQ65917 QIU65908:QIU65917 PYY65908:PYY65917 PPC65908:PPC65917 PFG65908:PFG65917 OVK65908:OVK65917 OLO65908:OLO65917 OBS65908:OBS65917 NRW65908:NRW65917 NIA65908:NIA65917 MYE65908:MYE65917 MOI65908:MOI65917 MEM65908:MEM65917 LUQ65908:LUQ65917 LKU65908:LKU65917 LAY65908:LAY65917 KRC65908:KRC65917 KHG65908:KHG65917 JXK65908:JXK65917 JNO65908:JNO65917 JDS65908:JDS65917 ITW65908:ITW65917 IKA65908:IKA65917 IAE65908:IAE65917 HQI65908:HQI65917 HGM65908:HGM65917 GWQ65908:GWQ65917 GMU65908:GMU65917 GCY65908:GCY65917 FTC65908:FTC65917 FJG65908:FJG65917 EZK65908:EZK65917 EPO65908:EPO65917 EFS65908:EFS65917 DVW65908:DVW65917 DMA65908:DMA65917 DCE65908:DCE65917 CSI65908:CSI65917 CIM65908:CIM65917 BYQ65908:BYQ65917 BOU65908:BOU65917 BEY65908:BEY65917 AVC65908:AVC65917 ALG65908:ALG65917 ABK65908:ABK65917 RO65908:RO65917 HS65908:HS65917 WUE983434:WUE983443 WKI983434:WKI983443 WAM983434:WAM983443 VQQ983434:VQQ983443 VGU983434:VGU983443 UWY983434:UWY983443 UNC983434:UNC983443 UDG983434:UDG983443 TTK983434:TTK983443 TJO983434:TJO983443 SZS983434:SZS983443 SPW983434:SPW983443 SGA983434:SGA983443 RWE983434:RWE983443 RMI983434:RMI983443 RCM983434:RCM983443 QSQ983434:QSQ983443 QIU983434:QIU983443 PYY983434:PYY983443 PPC983434:PPC983443 PFG983434:PFG983443 OVK983434:OVK983443 OLO983434:OLO983443 OBS983434:OBS983443 NRW983434:NRW983443 NIA983434:NIA983443 MYE983434:MYE983443 MOI983434:MOI983443 MEM983434:MEM983443 LUQ983434:LUQ983443 LKU983434:LKU983443 LAY983434:LAY983443 KRC983434:KRC983443 KHG983434:KHG983443 JXK983434:JXK983443 JNO983434:JNO983443 JDS983434:JDS983443 ITW983434:ITW983443 IKA983434:IKA983443 IAE983434:IAE983443 HQI983434:HQI983443 HGM983434:HGM983443 GWQ983434:GWQ983443 GMU983434:GMU983443 GCY983434:GCY983443 FTC983434:FTC983443 FJG983434:FJG983443 EZK983434:EZK983443 EPO983434:EPO983443 EFS983434:EFS983443 DVW983434:DVW983443 DMA983434:DMA983443 DCE983434:DCE983443 CSI983434:CSI983443 CIM983434:CIM983443 BYQ983434:BYQ983443 BOU983434:BOU983443 BEY983434:BEY983443 AVC983434:AVC983443 ALG983434:ALG983443 ABK983434:ABK983443 RO983434:RO983443 HS983434:HS983443 WUE917898:WUE917907 WKI917898:WKI917907 WAM917898:WAM917907 VQQ917898:VQQ917907 VGU917898:VGU917907 UWY917898:UWY917907 UNC917898:UNC917907 UDG917898:UDG917907 TTK917898:TTK917907 TJO917898:TJO917907 SZS917898:SZS917907 SPW917898:SPW917907 SGA917898:SGA917907 RWE917898:RWE917907 RMI917898:RMI917907 RCM917898:RCM917907 QSQ917898:QSQ917907 QIU917898:QIU917907 PYY917898:PYY917907 PPC917898:PPC917907 PFG917898:PFG917907 OVK917898:OVK917907 OLO917898:OLO917907 OBS917898:OBS917907 NRW917898:NRW917907 NIA917898:NIA917907 MYE917898:MYE917907 MOI917898:MOI917907 MEM917898:MEM917907 LUQ917898:LUQ917907 LKU917898:LKU917907 LAY917898:LAY917907 KRC917898:KRC917907 KHG917898:KHG917907 JXK917898:JXK917907 JNO917898:JNO917907 JDS917898:JDS917907 ITW917898:ITW917907 IKA917898:IKA917907 IAE917898:IAE917907 HQI917898:HQI917907 HGM917898:HGM917907 GWQ917898:GWQ917907 GMU917898:GMU917907 GCY917898:GCY917907 FTC917898:FTC917907 FJG917898:FJG917907 EZK917898:EZK917907 EPO917898:EPO917907 EFS917898:EFS917907 DVW917898:DVW917907 DMA917898:DMA917907 DCE917898:DCE917907 CSI917898:CSI917907 CIM917898:CIM917907 BYQ917898:BYQ917907 BOU917898:BOU917907 BEY917898:BEY917907 AVC917898:AVC917907 ALG917898:ALG917907 ABK917898:ABK917907 RO917898:RO917907 HS917898:HS917907 WUE852362:WUE852371 WKI852362:WKI852371 WAM852362:WAM852371 VQQ852362:VQQ852371 VGU852362:VGU852371 UWY852362:UWY852371 UNC852362:UNC852371 UDG852362:UDG852371 TTK852362:TTK852371 TJO852362:TJO852371 SZS852362:SZS852371 SPW852362:SPW852371 SGA852362:SGA852371 RWE852362:RWE852371 RMI852362:RMI852371 RCM852362:RCM852371 QSQ852362:QSQ852371 QIU852362:QIU852371 PYY852362:PYY852371 PPC852362:PPC852371 PFG852362:PFG852371 OVK852362:OVK852371 OLO852362:OLO852371 OBS852362:OBS852371 NRW852362:NRW852371 NIA852362:NIA852371 MYE852362:MYE852371 MOI852362:MOI852371 MEM852362:MEM852371 LUQ852362:LUQ852371 LKU852362:LKU852371 LAY852362:LAY852371 KRC852362:KRC852371 KHG852362:KHG852371 JXK852362:JXK852371 JNO852362:JNO852371 JDS852362:JDS852371 ITW852362:ITW852371 IKA852362:IKA852371 IAE852362:IAE852371 HQI852362:HQI852371 HGM852362:HGM852371 GWQ852362:GWQ852371 GMU852362:GMU852371 GCY852362:GCY852371 FTC852362:FTC852371 FJG852362:FJG852371 EZK852362:EZK852371 EPO852362:EPO852371 EFS852362:EFS852371 DVW852362:DVW852371 DMA852362:DMA852371 DCE852362:DCE852371 CSI852362:CSI852371 CIM852362:CIM852371 BYQ852362:BYQ852371 BOU852362:BOU852371 BEY852362:BEY852371 AVC852362:AVC852371 ALG852362:ALG852371 ABK852362:ABK852371 RO852362:RO852371 HS852362:HS852371 WUE786826:WUE786835 WKI786826:WKI786835 WAM786826:WAM786835 VQQ786826:VQQ786835 VGU786826:VGU786835 UWY786826:UWY786835 UNC786826:UNC786835 UDG786826:UDG786835 TTK786826:TTK786835 TJO786826:TJO786835 SZS786826:SZS786835 SPW786826:SPW786835 SGA786826:SGA786835 RWE786826:RWE786835 RMI786826:RMI786835 RCM786826:RCM786835 QSQ786826:QSQ786835 QIU786826:QIU786835 PYY786826:PYY786835 PPC786826:PPC786835 PFG786826:PFG786835 OVK786826:OVK786835 OLO786826:OLO786835 OBS786826:OBS786835 NRW786826:NRW786835 NIA786826:NIA786835 MYE786826:MYE786835 MOI786826:MOI786835 MEM786826:MEM786835 LUQ786826:LUQ786835 LKU786826:LKU786835 LAY786826:LAY786835 KRC786826:KRC786835 KHG786826:KHG786835 JXK786826:JXK786835 JNO786826:JNO786835 JDS786826:JDS786835 ITW786826:ITW786835 IKA786826:IKA786835 IAE786826:IAE786835 HQI786826:HQI786835 HGM786826:HGM786835 GWQ786826:GWQ786835 GMU786826:GMU786835 GCY786826:GCY786835 FTC786826:FTC786835 FJG786826:FJG786835 EZK786826:EZK786835 EPO786826:EPO786835 EFS786826:EFS786835 DVW786826:DVW786835 DMA786826:DMA786835 DCE786826:DCE786835 CSI786826:CSI786835 CIM786826:CIM786835 BYQ786826:BYQ786835 BOU786826:BOU786835 BEY786826:BEY786835 AVC786826:AVC786835 ALG786826:ALG786835 ABK786826:ABK786835 RO786826:RO786835 HS786826:HS786835 WUE721290:WUE721299 WKI721290:WKI721299 WAM721290:WAM721299 VQQ721290:VQQ721299 VGU721290:VGU721299 UWY721290:UWY721299 UNC721290:UNC721299 UDG721290:UDG721299 TTK721290:TTK721299 TJO721290:TJO721299 SZS721290:SZS721299 SPW721290:SPW721299 SGA721290:SGA721299 RWE721290:RWE721299 RMI721290:RMI721299 RCM721290:RCM721299 QSQ721290:QSQ721299 QIU721290:QIU721299 PYY721290:PYY721299 PPC721290:PPC721299 PFG721290:PFG721299 OVK721290:OVK721299 OLO721290:OLO721299 OBS721290:OBS721299 NRW721290:NRW721299 NIA721290:NIA721299 MYE721290:MYE721299 MOI721290:MOI721299 MEM721290:MEM721299 LUQ721290:LUQ721299 LKU721290:LKU721299 LAY721290:LAY721299 KRC721290:KRC721299 KHG721290:KHG721299 JXK721290:JXK721299 JNO721290:JNO721299 JDS721290:JDS721299 ITW721290:ITW721299 IKA721290:IKA721299 IAE721290:IAE721299 HQI721290:HQI721299 HGM721290:HGM721299 GWQ721290:GWQ721299 GMU721290:GMU721299 GCY721290:GCY721299 FTC721290:FTC721299 FJG721290:FJG721299 EZK721290:EZK721299 EPO721290:EPO721299 EFS721290:EFS721299 DVW721290:DVW721299 DMA721290:DMA721299 DCE721290:DCE721299 CSI721290:CSI721299 CIM721290:CIM721299 BYQ721290:BYQ721299 BOU721290:BOU721299 BEY721290:BEY721299 AVC721290:AVC721299 ALG721290:ALG721299 ABK721290:ABK721299 RO721290:RO721299 HS721290:HS721299 WUE655754:WUE655763 WKI655754:WKI655763 WAM655754:WAM655763 VQQ655754:VQQ655763 VGU655754:VGU655763 UWY655754:UWY655763 UNC655754:UNC655763 UDG655754:UDG655763 TTK655754:TTK655763 TJO655754:TJO655763 SZS655754:SZS655763 SPW655754:SPW655763 SGA655754:SGA655763 RWE655754:RWE655763 RMI655754:RMI655763 RCM655754:RCM655763 QSQ655754:QSQ655763 QIU655754:QIU655763 PYY655754:PYY655763 PPC655754:PPC655763 PFG655754:PFG655763 OVK655754:OVK655763 OLO655754:OLO655763 OBS655754:OBS655763 NRW655754:NRW655763 NIA655754:NIA655763 MYE655754:MYE655763 MOI655754:MOI655763 MEM655754:MEM655763 LUQ655754:LUQ655763 LKU655754:LKU655763 LAY655754:LAY655763 KRC655754:KRC655763 KHG655754:KHG655763 JXK655754:JXK655763 JNO655754:JNO655763 JDS655754:JDS655763 ITW655754:ITW655763 IKA655754:IKA655763 IAE655754:IAE655763 HQI655754:HQI655763 HGM655754:HGM655763 GWQ655754:GWQ655763 GMU655754:GMU655763 GCY655754:GCY655763 FTC655754:FTC655763 FJG655754:FJG655763 EZK655754:EZK655763 EPO655754:EPO655763 EFS655754:EFS655763 DVW655754:DVW655763 DMA655754:DMA655763 DCE655754:DCE655763 CSI655754:CSI655763 CIM655754:CIM655763 BYQ655754:BYQ655763 BOU655754:BOU655763 BEY655754:BEY655763 AVC655754:AVC655763 ALG655754:ALG655763 ABK655754:ABK655763 RO655754:RO655763 HS655754:HS655763 WUE590218:WUE590227 WKI590218:WKI590227 WAM590218:WAM590227 VQQ590218:VQQ590227 VGU590218:VGU590227 UWY590218:UWY590227 UNC590218:UNC590227 UDG590218:UDG590227 TTK590218:TTK590227 TJO590218:TJO590227 SZS590218:SZS590227 SPW590218:SPW590227 SGA590218:SGA590227 RWE590218:RWE590227 RMI590218:RMI590227 RCM590218:RCM590227 QSQ590218:QSQ590227 QIU590218:QIU590227 PYY590218:PYY590227 PPC590218:PPC590227 PFG590218:PFG590227 OVK590218:OVK590227 OLO590218:OLO590227 OBS590218:OBS590227 NRW590218:NRW590227 NIA590218:NIA590227 MYE590218:MYE590227 MOI590218:MOI590227 MEM590218:MEM590227 LUQ590218:LUQ590227 LKU590218:LKU590227 LAY590218:LAY590227 KRC590218:KRC590227 KHG590218:KHG590227 JXK590218:JXK590227 JNO590218:JNO590227 JDS590218:JDS590227 ITW590218:ITW590227 IKA590218:IKA590227 IAE590218:IAE590227 HQI590218:HQI590227 HGM590218:HGM590227 GWQ590218:GWQ590227 GMU590218:GMU590227 GCY590218:GCY590227 FTC590218:FTC590227 FJG590218:FJG590227 EZK590218:EZK590227 EPO590218:EPO590227 EFS590218:EFS590227 DVW590218:DVW590227 DMA590218:DMA590227 DCE590218:DCE590227 CSI590218:CSI590227 CIM590218:CIM590227 BYQ590218:BYQ590227 BOU590218:BOU590227 BEY590218:BEY590227 AVC590218:AVC590227 ALG590218:ALG590227 ABK590218:ABK590227 RO590218:RO590227 HS590218:HS590227 WUE524682:WUE524691 WKI524682:WKI524691 WAM524682:WAM524691 VQQ524682:VQQ524691 VGU524682:VGU524691 UWY524682:UWY524691 UNC524682:UNC524691 UDG524682:UDG524691 TTK524682:TTK524691 TJO524682:TJO524691 SZS524682:SZS524691 SPW524682:SPW524691 SGA524682:SGA524691 RWE524682:RWE524691 RMI524682:RMI524691 RCM524682:RCM524691 QSQ524682:QSQ524691 QIU524682:QIU524691 PYY524682:PYY524691 PPC524682:PPC524691 PFG524682:PFG524691 OVK524682:OVK524691 OLO524682:OLO524691 OBS524682:OBS524691 NRW524682:NRW524691 NIA524682:NIA524691 MYE524682:MYE524691 MOI524682:MOI524691 MEM524682:MEM524691 LUQ524682:LUQ524691 LKU524682:LKU524691 LAY524682:LAY524691 KRC524682:KRC524691 KHG524682:KHG524691 JXK524682:JXK524691 JNO524682:JNO524691 JDS524682:JDS524691 ITW524682:ITW524691 IKA524682:IKA524691 IAE524682:IAE524691 HQI524682:HQI524691 HGM524682:HGM524691 GWQ524682:GWQ524691 GMU524682:GMU524691 GCY524682:GCY524691 FTC524682:FTC524691 FJG524682:FJG524691 EZK524682:EZK524691 EPO524682:EPO524691 EFS524682:EFS524691 DVW524682:DVW524691 DMA524682:DMA524691 DCE524682:DCE524691 CSI524682:CSI524691 CIM524682:CIM524691 BYQ524682:BYQ524691 BOU524682:BOU524691 BEY524682:BEY524691 AVC524682:AVC524691 ALG524682:ALG524691 ABK524682:ABK524691 RO524682:RO524691 HS524682:HS524691 WUE459146:WUE459155 WKI459146:WKI459155 WAM459146:WAM459155 VQQ459146:VQQ459155 VGU459146:VGU459155 UWY459146:UWY459155 UNC459146:UNC459155 UDG459146:UDG459155 TTK459146:TTK459155 TJO459146:TJO459155 SZS459146:SZS459155 SPW459146:SPW459155 SGA459146:SGA459155 RWE459146:RWE459155 RMI459146:RMI459155 RCM459146:RCM459155 QSQ459146:QSQ459155 QIU459146:QIU459155 PYY459146:PYY459155 PPC459146:PPC459155 PFG459146:PFG459155 OVK459146:OVK459155 OLO459146:OLO459155 OBS459146:OBS459155 NRW459146:NRW459155 NIA459146:NIA459155 MYE459146:MYE459155 MOI459146:MOI459155 MEM459146:MEM459155 LUQ459146:LUQ459155 LKU459146:LKU459155 LAY459146:LAY459155 KRC459146:KRC459155 KHG459146:KHG459155 JXK459146:JXK459155 JNO459146:JNO459155 JDS459146:JDS459155 ITW459146:ITW459155 IKA459146:IKA459155 IAE459146:IAE459155 HQI459146:HQI459155 HGM459146:HGM459155 GWQ459146:GWQ459155 GMU459146:GMU459155 GCY459146:GCY459155 FTC459146:FTC459155 FJG459146:FJG459155 EZK459146:EZK459155 EPO459146:EPO459155 EFS459146:EFS459155 DVW459146:DVW459155 DMA459146:DMA459155 DCE459146:DCE459155 CSI459146:CSI459155 CIM459146:CIM459155 BYQ459146:BYQ459155 BOU459146:BOU459155 BEY459146:BEY459155 AVC459146:AVC459155 ALG459146:ALG459155 ABK459146:ABK459155 RO459146:RO459155 HS459146:HS459155 WUE393610:WUE393619 WKI393610:WKI393619 WAM393610:WAM393619 VQQ393610:VQQ393619 VGU393610:VGU393619 UWY393610:UWY393619 UNC393610:UNC393619 UDG393610:UDG393619 TTK393610:TTK393619 TJO393610:TJO393619 SZS393610:SZS393619 SPW393610:SPW393619 SGA393610:SGA393619 RWE393610:RWE393619 RMI393610:RMI393619 RCM393610:RCM393619 QSQ393610:QSQ393619 QIU393610:QIU393619 PYY393610:PYY393619 PPC393610:PPC393619 PFG393610:PFG393619 OVK393610:OVK393619 OLO393610:OLO393619 OBS393610:OBS393619 NRW393610:NRW393619 NIA393610:NIA393619 MYE393610:MYE393619 MOI393610:MOI393619 MEM393610:MEM393619 LUQ393610:LUQ393619 LKU393610:LKU393619 LAY393610:LAY393619 KRC393610:KRC393619 KHG393610:KHG393619 JXK393610:JXK393619 JNO393610:JNO393619 JDS393610:JDS393619 ITW393610:ITW393619 IKA393610:IKA393619 IAE393610:IAE393619 HQI393610:HQI393619 HGM393610:HGM393619 GWQ393610:GWQ393619 GMU393610:GMU393619 GCY393610:GCY393619 FTC393610:FTC393619 FJG393610:FJG393619 EZK393610:EZK393619 EPO393610:EPO393619 EFS393610:EFS393619 DVW393610:DVW393619 DMA393610:DMA393619 DCE393610:DCE393619 CSI393610:CSI393619 CIM393610:CIM393619 BYQ393610:BYQ393619 BOU393610:BOU393619 BEY393610:BEY393619 AVC393610:AVC393619 ALG393610:ALG393619 ABK393610:ABK393619 RO393610:RO393619 HS393610:HS393619 WUE328074:WUE328083 WKI328074:WKI328083 WAM328074:WAM328083 VQQ328074:VQQ328083 VGU328074:VGU328083 UWY328074:UWY328083 UNC328074:UNC328083 UDG328074:UDG328083 TTK328074:TTK328083 TJO328074:TJO328083 SZS328074:SZS328083 SPW328074:SPW328083 SGA328074:SGA328083 RWE328074:RWE328083 RMI328074:RMI328083 RCM328074:RCM328083 QSQ328074:QSQ328083 QIU328074:QIU328083 PYY328074:PYY328083 PPC328074:PPC328083 PFG328074:PFG328083 OVK328074:OVK328083 OLO328074:OLO328083 OBS328074:OBS328083 NRW328074:NRW328083 NIA328074:NIA328083 MYE328074:MYE328083 MOI328074:MOI328083 MEM328074:MEM328083 LUQ328074:LUQ328083 LKU328074:LKU328083 LAY328074:LAY328083 KRC328074:KRC328083 KHG328074:KHG328083 JXK328074:JXK328083 JNO328074:JNO328083 JDS328074:JDS328083 ITW328074:ITW328083 IKA328074:IKA328083 IAE328074:IAE328083 HQI328074:HQI328083 HGM328074:HGM328083 GWQ328074:GWQ328083 GMU328074:GMU328083 GCY328074:GCY328083 FTC328074:FTC328083 FJG328074:FJG328083 EZK328074:EZK328083 EPO328074:EPO328083 EFS328074:EFS328083 DVW328074:DVW328083 DMA328074:DMA328083 DCE328074:DCE328083 CSI328074:CSI328083 CIM328074:CIM328083 BYQ328074:BYQ328083 BOU328074:BOU328083 BEY328074:BEY328083 AVC328074:AVC328083 ALG328074:ALG328083 ABK328074:ABK328083 RO328074:RO328083 HS328074:HS328083 WUE262538:WUE262547 WKI262538:WKI262547 WAM262538:WAM262547 VQQ262538:VQQ262547 VGU262538:VGU262547 UWY262538:UWY262547 UNC262538:UNC262547 UDG262538:UDG262547 TTK262538:TTK262547 TJO262538:TJO262547 SZS262538:SZS262547 SPW262538:SPW262547 SGA262538:SGA262547 RWE262538:RWE262547 RMI262538:RMI262547 RCM262538:RCM262547 QSQ262538:QSQ262547 QIU262538:QIU262547 PYY262538:PYY262547 PPC262538:PPC262547 PFG262538:PFG262547 OVK262538:OVK262547 OLO262538:OLO262547 OBS262538:OBS262547 NRW262538:NRW262547 NIA262538:NIA262547 MYE262538:MYE262547 MOI262538:MOI262547 MEM262538:MEM262547 LUQ262538:LUQ262547 LKU262538:LKU262547 LAY262538:LAY262547 KRC262538:KRC262547 KHG262538:KHG262547 JXK262538:JXK262547 JNO262538:JNO262547 JDS262538:JDS262547 ITW262538:ITW262547 IKA262538:IKA262547 IAE262538:IAE262547 HQI262538:HQI262547 HGM262538:HGM262547 GWQ262538:GWQ262547 GMU262538:GMU262547 GCY262538:GCY262547 FTC262538:FTC262547 FJG262538:FJG262547 EZK262538:EZK262547 EPO262538:EPO262547 EFS262538:EFS262547 DVW262538:DVW262547 DMA262538:DMA262547 DCE262538:DCE262547 CSI262538:CSI262547 CIM262538:CIM262547 BYQ262538:BYQ262547 BOU262538:BOU262547 BEY262538:BEY262547 AVC262538:AVC262547 ALG262538:ALG262547 ABK262538:ABK262547 RO262538:RO262547 HS262538:HS262547 WUE197002:WUE197011 WKI197002:WKI197011 WAM197002:WAM197011 VQQ197002:VQQ197011 VGU197002:VGU197011 UWY197002:UWY197011 UNC197002:UNC197011 UDG197002:UDG197011 TTK197002:TTK197011 TJO197002:TJO197011 SZS197002:SZS197011 SPW197002:SPW197011 SGA197002:SGA197011 RWE197002:RWE197011 RMI197002:RMI197011 RCM197002:RCM197011 QSQ197002:QSQ197011 QIU197002:QIU197011 PYY197002:PYY197011 PPC197002:PPC197011 PFG197002:PFG197011 OVK197002:OVK197011 OLO197002:OLO197011 OBS197002:OBS197011 NRW197002:NRW197011 NIA197002:NIA197011 MYE197002:MYE197011 MOI197002:MOI197011 MEM197002:MEM197011 LUQ197002:LUQ197011 LKU197002:LKU197011 LAY197002:LAY197011 KRC197002:KRC197011 KHG197002:KHG197011 JXK197002:JXK197011 JNO197002:JNO197011 JDS197002:JDS197011 ITW197002:ITW197011 IKA197002:IKA197011 IAE197002:IAE197011 HQI197002:HQI197011 HGM197002:HGM197011 GWQ197002:GWQ197011 GMU197002:GMU197011 GCY197002:GCY197011 FTC197002:FTC197011 FJG197002:FJG197011 EZK197002:EZK197011 EPO197002:EPO197011 EFS197002:EFS197011 DVW197002:DVW197011 DMA197002:DMA197011 DCE197002:DCE197011 CSI197002:CSI197011 CIM197002:CIM197011 BYQ197002:BYQ197011 BOU197002:BOU197011 BEY197002:BEY197011 AVC197002:AVC197011 ALG197002:ALG197011 ABK197002:ABK197011 RO197002:RO197011 HS197002:HS197011 WUE131466:WUE131475 WKI131466:WKI131475 WAM131466:WAM131475 VQQ131466:VQQ131475 VGU131466:VGU131475 UWY131466:UWY131475 UNC131466:UNC131475 UDG131466:UDG131475 TTK131466:TTK131475 TJO131466:TJO131475 SZS131466:SZS131475 SPW131466:SPW131475 SGA131466:SGA131475 RWE131466:RWE131475 RMI131466:RMI131475 RCM131466:RCM131475 QSQ131466:QSQ131475 QIU131466:QIU131475 PYY131466:PYY131475 PPC131466:PPC131475 PFG131466:PFG131475 OVK131466:OVK131475 OLO131466:OLO131475 OBS131466:OBS131475 NRW131466:NRW131475 NIA131466:NIA131475 MYE131466:MYE131475 MOI131466:MOI131475 MEM131466:MEM131475 LUQ131466:LUQ131475 LKU131466:LKU131475 LAY131466:LAY131475 KRC131466:KRC131475 KHG131466:KHG131475 JXK131466:JXK131475 JNO131466:JNO131475 JDS131466:JDS131475 ITW131466:ITW131475 IKA131466:IKA131475 IAE131466:IAE131475 HQI131466:HQI131475 HGM131466:HGM131475 GWQ131466:GWQ131475 GMU131466:GMU131475 GCY131466:GCY131475 FTC131466:FTC131475 FJG131466:FJG131475 EZK131466:EZK131475 EPO131466:EPO131475 EFS131466:EFS131475 DVW131466:DVW131475 DMA131466:DMA131475 DCE131466:DCE131475 CSI131466:CSI131475 CIM131466:CIM131475 BYQ131466:BYQ131475 BOU131466:BOU131475 BEY131466:BEY131475 AVC131466:AVC131475 ALG131466:ALG131475 ABK131466:ABK131475 RO131466:RO131475 HS131466:HS131475 WUE65930:WUE65939 WKI65930:WKI65939 WAM65930:WAM65939 VQQ65930:VQQ65939 VGU65930:VGU65939 UWY65930:UWY65939 UNC65930:UNC65939 UDG65930:UDG65939 TTK65930:TTK65939 TJO65930:TJO65939 SZS65930:SZS65939 SPW65930:SPW65939 SGA65930:SGA65939 RWE65930:RWE65939 RMI65930:RMI65939 RCM65930:RCM65939 QSQ65930:QSQ65939 QIU65930:QIU65939 PYY65930:PYY65939 PPC65930:PPC65939 PFG65930:PFG65939 OVK65930:OVK65939 OLO65930:OLO65939 OBS65930:OBS65939 NRW65930:NRW65939 NIA65930:NIA65939 MYE65930:MYE65939 MOI65930:MOI65939 MEM65930:MEM65939 LUQ65930:LUQ65939 LKU65930:LKU65939 LAY65930:LAY65939 KRC65930:KRC65939 KHG65930:KHG65939 JXK65930:JXK65939 JNO65930:JNO65939 JDS65930:JDS65939 ITW65930:ITW65939 IKA65930:IKA65939 IAE65930:IAE65939 HQI65930:HQI65939 HGM65930:HGM65939 GWQ65930:GWQ65939 GMU65930:GMU65939 GCY65930:GCY65939 FTC65930:FTC65939 FJG65930:FJG65939 EZK65930:EZK65939 EPO65930:EPO65939 EFS65930:EFS65939 DVW65930:DVW65939 DMA65930:DMA65939 DCE65930:DCE65939 CSI65930:CSI65939 CIM65930:CIM65939 BYQ65930:BYQ65939 BOU65930:BOU65939 BEY65930:BEY65939 AVC65930:AVC65939 ALG65930:ALG65939 ABK65930:ABK65939 RO65930:RO65939 HS65930:HS65939 WUE980873:WUE980882 WKI980873:WKI980882 WAM980873:WAM980882 VQQ980873:VQQ980882 VGU980873:VGU980882 UWY980873:UWY980882 UNC980873:UNC980882 UDG980873:UDG980882 TTK980873:TTK980882 TJO980873:TJO980882 SZS980873:SZS980882 SPW980873:SPW980882 SGA980873:SGA980882 RWE980873:RWE980882 RMI980873:RMI980882 RCM980873:RCM980882 QSQ980873:QSQ980882 QIU980873:QIU980882 PYY980873:PYY980882 PPC980873:PPC980882 PFG980873:PFG980882 OVK980873:OVK980882 OLO980873:OLO980882 OBS980873:OBS980882 NRW980873:NRW980882 NIA980873:NIA980882 MYE980873:MYE980882 MOI980873:MOI980882 MEM980873:MEM980882 LUQ980873:LUQ980882 LKU980873:LKU980882 LAY980873:LAY980882 KRC980873:KRC980882 KHG980873:KHG980882 JXK980873:JXK980882 JNO980873:JNO980882 JDS980873:JDS980882 ITW980873:ITW980882 IKA980873:IKA980882 IAE980873:IAE980882 HQI980873:HQI980882 HGM980873:HGM980882 GWQ980873:GWQ980882 GMU980873:GMU980882 GCY980873:GCY980882 FTC980873:FTC980882 FJG980873:FJG980882 EZK980873:EZK980882 EPO980873:EPO980882 EFS980873:EFS980882 DVW980873:DVW980882 DMA980873:DMA980882 DCE980873:DCE980882 CSI980873:CSI980882 CIM980873:CIM980882 BYQ980873:BYQ980882 BOU980873:BOU980882 BEY980873:BEY980882 AVC980873:AVC980882 ALG980873:ALG980882 ABK980873:ABK980882 RO980873:RO980882 HS980873:HS980882 WUE915337:WUE915346 WKI915337:WKI915346 WAM915337:WAM915346 VQQ915337:VQQ915346 VGU915337:VGU915346 UWY915337:UWY915346 UNC915337:UNC915346 UDG915337:UDG915346 TTK915337:TTK915346 TJO915337:TJO915346 SZS915337:SZS915346 SPW915337:SPW915346 SGA915337:SGA915346 RWE915337:RWE915346 RMI915337:RMI915346 RCM915337:RCM915346 QSQ915337:QSQ915346 QIU915337:QIU915346 PYY915337:PYY915346 PPC915337:PPC915346 PFG915337:PFG915346 OVK915337:OVK915346 OLO915337:OLO915346 OBS915337:OBS915346 NRW915337:NRW915346 NIA915337:NIA915346 MYE915337:MYE915346 MOI915337:MOI915346 MEM915337:MEM915346 LUQ915337:LUQ915346 LKU915337:LKU915346 LAY915337:LAY915346 KRC915337:KRC915346 KHG915337:KHG915346 JXK915337:JXK915346 JNO915337:JNO915346 JDS915337:JDS915346 ITW915337:ITW915346 IKA915337:IKA915346 IAE915337:IAE915346 HQI915337:HQI915346 HGM915337:HGM915346 GWQ915337:GWQ915346 GMU915337:GMU915346 GCY915337:GCY915346 FTC915337:FTC915346 FJG915337:FJG915346 EZK915337:EZK915346 EPO915337:EPO915346 EFS915337:EFS915346 DVW915337:DVW915346 DMA915337:DMA915346 DCE915337:DCE915346 CSI915337:CSI915346 CIM915337:CIM915346 BYQ915337:BYQ915346 BOU915337:BOU915346 BEY915337:BEY915346 AVC915337:AVC915346 ALG915337:ALG915346 ABK915337:ABK915346 RO915337:RO915346 HS915337:HS915346 WUE849801:WUE849810 WKI849801:WKI849810 WAM849801:WAM849810 VQQ849801:VQQ849810 VGU849801:VGU849810 UWY849801:UWY849810 UNC849801:UNC849810 UDG849801:UDG849810 TTK849801:TTK849810 TJO849801:TJO849810 SZS849801:SZS849810 SPW849801:SPW849810 SGA849801:SGA849810 RWE849801:RWE849810 RMI849801:RMI849810 RCM849801:RCM849810 QSQ849801:QSQ849810 QIU849801:QIU849810 PYY849801:PYY849810 PPC849801:PPC849810 PFG849801:PFG849810 OVK849801:OVK849810 OLO849801:OLO849810 OBS849801:OBS849810 NRW849801:NRW849810 NIA849801:NIA849810 MYE849801:MYE849810 MOI849801:MOI849810 MEM849801:MEM849810 LUQ849801:LUQ849810 LKU849801:LKU849810 LAY849801:LAY849810 KRC849801:KRC849810 KHG849801:KHG849810 JXK849801:JXK849810 JNO849801:JNO849810 JDS849801:JDS849810 ITW849801:ITW849810 IKA849801:IKA849810 IAE849801:IAE849810 HQI849801:HQI849810 HGM849801:HGM849810 GWQ849801:GWQ849810 GMU849801:GMU849810 GCY849801:GCY849810 FTC849801:FTC849810 FJG849801:FJG849810 EZK849801:EZK849810 EPO849801:EPO849810 EFS849801:EFS849810 DVW849801:DVW849810 DMA849801:DMA849810 DCE849801:DCE849810 CSI849801:CSI849810 CIM849801:CIM849810 BYQ849801:BYQ849810 BOU849801:BOU849810 BEY849801:BEY849810 AVC849801:AVC849810 ALG849801:ALG849810 ABK849801:ABK849810 RO849801:RO849810 HS849801:HS849810 WUE784265:WUE784274 WKI784265:WKI784274 WAM784265:WAM784274 VQQ784265:VQQ784274 VGU784265:VGU784274 UWY784265:UWY784274 UNC784265:UNC784274 UDG784265:UDG784274 TTK784265:TTK784274 TJO784265:TJO784274 SZS784265:SZS784274 SPW784265:SPW784274 SGA784265:SGA784274 RWE784265:RWE784274 RMI784265:RMI784274 RCM784265:RCM784274 QSQ784265:QSQ784274 QIU784265:QIU784274 PYY784265:PYY784274 PPC784265:PPC784274 PFG784265:PFG784274 OVK784265:OVK784274 OLO784265:OLO784274 OBS784265:OBS784274 NRW784265:NRW784274 NIA784265:NIA784274 MYE784265:MYE784274 MOI784265:MOI784274 MEM784265:MEM784274 LUQ784265:LUQ784274 LKU784265:LKU784274 LAY784265:LAY784274 KRC784265:KRC784274 KHG784265:KHG784274 JXK784265:JXK784274 JNO784265:JNO784274 JDS784265:JDS784274 ITW784265:ITW784274 IKA784265:IKA784274 IAE784265:IAE784274 HQI784265:HQI784274 HGM784265:HGM784274 GWQ784265:GWQ784274 GMU784265:GMU784274 GCY784265:GCY784274 FTC784265:FTC784274 FJG784265:FJG784274 EZK784265:EZK784274 EPO784265:EPO784274 EFS784265:EFS784274 DVW784265:DVW784274 DMA784265:DMA784274 DCE784265:DCE784274 CSI784265:CSI784274 CIM784265:CIM784274 BYQ784265:BYQ784274 BOU784265:BOU784274 BEY784265:BEY784274 AVC784265:AVC784274 ALG784265:ALG784274 ABK784265:ABK784274 RO784265:RO784274 HS784265:HS784274 WUE718729:WUE718738 WKI718729:WKI718738 WAM718729:WAM718738 VQQ718729:VQQ718738 VGU718729:VGU718738 UWY718729:UWY718738 UNC718729:UNC718738 UDG718729:UDG718738 TTK718729:TTK718738 TJO718729:TJO718738 SZS718729:SZS718738 SPW718729:SPW718738 SGA718729:SGA718738 RWE718729:RWE718738 RMI718729:RMI718738 RCM718729:RCM718738 QSQ718729:QSQ718738 QIU718729:QIU718738 PYY718729:PYY718738 PPC718729:PPC718738 PFG718729:PFG718738 OVK718729:OVK718738 OLO718729:OLO718738 OBS718729:OBS718738 NRW718729:NRW718738 NIA718729:NIA718738 MYE718729:MYE718738 MOI718729:MOI718738 MEM718729:MEM718738 LUQ718729:LUQ718738 LKU718729:LKU718738 LAY718729:LAY718738 KRC718729:KRC718738 KHG718729:KHG718738 JXK718729:JXK718738 JNO718729:JNO718738 JDS718729:JDS718738 ITW718729:ITW718738 IKA718729:IKA718738 IAE718729:IAE718738 HQI718729:HQI718738 HGM718729:HGM718738 GWQ718729:GWQ718738 GMU718729:GMU718738 GCY718729:GCY718738 FTC718729:FTC718738 FJG718729:FJG718738 EZK718729:EZK718738 EPO718729:EPO718738 EFS718729:EFS718738 DVW718729:DVW718738 DMA718729:DMA718738 DCE718729:DCE718738 CSI718729:CSI718738 CIM718729:CIM718738 BYQ718729:BYQ718738 BOU718729:BOU718738 BEY718729:BEY718738 AVC718729:AVC718738 ALG718729:ALG718738 ABK718729:ABK718738 RO718729:RO718738 HS718729:HS718738 WUE653193:WUE653202 WKI653193:WKI653202 WAM653193:WAM653202 VQQ653193:VQQ653202 VGU653193:VGU653202 UWY653193:UWY653202 UNC653193:UNC653202 UDG653193:UDG653202 TTK653193:TTK653202 TJO653193:TJO653202 SZS653193:SZS653202 SPW653193:SPW653202 SGA653193:SGA653202 RWE653193:RWE653202 RMI653193:RMI653202 RCM653193:RCM653202 QSQ653193:QSQ653202 QIU653193:QIU653202 PYY653193:PYY653202 PPC653193:PPC653202 PFG653193:PFG653202 OVK653193:OVK653202 OLO653193:OLO653202 OBS653193:OBS653202 NRW653193:NRW653202 NIA653193:NIA653202 MYE653193:MYE653202 MOI653193:MOI653202 MEM653193:MEM653202 LUQ653193:LUQ653202 LKU653193:LKU653202 LAY653193:LAY653202 KRC653193:KRC653202 KHG653193:KHG653202 JXK653193:JXK653202 JNO653193:JNO653202 JDS653193:JDS653202 ITW653193:ITW653202 IKA653193:IKA653202 IAE653193:IAE653202 HQI653193:HQI653202 HGM653193:HGM653202 GWQ653193:GWQ653202 GMU653193:GMU653202 GCY653193:GCY653202 FTC653193:FTC653202 FJG653193:FJG653202 EZK653193:EZK653202 EPO653193:EPO653202 EFS653193:EFS653202 DVW653193:DVW653202 DMA653193:DMA653202 DCE653193:DCE653202 CSI653193:CSI653202 CIM653193:CIM653202 BYQ653193:BYQ653202 BOU653193:BOU653202 BEY653193:BEY653202 AVC653193:AVC653202 ALG653193:ALG653202 ABK653193:ABK653202 RO653193:RO653202 HS653193:HS653202 WUE587657:WUE587666 WKI587657:WKI587666 WAM587657:WAM587666 VQQ587657:VQQ587666 VGU587657:VGU587666 UWY587657:UWY587666 UNC587657:UNC587666 UDG587657:UDG587666 TTK587657:TTK587666 TJO587657:TJO587666 SZS587657:SZS587666 SPW587657:SPW587666 SGA587657:SGA587666 RWE587657:RWE587666 RMI587657:RMI587666 RCM587657:RCM587666 QSQ587657:QSQ587666 QIU587657:QIU587666 PYY587657:PYY587666 PPC587657:PPC587666 PFG587657:PFG587666 OVK587657:OVK587666 OLO587657:OLO587666 OBS587657:OBS587666 NRW587657:NRW587666 NIA587657:NIA587666 MYE587657:MYE587666 MOI587657:MOI587666 MEM587657:MEM587666 LUQ587657:LUQ587666 LKU587657:LKU587666 LAY587657:LAY587666 KRC587657:KRC587666 KHG587657:KHG587666 JXK587657:JXK587666 JNO587657:JNO587666 JDS587657:JDS587666 ITW587657:ITW587666 IKA587657:IKA587666 IAE587657:IAE587666 HQI587657:HQI587666 HGM587657:HGM587666 GWQ587657:GWQ587666 GMU587657:GMU587666 GCY587657:GCY587666 FTC587657:FTC587666 FJG587657:FJG587666 EZK587657:EZK587666 EPO587657:EPO587666 EFS587657:EFS587666 DVW587657:DVW587666 DMA587657:DMA587666 DCE587657:DCE587666 CSI587657:CSI587666 CIM587657:CIM587666 BYQ587657:BYQ587666 BOU587657:BOU587666 BEY587657:BEY587666 AVC587657:AVC587666 ALG587657:ALG587666 ABK587657:ABK587666 RO587657:RO587666 HS587657:HS587666 WUE522121:WUE522130 WKI522121:WKI522130 WAM522121:WAM522130 VQQ522121:VQQ522130 VGU522121:VGU522130 UWY522121:UWY522130 UNC522121:UNC522130 UDG522121:UDG522130 TTK522121:TTK522130 TJO522121:TJO522130 SZS522121:SZS522130 SPW522121:SPW522130 SGA522121:SGA522130 RWE522121:RWE522130 RMI522121:RMI522130 RCM522121:RCM522130 QSQ522121:QSQ522130 QIU522121:QIU522130 PYY522121:PYY522130 PPC522121:PPC522130 PFG522121:PFG522130 OVK522121:OVK522130 OLO522121:OLO522130 OBS522121:OBS522130 NRW522121:NRW522130 NIA522121:NIA522130 MYE522121:MYE522130 MOI522121:MOI522130 MEM522121:MEM522130 LUQ522121:LUQ522130 LKU522121:LKU522130 LAY522121:LAY522130 KRC522121:KRC522130 KHG522121:KHG522130 JXK522121:JXK522130 JNO522121:JNO522130 JDS522121:JDS522130 ITW522121:ITW522130 IKA522121:IKA522130 IAE522121:IAE522130 HQI522121:HQI522130 HGM522121:HGM522130 GWQ522121:GWQ522130 GMU522121:GMU522130 GCY522121:GCY522130 FTC522121:FTC522130 FJG522121:FJG522130 EZK522121:EZK522130 EPO522121:EPO522130 EFS522121:EFS522130 DVW522121:DVW522130 DMA522121:DMA522130 DCE522121:DCE522130 CSI522121:CSI522130 CIM522121:CIM522130 BYQ522121:BYQ522130 BOU522121:BOU522130 BEY522121:BEY522130 AVC522121:AVC522130 ALG522121:ALG522130 ABK522121:ABK522130 RO522121:RO522130 HS522121:HS522130 WUE456585:WUE456594 WKI456585:WKI456594 WAM456585:WAM456594 VQQ456585:VQQ456594 VGU456585:VGU456594 UWY456585:UWY456594 UNC456585:UNC456594 UDG456585:UDG456594 TTK456585:TTK456594 TJO456585:TJO456594 SZS456585:SZS456594 SPW456585:SPW456594 SGA456585:SGA456594 RWE456585:RWE456594 RMI456585:RMI456594 RCM456585:RCM456594 QSQ456585:QSQ456594 QIU456585:QIU456594 PYY456585:PYY456594 PPC456585:PPC456594 PFG456585:PFG456594 OVK456585:OVK456594 OLO456585:OLO456594 OBS456585:OBS456594 NRW456585:NRW456594 NIA456585:NIA456594 MYE456585:MYE456594 MOI456585:MOI456594 MEM456585:MEM456594 LUQ456585:LUQ456594 LKU456585:LKU456594 LAY456585:LAY456594 KRC456585:KRC456594 KHG456585:KHG456594 JXK456585:JXK456594 JNO456585:JNO456594 JDS456585:JDS456594 ITW456585:ITW456594 IKA456585:IKA456594 IAE456585:IAE456594 HQI456585:HQI456594 HGM456585:HGM456594 GWQ456585:GWQ456594 GMU456585:GMU456594 GCY456585:GCY456594 FTC456585:FTC456594 FJG456585:FJG456594 EZK456585:EZK456594 EPO456585:EPO456594 EFS456585:EFS456594 DVW456585:DVW456594 DMA456585:DMA456594 DCE456585:DCE456594 CSI456585:CSI456594 CIM456585:CIM456594 BYQ456585:BYQ456594 BOU456585:BOU456594 BEY456585:BEY456594 AVC456585:AVC456594 ALG456585:ALG456594 ABK456585:ABK456594 RO456585:RO456594 HS456585:HS456594 WUE391049:WUE391058 WKI391049:WKI391058 WAM391049:WAM391058 VQQ391049:VQQ391058 VGU391049:VGU391058 UWY391049:UWY391058 UNC391049:UNC391058 UDG391049:UDG391058 TTK391049:TTK391058 TJO391049:TJO391058 SZS391049:SZS391058 SPW391049:SPW391058 SGA391049:SGA391058 RWE391049:RWE391058 RMI391049:RMI391058 RCM391049:RCM391058 QSQ391049:QSQ391058 QIU391049:QIU391058 PYY391049:PYY391058 PPC391049:PPC391058 PFG391049:PFG391058 OVK391049:OVK391058 OLO391049:OLO391058 OBS391049:OBS391058 NRW391049:NRW391058 NIA391049:NIA391058 MYE391049:MYE391058 MOI391049:MOI391058 MEM391049:MEM391058 LUQ391049:LUQ391058 LKU391049:LKU391058 LAY391049:LAY391058 KRC391049:KRC391058 KHG391049:KHG391058 JXK391049:JXK391058 JNO391049:JNO391058 JDS391049:JDS391058 ITW391049:ITW391058 IKA391049:IKA391058 IAE391049:IAE391058 HQI391049:HQI391058 HGM391049:HGM391058 GWQ391049:GWQ391058 GMU391049:GMU391058 GCY391049:GCY391058 FTC391049:FTC391058 FJG391049:FJG391058 EZK391049:EZK391058 EPO391049:EPO391058 EFS391049:EFS391058 DVW391049:DVW391058 DMA391049:DMA391058 DCE391049:DCE391058 CSI391049:CSI391058 CIM391049:CIM391058 BYQ391049:BYQ391058 BOU391049:BOU391058 BEY391049:BEY391058 AVC391049:AVC391058 ALG391049:ALG391058 ABK391049:ABK391058 RO391049:RO391058 HS391049:HS391058 WUE325513:WUE325522 WKI325513:WKI325522 WAM325513:WAM325522 VQQ325513:VQQ325522 VGU325513:VGU325522 UWY325513:UWY325522 UNC325513:UNC325522 UDG325513:UDG325522 TTK325513:TTK325522 TJO325513:TJO325522 SZS325513:SZS325522 SPW325513:SPW325522 SGA325513:SGA325522 RWE325513:RWE325522 RMI325513:RMI325522 RCM325513:RCM325522 QSQ325513:QSQ325522 QIU325513:QIU325522 PYY325513:PYY325522 PPC325513:PPC325522 PFG325513:PFG325522 OVK325513:OVK325522 OLO325513:OLO325522 OBS325513:OBS325522 NRW325513:NRW325522 NIA325513:NIA325522 MYE325513:MYE325522 MOI325513:MOI325522 MEM325513:MEM325522 LUQ325513:LUQ325522 LKU325513:LKU325522 LAY325513:LAY325522 KRC325513:KRC325522 KHG325513:KHG325522 JXK325513:JXK325522 JNO325513:JNO325522 JDS325513:JDS325522 ITW325513:ITW325522 IKA325513:IKA325522 IAE325513:IAE325522 HQI325513:HQI325522 HGM325513:HGM325522 GWQ325513:GWQ325522 GMU325513:GMU325522 GCY325513:GCY325522 FTC325513:FTC325522 FJG325513:FJG325522 EZK325513:EZK325522 EPO325513:EPO325522 EFS325513:EFS325522 DVW325513:DVW325522 DMA325513:DMA325522 DCE325513:DCE325522 CSI325513:CSI325522 CIM325513:CIM325522 BYQ325513:BYQ325522 BOU325513:BOU325522 BEY325513:BEY325522 AVC325513:AVC325522 ALG325513:ALG325522 ABK325513:ABK325522 RO325513:RO325522 HS325513:HS325522 WUE259977:WUE259986 WKI259977:WKI259986 WAM259977:WAM259986 VQQ259977:VQQ259986 VGU259977:VGU259986 UWY259977:UWY259986 UNC259977:UNC259986 UDG259977:UDG259986 TTK259977:TTK259986 TJO259977:TJO259986 SZS259977:SZS259986 SPW259977:SPW259986 SGA259977:SGA259986 RWE259977:RWE259986 RMI259977:RMI259986 RCM259977:RCM259986 QSQ259977:QSQ259986 QIU259977:QIU259986 PYY259977:PYY259986 PPC259977:PPC259986 PFG259977:PFG259986 OVK259977:OVK259986 OLO259977:OLO259986 OBS259977:OBS259986 NRW259977:NRW259986 NIA259977:NIA259986 MYE259977:MYE259986 MOI259977:MOI259986 MEM259977:MEM259986 LUQ259977:LUQ259986 LKU259977:LKU259986 LAY259977:LAY259986 KRC259977:KRC259986 KHG259977:KHG259986 JXK259977:JXK259986 JNO259977:JNO259986 JDS259977:JDS259986 ITW259977:ITW259986 IKA259977:IKA259986 IAE259977:IAE259986 HQI259977:HQI259986 HGM259977:HGM259986 GWQ259977:GWQ259986 GMU259977:GMU259986 GCY259977:GCY259986 FTC259977:FTC259986 FJG259977:FJG259986 EZK259977:EZK259986 EPO259977:EPO259986 EFS259977:EFS259986 DVW259977:DVW259986 DMA259977:DMA259986 DCE259977:DCE259986 CSI259977:CSI259986 CIM259977:CIM259986 BYQ259977:BYQ259986 BOU259977:BOU259986 BEY259977:BEY259986 AVC259977:AVC259986 ALG259977:ALG259986 ABK259977:ABK259986 RO259977:RO259986 HS259977:HS259986 WUE194441:WUE194450 WKI194441:WKI194450 WAM194441:WAM194450 VQQ194441:VQQ194450 VGU194441:VGU194450 UWY194441:UWY194450 UNC194441:UNC194450 UDG194441:UDG194450 TTK194441:TTK194450 TJO194441:TJO194450 SZS194441:SZS194450 SPW194441:SPW194450 SGA194441:SGA194450 RWE194441:RWE194450 RMI194441:RMI194450 RCM194441:RCM194450 QSQ194441:QSQ194450 QIU194441:QIU194450 PYY194441:PYY194450 PPC194441:PPC194450 PFG194441:PFG194450 OVK194441:OVK194450 OLO194441:OLO194450 OBS194441:OBS194450 NRW194441:NRW194450 NIA194441:NIA194450 MYE194441:MYE194450 MOI194441:MOI194450 MEM194441:MEM194450 LUQ194441:LUQ194450 LKU194441:LKU194450 LAY194441:LAY194450 KRC194441:KRC194450 KHG194441:KHG194450 JXK194441:JXK194450 JNO194441:JNO194450 JDS194441:JDS194450 ITW194441:ITW194450 IKA194441:IKA194450 IAE194441:IAE194450 HQI194441:HQI194450 HGM194441:HGM194450 GWQ194441:GWQ194450 GMU194441:GMU194450 GCY194441:GCY194450 FTC194441:FTC194450 FJG194441:FJG194450 EZK194441:EZK194450 EPO194441:EPO194450 EFS194441:EFS194450 DVW194441:DVW194450 DMA194441:DMA194450 DCE194441:DCE194450 CSI194441:CSI194450 CIM194441:CIM194450 BYQ194441:BYQ194450 BOU194441:BOU194450 BEY194441:BEY194450 AVC194441:AVC194450 ALG194441:ALG194450 ABK194441:ABK194450 RO194441:RO194450 HS194441:HS194450 WUE128905:WUE128914 WKI128905:WKI128914 WAM128905:WAM128914 VQQ128905:VQQ128914 VGU128905:VGU128914 UWY128905:UWY128914 UNC128905:UNC128914 UDG128905:UDG128914 TTK128905:TTK128914 TJO128905:TJO128914 SZS128905:SZS128914 SPW128905:SPW128914 SGA128905:SGA128914 RWE128905:RWE128914 RMI128905:RMI128914 RCM128905:RCM128914 QSQ128905:QSQ128914 QIU128905:QIU128914 PYY128905:PYY128914 PPC128905:PPC128914 PFG128905:PFG128914 OVK128905:OVK128914 OLO128905:OLO128914 OBS128905:OBS128914 NRW128905:NRW128914 NIA128905:NIA128914 MYE128905:MYE128914 MOI128905:MOI128914 MEM128905:MEM128914 LUQ128905:LUQ128914 LKU128905:LKU128914 LAY128905:LAY128914 KRC128905:KRC128914 KHG128905:KHG128914 JXK128905:JXK128914 JNO128905:JNO128914 JDS128905:JDS128914 ITW128905:ITW128914 IKA128905:IKA128914 IAE128905:IAE128914 HQI128905:HQI128914 HGM128905:HGM128914 GWQ128905:GWQ128914 GMU128905:GMU128914 GCY128905:GCY128914 FTC128905:FTC128914 FJG128905:FJG128914 EZK128905:EZK128914 EPO128905:EPO128914 EFS128905:EFS128914 DVW128905:DVW128914 DMA128905:DMA128914 DCE128905:DCE128914 CSI128905:CSI128914 CIM128905:CIM128914 BYQ128905:BYQ128914 BOU128905:BOU128914 BEY128905:BEY128914 AVC128905:AVC128914 ALG128905:ALG128914 ABK128905:ABK128914 RO128905:RO128914 HS128905:HS128914 WUE63369:WUE63378 WKI63369:WKI63378 WAM63369:WAM63378 VQQ63369:VQQ63378 VGU63369:VGU63378 UWY63369:UWY63378 UNC63369:UNC63378 UDG63369:UDG63378 TTK63369:TTK63378 TJO63369:TJO63378 SZS63369:SZS63378 SPW63369:SPW63378 SGA63369:SGA63378 RWE63369:RWE63378 RMI63369:RMI63378 RCM63369:RCM63378 QSQ63369:QSQ63378 QIU63369:QIU63378 PYY63369:PYY63378 PPC63369:PPC63378 PFG63369:PFG63378 OVK63369:OVK63378 OLO63369:OLO63378 OBS63369:OBS63378 NRW63369:NRW63378 NIA63369:NIA63378 MYE63369:MYE63378 MOI63369:MOI63378 MEM63369:MEM63378 LUQ63369:LUQ63378 LKU63369:LKU63378 LAY63369:LAY63378 KRC63369:KRC63378 KHG63369:KHG63378 JXK63369:JXK63378 JNO63369:JNO63378 JDS63369:JDS63378 ITW63369:ITW63378 IKA63369:IKA63378 IAE63369:IAE63378 HQI63369:HQI63378 HGM63369:HGM63378 GWQ63369:GWQ63378 GMU63369:GMU63378 GCY63369:GCY63378 FTC63369:FTC63378 FJG63369:FJG63378 EZK63369:EZK63378 EPO63369:EPO63378 EFS63369:EFS63378 DVW63369:DVW63378 DMA63369:DMA63378 DCE63369:DCE63378 CSI63369:CSI63378 CIM63369:CIM63378 BYQ63369:BYQ63378 BOU63369:BOU63378 BEY63369:BEY63378 AVC63369:AVC63378 ALG63369:ALG63378 ABK63369:ABK63378 RO63369:RO63378 HS63369:HS63378 WUE981095:WUE981104 WKI981095:WKI981104 WAM981095:WAM981104 VQQ981095:VQQ981104 VGU981095:VGU981104 UWY981095:UWY981104 UNC981095:UNC981104 UDG981095:UDG981104 TTK981095:TTK981104 TJO981095:TJO981104 SZS981095:SZS981104 SPW981095:SPW981104 SGA981095:SGA981104 RWE981095:RWE981104 RMI981095:RMI981104 RCM981095:RCM981104 QSQ981095:QSQ981104 QIU981095:QIU981104 PYY981095:PYY981104 PPC981095:PPC981104 PFG981095:PFG981104 OVK981095:OVK981104 OLO981095:OLO981104 OBS981095:OBS981104 NRW981095:NRW981104 NIA981095:NIA981104 MYE981095:MYE981104 MOI981095:MOI981104 MEM981095:MEM981104 LUQ981095:LUQ981104 LKU981095:LKU981104 LAY981095:LAY981104 KRC981095:KRC981104 KHG981095:KHG981104 JXK981095:JXK981104 JNO981095:JNO981104 JDS981095:JDS981104 ITW981095:ITW981104 IKA981095:IKA981104 IAE981095:IAE981104 HQI981095:HQI981104 HGM981095:HGM981104 GWQ981095:GWQ981104 GMU981095:GMU981104 GCY981095:GCY981104 FTC981095:FTC981104 FJG981095:FJG981104 EZK981095:EZK981104 EPO981095:EPO981104 EFS981095:EFS981104 DVW981095:DVW981104 DMA981095:DMA981104 DCE981095:DCE981104 CSI981095:CSI981104 CIM981095:CIM981104 BYQ981095:BYQ981104 BOU981095:BOU981104 BEY981095:BEY981104 AVC981095:AVC981104 ALG981095:ALG981104 ABK981095:ABK981104 RO981095:RO981104 HS981095:HS981104 WUE915559:WUE915568 WKI915559:WKI915568 WAM915559:WAM915568 VQQ915559:VQQ915568 VGU915559:VGU915568 UWY915559:UWY915568 UNC915559:UNC915568 UDG915559:UDG915568 TTK915559:TTK915568 TJO915559:TJO915568 SZS915559:SZS915568 SPW915559:SPW915568 SGA915559:SGA915568 RWE915559:RWE915568 RMI915559:RMI915568 RCM915559:RCM915568 QSQ915559:QSQ915568 QIU915559:QIU915568 PYY915559:PYY915568 PPC915559:PPC915568 PFG915559:PFG915568 OVK915559:OVK915568 OLO915559:OLO915568 OBS915559:OBS915568 NRW915559:NRW915568 NIA915559:NIA915568 MYE915559:MYE915568 MOI915559:MOI915568 MEM915559:MEM915568 LUQ915559:LUQ915568 LKU915559:LKU915568 LAY915559:LAY915568 KRC915559:KRC915568 KHG915559:KHG915568 JXK915559:JXK915568 JNO915559:JNO915568 JDS915559:JDS915568 ITW915559:ITW915568 IKA915559:IKA915568 IAE915559:IAE915568 HQI915559:HQI915568 HGM915559:HGM915568 GWQ915559:GWQ915568 GMU915559:GMU915568 GCY915559:GCY915568 FTC915559:FTC915568 FJG915559:FJG915568 EZK915559:EZK915568 EPO915559:EPO915568 EFS915559:EFS915568 DVW915559:DVW915568 DMA915559:DMA915568 DCE915559:DCE915568 CSI915559:CSI915568 CIM915559:CIM915568 BYQ915559:BYQ915568 BOU915559:BOU915568 BEY915559:BEY915568 AVC915559:AVC915568 ALG915559:ALG915568 ABK915559:ABK915568 RO915559:RO915568 HS915559:HS915568 WUE850023:WUE850032 WKI850023:WKI850032 WAM850023:WAM850032 VQQ850023:VQQ850032 VGU850023:VGU850032 UWY850023:UWY850032 UNC850023:UNC850032 UDG850023:UDG850032 TTK850023:TTK850032 TJO850023:TJO850032 SZS850023:SZS850032 SPW850023:SPW850032 SGA850023:SGA850032 RWE850023:RWE850032 RMI850023:RMI850032 RCM850023:RCM850032 QSQ850023:QSQ850032 QIU850023:QIU850032 PYY850023:PYY850032 PPC850023:PPC850032 PFG850023:PFG850032 OVK850023:OVK850032 OLO850023:OLO850032 OBS850023:OBS850032 NRW850023:NRW850032 NIA850023:NIA850032 MYE850023:MYE850032 MOI850023:MOI850032 MEM850023:MEM850032 LUQ850023:LUQ850032 LKU850023:LKU850032 LAY850023:LAY850032 KRC850023:KRC850032 KHG850023:KHG850032 JXK850023:JXK850032 JNO850023:JNO850032 JDS850023:JDS850032 ITW850023:ITW850032 IKA850023:IKA850032 IAE850023:IAE850032 HQI850023:HQI850032 HGM850023:HGM850032 GWQ850023:GWQ850032 GMU850023:GMU850032 GCY850023:GCY850032 FTC850023:FTC850032 FJG850023:FJG850032 EZK850023:EZK850032 EPO850023:EPO850032 EFS850023:EFS850032 DVW850023:DVW850032 DMA850023:DMA850032 DCE850023:DCE850032 CSI850023:CSI850032 CIM850023:CIM850032 BYQ850023:BYQ850032 BOU850023:BOU850032 BEY850023:BEY850032 AVC850023:AVC850032 ALG850023:ALG850032 ABK850023:ABK850032 RO850023:RO850032 HS850023:HS850032 WUE784487:WUE784496 WKI784487:WKI784496 WAM784487:WAM784496 VQQ784487:VQQ784496 VGU784487:VGU784496 UWY784487:UWY784496 UNC784487:UNC784496 UDG784487:UDG784496 TTK784487:TTK784496 TJO784487:TJO784496 SZS784487:SZS784496 SPW784487:SPW784496 SGA784487:SGA784496 RWE784487:RWE784496 RMI784487:RMI784496 RCM784487:RCM784496 QSQ784487:QSQ784496 QIU784487:QIU784496 PYY784487:PYY784496 PPC784487:PPC784496 PFG784487:PFG784496 OVK784487:OVK784496 OLO784487:OLO784496 OBS784487:OBS784496 NRW784487:NRW784496 NIA784487:NIA784496 MYE784487:MYE784496 MOI784487:MOI784496 MEM784487:MEM784496 LUQ784487:LUQ784496 LKU784487:LKU784496 LAY784487:LAY784496 KRC784487:KRC784496 KHG784487:KHG784496 JXK784487:JXK784496 JNO784487:JNO784496 JDS784487:JDS784496 ITW784487:ITW784496 IKA784487:IKA784496 IAE784487:IAE784496 HQI784487:HQI784496 HGM784487:HGM784496 GWQ784487:GWQ784496 GMU784487:GMU784496 GCY784487:GCY784496 FTC784487:FTC784496 FJG784487:FJG784496 EZK784487:EZK784496 EPO784487:EPO784496 EFS784487:EFS784496 DVW784487:DVW784496 DMA784487:DMA784496 DCE784487:DCE784496 CSI784487:CSI784496 CIM784487:CIM784496 BYQ784487:BYQ784496 BOU784487:BOU784496 BEY784487:BEY784496 AVC784487:AVC784496 ALG784487:ALG784496 ABK784487:ABK784496 RO784487:RO784496 HS784487:HS784496 WUE718951:WUE718960 WKI718951:WKI718960 WAM718951:WAM718960 VQQ718951:VQQ718960 VGU718951:VGU718960 UWY718951:UWY718960 UNC718951:UNC718960 UDG718951:UDG718960 TTK718951:TTK718960 TJO718951:TJO718960 SZS718951:SZS718960 SPW718951:SPW718960 SGA718951:SGA718960 RWE718951:RWE718960 RMI718951:RMI718960 RCM718951:RCM718960 QSQ718951:QSQ718960 QIU718951:QIU718960 PYY718951:PYY718960 PPC718951:PPC718960 PFG718951:PFG718960 OVK718951:OVK718960 OLO718951:OLO718960 OBS718951:OBS718960 NRW718951:NRW718960 NIA718951:NIA718960 MYE718951:MYE718960 MOI718951:MOI718960 MEM718951:MEM718960 LUQ718951:LUQ718960 LKU718951:LKU718960 LAY718951:LAY718960 KRC718951:KRC718960 KHG718951:KHG718960 JXK718951:JXK718960 JNO718951:JNO718960 JDS718951:JDS718960 ITW718951:ITW718960 IKA718951:IKA718960 IAE718951:IAE718960 HQI718951:HQI718960 HGM718951:HGM718960 GWQ718951:GWQ718960 GMU718951:GMU718960 GCY718951:GCY718960 FTC718951:FTC718960 FJG718951:FJG718960 EZK718951:EZK718960 EPO718951:EPO718960 EFS718951:EFS718960 DVW718951:DVW718960 DMA718951:DMA718960 DCE718951:DCE718960 CSI718951:CSI718960 CIM718951:CIM718960 BYQ718951:BYQ718960 BOU718951:BOU718960 BEY718951:BEY718960 AVC718951:AVC718960 ALG718951:ALG718960 ABK718951:ABK718960 RO718951:RO718960 HS718951:HS718960 WUE653415:WUE653424 WKI653415:WKI653424 WAM653415:WAM653424 VQQ653415:VQQ653424 VGU653415:VGU653424 UWY653415:UWY653424 UNC653415:UNC653424 UDG653415:UDG653424 TTK653415:TTK653424 TJO653415:TJO653424 SZS653415:SZS653424 SPW653415:SPW653424 SGA653415:SGA653424 RWE653415:RWE653424 RMI653415:RMI653424 RCM653415:RCM653424 QSQ653415:QSQ653424 QIU653415:QIU653424 PYY653415:PYY653424 PPC653415:PPC653424 PFG653415:PFG653424 OVK653415:OVK653424 OLO653415:OLO653424 OBS653415:OBS653424 NRW653415:NRW653424 NIA653415:NIA653424 MYE653415:MYE653424 MOI653415:MOI653424 MEM653415:MEM653424 LUQ653415:LUQ653424 LKU653415:LKU653424 LAY653415:LAY653424 KRC653415:KRC653424 KHG653415:KHG653424 JXK653415:JXK653424 JNO653415:JNO653424 JDS653415:JDS653424 ITW653415:ITW653424 IKA653415:IKA653424 IAE653415:IAE653424 HQI653415:HQI653424 HGM653415:HGM653424 GWQ653415:GWQ653424 GMU653415:GMU653424 GCY653415:GCY653424 FTC653415:FTC653424 FJG653415:FJG653424 EZK653415:EZK653424 EPO653415:EPO653424 EFS653415:EFS653424 DVW653415:DVW653424 DMA653415:DMA653424 DCE653415:DCE653424 CSI653415:CSI653424 CIM653415:CIM653424 BYQ653415:BYQ653424 BOU653415:BOU653424 BEY653415:BEY653424 AVC653415:AVC653424 ALG653415:ALG653424 ABK653415:ABK653424 RO653415:RO653424 HS653415:HS653424 WUE587879:WUE587888 WKI587879:WKI587888 WAM587879:WAM587888 VQQ587879:VQQ587888 VGU587879:VGU587888 UWY587879:UWY587888 UNC587879:UNC587888 UDG587879:UDG587888 TTK587879:TTK587888 TJO587879:TJO587888 SZS587879:SZS587888 SPW587879:SPW587888 SGA587879:SGA587888 RWE587879:RWE587888 RMI587879:RMI587888 RCM587879:RCM587888 QSQ587879:QSQ587888 QIU587879:QIU587888 PYY587879:PYY587888 PPC587879:PPC587888 PFG587879:PFG587888 OVK587879:OVK587888 OLO587879:OLO587888 OBS587879:OBS587888 NRW587879:NRW587888 NIA587879:NIA587888 MYE587879:MYE587888 MOI587879:MOI587888 MEM587879:MEM587888 LUQ587879:LUQ587888 LKU587879:LKU587888 LAY587879:LAY587888 KRC587879:KRC587888 KHG587879:KHG587888 JXK587879:JXK587888 JNO587879:JNO587888 JDS587879:JDS587888 ITW587879:ITW587888 IKA587879:IKA587888 IAE587879:IAE587888 HQI587879:HQI587888 HGM587879:HGM587888 GWQ587879:GWQ587888 GMU587879:GMU587888 GCY587879:GCY587888 FTC587879:FTC587888 FJG587879:FJG587888 EZK587879:EZK587888 EPO587879:EPO587888 EFS587879:EFS587888 DVW587879:DVW587888 DMA587879:DMA587888 DCE587879:DCE587888 CSI587879:CSI587888 CIM587879:CIM587888 BYQ587879:BYQ587888 BOU587879:BOU587888 BEY587879:BEY587888 AVC587879:AVC587888 ALG587879:ALG587888 ABK587879:ABK587888 RO587879:RO587888 HS587879:HS587888 WUE522343:WUE522352 WKI522343:WKI522352 WAM522343:WAM522352 VQQ522343:VQQ522352 VGU522343:VGU522352 UWY522343:UWY522352 UNC522343:UNC522352 UDG522343:UDG522352 TTK522343:TTK522352 TJO522343:TJO522352 SZS522343:SZS522352 SPW522343:SPW522352 SGA522343:SGA522352 RWE522343:RWE522352 RMI522343:RMI522352 RCM522343:RCM522352 QSQ522343:QSQ522352 QIU522343:QIU522352 PYY522343:PYY522352 PPC522343:PPC522352 PFG522343:PFG522352 OVK522343:OVK522352 OLO522343:OLO522352 OBS522343:OBS522352 NRW522343:NRW522352 NIA522343:NIA522352 MYE522343:MYE522352 MOI522343:MOI522352 MEM522343:MEM522352 LUQ522343:LUQ522352 LKU522343:LKU522352 LAY522343:LAY522352 KRC522343:KRC522352 KHG522343:KHG522352 JXK522343:JXK522352 JNO522343:JNO522352 JDS522343:JDS522352 ITW522343:ITW522352 IKA522343:IKA522352 IAE522343:IAE522352 HQI522343:HQI522352 HGM522343:HGM522352 GWQ522343:GWQ522352 GMU522343:GMU522352 GCY522343:GCY522352 FTC522343:FTC522352 FJG522343:FJG522352 EZK522343:EZK522352 EPO522343:EPO522352 EFS522343:EFS522352 DVW522343:DVW522352 DMA522343:DMA522352 DCE522343:DCE522352 CSI522343:CSI522352 CIM522343:CIM522352 BYQ522343:BYQ522352 BOU522343:BOU522352 BEY522343:BEY522352 AVC522343:AVC522352 ALG522343:ALG522352 ABK522343:ABK522352 RO522343:RO522352 HS522343:HS522352 WUE456807:WUE456816 WKI456807:WKI456816 WAM456807:WAM456816 VQQ456807:VQQ456816 VGU456807:VGU456816 UWY456807:UWY456816 UNC456807:UNC456816 UDG456807:UDG456816 TTK456807:TTK456816 TJO456807:TJO456816 SZS456807:SZS456816 SPW456807:SPW456816 SGA456807:SGA456816 RWE456807:RWE456816 RMI456807:RMI456816 RCM456807:RCM456816 QSQ456807:QSQ456816 QIU456807:QIU456816 PYY456807:PYY456816 PPC456807:PPC456816 PFG456807:PFG456816 OVK456807:OVK456816 OLO456807:OLO456816 OBS456807:OBS456816 NRW456807:NRW456816 NIA456807:NIA456816 MYE456807:MYE456816 MOI456807:MOI456816 MEM456807:MEM456816 LUQ456807:LUQ456816 LKU456807:LKU456816 LAY456807:LAY456816 KRC456807:KRC456816 KHG456807:KHG456816 JXK456807:JXK456816 JNO456807:JNO456816 JDS456807:JDS456816 ITW456807:ITW456816 IKA456807:IKA456816 IAE456807:IAE456816 HQI456807:HQI456816 HGM456807:HGM456816 GWQ456807:GWQ456816 GMU456807:GMU456816 GCY456807:GCY456816 FTC456807:FTC456816 FJG456807:FJG456816 EZK456807:EZK456816 EPO456807:EPO456816 EFS456807:EFS456816 DVW456807:DVW456816 DMA456807:DMA456816 DCE456807:DCE456816 CSI456807:CSI456816 CIM456807:CIM456816 BYQ456807:BYQ456816 BOU456807:BOU456816 BEY456807:BEY456816 AVC456807:AVC456816 ALG456807:ALG456816 ABK456807:ABK456816 RO456807:RO456816 HS456807:HS456816 WUE391271:WUE391280 WKI391271:WKI391280 WAM391271:WAM391280 VQQ391271:VQQ391280 VGU391271:VGU391280 UWY391271:UWY391280 UNC391271:UNC391280 UDG391271:UDG391280 TTK391271:TTK391280 TJO391271:TJO391280 SZS391271:SZS391280 SPW391271:SPW391280 SGA391271:SGA391280 RWE391271:RWE391280 RMI391271:RMI391280 RCM391271:RCM391280 QSQ391271:QSQ391280 QIU391271:QIU391280 PYY391271:PYY391280 PPC391271:PPC391280 PFG391271:PFG391280 OVK391271:OVK391280 OLO391271:OLO391280 OBS391271:OBS391280 NRW391271:NRW391280 NIA391271:NIA391280 MYE391271:MYE391280 MOI391271:MOI391280 MEM391271:MEM391280 LUQ391271:LUQ391280 LKU391271:LKU391280 LAY391271:LAY391280 KRC391271:KRC391280 KHG391271:KHG391280 JXK391271:JXK391280 JNO391271:JNO391280 JDS391271:JDS391280 ITW391271:ITW391280 IKA391271:IKA391280 IAE391271:IAE391280 HQI391271:HQI391280 HGM391271:HGM391280 GWQ391271:GWQ391280 GMU391271:GMU391280 GCY391271:GCY391280 FTC391271:FTC391280 FJG391271:FJG391280 EZK391271:EZK391280 EPO391271:EPO391280 EFS391271:EFS391280 DVW391271:DVW391280 DMA391271:DMA391280 DCE391271:DCE391280 CSI391271:CSI391280 CIM391271:CIM391280 BYQ391271:BYQ391280 BOU391271:BOU391280 BEY391271:BEY391280 AVC391271:AVC391280 ALG391271:ALG391280 ABK391271:ABK391280 RO391271:RO391280 HS391271:HS391280 WUE325735:WUE325744 WKI325735:WKI325744 WAM325735:WAM325744 VQQ325735:VQQ325744 VGU325735:VGU325744 UWY325735:UWY325744 UNC325735:UNC325744 UDG325735:UDG325744 TTK325735:TTK325744 TJO325735:TJO325744 SZS325735:SZS325744 SPW325735:SPW325744 SGA325735:SGA325744 RWE325735:RWE325744 RMI325735:RMI325744 RCM325735:RCM325744 QSQ325735:QSQ325744 QIU325735:QIU325744 PYY325735:PYY325744 PPC325735:PPC325744 PFG325735:PFG325744 OVK325735:OVK325744 OLO325735:OLO325744 OBS325735:OBS325744 NRW325735:NRW325744 NIA325735:NIA325744 MYE325735:MYE325744 MOI325735:MOI325744 MEM325735:MEM325744 LUQ325735:LUQ325744 LKU325735:LKU325744 LAY325735:LAY325744 KRC325735:KRC325744 KHG325735:KHG325744 JXK325735:JXK325744 JNO325735:JNO325744 JDS325735:JDS325744 ITW325735:ITW325744 IKA325735:IKA325744 IAE325735:IAE325744 HQI325735:HQI325744 HGM325735:HGM325744 GWQ325735:GWQ325744 GMU325735:GMU325744 GCY325735:GCY325744 FTC325735:FTC325744 FJG325735:FJG325744 EZK325735:EZK325744 EPO325735:EPO325744 EFS325735:EFS325744 DVW325735:DVW325744 DMA325735:DMA325744 DCE325735:DCE325744 CSI325735:CSI325744 CIM325735:CIM325744 BYQ325735:BYQ325744 BOU325735:BOU325744 BEY325735:BEY325744 AVC325735:AVC325744 ALG325735:ALG325744 ABK325735:ABK325744 RO325735:RO325744 HS325735:HS325744 WUE260199:WUE260208 WKI260199:WKI260208 WAM260199:WAM260208 VQQ260199:VQQ260208 VGU260199:VGU260208 UWY260199:UWY260208 UNC260199:UNC260208 UDG260199:UDG260208 TTK260199:TTK260208 TJO260199:TJO260208 SZS260199:SZS260208 SPW260199:SPW260208 SGA260199:SGA260208 RWE260199:RWE260208 RMI260199:RMI260208 RCM260199:RCM260208 QSQ260199:QSQ260208 QIU260199:QIU260208 PYY260199:PYY260208 PPC260199:PPC260208 PFG260199:PFG260208 OVK260199:OVK260208 OLO260199:OLO260208 OBS260199:OBS260208 NRW260199:NRW260208 NIA260199:NIA260208 MYE260199:MYE260208 MOI260199:MOI260208 MEM260199:MEM260208 LUQ260199:LUQ260208 LKU260199:LKU260208 LAY260199:LAY260208 KRC260199:KRC260208 KHG260199:KHG260208 JXK260199:JXK260208 JNO260199:JNO260208 JDS260199:JDS260208 ITW260199:ITW260208 IKA260199:IKA260208 IAE260199:IAE260208 HQI260199:HQI260208 HGM260199:HGM260208 GWQ260199:GWQ260208 GMU260199:GMU260208 GCY260199:GCY260208 FTC260199:FTC260208 FJG260199:FJG260208 EZK260199:EZK260208 EPO260199:EPO260208 EFS260199:EFS260208 DVW260199:DVW260208 DMA260199:DMA260208 DCE260199:DCE260208 CSI260199:CSI260208 CIM260199:CIM260208 BYQ260199:BYQ260208 BOU260199:BOU260208 BEY260199:BEY260208 AVC260199:AVC260208 ALG260199:ALG260208 ABK260199:ABK260208 RO260199:RO260208 HS260199:HS260208 WUE194663:WUE194672 WKI194663:WKI194672 WAM194663:WAM194672 VQQ194663:VQQ194672 VGU194663:VGU194672 UWY194663:UWY194672 UNC194663:UNC194672 UDG194663:UDG194672 TTK194663:TTK194672 TJO194663:TJO194672 SZS194663:SZS194672 SPW194663:SPW194672 SGA194663:SGA194672 RWE194663:RWE194672 RMI194663:RMI194672 RCM194663:RCM194672 QSQ194663:QSQ194672 QIU194663:QIU194672 PYY194663:PYY194672 PPC194663:PPC194672 PFG194663:PFG194672 OVK194663:OVK194672 OLO194663:OLO194672 OBS194663:OBS194672 NRW194663:NRW194672 NIA194663:NIA194672 MYE194663:MYE194672 MOI194663:MOI194672 MEM194663:MEM194672 LUQ194663:LUQ194672 LKU194663:LKU194672 LAY194663:LAY194672 KRC194663:KRC194672 KHG194663:KHG194672 JXK194663:JXK194672 JNO194663:JNO194672 JDS194663:JDS194672 ITW194663:ITW194672 IKA194663:IKA194672 IAE194663:IAE194672 HQI194663:HQI194672 HGM194663:HGM194672 GWQ194663:GWQ194672 GMU194663:GMU194672 GCY194663:GCY194672 FTC194663:FTC194672 FJG194663:FJG194672 EZK194663:EZK194672 EPO194663:EPO194672 EFS194663:EFS194672 DVW194663:DVW194672 DMA194663:DMA194672 DCE194663:DCE194672 CSI194663:CSI194672 CIM194663:CIM194672 BYQ194663:BYQ194672 BOU194663:BOU194672 BEY194663:BEY194672 AVC194663:AVC194672 ALG194663:ALG194672 ABK194663:ABK194672 RO194663:RO194672 HS194663:HS194672 WUE129127:WUE129136 WKI129127:WKI129136 WAM129127:WAM129136 VQQ129127:VQQ129136 VGU129127:VGU129136 UWY129127:UWY129136 UNC129127:UNC129136 UDG129127:UDG129136 TTK129127:TTK129136 TJO129127:TJO129136 SZS129127:SZS129136 SPW129127:SPW129136 SGA129127:SGA129136 RWE129127:RWE129136 RMI129127:RMI129136 RCM129127:RCM129136 QSQ129127:QSQ129136 QIU129127:QIU129136 PYY129127:PYY129136 PPC129127:PPC129136 PFG129127:PFG129136 OVK129127:OVK129136 OLO129127:OLO129136 OBS129127:OBS129136 NRW129127:NRW129136 NIA129127:NIA129136 MYE129127:MYE129136 MOI129127:MOI129136 MEM129127:MEM129136 LUQ129127:LUQ129136 LKU129127:LKU129136 LAY129127:LAY129136 KRC129127:KRC129136 KHG129127:KHG129136 JXK129127:JXK129136 JNO129127:JNO129136 JDS129127:JDS129136 ITW129127:ITW129136 IKA129127:IKA129136 IAE129127:IAE129136 HQI129127:HQI129136 HGM129127:HGM129136 GWQ129127:GWQ129136 GMU129127:GMU129136 GCY129127:GCY129136 FTC129127:FTC129136 FJG129127:FJG129136 EZK129127:EZK129136 EPO129127:EPO129136 EFS129127:EFS129136 DVW129127:DVW129136 DMA129127:DMA129136 DCE129127:DCE129136 CSI129127:CSI129136 CIM129127:CIM129136 BYQ129127:BYQ129136 BOU129127:BOU129136 BEY129127:BEY129136 AVC129127:AVC129136 ALG129127:ALG129136 ABK129127:ABK129136 RO129127:RO129136 HS129127:HS129136 WUE63591:WUE63600 WKI63591:WKI63600 WAM63591:WAM63600 VQQ63591:VQQ63600 VGU63591:VGU63600 UWY63591:UWY63600 UNC63591:UNC63600 UDG63591:UDG63600 TTK63591:TTK63600 TJO63591:TJO63600 SZS63591:SZS63600 SPW63591:SPW63600 SGA63591:SGA63600 RWE63591:RWE63600 RMI63591:RMI63600 RCM63591:RCM63600 QSQ63591:QSQ63600 QIU63591:QIU63600 PYY63591:PYY63600 PPC63591:PPC63600 PFG63591:PFG63600 OVK63591:OVK63600 OLO63591:OLO63600 OBS63591:OBS63600 NRW63591:NRW63600 NIA63591:NIA63600 MYE63591:MYE63600 MOI63591:MOI63600 MEM63591:MEM63600 LUQ63591:LUQ63600 LKU63591:LKU63600 LAY63591:LAY63600 KRC63591:KRC63600 KHG63591:KHG63600 JXK63591:JXK63600 JNO63591:JNO63600 JDS63591:JDS63600 ITW63591:ITW63600 IKA63591:IKA63600 IAE63591:IAE63600 HQI63591:HQI63600 HGM63591:HGM63600 GWQ63591:GWQ63600 GMU63591:GMU63600 GCY63591:GCY63600 FTC63591:FTC63600 FJG63591:FJG63600 EZK63591:EZK63600 EPO63591:EPO63600 EFS63591:EFS63600 DVW63591:DVW63600 DMA63591:DMA63600 DCE63591:DCE63600 CSI63591:CSI63600 CIM63591:CIM63600 BYQ63591:BYQ63600 BOU63591:BOU63600 BEY63591:BEY63600 AVC63591:AVC63600 ALG63591:ALG63600 ABK63591:ABK63600 RO63591:RO63600 HS63591:HS63600 WUE981174:WUE981183 WKI981174:WKI981183 WAM981174:WAM981183 VQQ981174:VQQ981183 VGU981174:VGU981183 UWY981174:UWY981183 UNC981174:UNC981183 UDG981174:UDG981183 TTK981174:TTK981183 TJO981174:TJO981183 SZS981174:SZS981183 SPW981174:SPW981183 SGA981174:SGA981183 RWE981174:RWE981183 RMI981174:RMI981183 RCM981174:RCM981183 QSQ981174:QSQ981183 QIU981174:QIU981183 PYY981174:PYY981183 PPC981174:PPC981183 PFG981174:PFG981183 OVK981174:OVK981183 OLO981174:OLO981183 OBS981174:OBS981183 NRW981174:NRW981183 NIA981174:NIA981183 MYE981174:MYE981183 MOI981174:MOI981183 MEM981174:MEM981183 LUQ981174:LUQ981183 LKU981174:LKU981183 LAY981174:LAY981183 KRC981174:KRC981183 KHG981174:KHG981183 JXK981174:JXK981183 JNO981174:JNO981183 JDS981174:JDS981183 ITW981174:ITW981183 IKA981174:IKA981183 IAE981174:IAE981183 HQI981174:HQI981183 HGM981174:HGM981183 GWQ981174:GWQ981183 GMU981174:GMU981183 GCY981174:GCY981183 FTC981174:FTC981183 FJG981174:FJG981183 EZK981174:EZK981183 EPO981174:EPO981183 EFS981174:EFS981183 DVW981174:DVW981183 DMA981174:DMA981183 DCE981174:DCE981183 CSI981174:CSI981183 CIM981174:CIM981183 BYQ981174:BYQ981183 BOU981174:BOU981183 BEY981174:BEY981183 AVC981174:AVC981183 ALG981174:ALG981183 ABK981174:ABK981183 RO981174:RO981183 HS981174:HS981183 WUE915638:WUE915647 WKI915638:WKI915647 WAM915638:WAM915647 VQQ915638:VQQ915647 VGU915638:VGU915647 UWY915638:UWY915647 UNC915638:UNC915647 UDG915638:UDG915647 TTK915638:TTK915647 TJO915638:TJO915647 SZS915638:SZS915647 SPW915638:SPW915647 SGA915638:SGA915647 RWE915638:RWE915647 RMI915638:RMI915647 RCM915638:RCM915647 QSQ915638:QSQ915647 QIU915638:QIU915647 PYY915638:PYY915647 PPC915638:PPC915647 PFG915638:PFG915647 OVK915638:OVK915647 OLO915638:OLO915647 OBS915638:OBS915647 NRW915638:NRW915647 NIA915638:NIA915647 MYE915638:MYE915647 MOI915638:MOI915647 MEM915638:MEM915647 LUQ915638:LUQ915647 LKU915638:LKU915647 LAY915638:LAY915647 KRC915638:KRC915647 KHG915638:KHG915647 JXK915638:JXK915647 JNO915638:JNO915647 JDS915638:JDS915647 ITW915638:ITW915647 IKA915638:IKA915647 IAE915638:IAE915647 HQI915638:HQI915647 HGM915638:HGM915647 GWQ915638:GWQ915647 GMU915638:GMU915647 GCY915638:GCY915647 FTC915638:FTC915647 FJG915638:FJG915647 EZK915638:EZK915647 EPO915638:EPO915647 EFS915638:EFS915647 DVW915638:DVW915647 DMA915638:DMA915647 DCE915638:DCE915647 CSI915638:CSI915647 CIM915638:CIM915647 BYQ915638:BYQ915647 BOU915638:BOU915647 BEY915638:BEY915647 AVC915638:AVC915647 ALG915638:ALG915647 ABK915638:ABK915647 RO915638:RO915647 HS915638:HS915647 WUE850102:WUE850111 WKI850102:WKI850111 WAM850102:WAM850111 VQQ850102:VQQ850111 VGU850102:VGU850111 UWY850102:UWY850111 UNC850102:UNC850111 UDG850102:UDG850111 TTK850102:TTK850111 TJO850102:TJO850111 SZS850102:SZS850111 SPW850102:SPW850111 SGA850102:SGA850111 RWE850102:RWE850111 RMI850102:RMI850111 RCM850102:RCM850111 QSQ850102:QSQ850111 QIU850102:QIU850111 PYY850102:PYY850111 PPC850102:PPC850111 PFG850102:PFG850111 OVK850102:OVK850111 OLO850102:OLO850111 OBS850102:OBS850111 NRW850102:NRW850111 NIA850102:NIA850111 MYE850102:MYE850111 MOI850102:MOI850111 MEM850102:MEM850111 LUQ850102:LUQ850111 LKU850102:LKU850111 LAY850102:LAY850111 KRC850102:KRC850111 KHG850102:KHG850111 JXK850102:JXK850111 JNO850102:JNO850111 JDS850102:JDS850111 ITW850102:ITW850111 IKA850102:IKA850111 IAE850102:IAE850111 HQI850102:HQI850111 HGM850102:HGM850111 GWQ850102:GWQ850111 GMU850102:GMU850111 GCY850102:GCY850111 FTC850102:FTC850111 FJG850102:FJG850111 EZK850102:EZK850111 EPO850102:EPO850111 EFS850102:EFS850111 DVW850102:DVW850111 DMA850102:DMA850111 DCE850102:DCE850111 CSI850102:CSI850111 CIM850102:CIM850111 BYQ850102:BYQ850111 BOU850102:BOU850111 BEY850102:BEY850111 AVC850102:AVC850111 ALG850102:ALG850111 ABK850102:ABK850111 RO850102:RO850111 HS850102:HS850111 WUE784566:WUE784575 WKI784566:WKI784575 WAM784566:WAM784575 VQQ784566:VQQ784575 VGU784566:VGU784575 UWY784566:UWY784575 UNC784566:UNC784575 UDG784566:UDG784575 TTK784566:TTK784575 TJO784566:TJO784575 SZS784566:SZS784575 SPW784566:SPW784575 SGA784566:SGA784575 RWE784566:RWE784575 RMI784566:RMI784575 RCM784566:RCM784575 QSQ784566:QSQ784575 QIU784566:QIU784575 PYY784566:PYY784575 PPC784566:PPC784575 PFG784566:PFG784575 OVK784566:OVK784575 OLO784566:OLO784575 OBS784566:OBS784575 NRW784566:NRW784575 NIA784566:NIA784575 MYE784566:MYE784575 MOI784566:MOI784575 MEM784566:MEM784575 LUQ784566:LUQ784575 LKU784566:LKU784575 LAY784566:LAY784575 KRC784566:KRC784575 KHG784566:KHG784575 JXK784566:JXK784575 JNO784566:JNO784575 JDS784566:JDS784575 ITW784566:ITW784575 IKA784566:IKA784575 IAE784566:IAE784575 HQI784566:HQI784575 HGM784566:HGM784575 GWQ784566:GWQ784575 GMU784566:GMU784575 GCY784566:GCY784575 FTC784566:FTC784575 FJG784566:FJG784575 EZK784566:EZK784575 EPO784566:EPO784575 EFS784566:EFS784575 DVW784566:DVW784575 DMA784566:DMA784575 DCE784566:DCE784575 CSI784566:CSI784575 CIM784566:CIM784575 BYQ784566:BYQ784575 BOU784566:BOU784575 BEY784566:BEY784575 AVC784566:AVC784575 ALG784566:ALG784575 ABK784566:ABK784575 RO784566:RO784575 HS784566:HS784575 WUE719030:WUE719039 WKI719030:WKI719039 WAM719030:WAM719039 VQQ719030:VQQ719039 VGU719030:VGU719039 UWY719030:UWY719039 UNC719030:UNC719039 UDG719030:UDG719039 TTK719030:TTK719039 TJO719030:TJO719039 SZS719030:SZS719039 SPW719030:SPW719039 SGA719030:SGA719039 RWE719030:RWE719039 RMI719030:RMI719039 RCM719030:RCM719039 QSQ719030:QSQ719039 QIU719030:QIU719039 PYY719030:PYY719039 PPC719030:PPC719039 PFG719030:PFG719039 OVK719030:OVK719039 OLO719030:OLO719039 OBS719030:OBS719039 NRW719030:NRW719039 NIA719030:NIA719039 MYE719030:MYE719039 MOI719030:MOI719039 MEM719030:MEM719039 LUQ719030:LUQ719039 LKU719030:LKU719039 LAY719030:LAY719039 KRC719030:KRC719039 KHG719030:KHG719039 JXK719030:JXK719039 JNO719030:JNO719039 JDS719030:JDS719039 ITW719030:ITW719039 IKA719030:IKA719039 IAE719030:IAE719039 HQI719030:HQI719039 HGM719030:HGM719039 GWQ719030:GWQ719039 GMU719030:GMU719039 GCY719030:GCY719039 FTC719030:FTC719039 FJG719030:FJG719039 EZK719030:EZK719039 EPO719030:EPO719039 EFS719030:EFS719039 DVW719030:DVW719039 DMA719030:DMA719039 DCE719030:DCE719039 CSI719030:CSI719039 CIM719030:CIM719039 BYQ719030:BYQ719039 BOU719030:BOU719039 BEY719030:BEY719039 AVC719030:AVC719039 ALG719030:ALG719039 ABK719030:ABK719039 RO719030:RO719039 HS719030:HS719039 WUE653494:WUE653503 WKI653494:WKI653503 WAM653494:WAM653503 VQQ653494:VQQ653503 VGU653494:VGU653503 UWY653494:UWY653503 UNC653494:UNC653503 UDG653494:UDG653503 TTK653494:TTK653503 TJO653494:TJO653503 SZS653494:SZS653503 SPW653494:SPW653503 SGA653494:SGA653503 RWE653494:RWE653503 RMI653494:RMI653503 RCM653494:RCM653503 QSQ653494:QSQ653503 QIU653494:QIU653503 PYY653494:PYY653503 PPC653494:PPC653503 PFG653494:PFG653503 OVK653494:OVK653503 OLO653494:OLO653503 OBS653494:OBS653503 NRW653494:NRW653503 NIA653494:NIA653503 MYE653494:MYE653503 MOI653494:MOI653503 MEM653494:MEM653503 LUQ653494:LUQ653503 LKU653494:LKU653503 LAY653494:LAY653503 KRC653494:KRC653503 KHG653494:KHG653503 JXK653494:JXK653503 JNO653494:JNO653503 JDS653494:JDS653503 ITW653494:ITW653503 IKA653494:IKA653503 IAE653494:IAE653503 HQI653494:HQI653503 HGM653494:HGM653503 GWQ653494:GWQ653503 GMU653494:GMU653503 GCY653494:GCY653503 FTC653494:FTC653503 FJG653494:FJG653503 EZK653494:EZK653503 EPO653494:EPO653503 EFS653494:EFS653503 DVW653494:DVW653503 DMA653494:DMA653503 DCE653494:DCE653503 CSI653494:CSI653503 CIM653494:CIM653503 BYQ653494:BYQ653503 BOU653494:BOU653503 BEY653494:BEY653503 AVC653494:AVC653503 ALG653494:ALG653503 ABK653494:ABK653503 RO653494:RO653503 HS653494:HS653503 WUE587958:WUE587967 WKI587958:WKI587967 WAM587958:WAM587967 VQQ587958:VQQ587967 VGU587958:VGU587967 UWY587958:UWY587967 UNC587958:UNC587967 UDG587958:UDG587967 TTK587958:TTK587967 TJO587958:TJO587967 SZS587958:SZS587967 SPW587958:SPW587967 SGA587958:SGA587967 RWE587958:RWE587967 RMI587958:RMI587967 RCM587958:RCM587967 QSQ587958:QSQ587967 QIU587958:QIU587967 PYY587958:PYY587967 PPC587958:PPC587967 PFG587958:PFG587967 OVK587958:OVK587967 OLO587958:OLO587967 OBS587958:OBS587967 NRW587958:NRW587967 NIA587958:NIA587967 MYE587958:MYE587967 MOI587958:MOI587967 MEM587958:MEM587967 LUQ587958:LUQ587967 LKU587958:LKU587967 LAY587958:LAY587967 KRC587958:KRC587967 KHG587958:KHG587967 JXK587958:JXK587967 JNO587958:JNO587967 JDS587958:JDS587967 ITW587958:ITW587967 IKA587958:IKA587967 IAE587958:IAE587967 HQI587958:HQI587967 HGM587958:HGM587967 GWQ587958:GWQ587967 GMU587958:GMU587967 GCY587958:GCY587967 FTC587958:FTC587967 FJG587958:FJG587967 EZK587958:EZK587967 EPO587958:EPO587967 EFS587958:EFS587967 DVW587958:DVW587967 DMA587958:DMA587967 DCE587958:DCE587967 CSI587958:CSI587967 CIM587958:CIM587967 BYQ587958:BYQ587967 BOU587958:BOU587967 BEY587958:BEY587967 AVC587958:AVC587967 ALG587958:ALG587967 ABK587958:ABK587967 RO587958:RO587967 HS587958:HS587967 WUE522422:WUE522431 WKI522422:WKI522431 WAM522422:WAM522431 VQQ522422:VQQ522431 VGU522422:VGU522431 UWY522422:UWY522431 UNC522422:UNC522431 UDG522422:UDG522431 TTK522422:TTK522431 TJO522422:TJO522431 SZS522422:SZS522431 SPW522422:SPW522431 SGA522422:SGA522431 RWE522422:RWE522431 RMI522422:RMI522431 RCM522422:RCM522431 QSQ522422:QSQ522431 QIU522422:QIU522431 PYY522422:PYY522431 PPC522422:PPC522431 PFG522422:PFG522431 OVK522422:OVK522431 OLO522422:OLO522431 OBS522422:OBS522431 NRW522422:NRW522431 NIA522422:NIA522431 MYE522422:MYE522431 MOI522422:MOI522431 MEM522422:MEM522431 LUQ522422:LUQ522431 LKU522422:LKU522431 LAY522422:LAY522431 KRC522422:KRC522431 KHG522422:KHG522431 JXK522422:JXK522431 JNO522422:JNO522431 JDS522422:JDS522431 ITW522422:ITW522431 IKA522422:IKA522431 IAE522422:IAE522431 HQI522422:HQI522431 HGM522422:HGM522431 GWQ522422:GWQ522431 GMU522422:GMU522431 GCY522422:GCY522431 FTC522422:FTC522431 FJG522422:FJG522431 EZK522422:EZK522431 EPO522422:EPO522431 EFS522422:EFS522431 DVW522422:DVW522431 DMA522422:DMA522431 DCE522422:DCE522431 CSI522422:CSI522431 CIM522422:CIM522431 BYQ522422:BYQ522431 BOU522422:BOU522431 BEY522422:BEY522431 AVC522422:AVC522431 ALG522422:ALG522431 ABK522422:ABK522431 RO522422:RO522431 HS522422:HS522431 WUE456886:WUE456895 WKI456886:WKI456895 WAM456886:WAM456895 VQQ456886:VQQ456895 VGU456886:VGU456895 UWY456886:UWY456895 UNC456886:UNC456895 UDG456886:UDG456895 TTK456886:TTK456895 TJO456886:TJO456895 SZS456886:SZS456895 SPW456886:SPW456895 SGA456886:SGA456895 RWE456886:RWE456895 RMI456886:RMI456895 RCM456886:RCM456895 QSQ456886:QSQ456895 QIU456886:QIU456895 PYY456886:PYY456895 PPC456886:PPC456895 PFG456886:PFG456895 OVK456886:OVK456895 OLO456886:OLO456895 OBS456886:OBS456895 NRW456886:NRW456895 NIA456886:NIA456895 MYE456886:MYE456895 MOI456886:MOI456895 MEM456886:MEM456895 LUQ456886:LUQ456895 LKU456886:LKU456895 LAY456886:LAY456895 KRC456886:KRC456895 KHG456886:KHG456895 JXK456886:JXK456895 JNO456886:JNO456895 JDS456886:JDS456895 ITW456886:ITW456895 IKA456886:IKA456895 IAE456886:IAE456895 HQI456886:HQI456895 HGM456886:HGM456895 GWQ456886:GWQ456895 GMU456886:GMU456895 GCY456886:GCY456895 FTC456886:FTC456895 FJG456886:FJG456895 EZK456886:EZK456895 EPO456886:EPO456895 EFS456886:EFS456895 DVW456886:DVW456895 DMA456886:DMA456895 DCE456886:DCE456895 CSI456886:CSI456895 CIM456886:CIM456895 BYQ456886:BYQ456895 BOU456886:BOU456895 BEY456886:BEY456895 AVC456886:AVC456895 ALG456886:ALG456895 ABK456886:ABK456895 RO456886:RO456895 HS456886:HS456895 WUE391350:WUE391359 WKI391350:WKI391359 WAM391350:WAM391359 VQQ391350:VQQ391359 VGU391350:VGU391359 UWY391350:UWY391359 UNC391350:UNC391359 UDG391350:UDG391359 TTK391350:TTK391359 TJO391350:TJO391359 SZS391350:SZS391359 SPW391350:SPW391359 SGA391350:SGA391359 RWE391350:RWE391359 RMI391350:RMI391359 RCM391350:RCM391359 QSQ391350:QSQ391359 QIU391350:QIU391359 PYY391350:PYY391359 PPC391350:PPC391359 PFG391350:PFG391359 OVK391350:OVK391359 OLO391350:OLO391359 OBS391350:OBS391359 NRW391350:NRW391359 NIA391350:NIA391359 MYE391350:MYE391359 MOI391350:MOI391359 MEM391350:MEM391359 LUQ391350:LUQ391359 LKU391350:LKU391359 LAY391350:LAY391359 KRC391350:KRC391359 KHG391350:KHG391359 JXK391350:JXK391359 JNO391350:JNO391359 JDS391350:JDS391359 ITW391350:ITW391359 IKA391350:IKA391359 IAE391350:IAE391359 HQI391350:HQI391359 HGM391350:HGM391359 GWQ391350:GWQ391359 GMU391350:GMU391359 GCY391350:GCY391359 FTC391350:FTC391359 FJG391350:FJG391359 EZK391350:EZK391359 EPO391350:EPO391359 EFS391350:EFS391359 DVW391350:DVW391359 DMA391350:DMA391359 DCE391350:DCE391359 CSI391350:CSI391359 CIM391350:CIM391359 BYQ391350:BYQ391359 BOU391350:BOU391359 BEY391350:BEY391359 AVC391350:AVC391359 ALG391350:ALG391359 ABK391350:ABK391359 RO391350:RO391359 HS391350:HS391359 WUE325814:WUE325823 WKI325814:WKI325823 WAM325814:WAM325823 VQQ325814:VQQ325823 VGU325814:VGU325823 UWY325814:UWY325823 UNC325814:UNC325823 UDG325814:UDG325823 TTK325814:TTK325823 TJO325814:TJO325823 SZS325814:SZS325823 SPW325814:SPW325823 SGA325814:SGA325823 RWE325814:RWE325823 RMI325814:RMI325823 RCM325814:RCM325823 QSQ325814:QSQ325823 QIU325814:QIU325823 PYY325814:PYY325823 PPC325814:PPC325823 PFG325814:PFG325823 OVK325814:OVK325823 OLO325814:OLO325823 OBS325814:OBS325823 NRW325814:NRW325823 NIA325814:NIA325823 MYE325814:MYE325823 MOI325814:MOI325823 MEM325814:MEM325823 LUQ325814:LUQ325823 LKU325814:LKU325823 LAY325814:LAY325823 KRC325814:KRC325823 KHG325814:KHG325823 JXK325814:JXK325823 JNO325814:JNO325823 JDS325814:JDS325823 ITW325814:ITW325823 IKA325814:IKA325823 IAE325814:IAE325823 HQI325814:HQI325823 HGM325814:HGM325823 GWQ325814:GWQ325823 GMU325814:GMU325823 GCY325814:GCY325823 FTC325814:FTC325823 FJG325814:FJG325823 EZK325814:EZK325823 EPO325814:EPO325823 EFS325814:EFS325823 DVW325814:DVW325823 DMA325814:DMA325823 DCE325814:DCE325823 CSI325814:CSI325823 CIM325814:CIM325823 BYQ325814:BYQ325823 BOU325814:BOU325823 BEY325814:BEY325823 AVC325814:AVC325823 ALG325814:ALG325823 ABK325814:ABK325823 RO325814:RO325823 HS325814:HS325823 WUE260278:WUE260287 WKI260278:WKI260287 WAM260278:WAM260287 VQQ260278:VQQ260287 VGU260278:VGU260287 UWY260278:UWY260287 UNC260278:UNC260287 UDG260278:UDG260287 TTK260278:TTK260287 TJO260278:TJO260287 SZS260278:SZS260287 SPW260278:SPW260287 SGA260278:SGA260287 RWE260278:RWE260287 RMI260278:RMI260287 RCM260278:RCM260287 QSQ260278:QSQ260287 QIU260278:QIU260287 PYY260278:PYY260287 PPC260278:PPC260287 PFG260278:PFG260287 OVK260278:OVK260287 OLO260278:OLO260287 OBS260278:OBS260287 NRW260278:NRW260287 NIA260278:NIA260287 MYE260278:MYE260287 MOI260278:MOI260287 MEM260278:MEM260287 LUQ260278:LUQ260287 LKU260278:LKU260287 LAY260278:LAY260287 KRC260278:KRC260287 KHG260278:KHG260287 JXK260278:JXK260287 JNO260278:JNO260287 JDS260278:JDS260287 ITW260278:ITW260287 IKA260278:IKA260287 IAE260278:IAE260287 HQI260278:HQI260287 HGM260278:HGM260287 GWQ260278:GWQ260287 GMU260278:GMU260287 GCY260278:GCY260287 FTC260278:FTC260287 FJG260278:FJG260287 EZK260278:EZK260287 EPO260278:EPO260287 EFS260278:EFS260287 DVW260278:DVW260287 DMA260278:DMA260287 DCE260278:DCE260287 CSI260278:CSI260287 CIM260278:CIM260287 BYQ260278:BYQ260287 BOU260278:BOU260287 BEY260278:BEY260287 AVC260278:AVC260287 ALG260278:ALG260287 ABK260278:ABK260287 RO260278:RO260287 HS260278:HS260287 WUE194742:WUE194751 WKI194742:WKI194751 WAM194742:WAM194751 VQQ194742:VQQ194751 VGU194742:VGU194751 UWY194742:UWY194751 UNC194742:UNC194751 UDG194742:UDG194751 TTK194742:TTK194751 TJO194742:TJO194751 SZS194742:SZS194751 SPW194742:SPW194751 SGA194742:SGA194751 RWE194742:RWE194751 RMI194742:RMI194751 RCM194742:RCM194751 QSQ194742:QSQ194751 QIU194742:QIU194751 PYY194742:PYY194751 PPC194742:PPC194751 PFG194742:PFG194751 OVK194742:OVK194751 OLO194742:OLO194751 OBS194742:OBS194751 NRW194742:NRW194751 NIA194742:NIA194751 MYE194742:MYE194751 MOI194742:MOI194751 MEM194742:MEM194751 LUQ194742:LUQ194751 LKU194742:LKU194751 LAY194742:LAY194751 KRC194742:KRC194751 KHG194742:KHG194751 JXK194742:JXK194751 JNO194742:JNO194751 JDS194742:JDS194751 ITW194742:ITW194751 IKA194742:IKA194751 IAE194742:IAE194751 HQI194742:HQI194751 HGM194742:HGM194751 GWQ194742:GWQ194751 GMU194742:GMU194751 GCY194742:GCY194751 FTC194742:FTC194751 FJG194742:FJG194751 EZK194742:EZK194751 EPO194742:EPO194751 EFS194742:EFS194751 DVW194742:DVW194751 DMA194742:DMA194751 DCE194742:DCE194751 CSI194742:CSI194751 CIM194742:CIM194751 BYQ194742:BYQ194751 BOU194742:BOU194751 BEY194742:BEY194751 AVC194742:AVC194751 ALG194742:ALG194751 ABK194742:ABK194751 RO194742:RO194751 HS194742:HS194751 WUE129206:WUE129215 WKI129206:WKI129215 WAM129206:WAM129215 VQQ129206:VQQ129215 VGU129206:VGU129215 UWY129206:UWY129215 UNC129206:UNC129215 UDG129206:UDG129215 TTK129206:TTK129215 TJO129206:TJO129215 SZS129206:SZS129215 SPW129206:SPW129215 SGA129206:SGA129215 RWE129206:RWE129215 RMI129206:RMI129215 RCM129206:RCM129215 QSQ129206:QSQ129215 QIU129206:QIU129215 PYY129206:PYY129215 PPC129206:PPC129215 PFG129206:PFG129215 OVK129206:OVK129215 OLO129206:OLO129215 OBS129206:OBS129215 NRW129206:NRW129215 NIA129206:NIA129215 MYE129206:MYE129215 MOI129206:MOI129215 MEM129206:MEM129215 LUQ129206:LUQ129215 LKU129206:LKU129215 LAY129206:LAY129215 KRC129206:KRC129215 KHG129206:KHG129215 JXK129206:JXK129215 JNO129206:JNO129215 JDS129206:JDS129215 ITW129206:ITW129215 IKA129206:IKA129215 IAE129206:IAE129215 HQI129206:HQI129215 HGM129206:HGM129215 GWQ129206:GWQ129215 GMU129206:GMU129215 GCY129206:GCY129215 FTC129206:FTC129215 FJG129206:FJG129215 EZK129206:EZK129215 EPO129206:EPO129215 EFS129206:EFS129215 DVW129206:DVW129215 DMA129206:DMA129215 DCE129206:DCE129215 CSI129206:CSI129215 CIM129206:CIM129215 BYQ129206:BYQ129215 BOU129206:BOU129215 BEY129206:BEY129215 AVC129206:AVC129215 ALG129206:ALG129215 ABK129206:ABK129215 RO129206:RO129215 HS129206:HS129215 WUE63670:WUE63679 WKI63670:WKI63679 WAM63670:WAM63679 VQQ63670:VQQ63679 VGU63670:VGU63679 UWY63670:UWY63679 UNC63670:UNC63679 UDG63670:UDG63679 TTK63670:TTK63679 TJO63670:TJO63679 SZS63670:SZS63679 SPW63670:SPW63679 SGA63670:SGA63679 RWE63670:RWE63679 RMI63670:RMI63679 RCM63670:RCM63679 QSQ63670:QSQ63679 QIU63670:QIU63679 PYY63670:PYY63679 PPC63670:PPC63679 PFG63670:PFG63679 OVK63670:OVK63679 OLO63670:OLO63679 OBS63670:OBS63679 NRW63670:NRW63679 NIA63670:NIA63679 MYE63670:MYE63679 MOI63670:MOI63679 MEM63670:MEM63679 LUQ63670:LUQ63679 LKU63670:LKU63679 LAY63670:LAY63679 KRC63670:KRC63679 KHG63670:KHG63679 JXK63670:JXK63679 JNO63670:JNO63679 JDS63670:JDS63679 ITW63670:ITW63679 IKA63670:IKA63679 IAE63670:IAE63679 HQI63670:HQI63679 HGM63670:HGM63679 GWQ63670:GWQ63679 GMU63670:GMU63679 GCY63670:GCY63679 FTC63670:FTC63679 FJG63670:FJG63679 EZK63670:EZK63679 EPO63670:EPO63679 EFS63670:EFS63679 DVW63670:DVW63679 DMA63670:DMA63679 DCE63670:DCE63679 CSI63670:CSI63679 CIM63670:CIM63679 BYQ63670:BYQ63679 BOU63670:BOU63679 BEY63670:BEY63679 AVC63670:AVC63679 ALG63670:ALG63679 ABK63670:ABK63679 RO63670:RO63679 HS63670:HS63679 WUE981241:WUE981250 WKI981241:WKI981250 WAM981241:WAM981250 VQQ981241:VQQ981250 VGU981241:VGU981250 UWY981241:UWY981250 UNC981241:UNC981250 UDG981241:UDG981250 TTK981241:TTK981250 TJO981241:TJO981250 SZS981241:SZS981250 SPW981241:SPW981250 SGA981241:SGA981250 RWE981241:RWE981250 RMI981241:RMI981250 RCM981241:RCM981250 QSQ981241:QSQ981250 QIU981241:QIU981250 PYY981241:PYY981250 PPC981241:PPC981250 PFG981241:PFG981250 OVK981241:OVK981250 OLO981241:OLO981250 OBS981241:OBS981250 NRW981241:NRW981250 NIA981241:NIA981250 MYE981241:MYE981250 MOI981241:MOI981250 MEM981241:MEM981250 LUQ981241:LUQ981250 LKU981241:LKU981250 LAY981241:LAY981250 KRC981241:KRC981250 KHG981241:KHG981250 JXK981241:JXK981250 JNO981241:JNO981250 JDS981241:JDS981250 ITW981241:ITW981250 IKA981241:IKA981250 IAE981241:IAE981250 HQI981241:HQI981250 HGM981241:HGM981250 GWQ981241:GWQ981250 GMU981241:GMU981250 GCY981241:GCY981250 FTC981241:FTC981250 FJG981241:FJG981250 EZK981241:EZK981250 EPO981241:EPO981250 EFS981241:EFS981250 DVW981241:DVW981250 DMA981241:DMA981250 DCE981241:DCE981250 CSI981241:CSI981250 CIM981241:CIM981250 BYQ981241:BYQ981250 BOU981241:BOU981250 BEY981241:BEY981250 AVC981241:AVC981250 ALG981241:ALG981250 ABK981241:ABK981250 RO981241:RO981250 HS981241:HS981250 WUE915705:WUE915714 WKI915705:WKI915714 WAM915705:WAM915714 VQQ915705:VQQ915714 VGU915705:VGU915714 UWY915705:UWY915714 UNC915705:UNC915714 UDG915705:UDG915714 TTK915705:TTK915714 TJO915705:TJO915714 SZS915705:SZS915714 SPW915705:SPW915714 SGA915705:SGA915714 RWE915705:RWE915714 RMI915705:RMI915714 RCM915705:RCM915714 QSQ915705:QSQ915714 QIU915705:QIU915714 PYY915705:PYY915714 PPC915705:PPC915714 PFG915705:PFG915714 OVK915705:OVK915714 OLO915705:OLO915714 OBS915705:OBS915714 NRW915705:NRW915714 NIA915705:NIA915714 MYE915705:MYE915714 MOI915705:MOI915714 MEM915705:MEM915714 LUQ915705:LUQ915714 LKU915705:LKU915714 LAY915705:LAY915714 KRC915705:KRC915714 KHG915705:KHG915714 JXK915705:JXK915714 JNO915705:JNO915714 JDS915705:JDS915714 ITW915705:ITW915714 IKA915705:IKA915714 IAE915705:IAE915714 HQI915705:HQI915714 HGM915705:HGM915714 GWQ915705:GWQ915714 GMU915705:GMU915714 GCY915705:GCY915714 FTC915705:FTC915714 FJG915705:FJG915714 EZK915705:EZK915714 EPO915705:EPO915714 EFS915705:EFS915714 DVW915705:DVW915714 DMA915705:DMA915714 DCE915705:DCE915714 CSI915705:CSI915714 CIM915705:CIM915714 BYQ915705:BYQ915714 BOU915705:BOU915714 BEY915705:BEY915714 AVC915705:AVC915714 ALG915705:ALG915714 ABK915705:ABK915714 RO915705:RO915714 HS915705:HS915714 WUE850169:WUE850178 WKI850169:WKI850178 WAM850169:WAM850178 VQQ850169:VQQ850178 VGU850169:VGU850178 UWY850169:UWY850178 UNC850169:UNC850178 UDG850169:UDG850178 TTK850169:TTK850178 TJO850169:TJO850178 SZS850169:SZS850178 SPW850169:SPW850178 SGA850169:SGA850178 RWE850169:RWE850178 RMI850169:RMI850178 RCM850169:RCM850178 QSQ850169:QSQ850178 QIU850169:QIU850178 PYY850169:PYY850178 PPC850169:PPC850178 PFG850169:PFG850178 OVK850169:OVK850178 OLO850169:OLO850178 OBS850169:OBS850178 NRW850169:NRW850178 NIA850169:NIA850178 MYE850169:MYE850178 MOI850169:MOI850178 MEM850169:MEM850178 LUQ850169:LUQ850178 LKU850169:LKU850178 LAY850169:LAY850178 KRC850169:KRC850178 KHG850169:KHG850178 JXK850169:JXK850178 JNO850169:JNO850178 JDS850169:JDS850178 ITW850169:ITW850178 IKA850169:IKA850178 IAE850169:IAE850178 HQI850169:HQI850178 HGM850169:HGM850178 GWQ850169:GWQ850178 GMU850169:GMU850178 GCY850169:GCY850178 FTC850169:FTC850178 FJG850169:FJG850178 EZK850169:EZK850178 EPO850169:EPO850178 EFS850169:EFS850178 DVW850169:DVW850178 DMA850169:DMA850178 DCE850169:DCE850178 CSI850169:CSI850178 CIM850169:CIM850178 BYQ850169:BYQ850178 BOU850169:BOU850178 BEY850169:BEY850178 AVC850169:AVC850178 ALG850169:ALG850178 ABK850169:ABK850178 RO850169:RO850178 HS850169:HS850178 WUE784633:WUE784642 WKI784633:WKI784642 WAM784633:WAM784642 VQQ784633:VQQ784642 VGU784633:VGU784642 UWY784633:UWY784642 UNC784633:UNC784642 UDG784633:UDG784642 TTK784633:TTK784642 TJO784633:TJO784642 SZS784633:SZS784642 SPW784633:SPW784642 SGA784633:SGA784642 RWE784633:RWE784642 RMI784633:RMI784642 RCM784633:RCM784642 QSQ784633:QSQ784642 QIU784633:QIU784642 PYY784633:PYY784642 PPC784633:PPC784642 PFG784633:PFG784642 OVK784633:OVK784642 OLO784633:OLO784642 OBS784633:OBS784642 NRW784633:NRW784642 NIA784633:NIA784642 MYE784633:MYE784642 MOI784633:MOI784642 MEM784633:MEM784642 LUQ784633:LUQ784642 LKU784633:LKU784642 LAY784633:LAY784642 KRC784633:KRC784642 KHG784633:KHG784642 JXK784633:JXK784642 JNO784633:JNO784642 JDS784633:JDS784642 ITW784633:ITW784642 IKA784633:IKA784642 IAE784633:IAE784642 HQI784633:HQI784642 HGM784633:HGM784642 GWQ784633:GWQ784642 GMU784633:GMU784642 GCY784633:GCY784642 FTC784633:FTC784642 FJG784633:FJG784642 EZK784633:EZK784642 EPO784633:EPO784642 EFS784633:EFS784642 DVW784633:DVW784642 DMA784633:DMA784642 DCE784633:DCE784642 CSI784633:CSI784642 CIM784633:CIM784642 BYQ784633:BYQ784642 BOU784633:BOU784642 BEY784633:BEY784642 AVC784633:AVC784642 ALG784633:ALG784642 ABK784633:ABK784642 RO784633:RO784642 HS784633:HS784642 WUE719097:WUE719106 WKI719097:WKI719106 WAM719097:WAM719106 VQQ719097:VQQ719106 VGU719097:VGU719106 UWY719097:UWY719106 UNC719097:UNC719106 UDG719097:UDG719106 TTK719097:TTK719106 TJO719097:TJO719106 SZS719097:SZS719106 SPW719097:SPW719106 SGA719097:SGA719106 RWE719097:RWE719106 RMI719097:RMI719106 RCM719097:RCM719106 QSQ719097:QSQ719106 QIU719097:QIU719106 PYY719097:PYY719106 PPC719097:PPC719106 PFG719097:PFG719106 OVK719097:OVK719106 OLO719097:OLO719106 OBS719097:OBS719106 NRW719097:NRW719106 NIA719097:NIA719106 MYE719097:MYE719106 MOI719097:MOI719106 MEM719097:MEM719106 LUQ719097:LUQ719106 LKU719097:LKU719106 LAY719097:LAY719106 KRC719097:KRC719106 KHG719097:KHG719106 JXK719097:JXK719106 JNO719097:JNO719106 JDS719097:JDS719106 ITW719097:ITW719106 IKA719097:IKA719106 IAE719097:IAE719106 HQI719097:HQI719106 HGM719097:HGM719106 GWQ719097:GWQ719106 GMU719097:GMU719106 GCY719097:GCY719106 FTC719097:FTC719106 FJG719097:FJG719106 EZK719097:EZK719106 EPO719097:EPO719106 EFS719097:EFS719106 DVW719097:DVW719106 DMA719097:DMA719106 DCE719097:DCE719106 CSI719097:CSI719106 CIM719097:CIM719106 BYQ719097:BYQ719106 BOU719097:BOU719106 BEY719097:BEY719106 AVC719097:AVC719106 ALG719097:ALG719106 ABK719097:ABK719106 RO719097:RO719106 HS719097:HS719106 WUE653561:WUE653570 WKI653561:WKI653570 WAM653561:WAM653570 VQQ653561:VQQ653570 VGU653561:VGU653570 UWY653561:UWY653570 UNC653561:UNC653570 UDG653561:UDG653570 TTK653561:TTK653570 TJO653561:TJO653570 SZS653561:SZS653570 SPW653561:SPW653570 SGA653561:SGA653570 RWE653561:RWE653570 RMI653561:RMI653570 RCM653561:RCM653570 QSQ653561:QSQ653570 QIU653561:QIU653570 PYY653561:PYY653570 PPC653561:PPC653570 PFG653561:PFG653570 OVK653561:OVK653570 OLO653561:OLO653570 OBS653561:OBS653570 NRW653561:NRW653570 NIA653561:NIA653570 MYE653561:MYE653570 MOI653561:MOI653570 MEM653561:MEM653570 LUQ653561:LUQ653570 LKU653561:LKU653570 LAY653561:LAY653570 KRC653561:KRC653570 KHG653561:KHG653570 JXK653561:JXK653570 JNO653561:JNO653570 JDS653561:JDS653570 ITW653561:ITW653570 IKA653561:IKA653570 IAE653561:IAE653570 HQI653561:HQI653570 HGM653561:HGM653570 GWQ653561:GWQ653570 GMU653561:GMU653570 GCY653561:GCY653570 FTC653561:FTC653570 FJG653561:FJG653570 EZK653561:EZK653570 EPO653561:EPO653570 EFS653561:EFS653570 DVW653561:DVW653570 DMA653561:DMA653570 DCE653561:DCE653570 CSI653561:CSI653570 CIM653561:CIM653570 BYQ653561:BYQ653570 BOU653561:BOU653570 BEY653561:BEY653570 AVC653561:AVC653570 ALG653561:ALG653570 ABK653561:ABK653570 RO653561:RO653570 HS653561:HS653570 WUE588025:WUE588034 WKI588025:WKI588034 WAM588025:WAM588034 VQQ588025:VQQ588034 VGU588025:VGU588034 UWY588025:UWY588034 UNC588025:UNC588034 UDG588025:UDG588034 TTK588025:TTK588034 TJO588025:TJO588034 SZS588025:SZS588034 SPW588025:SPW588034 SGA588025:SGA588034 RWE588025:RWE588034 RMI588025:RMI588034 RCM588025:RCM588034 QSQ588025:QSQ588034 QIU588025:QIU588034 PYY588025:PYY588034 PPC588025:PPC588034 PFG588025:PFG588034 OVK588025:OVK588034 OLO588025:OLO588034 OBS588025:OBS588034 NRW588025:NRW588034 NIA588025:NIA588034 MYE588025:MYE588034 MOI588025:MOI588034 MEM588025:MEM588034 LUQ588025:LUQ588034 LKU588025:LKU588034 LAY588025:LAY588034 KRC588025:KRC588034 KHG588025:KHG588034 JXK588025:JXK588034 JNO588025:JNO588034 JDS588025:JDS588034 ITW588025:ITW588034 IKA588025:IKA588034 IAE588025:IAE588034 HQI588025:HQI588034 HGM588025:HGM588034 GWQ588025:GWQ588034 GMU588025:GMU588034 GCY588025:GCY588034 FTC588025:FTC588034 FJG588025:FJG588034 EZK588025:EZK588034 EPO588025:EPO588034 EFS588025:EFS588034 DVW588025:DVW588034 DMA588025:DMA588034 DCE588025:DCE588034 CSI588025:CSI588034 CIM588025:CIM588034 BYQ588025:BYQ588034 BOU588025:BOU588034 BEY588025:BEY588034 AVC588025:AVC588034 ALG588025:ALG588034 ABK588025:ABK588034 RO588025:RO588034 HS588025:HS588034 WUE522489:WUE522498 WKI522489:WKI522498 WAM522489:WAM522498 VQQ522489:VQQ522498 VGU522489:VGU522498 UWY522489:UWY522498 UNC522489:UNC522498 UDG522489:UDG522498 TTK522489:TTK522498 TJO522489:TJO522498 SZS522489:SZS522498 SPW522489:SPW522498 SGA522489:SGA522498 RWE522489:RWE522498 RMI522489:RMI522498 RCM522489:RCM522498 QSQ522489:QSQ522498 QIU522489:QIU522498 PYY522489:PYY522498 PPC522489:PPC522498 PFG522489:PFG522498 OVK522489:OVK522498 OLO522489:OLO522498 OBS522489:OBS522498 NRW522489:NRW522498 NIA522489:NIA522498 MYE522489:MYE522498 MOI522489:MOI522498 MEM522489:MEM522498 LUQ522489:LUQ522498 LKU522489:LKU522498 LAY522489:LAY522498 KRC522489:KRC522498 KHG522489:KHG522498 JXK522489:JXK522498 JNO522489:JNO522498 JDS522489:JDS522498 ITW522489:ITW522498 IKA522489:IKA522498 IAE522489:IAE522498 HQI522489:HQI522498 HGM522489:HGM522498 GWQ522489:GWQ522498 GMU522489:GMU522498 GCY522489:GCY522498 FTC522489:FTC522498 FJG522489:FJG522498 EZK522489:EZK522498 EPO522489:EPO522498 EFS522489:EFS522498 DVW522489:DVW522498 DMA522489:DMA522498 DCE522489:DCE522498 CSI522489:CSI522498 CIM522489:CIM522498 BYQ522489:BYQ522498 BOU522489:BOU522498 BEY522489:BEY522498 AVC522489:AVC522498 ALG522489:ALG522498 ABK522489:ABK522498 RO522489:RO522498 HS522489:HS522498 WUE456953:WUE456962 WKI456953:WKI456962 WAM456953:WAM456962 VQQ456953:VQQ456962 VGU456953:VGU456962 UWY456953:UWY456962 UNC456953:UNC456962 UDG456953:UDG456962 TTK456953:TTK456962 TJO456953:TJO456962 SZS456953:SZS456962 SPW456953:SPW456962 SGA456953:SGA456962 RWE456953:RWE456962 RMI456953:RMI456962 RCM456953:RCM456962 QSQ456953:QSQ456962 QIU456953:QIU456962 PYY456953:PYY456962 PPC456953:PPC456962 PFG456953:PFG456962 OVK456953:OVK456962 OLO456953:OLO456962 OBS456953:OBS456962 NRW456953:NRW456962 NIA456953:NIA456962 MYE456953:MYE456962 MOI456953:MOI456962 MEM456953:MEM456962 LUQ456953:LUQ456962 LKU456953:LKU456962 LAY456953:LAY456962 KRC456953:KRC456962 KHG456953:KHG456962 JXK456953:JXK456962 JNO456953:JNO456962 JDS456953:JDS456962 ITW456953:ITW456962 IKA456953:IKA456962 IAE456953:IAE456962 HQI456953:HQI456962 HGM456953:HGM456962 GWQ456953:GWQ456962 GMU456953:GMU456962 GCY456953:GCY456962 FTC456953:FTC456962 FJG456953:FJG456962 EZK456953:EZK456962 EPO456953:EPO456962 EFS456953:EFS456962 DVW456953:DVW456962 DMA456953:DMA456962 DCE456953:DCE456962 CSI456953:CSI456962 CIM456953:CIM456962 BYQ456953:BYQ456962 BOU456953:BOU456962 BEY456953:BEY456962 AVC456953:AVC456962 ALG456953:ALG456962 ABK456953:ABK456962 RO456953:RO456962 HS456953:HS456962 WUE391417:WUE391426 WKI391417:WKI391426 WAM391417:WAM391426 VQQ391417:VQQ391426 VGU391417:VGU391426 UWY391417:UWY391426 UNC391417:UNC391426 UDG391417:UDG391426 TTK391417:TTK391426 TJO391417:TJO391426 SZS391417:SZS391426 SPW391417:SPW391426 SGA391417:SGA391426 RWE391417:RWE391426 RMI391417:RMI391426 RCM391417:RCM391426 QSQ391417:QSQ391426 QIU391417:QIU391426 PYY391417:PYY391426 PPC391417:PPC391426 PFG391417:PFG391426 OVK391417:OVK391426 OLO391417:OLO391426 OBS391417:OBS391426 NRW391417:NRW391426 NIA391417:NIA391426 MYE391417:MYE391426 MOI391417:MOI391426 MEM391417:MEM391426 LUQ391417:LUQ391426 LKU391417:LKU391426 LAY391417:LAY391426 KRC391417:KRC391426 KHG391417:KHG391426 JXK391417:JXK391426 JNO391417:JNO391426 JDS391417:JDS391426 ITW391417:ITW391426 IKA391417:IKA391426 IAE391417:IAE391426 HQI391417:HQI391426 HGM391417:HGM391426 GWQ391417:GWQ391426 GMU391417:GMU391426 GCY391417:GCY391426 FTC391417:FTC391426 FJG391417:FJG391426 EZK391417:EZK391426 EPO391417:EPO391426 EFS391417:EFS391426 DVW391417:DVW391426 DMA391417:DMA391426 DCE391417:DCE391426 CSI391417:CSI391426 CIM391417:CIM391426 BYQ391417:BYQ391426 BOU391417:BOU391426 BEY391417:BEY391426 AVC391417:AVC391426 ALG391417:ALG391426 ABK391417:ABK391426 RO391417:RO391426 HS391417:HS391426 WUE325881:WUE325890 WKI325881:WKI325890 WAM325881:WAM325890 VQQ325881:VQQ325890 VGU325881:VGU325890 UWY325881:UWY325890 UNC325881:UNC325890 UDG325881:UDG325890 TTK325881:TTK325890 TJO325881:TJO325890 SZS325881:SZS325890 SPW325881:SPW325890 SGA325881:SGA325890 RWE325881:RWE325890 RMI325881:RMI325890 RCM325881:RCM325890 QSQ325881:QSQ325890 QIU325881:QIU325890 PYY325881:PYY325890 PPC325881:PPC325890 PFG325881:PFG325890 OVK325881:OVK325890 OLO325881:OLO325890 OBS325881:OBS325890 NRW325881:NRW325890 NIA325881:NIA325890 MYE325881:MYE325890 MOI325881:MOI325890 MEM325881:MEM325890 LUQ325881:LUQ325890 LKU325881:LKU325890 LAY325881:LAY325890 KRC325881:KRC325890 KHG325881:KHG325890 JXK325881:JXK325890 JNO325881:JNO325890 JDS325881:JDS325890 ITW325881:ITW325890 IKA325881:IKA325890 IAE325881:IAE325890 HQI325881:HQI325890 HGM325881:HGM325890 GWQ325881:GWQ325890 GMU325881:GMU325890 GCY325881:GCY325890 FTC325881:FTC325890 FJG325881:FJG325890 EZK325881:EZK325890 EPO325881:EPO325890 EFS325881:EFS325890 DVW325881:DVW325890 DMA325881:DMA325890 DCE325881:DCE325890 CSI325881:CSI325890 CIM325881:CIM325890 BYQ325881:BYQ325890 BOU325881:BOU325890 BEY325881:BEY325890 AVC325881:AVC325890 ALG325881:ALG325890 ABK325881:ABK325890 RO325881:RO325890 HS325881:HS325890 WUE260345:WUE260354 WKI260345:WKI260354 WAM260345:WAM260354 VQQ260345:VQQ260354 VGU260345:VGU260354 UWY260345:UWY260354 UNC260345:UNC260354 UDG260345:UDG260354 TTK260345:TTK260354 TJO260345:TJO260354 SZS260345:SZS260354 SPW260345:SPW260354 SGA260345:SGA260354 RWE260345:RWE260354 RMI260345:RMI260354 RCM260345:RCM260354 QSQ260345:QSQ260354 QIU260345:QIU260354 PYY260345:PYY260354 PPC260345:PPC260354 PFG260345:PFG260354 OVK260345:OVK260354 OLO260345:OLO260354 OBS260345:OBS260354 NRW260345:NRW260354 NIA260345:NIA260354 MYE260345:MYE260354 MOI260345:MOI260354 MEM260345:MEM260354 LUQ260345:LUQ260354 LKU260345:LKU260354 LAY260345:LAY260354 KRC260345:KRC260354 KHG260345:KHG260354 JXK260345:JXK260354 JNO260345:JNO260354 JDS260345:JDS260354 ITW260345:ITW260354 IKA260345:IKA260354 IAE260345:IAE260354 HQI260345:HQI260354 HGM260345:HGM260354 GWQ260345:GWQ260354 GMU260345:GMU260354 GCY260345:GCY260354 FTC260345:FTC260354 FJG260345:FJG260354 EZK260345:EZK260354 EPO260345:EPO260354 EFS260345:EFS260354 DVW260345:DVW260354 DMA260345:DMA260354 DCE260345:DCE260354 CSI260345:CSI260354 CIM260345:CIM260354 BYQ260345:BYQ260354 BOU260345:BOU260354 BEY260345:BEY260354 AVC260345:AVC260354 ALG260345:ALG260354 ABK260345:ABK260354 RO260345:RO260354 HS260345:HS260354 WUE194809:WUE194818 WKI194809:WKI194818 WAM194809:WAM194818 VQQ194809:VQQ194818 VGU194809:VGU194818 UWY194809:UWY194818 UNC194809:UNC194818 UDG194809:UDG194818 TTK194809:TTK194818 TJO194809:TJO194818 SZS194809:SZS194818 SPW194809:SPW194818 SGA194809:SGA194818 RWE194809:RWE194818 RMI194809:RMI194818 RCM194809:RCM194818 QSQ194809:QSQ194818 QIU194809:QIU194818 PYY194809:PYY194818 PPC194809:PPC194818 PFG194809:PFG194818 OVK194809:OVK194818 OLO194809:OLO194818 OBS194809:OBS194818 NRW194809:NRW194818 NIA194809:NIA194818 MYE194809:MYE194818 MOI194809:MOI194818 MEM194809:MEM194818 LUQ194809:LUQ194818 LKU194809:LKU194818 LAY194809:LAY194818 KRC194809:KRC194818 KHG194809:KHG194818 JXK194809:JXK194818 JNO194809:JNO194818 JDS194809:JDS194818 ITW194809:ITW194818 IKA194809:IKA194818 IAE194809:IAE194818 HQI194809:HQI194818 HGM194809:HGM194818 GWQ194809:GWQ194818 GMU194809:GMU194818 GCY194809:GCY194818 FTC194809:FTC194818 FJG194809:FJG194818 EZK194809:EZK194818 EPO194809:EPO194818 EFS194809:EFS194818 DVW194809:DVW194818 DMA194809:DMA194818 DCE194809:DCE194818 CSI194809:CSI194818 CIM194809:CIM194818 BYQ194809:BYQ194818 BOU194809:BOU194818 BEY194809:BEY194818 AVC194809:AVC194818 ALG194809:ALG194818 ABK194809:ABK194818 RO194809:RO194818 HS194809:HS194818 WUE129273:WUE129282 WKI129273:WKI129282 WAM129273:WAM129282 VQQ129273:VQQ129282 VGU129273:VGU129282 UWY129273:UWY129282 UNC129273:UNC129282 UDG129273:UDG129282 TTK129273:TTK129282 TJO129273:TJO129282 SZS129273:SZS129282 SPW129273:SPW129282 SGA129273:SGA129282 RWE129273:RWE129282 RMI129273:RMI129282 RCM129273:RCM129282 QSQ129273:QSQ129282 QIU129273:QIU129282 PYY129273:PYY129282 PPC129273:PPC129282 PFG129273:PFG129282 OVK129273:OVK129282 OLO129273:OLO129282 OBS129273:OBS129282 NRW129273:NRW129282 NIA129273:NIA129282 MYE129273:MYE129282 MOI129273:MOI129282 MEM129273:MEM129282 LUQ129273:LUQ129282 LKU129273:LKU129282 LAY129273:LAY129282 KRC129273:KRC129282 KHG129273:KHG129282 JXK129273:JXK129282 JNO129273:JNO129282 JDS129273:JDS129282 ITW129273:ITW129282 IKA129273:IKA129282 IAE129273:IAE129282 HQI129273:HQI129282 HGM129273:HGM129282 GWQ129273:GWQ129282 GMU129273:GMU129282 GCY129273:GCY129282 FTC129273:FTC129282 FJG129273:FJG129282 EZK129273:EZK129282 EPO129273:EPO129282 EFS129273:EFS129282 DVW129273:DVW129282 DMA129273:DMA129282 DCE129273:DCE129282 CSI129273:CSI129282 CIM129273:CIM129282 BYQ129273:BYQ129282 BOU129273:BOU129282 BEY129273:BEY129282 AVC129273:AVC129282 ALG129273:ALG129282 ABK129273:ABK129282 RO129273:RO129282 HS129273:HS129282 WUE63737:WUE63746 WKI63737:WKI63746 WAM63737:WAM63746 VQQ63737:VQQ63746 VGU63737:VGU63746 UWY63737:UWY63746 UNC63737:UNC63746 UDG63737:UDG63746 TTK63737:TTK63746 TJO63737:TJO63746 SZS63737:SZS63746 SPW63737:SPW63746 SGA63737:SGA63746 RWE63737:RWE63746 RMI63737:RMI63746 RCM63737:RCM63746 QSQ63737:QSQ63746 QIU63737:QIU63746 PYY63737:PYY63746 PPC63737:PPC63746 PFG63737:PFG63746 OVK63737:OVK63746 OLO63737:OLO63746 OBS63737:OBS63746 NRW63737:NRW63746 NIA63737:NIA63746 MYE63737:MYE63746 MOI63737:MOI63746 MEM63737:MEM63746 LUQ63737:LUQ63746 LKU63737:LKU63746 LAY63737:LAY63746 KRC63737:KRC63746 KHG63737:KHG63746 JXK63737:JXK63746 JNO63737:JNO63746 JDS63737:JDS63746 ITW63737:ITW63746 IKA63737:IKA63746 IAE63737:IAE63746 HQI63737:HQI63746 HGM63737:HGM63746 GWQ63737:GWQ63746 GMU63737:GMU63746 GCY63737:GCY63746 FTC63737:FTC63746 FJG63737:FJG63746 EZK63737:EZK63746 EPO63737:EPO63746 EFS63737:EFS63746 DVW63737:DVW63746 DMA63737:DMA63746 DCE63737:DCE63746 CSI63737:CSI63746 CIM63737:CIM63746 BYQ63737:BYQ63746 BOU63737:BOU63746 BEY63737:BEY63746 AVC63737:AVC63746 ALG63737:ALG63746 ABK63737:ABK63746 RO63737:RO63746 HS63737:HS63746 WUE981499:WUE981508 WKI981499:WKI981508 WAM981499:WAM981508 VQQ981499:VQQ981508 VGU981499:VGU981508 UWY981499:UWY981508 UNC981499:UNC981508 UDG981499:UDG981508 TTK981499:TTK981508 TJO981499:TJO981508 SZS981499:SZS981508 SPW981499:SPW981508 SGA981499:SGA981508 RWE981499:RWE981508 RMI981499:RMI981508 RCM981499:RCM981508 QSQ981499:QSQ981508 QIU981499:QIU981508 PYY981499:PYY981508 PPC981499:PPC981508 PFG981499:PFG981508 OVK981499:OVK981508 OLO981499:OLO981508 OBS981499:OBS981508 NRW981499:NRW981508 NIA981499:NIA981508 MYE981499:MYE981508 MOI981499:MOI981508 MEM981499:MEM981508 LUQ981499:LUQ981508 LKU981499:LKU981508 LAY981499:LAY981508 KRC981499:KRC981508 KHG981499:KHG981508 JXK981499:JXK981508 JNO981499:JNO981508 JDS981499:JDS981508 ITW981499:ITW981508 IKA981499:IKA981508 IAE981499:IAE981508 HQI981499:HQI981508 HGM981499:HGM981508 GWQ981499:GWQ981508 GMU981499:GMU981508 GCY981499:GCY981508 FTC981499:FTC981508 FJG981499:FJG981508 EZK981499:EZK981508 EPO981499:EPO981508 EFS981499:EFS981508 DVW981499:DVW981508 DMA981499:DMA981508 DCE981499:DCE981508 CSI981499:CSI981508 CIM981499:CIM981508 BYQ981499:BYQ981508 BOU981499:BOU981508 BEY981499:BEY981508 AVC981499:AVC981508 ALG981499:ALG981508 ABK981499:ABK981508 RO981499:RO981508 HS981499:HS981508 WUE915963:WUE915972 WKI915963:WKI915972 WAM915963:WAM915972 VQQ915963:VQQ915972 VGU915963:VGU915972 UWY915963:UWY915972 UNC915963:UNC915972 UDG915963:UDG915972 TTK915963:TTK915972 TJO915963:TJO915972 SZS915963:SZS915972 SPW915963:SPW915972 SGA915963:SGA915972 RWE915963:RWE915972 RMI915963:RMI915972 RCM915963:RCM915972 QSQ915963:QSQ915972 QIU915963:QIU915972 PYY915963:PYY915972 PPC915963:PPC915972 PFG915963:PFG915972 OVK915963:OVK915972 OLO915963:OLO915972 OBS915963:OBS915972 NRW915963:NRW915972 NIA915963:NIA915972 MYE915963:MYE915972 MOI915963:MOI915972 MEM915963:MEM915972 LUQ915963:LUQ915972 LKU915963:LKU915972 LAY915963:LAY915972 KRC915963:KRC915972 KHG915963:KHG915972 JXK915963:JXK915972 JNO915963:JNO915972 JDS915963:JDS915972 ITW915963:ITW915972 IKA915963:IKA915972 IAE915963:IAE915972 HQI915963:HQI915972 HGM915963:HGM915972 GWQ915963:GWQ915972 GMU915963:GMU915972 GCY915963:GCY915972 FTC915963:FTC915972 FJG915963:FJG915972 EZK915963:EZK915972 EPO915963:EPO915972 EFS915963:EFS915972 DVW915963:DVW915972 DMA915963:DMA915972 DCE915963:DCE915972 CSI915963:CSI915972 CIM915963:CIM915972 BYQ915963:BYQ915972 BOU915963:BOU915972 BEY915963:BEY915972 AVC915963:AVC915972 ALG915963:ALG915972 ABK915963:ABK915972 RO915963:RO915972 HS915963:HS915972 WUE850427:WUE850436 WKI850427:WKI850436 WAM850427:WAM850436 VQQ850427:VQQ850436 VGU850427:VGU850436 UWY850427:UWY850436 UNC850427:UNC850436 UDG850427:UDG850436 TTK850427:TTK850436 TJO850427:TJO850436 SZS850427:SZS850436 SPW850427:SPW850436 SGA850427:SGA850436 RWE850427:RWE850436 RMI850427:RMI850436 RCM850427:RCM850436 QSQ850427:QSQ850436 QIU850427:QIU850436 PYY850427:PYY850436 PPC850427:PPC850436 PFG850427:PFG850436 OVK850427:OVK850436 OLO850427:OLO850436 OBS850427:OBS850436 NRW850427:NRW850436 NIA850427:NIA850436 MYE850427:MYE850436 MOI850427:MOI850436 MEM850427:MEM850436 LUQ850427:LUQ850436 LKU850427:LKU850436 LAY850427:LAY850436 KRC850427:KRC850436 KHG850427:KHG850436 JXK850427:JXK850436 JNO850427:JNO850436 JDS850427:JDS850436 ITW850427:ITW850436 IKA850427:IKA850436 IAE850427:IAE850436 HQI850427:HQI850436 HGM850427:HGM850436 GWQ850427:GWQ850436 GMU850427:GMU850436 GCY850427:GCY850436 FTC850427:FTC850436 FJG850427:FJG850436 EZK850427:EZK850436 EPO850427:EPO850436 EFS850427:EFS850436 DVW850427:DVW850436 DMA850427:DMA850436 DCE850427:DCE850436 CSI850427:CSI850436 CIM850427:CIM850436 BYQ850427:BYQ850436 BOU850427:BOU850436 BEY850427:BEY850436 AVC850427:AVC850436 ALG850427:ALG850436 ABK850427:ABK850436 RO850427:RO850436 HS850427:HS850436 WUE784891:WUE784900 WKI784891:WKI784900 WAM784891:WAM784900 VQQ784891:VQQ784900 VGU784891:VGU784900 UWY784891:UWY784900 UNC784891:UNC784900 UDG784891:UDG784900 TTK784891:TTK784900 TJO784891:TJO784900 SZS784891:SZS784900 SPW784891:SPW784900 SGA784891:SGA784900 RWE784891:RWE784900 RMI784891:RMI784900 RCM784891:RCM784900 QSQ784891:QSQ784900 QIU784891:QIU784900 PYY784891:PYY784900 PPC784891:PPC784900 PFG784891:PFG784900 OVK784891:OVK784900 OLO784891:OLO784900 OBS784891:OBS784900 NRW784891:NRW784900 NIA784891:NIA784900 MYE784891:MYE784900 MOI784891:MOI784900 MEM784891:MEM784900 LUQ784891:LUQ784900 LKU784891:LKU784900 LAY784891:LAY784900 KRC784891:KRC784900 KHG784891:KHG784900 JXK784891:JXK784900 JNO784891:JNO784900 JDS784891:JDS784900 ITW784891:ITW784900 IKA784891:IKA784900 IAE784891:IAE784900 HQI784891:HQI784900 HGM784891:HGM784900 GWQ784891:GWQ784900 GMU784891:GMU784900 GCY784891:GCY784900 FTC784891:FTC784900 FJG784891:FJG784900 EZK784891:EZK784900 EPO784891:EPO784900 EFS784891:EFS784900 DVW784891:DVW784900 DMA784891:DMA784900 DCE784891:DCE784900 CSI784891:CSI784900 CIM784891:CIM784900 BYQ784891:BYQ784900 BOU784891:BOU784900 BEY784891:BEY784900 AVC784891:AVC784900 ALG784891:ALG784900 ABK784891:ABK784900 RO784891:RO784900 HS784891:HS784900 WUE719355:WUE719364 WKI719355:WKI719364 WAM719355:WAM719364 VQQ719355:VQQ719364 VGU719355:VGU719364 UWY719355:UWY719364 UNC719355:UNC719364 UDG719355:UDG719364 TTK719355:TTK719364 TJO719355:TJO719364 SZS719355:SZS719364 SPW719355:SPW719364 SGA719355:SGA719364 RWE719355:RWE719364 RMI719355:RMI719364 RCM719355:RCM719364 QSQ719355:QSQ719364 QIU719355:QIU719364 PYY719355:PYY719364 PPC719355:PPC719364 PFG719355:PFG719364 OVK719355:OVK719364 OLO719355:OLO719364 OBS719355:OBS719364 NRW719355:NRW719364 NIA719355:NIA719364 MYE719355:MYE719364 MOI719355:MOI719364 MEM719355:MEM719364 LUQ719355:LUQ719364 LKU719355:LKU719364 LAY719355:LAY719364 KRC719355:KRC719364 KHG719355:KHG719364 JXK719355:JXK719364 JNO719355:JNO719364 JDS719355:JDS719364 ITW719355:ITW719364 IKA719355:IKA719364 IAE719355:IAE719364 HQI719355:HQI719364 HGM719355:HGM719364 GWQ719355:GWQ719364 GMU719355:GMU719364 GCY719355:GCY719364 FTC719355:FTC719364 FJG719355:FJG719364 EZK719355:EZK719364 EPO719355:EPO719364 EFS719355:EFS719364 DVW719355:DVW719364 DMA719355:DMA719364 DCE719355:DCE719364 CSI719355:CSI719364 CIM719355:CIM719364 BYQ719355:BYQ719364 BOU719355:BOU719364 BEY719355:BEY719364 AVC719355:AVC719364 ALG719355:ALG719364 ABK719355:ABK719364 RO719355:RO719364 HS719355:HS719364 WUE653819:WUE653828 WKI653819:WKI653828 WAM653819:WAM653828 VQQ653819:VQQ653828 VGU653819:VGU653828 UWY653819:UWY653828 UNC653819:UNC653828 UDG653819:UDG653828 TTK653819:TTK653828 TJO653819:TJO653828 SZS653819:SZS653828 SPW653819:SPW653828 SGA653819:SGA653828 RWE653819:RWE653828 RMI653819:RMI653828 RCM653819:RCM653828 QSQ653819:QSQ653828 QIU653819:QIU653828 PYY653819:PYY653828 PPC653819:PPC653828 PFG653819:PFG653828 OVK653819:OVK653828 OLO653819:OLO653828 OBS653819:OBS653828 NRW653819:NRW653828 NIA653819:NIA653828 MYE653819:MYE653828 MOI653819:MOI653828 MEM653819:MEM653828 LUQ653819:LUQ653828 LKU653819:LKU653828 LAY653819:LAY653828 KRC653819:KRC653828 KHG653819:KHG653828 JXK653819:JXK653828 JNO653819:JNO653828 JDS653819:JDS653828 ITW653819:ITW653828 IKA653819:IKA653828 IAE653819:IAE653828 HQI653819:HQI653828 HGM653819:HGM653828 GWQ653819:GWQ653828 GMU653819:GMU653828 GCY653819:GCY653828 FTC653819:FTC653828 FJG653819:FJG653828 EZK653819:EZK653828 EPO653819:EPO653828 EFS653819:EFS653828 DVW653819:DVW653828 DMA653819:DMA653828 DCE653819:DCE653828 CSI653819:CSI653828 CIM653819:CIM653828 BYQ653819:BYQ653828 BOU653819:BOU653828 BEY653819:BEY653828 AVC653819:AVC653828 ALG653819:ALG653828 ABK653819:ABK653828 RO653819:RO653828 HS653819:HS653828 WUE588283:WUE588292 WKI588283:WKI588292 WAM588283:WAM588292 VQQ588283:VQQ588292 VGU588283:VGU588292 UWY588283:UWY588292 UNC588283:UNC588292 UDG588283:UDG588292 TTK588283:TTK588292 TJO588283:TJO588292 SZS588283:SZS588292 SPW588283:SPW588292 SGA588283:SGA588292 RWE588283:RWE588292 RMI588283:RMI588292 RCM588283:RCM588292 QSQ588283:QSQ588292 QIU588283:QIU588292 PYY588283:PYY588292 PPC588283:PPC588292 PFG588283:PFG588292 OVK588283:OVK588292 OLO588283:OLO588292 OBS588283:OBS588292 NRW588283:NRW588292 NIA588283:NIA588292 MYE588283:MYE588292 MOI588283:MOI588292 MEM588283:MEM588292 LUQ588283:LUQ588292 LKU588283:LKU588292 LAY588283:LAY588292 KRC588283:KRC588292 KHG588283:KHG588292 JXK588283:JXK588292 JNO588283:JNO588292 JDS588283:JDS588292 ITW588283:ITW588292 IKA588283:IKA588292 IAE588283:IAE588292 HQI588283:HQI588292 HGM588283:HGM588292 GWQ588283:GWQ588292 GMU588283:GMU588292 GCY588283:GCY588292 FTC588283:FTC588292 FJG588283:FJG588292 EZK588283:EZK588292 EPO588283:EPO588292 EFS588283:EFS588292 DVW588283:DVW588292 DMA588283:DMA588292 DCE588283:DCE588292 CSI588283:CSI588292 CIM588283:CIM588292 BYQ588283:BYQ588292 BOU588283:BOU588292 BEY588283:BEY588292 AVC588283:AVC588292 ALG588283:ALG588292 ABK588283:ABK588292 RO588283:RO588292 HS588283:HS588292 WUE522747:WUE522756 WKI522747:WKI522756 WAM522747:WAM522756 VQQ522747:VQQ522756 VGU522747:VGU522756 UWY522747:UWY522756 UNC522747:UNC522756 UDG522747:UDG522756 TTK522747:TTK522756 TJO522747:TJO522756 SZS522747:SZS522756 SPW522747:SPW522756 SGA522747:SGA522756 RWE522747:RWE522756 RMI522747:RMI522756 RCM522747:RCM522756 QSQ522747:QSQ522756 QIU522747:QIU522756 PYY522747:PYY522756 PPC522747:PPC522756 PFG522747:PFG522756 OVK522747:OVK522756 OLO522747:OLO522756 OBS522747:OBS522756 NRW522747:NRW522756 NIA522747:NIA522756 MYE522747:MYE522756 MOI522747:MOI522756 MEM522747:MEM522756 LUQ522747:LUQ522756 LKU522747:LKU522756 LAY522747:LAY522756 KRC522747:KRC522756 KHG522747:KHG522756 JXK522747:JXK522756 JNO522747:JNO522756 JDS522747:JDS522756 ITW522747:ITW522756 IKA522747:IKA522756 IAE522747:IAE522756 HQI522747:HQI522756 HGM522747:HGM522756 GWQ522747:GWQ522756 GMU522747:GMU522756 GCY522747:GCY522756 FTC522747:FTC522756 FJG522747:FJG522756 EZK522747:EZK522756 EPO522747:EPO522756 EFS522747:EFS522756 DVW522747:DVW522756 DMA522747:DMA522756 DCE522747:DCE522756 CSI522747:CSI522756 CIM522747:CIM522756 BYQ522747:BYQ522756 BOU522747:BOU522756 BEY522747:BEY522756 AVC522747:AVC522756 ALG522747:ALG522756 ABK522747:ABK522756 RO522747:RO522756 HS522747:HS522756 WUE457211:WUE457220 WKI457211:WKI457220 WAM457211:WAM457220 VQQ457211:VQQ457220 VGU457211:VGU457220 UWY457211:UWY457220 UNC457211:UNC457220 UDG457211:UDG457220 TTK457211:TTK457220 TJO457211:TJO457220 SZS457211:SZS457220 SPW457211:SPW457220 SGA457211:SGA457220 RWE457211:RWE457220 RMI457211:RMI457220 RCM457211:RCM457220 QSQ457211:QSQ457220 QIU457211:QIU457220 PYY457211:PYY457220 PPC457211:PPC457220 PFG457211:PFG457220 OVK457211:OVK457220 OLO457211:OLO457220 OBS457211:OBS457220 NRW457211:NRW457220 NIA457211:NIA457220 MYE457211:MYE457220 MOI457211:MOI457220 MEM457211:MEM457220 LUQ457211:LUQ457220 LKU457211:LKU457220 LAY457211:LAY457220 KRC457211:KRC457220 KHG457211:KHG457220 JXK457211:JXK457220 JNO457211:JNO457220 JDS457211:JDS457220 ITW457211:ITW457220 IKA457211:IKA457220 IAE457211:IAE457220 HQI457211:HQI457220 HGM457211:HGM457220 GWQ457211:GWQ457220 GMU457211:GMU457220 GCY457211:GCY457220 FTC457211:FTC457220 FJG457211:FJG457220 EZK457211:EZK457220 EPO457211:EPO457220 EFS457211:EFS457220 DVW457211:DVW457220 DMA457211:DMA457220 DCE457211:DCE457220 CSI457211:CSI457220 CIM457211:CIM457220 BYQ457211:BYQ457220 BOU457211:BOU457220 BEY457211:BEY457220 AVC457211:AVC457220 ALG457211:ALG457220 ABK457211:ABK457220 RO457211:RO457220 HS457211:HS457220 WUE391675:WUE391684 WKI391675:WKI391684 WAM391675:WAM391684 VQQ391675:VQQ391684 VGU391675:VGU391684 UWY391675:UWY391684 UNC391675:UNC391684 UDG391675:UDG391684 TTK391675:TTK391684 TJO391675:TJO391684 SZS391675:SZS391684 SPW391675:SPW391684 SGA391675:SGA391684 RWE391675:RWE391684 RMI391675:RMI391684 RCM391675:RCM391684 QSQ391675:QSQ391684 QIU391675:QIU391684 PYY391675:PYY391684 PPC391675:PPC391684 PFG391675:PFG391684 OVK391675:OVK391684 OLO391675:OLO391684 OBS391675:OBS391684 NRW391675:NRW391684 NIA391675:NIA391684 MYE391675:MYE391684 MOI391675:MOI391684 MEM391675:MEM391684 LUQ391675:LUQ391684 LKU391675:LKU391684 LAY391675:LAY391684 KRC391675:KRC391684 KHG391675:KHG391684 JXK391675:JXK391684 JNO391675:JNO391684 JDS391675:JDS391684 ITW391675:ITW391684 IKA391675:IKA391684 IAE391675:IAE391684 HQI391675:HQI391684 HGM391675:HGM391684 GWQ391675:GWQ391684 GMU391675:GMU391684 GCY391675:GCY391684 FTC391675:FTC391684 FJG391675:FJG391684 EZK391675:EZK391684 EPO391675:EPO391684 EFS391675:EFS391684 DVW391675:DVW391684 DMA391675:DMA391684 DCE391675:DCE391684 CSI391675:CSI391684 CIM391675:CIM391684 BYQ391675:BYQ391684 BOU391675:BOU391684 BEY391675:BEY391684 AVC391675:AVC391684 ALG391675:ALG391684 ABK391675:ABK391684 RO391675:RO391684 HS391675:HS391684 WUE326139:WUE326148 WKI326139:WKI326148 WAM326139:WAM326148 VQQ326139:VQQ326148 VGU326139:VGU326148 UWY326139:UWY326148 UNC326139:UNC326148 UDG326139:UDG326148 TTK326139:TTK326148 TJO326139:TJO326148 SZS326139:SZS326148 SPW326139:SPW326148 SGA326139:SGA326148 RWE326139:RWE326148 RMI326139:RMI326148 RCM326139:RCM326148 QSQ326139:QSQ326148 QIU326139:QIU326148 PYY326139:PYY326148 PPC326139:PPC326148 PFG326139:PFG326148 OVK326139:OVK326148 OLO326139:OLO326148 OBS326139:OBS326148 NRW326139:NRW326148 NIA326139:NIA326148 MYE326139:MYE326148 MOI326139:MOI326148 MEM326139:MEM326148 LUQ326139:LUQ326148 LKU326139:LKU326148 LAY326139:LAY326148 KRC326139:KRC326148 KHG326139:KHG326148 JXK326139:JXK326148 JNO326139:JNO326148 JDS326139:JDS326148 ITW326139:ITW326148 IKA326139:IKA326148 IAE326139:IAE326148 HQI326139:HQI326148 HGM326139:HGM326148 GWQ326139:GWQ326148 GMU326139:GMU326148 GCY326139:GCY326148 FTC326139:FTC326148 FJG326139:FJG326148 EZK326139:EZK326148 EPO326139:EPO326148 EFS326139:EFS326148 DVW326139:DVW326148 DMA326139:DMA326148 DCE326139:DCE326148 CSI326139:CSI326148 CIM326139:CIM326148 BYQ326139:BYQ326148 BOU326139:BOU326148 BEY326139:BEY326148 AVC326139:AVC326148 ALG326139:ALG326148 ABK326139:ABK326148 RO326139:RO326148 HS326139:HS326148 WUE260603:WUE260612 WKI260603:WKI260612 WAM260603:WAM260612 VQQ260603:VQQ260612 VGU260603:VGU260612 UWY260603:UWY260612 UNC260603:UNC260612 UDG260603:UDG260612 TTK260603:TTK260612 TJO260603:TJO260612 SZS260603:SZS260612 SPW260603:SPW260612 SGA260603:SGA260612 RWE260603:RWE260612 RMI260603:RMI260612 RCM260603:RCM260612 QSQ260603:QSQ260612 QIU260603:QIU260612 PYY260603:PYY260612 PPC260603:PPC260612 PFG260603:PFG260612 OVK260603:OVK260612 OLO260603:OLO260612 OBS260603:OBS260612 NRW260603:NRW260612 NIA260603:NIA260612 MYE260603:MYE260612 MOI260603:MOI260612 MEM260603:MEM260612 LUQ260603:LUQ260612 LKU260603:LKU260612 LAY260603:LAY260612 KRC260603:KRC260612 KHG260603:KHG260612 JXK260603:JXK260612 JNO260603:JNO260612 JDS260603:JDS260612 ITW260603:ITW260612 IKA260603:IKA260612 IAE260603:IAE260612 HQI260603:HQI260612 HGM260603:HGM260612 GWQ260603:GWQ260612 GMU260603:GMU260612 GCY260603:GCY260612 FTC260603:FTC260612 FJG260603:FJG260612 EZK260603:EZK260612 EPO260603:EPO260612 EFS260603:EFS260612 DVW260603:DVW260612 DMA260603:DMA260612 DCE260603:DCE260612 CSI260603:CSI260612 CIM260603:CIM260612 BYQ260603:BYQ260612 BOU260603:BOU260612 BEY260603:BEY260612 AVC260603:AVC260612 ALG260603:ALG260612 ABK260603:ABK260612 RO260603:RO260612 HS260603:HS260612 WUE195067:WUE195076 WKI195067:WKI195076 WAM195067:WAM195076 VQQ195067:VQQ195076 VGU195067:VGU195076 UWY195067:UWY195076 UNC195067:UNC195076 UDG195067:UDG195076 TTK195067:TTK195076 TJO195067:TJO195076 SZS195067:SZS195076 SPW195067:SPW195076 SGA195067:SGA195076 RWE195067:RWE195076 RMI195067:RMI195076 RCM195067:RCM195076 QSQ195067:QSQ195076 QIU195067:QIU195076 PYY195067:PYY195076 PPC195067:PPC195076 PFG195067:PFG195076 OVK195067:OVK195076 OLO195067:OLO195076 OBS195067:OBS195076 NRW195067:NRW195076 NIA195067:NIA195076 MYE195067:MYE195076 MOI195067:MOI195076 MEM195067:MEM195076 LUQ195067:LUQ195076 LKU195067:LKU195076 LAY195067:LAY195076 KRC195067:KRC195076 KHG195067:KHG195076 JXK195067:JXK195076 JNO195067:JNO195076 JDS195067:JDS195076 ITW195067:ITW195076 IKA195067:IKA195076 IAE195067:IAE195076 HQI195067:HQI195076 HGM195067:HGM195076 GWQ195067:GWQ195076 GMU195067:GMU195076 GCY195067:GCY195076 FTC195067:FTC195076 FJG195067:FJG195076 EZK195067:EZK195076 EPO195067:EPO195076 EFS195067:EFS195076 DVW195067:DVW195076 DMA195067:DMA195076 DCE195067:DCE195076 CSI195067:CSI195076 CIM195067:CIM195076 BYQ195067:BYQ195076 BOU195067:BOU195076 BEY195067:BEY195076 AVC195067:AVC195076 ALG195067:ALG195076 ABK195067:ABK195076 RO195067:RO195076 HS195067:HS195076 WUE129531:WUE129540 WKI129531:WKI129540 WAM129531:WAM129540 VQQ129531:VQQ129540 VGU129531:VGU129540 UWY129531:UWY129540 UNC129531:UNC129540 UDG129531:UDG129540 TTK129531:TTK129540 TJO129531:TJO129540 SZS129531:SZS129540 SPW129531:SPW129540 SGA129531:SGA129540 RWE129531:RWE129540 RMI129531:RMI129540 RCM129531:RCM129540 QSQ129531:QSQ129540 QIU129531:QIU129540 PYY129531:PYY129540 PPC129531:PPC129540 PFG129531:PFG129540 OVK129531:OVK129540 OLO129531:OLO129540 OBS129531:OBS129540 NRW129531:NRW129540 NIA129531:NIA129540 MYE129531:MYE129540 MOI129531:MOI129540 MEM129531:MEM129540 LUQ129531:LUQ129540 LKU129531:LKU129540 LAY129531:LAY129540 KRC129531:KRC129540 KHG129531:KHG129540 JXK129531:JXK129540 JNO129531:JNO129540 JDS129531:JDS129540 ITW129531:ITW129540 IKA129531:IKA129540 IAE129531:IAE129540 HQI129531:HQI129540 HGM129531:HGM129540 GWQ129531:GWQ129540 GMU129531:GMU129540 GCY129531:GCY129540 FTC129531:FTC129540 FJG129531:FJG129540 EZK129531:EZK129540 EPO129531:EPO129540 EFS129531:EFS129540 DVW129531:DVW129540 DMA129531:DMA129540 DCE129531:DCE129540 CSI129531:CSI129540 CIM129531:CIM129540 BYQ129531:BYQ129540 BOU129531:BOU129540 BEY129531:BEY129540 AVC129531:AVC129540 ALG129531:ALG129540 ABK129531:ABK129540 RO129531:RO129540 HS129531:HS129540 WUE63995:WUE64004 WKI63995:WKI64004 WAM63995:WAM64004 VQQ63995:VQQ64004 VGU63995:VGU64004 UWY63995:UWY64004 UNC63995:UNC64004 UDG63995:UDG64004 TTK63995:TTK64004 TJO63995:TJO64004 SZS63995:SZS64004 SPW63995:SPW64004 SGA63995:SGA64004 RWE63995:RWE64004 RMI63995:RMI64004 RCM63995:RCM64004 QSQ63995:QSQ64004 QIU63995:QIU64004 PYY63995:PYY64004 PPC63995:PPC64004 PFG63995:PFG64004 OVK63995:OVK64004 OLO63995:OLO64004 OBS63995:OBS64004 NRW63995:NRW64004 NIA63995:NIA64004 MYE63995:MYE64004 MOI63995:MOI64004 MEM63995:MEM64004 LUQ63995:LUQ64004 LKU63995:LKU64004 LAY63995:LAY64004 KRC63995:KRC64004 KHG63995:KHG64004 JXK63995:JXK64004 JNO63995:JNO64004 JDS63995:JDS64004 ITW63995:ITW64004 IKA63995:IKA64004 IAE63995:IAE64004 HQI63995:HQI64004 HGM63995:HGM64004 GWQ63995:GWQ64004 GMU63995:GMU64004 GCY63995:GCY64004 FTC63995:FTC64004 FJG63995:FJG64004 EZK63995:EZK64004 EPO63995:EPO64004 EFS63995:EFS64004 DVW63995:DVW64004 DMA63995:DMA64004 DCE63995:DCE64004 CSI63995:CSI64004 CIM63995:CIM64004 BYQ63995:BYQ64004 BOU63995:BOU64004 BEY63995:BEY64004 AVC63995:AVC64004 ALG63995:ALG64004 ABK63995:ABK64004 RO63995:RO64004 HS63995:HS64004 WUE981733:WUE981742 WKI981733:WKI981742 WAM981733:WAM981742 VQQ981733:VQQ981742 VGU981733:VGU981742 UWY981733:UWY981742 UNC981733:UNC981742 UDG981733:UDG981742 TTK981733:TTK981742 TJO981733:TJO981742 SZS981733:SZS981742 SPW981733:SPW981742 SGA981733:SGA981742 RWE981733:RWE981742 RMI981733:RMI981742 RCM981733:RCM981742 QSQ981733:QSQ981742 QIU981733:QIU981742 PYY981733:PYY981742 PPC981733:PPC981742 PFG981733:PFG981742 OVK981733:OVK981742 OLO981733:OLO981742 OBS981733:OBS981742 NRW981733:NRW981742 NIA981733:NIA981742 MYE981733:MYE981742 MOI981733:MOI981742 MEM981733:MEM981742 LUQ981733:LUQ981742 LKU981733:LKU981742 LAY981733:LAY981742 KRC981733:KRC981742 KHG981733:KHG981742 JXK981733:JXK981742 JNO981733:JNO981742 JDS981733:JDS981742 ITW981733:ITW981742 IKA981733:IKA981742 IAE981733:IAE981742 HQI981733:HQI981742 HGM981733:HGM981742 GWQ981733:GWQ981742 GMU981733:GMU981742 GCY981733:GCY981742 FTC981733:FTC981742 FJG981733:FJG981742 EZK981733:EZK981742 EPO981733:EPO981742 EFS981733:EFS981742 DVW981733:DVW981742 DMA981733:DMA981742 DCE981733:DCE981742 CSI981733:CSI981742 CIM981733:CIM981742 BYQ981733:BYQ981742 BOU981733:BOU981742 BEY981733:BEY981742 AVC981733:AVC981742 ALG981733:ALG981742 ABK981733:ABK981742 RO981733:RO981742 HS981733:HS981742 WUE916197:WUE916206 WKI916197:WKI916206 WAM916197:WAM916206 VQQ916197:VQQ916206 VGU916197:VGU916206 UWY916197:UWY916206 UNC916197:UNC916206 UDG916197:UDG916206 TTK916197:TTK916206 TJO916197:TJO916206 SZS916197:SZS916206 SPW916197:SPW916206 SGA916197:SGA916206 RWE916197:RWE916206 RMI916197:RMI916206 RCM916197:RCM916206 QSQ916197:QSQ916206 QIU916197:QIU916206 PYY916197:PYY916206 PPC916197:PPC916206 PFG916197:PFG916206 OVK916197:OVK916206 OLO916197:OLO916206 OBS916197:OBS916206 NRW916197:NRW916206 NIA916197:NIA916206 MYE916197:MYE916206 MOI916197:MOI916206 MEM916197:MEM916206 LUQ916197:LUQ916206 LKU916197:LKU916206 LAY916197:LAY916206 KRC916197:KRC916206 KHG916197:KHG916206 JXK916197:JXK916206 JNO916197:JNO916206 JDS916197:JDS916206 ITW916197:ITW916206 IKA916197:IKA916206 IAE916197:IAE916206 HQI916197:HQI916206 HGM916197:HGM916206 GWQ916197:GWQ916206 GMU916197:GMU916206 GCY916197:GCY916206 FTC916197:FTC916206 FJG916197:FJG916206 EZK916197:EZK916206 EPO916197:EPO916206 EFS916197:EFS916206 DVW916197:DVW916206 DMA916197:DMA916206 DCE916197:DCE916206 CSI916197:CSI916206 CIM916197:CIM916206 BYQ916197:BYQ916206 BOU916197:BOU916206 BEY916197:BEY916206 AVC916197:AVC916206 ALG916197:ALG916206 ABK916197:ABK916206 RO916197:RO916206 HS916197:HS916206 WUE850661:WUE850670 WKI850661:WKI850670 WAM850661:WAM850670 VQQ850661:VQQ850670 VGU850661:VGU850670 UWY850661:UWY850670 UNC850661:UNC850670 UDG850661:UDG850670 TTK850661:TTK850670 TJO850661:TJO850670 SZS850661:SZS850670 SPW850661:SPW850670 SGA850661:SGA850670 RWE850661:RWE850670 RMI850661:RMI850670 RCM850661:RCM850670 QSQ850661:QSQ850670 QIU850661:QIU850670 PYY850661:PYY850670 PPC850661:PPC850670 PFG850661:PFG850670 OVK850661:OVK850670 OLO850661:OLO850670 OBS850661:OBS850670 NRW850661:NRW850670 NIA850661:NIA850670 MYE850661:MYE850670 MOI850661:MOI850670 MEM850661:MEM850670 LUQ850661:LUQ850670 LKU850661:LKU850670 LAY850661:LAY850670 KRC850661:KRC850670 KHG850661:KHG850670 JXK850661:JXK850670 JNO850661:JNO850670 JDS850661:JDS850670 ITW850661:ITW850670 IKA850661:IKA850670 IAE850661:IAE850670 HQI850661:HQI850670 HGM850661:HGM850670 GWQ850661:GWQ850670 GMU850661:GMU850670 GCY850661:GCY850670 FTC850661:FTC850670 FJG850661:FJG850670 EZK850661:EZK850670 EPO850661:EPO850670 EFS850661:EFS850670 DVW850661:DVW850670 DMA850661:DMA850670 DCE850661:DCE850670 CSI850661:CSI850670 CIM850661:CIM850670 BYQ850661:BYQ850670 BOU850661:BOU850670 BEY850661:BEY850670 AVC850661:AVC850670 ALG850661:ALG850670 ABK850661:ABK850670 RO850661:RO850670 HS850661:HS850670 WUE785125:WUE785134 WKI785125:WKI785134 WAM785125:WAM785134 VQQ785125:VQQ785134 VGU785125:VGU785134 UWY785125:UWY785134 UNC785125:UNC785134 UDG785125:UDG785134 TTK785125:TTK785134 TJO785125:TJO785134 SZS785125:SZS785134 SPW785125:SPW785134 SGA785125:SGA785134 RWE785125:RWE785134 RMI785125:RMI785134 RCM785125:RCM785134 QSQ785125:QSQ785134 QIU785125:QIU785134 PYY785125:PYY785134 PPC785125:PPC785134 PFG785125:PFG785134 OVK785125:OVK785134 OLO785125:OLO785134 OBS785125:OBS785134 NRW785125:NRW785134 NIA785125:NIA785134 MYE785125:MYE785134 MOI785125:MOI785134 MEM785125:MEM785134 LUQ785125:LUQ785134 LKU785125:LKU785134 LAY785125:LAY785134 KRC785125:KRC785134 KHG785125:KHG785134 JXK785125:JXK785134 JNO785125:JNO785134 JDS785125:JDS785134 ITW785125:ITW785134 IKA785125:IKA785134 IAE785125:IAE785134 HQI785125:HQI785134 HGM785125:HGM785134 GWQ785125:GWQ785134 GMU785125:GMU785134 GCY785125:GCY785134 FTC785125:FTC785134 FJG785125:FJG785134 EZK785125:EZK785134 EPO785125:EPO785134 EFS785125:EFS785134 DVW785125:DVW785134 DMA785125:DMA785134 DCE785125:DCE785134 CSI785125:CSI785134 CIM785125:CIM785134 BYQ785125:BYQ785134 BOU785125:BOU785134 BEY785125:BEY785134 AVC785125:AVC785134 ALG785125:ALG785134 ABK785125:ABK785134 RO785125:RO785134 HS785125:HS785134 WUE719589:WUE719598 WKI719589:WKI719598 WAM719589:WAM719598 VQQ719589:VQQ719598 VGU719589:VGU719598 UWY719589:UWY719598 UNC719589:UNC719598 UDG719589:UDG719598 TTK719589:TTK719598 TJO719589:TJO719598 SZS719589:SZS719598 SPW719589:SPW719598 SGA719589:SGA719598 RWE719589:RWE719598 RMI719589:RMI719598 RCM719589:RCM719598 QSQ719589:QSQ719598 QIU719589:QIU719598 PYY719589:PYY719598 PPC719589:PPC719598 PFG719589:PFG719598 OVK719589:OVK719598 OLO719589:OLO719598 OBS719589:OBS719598 NRW719589:NRW719598 NIA719589:NIA719598 MYE719589:MYE719598 MOI719589:MOI719598 MEM719589:MEM719598 LUQ719589:LUQ719598 LKU719589:LKU719598 LAY719589:LAY719598 KRC719589:KRC719598 KHG719589:KHG719598 JXK719589:JXK719598 JNO719589:JNO719598 JDS719589:JDS719598 ITW719589:ITW719598 IKA719589:IKA719598 IAE719589:IAE719598 HQI719589:HQI719598 HGM719589:HGM719598 GWQ719589:GWQ719598 GMU719589:GMU719598 GCY719589:GCY719598 FTC719589:FTC719598 FJG719589:FJG719598 EZK719589:EZK719598 EPO719589:EPO719598 EFS719589:EFS719598 DVW719589:DVW719598 DMA719589:DMA719598 DCE719589:DCE719598 CSI719589:CSI719598 CIM719589:CIM719598 BYQ719589:BYQ719598 BOU719589:BOU719598 BEY719589:BEY719598 AVC719589:AVC719598 ALG719589:ALG719598 ABK719589:ABK719598 RO719589:RO719598 HS719589:HS719598 WUE654053:WUE654062 WKI654053:WKI654062 WAM654053:WAM654062 VQQ654053:VQQ654062 VGU654053:VGU654062 UWY654053:UWY654062 UNC654053:UNC654062 UDG654053:UDG654062 TTK654053:TTK654062 TJO654053:TJO654062 SZS654053:SZS654062 SPW654053:SPW654062 SGA654053:SGA654062 RWE654053:RWE654062 RMI654053:RMI654062 RCM654053:RCM654062 QSQ654053:QSQ654062 QIU654053:QIU654062 PYY654053:PYY654062 PPC654053:PPC654062 PFG654053:PFG654062 OVK654053:OVK654062 OLO654053:OLO654062 OBS654053:OBS654062 NRW654053:NRW654062 NIA654053:NIA654062 MYE654053:MYE654062 MOI654053:MOI654062 MEM654053:MEM654062 LUQ654053:LUQ654062 LKU654053:LKU654062 LAY654053:LAY654062 KRC654053:KRC654062 KHG654053:KHG654062 JXK654053:JXK654062 JNO654053:JNO654062 JDS654053:JDS654062 ITW654053:ITW654062 IKA654053:IKA654062 IAE654053:IAE654062 HQI654053:HQI654062 HGM654053:HGM654062 GWQ654053:GWQ654062 GMU654053:GMU654062 GCY654053:GCY654062 FTC654053:FTC654062 FJG654053:FJG654062 EZK654053:EZK654062 EPO654053:EPO654062 EFS654053:EFS654062 DVW654053:DVW654062 DMA654053:DMA654062 DCE654053:DCE654062 CSI654053:CSI654062 CIM654053:CIM654062 BYQ654053:BYQ654062 BOU654053:BOU654062 BEY654053:BEY654062 AVC654053:AVC654062 ALG654053:ALG654062 ABK654053:ABK654062 RO654053:RO654062 HS654053:HS654062 WUE588517:WUE588526 WKI588517:WKI588526 WAM588517:WAM588526 VQQ588517:VQQ588526 VGU588517:VGU588526 UWY588517:UWY588526 UNC588517:UNC588526 UDG588517:UDG588526 TTK588517:TTK588526 TJO588517:TJO588526 SZS588517:SZS588526 SPW588517:SPW588526 SGA588517:SGA588526 RWE588517:RWE588526 RMI588517:RMI588526 RCM588517:RCM588526 QSQ588517:QSQ588526 QIU588517:QIU588526 PYY588517:PYY588526 PPC588517:PPC588526 PFG588517:PFG588526 OVK588517:OVK588526 OLO588517:OLO588526 OBS588517:OBS588526 NRW588517:NRW588526 NIA588517:NIA588526 MYE588517:MYE588526 MOI588517:MOI588526 MEM588517:MEM588526 LUQ588517:LUQ588526 LKU588517:LKU588526 LAY588517:LAY588526 KRC588517:KRC588526 KHG588517:KHG588526 JXK588517:JXK588526 JNO588517:JNO588526 JDS588517:JDS588526 ITW588517:ITW588526 IKA588517:IKA588526 IAE588517:IAE588526 HQI588517:HQI588526 HGM588517:HGM588526 GWQ588517:GWQ588526 GMU588517:GMU588526 GCY588517:GCY588526 FTC588517:FTC588526 FJG588517:FJG588526 EZK588517:EZK588526 EPO588517:EPO588526 EFS588517:EFS588526 DVW588517:DVW588526 DMA588517:DMA588526 DCE588517:DCE588526 CSI588517:CSI588526 CIM588517:CIM588526 BYQ588517:BYQ588526 BOU588517:BOU588526 BEY588517:BEY588526 AVC588517:AVC588526 ALG588517:ALG588526 ABK588517:ABK588526 RO588517:RO588526 HS588517:HS588526 WUE522981:WUE522990 WKI522981:WKI522990 WAM522981:WAM522990 VQQ522981:VQQ522990 VGU522981:VGU522990 UWY522981:UWY522990 UNC522981:UNC522990 UDG522981:UDG522990 TTK522981:TTK522990 TJO522981:TJO522990 SZS522981:SZS522990 SPW522981:SPW522990 SGA522981:SGA522990 RWE522981:RWE522990 RMI522981:RMI522990 RCM522981:RCM522990 QSQ522981:QSQ522990 QIU522981:QIU522990 PYY522981:PYY522990 PPC522981:PPC522990 PFG522981:PFG522990 OVK522981:OVK522990 OLO522981:OLO522990 OBS522981:OBS522990 NRW522981:NRW522990 NIA522981:NIA522990 MYE522981:MYE522990 MOI522981:MOI522990 MEM522981:MEM522990 LUQ522981:LUQ522990 LKU522981:LKU522990 LAY522981:LAY522990 KRC522981:KRC522990 KHG522981:KHG522990 JXK522981:JXK522990 JNO522981:JNO522990 JDS522981:JDS522990 ITW522981:ITW522990 IKA522981:IKA522990 IAE522981:IAE522990 HQI522981:HQI522990 HGM522981:HGM522990 GWQ522981:GWQ522990 GMU522981:GMU522990 GCY522981:GCY522990 FTC522981:FTC522990 FJG522981:FJG522990 EZK522981:EZK522990 EPO522981:EPO522990 EFS522981:EFS522990 DVW522981:DVW522990 DMA522981:DMA522990 DCE522981:DCE522990 CSI522981:CSI522990 CIM522981:CIM522990 BYQ522981:BYQ522990 BOU522981:BOU522990 BEY522981:BEY522990 AVC522981:AVC522990 ALG522981:ALG522990 ABK522981:ABK522990 RO522981:RO522990 HS522981:HS522990 WUE457445:WUE457454 WKI457445:WKI457454 WAM457445:WAM457454 VQQ457445:VQQ457454 VGU457445:VGU457454 UWY457445:UWY457454 UNC457445:UNC457454 UDG457445:UDG457454 TTK457445:TTK457454 TJO457445:TJO457454 SZS457445:SZS457454 SPW457445:SPW457454 SGA457445:SGA457454 RWE457445:RWE457454 RMI457445:RMI457454 RCM457445:RCM457454 QSQ457445:QSQ457454 QIU457445:QIU457454 PYY457445:PYY457454 PPC457445:PPC457454 PFG457445:PFG457454 OVK457445:OVK457454 OLO457445:OLO457454 OBS457445:OBS457454 NRW457445:NRW457454 NIA457445:NIA457454 MYE457445:MYE457454 MOI457445:MOI457454 MEM457445:MEM457454 LUQ457445:LUQ457454 LKU457445:LKU457454 LAY457445:LAY457454 KRC457445:KRC457454 KHG457445:KHG457454 JXK457445:JXK457454 JNO457445:JNO457454 JDS457445:JDS457454 ITW457445:ITW457454 IKA457445:IKA457454 IAE457445:IAE457454 HQI457445:HQI457454 HGM457445:HGM457454 GWQ457445:GWQ457454 GMU457445:GMU457454 GCY457445:GCY457454 FTC457445:FTC457454 FJG457445:FJG457454 EZK457445:EZK457454 EPO457445:EPO457454 EFS457445:EFS457454 DVW457445:DVW457454 DMA457445:DMA457454 DCE457445:DCE457454 CSI457445:CSI457454 CIM457445:CIM457454 BYQ457445:BYQ457454 BOU457445:BOU457454 BEY457445:BEY457454 AVC457445:AVC457454 ALG457445:ALG457454 ABK457445:ABK457454 RO457445:RO457454 HS457445:HS457454 WUE391909:WUE391918 WKI391909:WKI391918 WAM391909:WAM391918 VQQ391909:VQQ391918 VGU391909:VGU391918 UWY391909:UWY391918 UNC391909:UNC391918 UDG391909:UDG391918 TTK391909:TTK391918 TJO391909:TJO391918 SZS391909:SZS391918 SPW391909:SPW391918 SGA391909:SGA391918 RWE391909:RWE391918 RMI391909:RMI391918 RCM391909:RCM391918 QSQ391909:QSQ391918 QIU391909:QIU391918 PYY391909:PYY391918 PPC391909:PPC391918 PFG391909:PFG391918 OVK391909:OVK391918 OLO391909:OLO391918 OBS391909:OBS391918 NRW391909:NRW391918 NIA391909:NIA391918 MYE391909:MYE391918 MOI391909:MOI391918 MEM391909:MEM391918 LUQ391909:LUQ391918 LKU391909:LKU391918 LAY391909:LAY391918 KRC391909:KRC391918 KHG391909:KHG391918 JXK391909:JXK391918 JNO391909:JNO391918 JDS391909:JDS391918 ITW391909:ITW391918 IKA391909:IKA391918 IAE391909:IAE391918 HQI391909:HQI391918 HGM391909:HGM391918 GWQ391909:GWQ391918 GMU391909:GMU391918 GCY391909:GCY391918 FTC391909:FTC391918 FJG391909:FJG391918 EZK391909:EZK391918 EPO391909:EPO391918 EFS391909:EFS391918 DVW391909:DVW391918 DMA391909:DMA391918 DCE391909:DCE391918 CSI391909:CSI391918 CIM391909:CIM391918 BYQ391909:BYQ391918 BOU391909:BOU391918 BEY391909:BEY391918 AVC391909:AVC391918 ALG391909:ALG391918 ABK391909:ABK391918 RO391909:RO391918 HS391909:HS391918 WUE326373:WUE326382 WKI326373:WKI326382 WAM326373:WAM326382 VQQ326373:VQQ326382 VGU326373:VGU326382 UWY326373:UWY326382 UNC326373:UNC326382 UDG326373:UDG326382 TTK326373:TTK326382 TJO326373:TJO326382 SZS326373:SZS326382 SPW326373:SPW326382 SGA326373:SGA326382 RWE326373:RWE326382 RMI326373:RMI326382 RCM326373:RCM326382 QSQ326373:QSQ326382 QIU326373:QIU326382 PYY326373:PYY326382 PPC326373:PPC326382 PFG326373:PFG326382 OVK326373:OVK326382 OLO326373:OLO326382 OBS326373:OBS326382 NRW326373:NRW326382 NIA326373:NIA326382 MYE326373:MYE326382 MOI326373:MOI326382 MEM326373:MEM326382 LUQ326373:LUQ326382 LKU326373:LKU326382 LAY326373:LAY326382 KRC326373:KRC326382 KHG326373:KHG326382 JXK326373:JXK326382 JNO326373:JNO326382 JDS326373:JDS326382 ITW326373:ITW326382 IKA326373:IKA326382 IAE326373:IAE326382 HQI326373:HQI326382 HGM326373:HGM326382 GWQ326373:GWQ326382 GMU326373:GMU326382 GCY326373:GCY326382 FTC326373:FTC326382 FJG326373:FJG326382 EZK326373:EZK326382 EPO326373:EPO326382 EFS326373:EFS326382 DVW326373:DVW326382 DMA326373:DMA326382 DCE326373:DCE326382 CSI326373:CSI326382 CIM326373:CIM326382 BYQ326373:BYQ326382 BOU326373:BOU326382 BEY326373:BEY326382 AVC326373:AVC326382 ALG326373:ALG326382 ABK326373:ABK326382 RO326373:RO326382 HS326373:HS326382 WUE260837:WUE260846 WKI260837:WKI260846 WAM260837:WAM260846 VQQ260837:VQQ260846 VGU260837:VGU260846 UWY260837:UWY260846 UNC260837:UNC260846 UDG260837:UDG260846 TTK260837:TTK260846 TJO260837:TJO260846 SZS260837:SZS260846 SPW260837:SPW260846 SGA260837:SGA260846 RWE260837:RWE260846 RMI260837:RMI260846 RCM260837:RCM260846 QSQ260837:QSQ260846 QIU260837:QIU260846 PYY260837:PYY260846 PPC260837:PPC260846 PFG260837:PFG260846 OVK260837:OVK260846 OLO260837:OLO260846 OBS260837:OBS260846 NRW260837:NRW260846 NIA260837:NIA260846 MYE260837:MYE260846 MOI260837:MOI260846 MEM260837:MEM260846 LUQ260837:LUQ260846 LKU260837:LKU260846 LAY260837:LAY260846 KRC260837:KRC260846 KHG260837:KHG260846 JXK260837:JXK260846 JNO260837:JNO260846 JDS260837:JDS260846 ITW260837:ITW260846 IKA260837:IKA260846 IAE260837:IAE260846 HQI260837:HQI260846 HGM260837:HGM260846 GWQ260837:GWQ260846 GMU260837:GMU260846 GCY260837:GCY260846 FTC260837:FTC260846 FJG260837:FJG260846 EZK260837:EZK260846 EPO260837:EPO260846 EFS260837:EFS260846 DVW260837:DVW260846 DMA260837:DMA260846 DCE260837:DCE260846 CSI260837:CSI260846 CIM260837:CIM260846 BYQ260837:BYQ260846 BOU260837:BOU260846 BEY260837:BEY260846 AVC260837:AVC260846 ALG260837:ALG260846 ABK260837:ABK260846 RO260837:RO260846 HS260837:HS260846 WUE195301:WUE195310 WKI195301:WKI195310 WAM195301:WAM195310 VQQ195301:VQQ195310 VGU195301:VGU195310 UWY195301:UWY195310 UNC195301:UNC195310 UDG195301:UDG195310 TTK195301:TTK195310 TJO195301:TJO195310 SZS195301:SZS195310 SPW195301:SPW195310 SGA195301:SGA195310 RWE195301:RWE195310 RMI195301:RMI195310 RCM195301:RCM195310 QSQ195301:QSQ195310 QIU195301:QIU195310 PYY195301:PYY195310 PPC195301:PPC195310 PFG195301:PFG195310 OVK195301:OVK195310 OLO195301:OLO195310 OBS195301:OBS195310 NRW195301:NRW195310 NIA195301:NIA195310 MYE195301:MYE195310 MOI195301:MOI195310 MEM195301:MEM195310 LUQ195301:LUQ195310 LKU195301:LKU195310 LAY195301:LAY195310 KRC195301:KRC195310 KHG195301:KHG195310 JXK195301:JXK195310 JNO195301:JNO195310 JDS195301:JDS195310 ITW195301:ITW195310 IKA195301:IKA195310 IAE195301:IAE195310 HQI195301:HQI195310 HGM195301:HGM195310 GWQ195301:GWQ195310 GMU195301:GMU195310 GCY195301:GCY195310 FTC195301:FTC195310 FJG195301:FJG195310 EZK195301:EZK195310 EPO195301:EPO195310 EFS195301:EFS195310 DVW195301:DVW195310 DMA195301:DMA195310 DCE195301:DCE195310 CSI195301:CSI195310 CIM195301:CIM195310 BYQ195301:BYQ195310 BOU195301:BOU195310 BEY195301:BEY195310 AVC195301:AVC195310 ALG195301:ALG195310 ABK195301:ABK195310 RO195301:RO195310 HS195301:HS195310 WUE129765:WUE129774 WKI129765:WKI129774 WAM129765:WAM129774 VQQ129765:VQQ129774 VGU129765:VGU129774 UWY129765:UWY129774 UNC129765:UNC129774 UDG129765:UDG129774 TTK129765:TTK129774 TJO129765:TJO129774 SZS129765:SZS129774 SPW129765:SPW129774 SGA129765:SGA129774 RWE129765:RWE129774 RMI129765:RMI129774 RCM129765:RCM129774 QSQ129765:QSQ129774 QIU129765:QIU129774 PYY129765:PYY129774 PPC129765:PPC129774 PFG129765:PFG129774 OVK129765:OVK129774 OLO129765:OLO129774 OBS129765:OBS129774 NRW129765:NRW129774 NIA129765:NIA129774 MYE129765:MYE129774 MOI129765:MOI129774 MEM129765:MEM129774 LUQ129765:LUQ129774 LKU129765:LKU129774 LAY129765:LAY129774 KRC129765:KRC129774 KHG129765:KHG129774 JXK129765:JXK129774 JNO129765:JNO129774 JDS129765:JDS129774 ITW129765:ITW129774 IKA129765:IKA129774 IAE129765:IAE129774 HQI129765:HQI129774 HGM129765:HGM129774 GWQ129765:GWQ129774 GMU129765:GMU129774 GCY129765:GCY129774 FTC129765:FTC129774 FJG129765:FJG129774 EZK129765:EZK129774 EPO129765:EPO129774 EFS129765:EFS129774 DVW129765:DVW129774 DMA129765:DMA129774 DCE129765:DCE129774 CSI129765:CSI129774 CIM129765:CIM129774 BYQ129765:BYQ129774 BOU129765:BOU129774 BEY129765:BEY129774 AVC129765:AVC129774 ALG129765:ALG129774 ABK129765:ABK129774 RO129765:RO129774 HS129765:HS129774 WUE64229:WUE64238 WKI64229:WKI64238 WAM64229:WAM64238 VQQ64229:VQQ64238 VGU64229:VGU64238 UWY64229:UWY64238 UNC64229:UNC64238 UDG64229:UDG64238 TTK64229:TTK64238 TJO64229:TJO64238 SZS64229:SZS64238 SPW64229:SPW64238 SGA64229:SGA64238 RWE64229:RWE64238 RMI64229:RMI64238 RCM64229:RCM64238 QSQ64229:QSQ64238 QIU64229:QIU64238 PYY64229:PYY64238 PPC64229:PPC64238 PFG64229:PFG64238 OVK64229:OVK64238 OLO64229:OLO64238 OBS64229:OBS64238 NRW64229:NRW64238 NIA64229:NIA64238 MYE64229:MYE64238 MOI64229:MOI64238 MEM64229:MEM64238 LUQ64229:LUQ64238 LKU64229:LKU64238 LAY64229:LAY64238 KRC64229:KRC64238 KHG64229:KHG64238 JXK64229:JXK64238 JNO64229:JNO64238 JDS64229:JDS64238 ITW64229:ITW64238 IKA64229:IKA64238 IAE64229:IAE64238 HQI64229:HQI64238 HGM64229:HGM64238 GWQ64229:GWQ64238 GMU64229:GMU64238 GCY64229:GCY64238 FTC64229:FTC64238 FJG64229:FJG64238 EZK64229:EZK64238 EPO64229:EPO64238 EFS64229:EFS64238 DVW64229:DVW64238 DMA64229:DMA64238 DCE64229:DCE64238 CSI64229:CSI64238 CIM64229:CIM64238 BYQ64229:BYQ64238 BOU64229:BOU64238 BEY64229:BEY64238 AVC64229:AVC64238 ALG64229:ALG64238 ABK64229:ABK64238 RO64229:RO64238 HS64229:HS64238 WUE981409:WUE981418 WKI981409:WKI981418 WAM981409:WAM981418 VQQ981409:VQQ981418 VGU981409:VGU981418 UWY981409:UWY981418 UNC981409:UNC981418 UDG981409:UDG981418 TTK981409:TTK981418 TJO981409:TJO981418 SZS981409:SZS981418 SPW981409:SPW981418 SGA981409:SGA981418 RWE981409:RWE981418 RMI981409:RMI981418 RCM981409:RCM981418 QSQ981409:QSQ981418 QIU981409:QIU981418 PYY981409:PYY981418 PPC981409:PPC981418 PFG981409:PFG981418 OVK981409:OVK981418 OLO981409:OLO981418 OBS981409:OBS981418 NRW981409:NRW981418 NIA981409:NIA981418 MYE981409:MYE981418 MOI981409:MOI981418 MEM981409:MEM981418 LUQ981409:LUQ981418 LKU981409:LKU981418 LAY981409:LAY981418 KRC981409:KRC981418 KHG981409:KHG981418 JXK981409:JXK981418 JNO981409:JNO981418 JDS981409:JDS981418 ITW981409:ITW981418 IKA981409:IKA981418 IAE981409:IAE981418 HQI981409:HQI981418 HGM981409:HGM981418 GWQ981409:GWQ981418 GMU981409:GMU981418 GCY981409:GCY981418 FTC981409:FTC981418 FJG981409:FJG981418 EZK981409:EZK981418 EPO981409:EPO981418 EFS981409:EFS981418 DVW981409:DVW981418 DMA981409:DMA981418 DCE981409:DCE981418 CSI981409:CSI981418 CIM981409:CIM981418 BYQ981409:BYQ981418 BOU981409:BOU981418 BEY981409:BEY981418 AVC981409:AVC981418 ALG981409:ALG981418 ABK981409:ABK981418 RO981409:RO981418 HS981409:HS981418 WUE915873:WUE915882 WKI915873:WKI915882 WAM915873:WAM915882 VQQ915873:VQQ915882 VGU915873:VGU915882 UWY915873:UWY915882 UNC915873:UNC915882 UDG915873:UDG915882 TTK915873:TTK915882 TJO915873:TJO915882 SZS915873:SZS915882 SPW915873:SPW915882 SGA915873:SGA915882 RWE915873:RWE915882 RMI915873:RMI915882 RCM915873:RCM915882 QSQ915873:QSQ915882 QIU915873:QIU915882 PYY915873:PYY915882 PPC915873:PPC915882 PFG915873:PFG915882 OVK915873:OVK915882 OLO915873:OLO915882 OBS915873:OBS915882 NRW915873:NRW915882 NIA915873:NIA915882 MYE915873:MYE915882 MOI915873:MOI915882 MEM915873:MEM915882 LUQ915873:LUQ915882 LKU915873:LKU915882 LAY915873:LAY915882 KRC915873:KRC915882 KHG915873:KHG915882 JXK915873:JXK915882 JNO915873:JNO915882 JDS915873:JDS915882 ITW915873:ITW915882 IKA915873:IKA915882 IAE915873:IAE915882 HQI915873:HQI915882 HGM915873:HGM915882 GWQ915873:GWQ915882 GMU915873:GMU915882 GCY915873:GCY915882 FTC915873:FTC915882 FJG915873:FJG915882 EZK915873:EZK915882 EPO915873:EPO915882 EFS915873:EFS915882 DVW915873:DVW915882 DMA915873:DMA915882 DCE915873:DCE915882 CSI915873:CSI915882 CIM915873:CIM915882 BYQ915873:BYQ915882 BOU915873:BOU915882 BEY915873:BEY915882 AVC915873:AVC915882 ALG915873:ALG915882 ABK915873:ABK915882 RO915873:RO915882 HS915873:HS915882 WUE850337:WUE850346 WKI850337:WKI850346 WAM850337:WAM850346 VQQ850337:VQQ850346 VGU850337:VGU850346 UWY850337:UWY850346 UNC850337:UNC850346 UDG850337:UDG850346 TTK850337:TTK850346 TJO850337:TJO850346 SZS850337:SZS850346 SPW850337:SPW850346 SGA850337:SGA850346 RWE850337:RWE850346 RMI850337:RMI850346 RCM850337:RCM850346 QSQ850337:QSQ850346 QIU850337:QIU850346 PYY850337:PYY850346 PPC850337:PPC850346 PFG850337:PFG850346 OVK850337:OVK850346 OLO850337:OLO850346 OBS850337:OBS850346 NRW850337:NRW850346 NIA850337:NIA850346 MYE850337:MYE850346 MOI850337:MOI850346 MEM850337:MEM850346 LUQ850337:LUQ850346 LKU850337:LKU850346 LAY850337:LAY850346 KRC850337:KRC850346 KHG850337:KHG850346 JXK850337:JXK850346 JNO850337:JNO850346 JDS850337:JDS850346 ITW850337:ITW850346 IKA850337:IKA850346 IAE850337:IAE850346 HQI850337:HQI850346 HGM850337:HGM850346 GWQ850337:GWQ850346 GMU850337:GMU850346 GCY850337:GCY850346 FTC850337:FTC850346 FJG850337:FJG850346 EZK850337:EZK850346 EPO850337:EPO850346 EFS850337:EFS850346 DVW850337:DVW850346 DMA850337:DMA850346 DCE850337:DCE850346 CSI850337:CSI850346 CIM850337:CIM850346 BYQ850337:BYQ850346 BOU850337:BOU850346 BEY850337:BEY850346 AVC850337:AVC850346 ALG850337:ALG850346 ABK850337:ABK850346 RO850337:RO850346 HS850337:HS850346 WUE784801:WUE784810 WKI784801:WKI784810 WAM784801:WAM784810 VQQ784801:VQQ784810 VGU784801:VGU784810 UWY784801:UWY784810 UNC784801:UNC784810 UDG784801:UDG784810 TTK784801:TTK784810 TJO784801:TJO784810 SZS784801:SZS784810 SPW784801:SPW784810 SGA784801:SGA784810 RWE784801:RWE784810 RMI784801:RMI784810 RCM784801:RCM784810 QSQ784801:QSQ784810 QIU784801:QIU784810 PYY784801:PYY784810 PPC784801:PPC784810 PFG784801:PFG784810 OVK784801:OVK784810 OLO784801:OLO784810 OBS784801:OBS784810 NRW784801:NRW784810 NIA784801:NIA784810 MYE784801:MYE784810 MOI784801:MOI784810 MEM784801:MEM784810 LUQ784801:LUQ784810 LKU784801:LKU784810 LAY784801:LAY784810 KRC784801:KRC784810 KHG784801:KHG784810 JXK784801:JXK784810 JNO784801:JNO784810 JDS784801:JDS784810 ITW784801:ITW784810 IKA784801:IKA784810 IAE784801:IAE784810 HQI784801:HQI784810 HGM784801:HGM784810 GWQ784801:GWQ784810 GMU784801:GMU784810 GCY784801:GCY784810 FTC784801:FTC784810 FJG784801:FJG784810 EZK784801:EZK784810 EPO784801:EPO784810 EFS784801:EFS784810 DVW784801:DVW784810 DMA784801:DMA784810 DCE784801:DCE784810 CSI784801:CSI784810 CIM784801:CIM784810 BYQ784801:BYQ784810 BOU784801:BOU784810 BEY784801:BEY784810 AVC784801:AVC784810 ALG784801:ALG784810 ABK784801:ABK784810 RO784801:RO784810 HS784801:HS784810 WUE719265:WUE719274 WKI719265:WKI719274 WAM719265:WAM719274 VQQ719265:VQQ719274 VGU719265:VGU719274 UWY719265:UWY719274 UNC719265:UNC719274 UDG719265:UDG719274 TTK719265:TTK719274 TJO719265:TJO719274 SZS719265:SZS719274 SPW719265:SPW719274 SGA719265:SGA719274 RWE719265:RWE719274 RMI719265:RMI719274 RCM719265:RCM719274 QSQ719265:QSQ719274 QIU719265:QIU719274 PYY719265:PYY719274 PPC719265:PPC719274 PFG719265:PFG719274 OVK719265:OVK719274 OLO719265:OLO719274 OBS719265:OBS719274 NRW719265:NRW719274 NIA719265:NIA719274 MYE719265:MYE719274 MOI719265:MOI719274 MEM719265:MEM719274 LUQ719265:LUQ719274 LKU719265:LKU719274 LAY719265:LAY719274 KRC719265:KRC719274 KHG719265:KHG719274 JXK719265:JXK719274 JNO719265:JNO719274 JDS719265:JDS719274 ITW719265:ITW719274 IKA719265:IKA719274 IAE719265:IAE719274 HQI719265:HQI719274 HGM719265:HGM719274 GWQ719265:GWQ719274 GMU719265:GMU719274 GCY719265:GCY719274 FTC719265:FTC719274 FJG719265:FJG719274 EZK719265:EZK719274 EPO719265:EPO719274 EFS719265:EFS719274 DVW719265:DVW719274 DMA719265:DMA719274 DCE719265:DCE719274 CSI719265:CSI719274 CIM719265:CIM719274 BYQ719265:BYQ719274 BOU719265:BOU719274 BEY719265:BEY719274 AVC719265:AVC719274 ALG719265:ALG719274 ABK719265:ABK719274 RO719265:RO719274 HS719265:HS719274 WUE653729:WUE653738 WKI653729:WKI653738 WAM653729:WAM653738 VQQ653729:VQQ653738 VGU653729:VGU653738 UWY653729:UWY653738 UNC653729:UNC653738 UDG653729:UDG653738 TTK653729:TTK653738 TJO653729:TJO653738 SZS653729:SZS653738 SPW653729:SPW653738 SGA653729:SGA653738 RWE653729:RWE653738 RMI653729:RMI653738 RCM653729:RCM653738 QSQ653729:QSQ653738 QIU653729:QIU653738 PYY653729:PYY653738 PPC653729:PPC653738 PFG653729:PFG653738 OVK653729:OVK653738 OLO653729:OLO653738 OBS653729:OBS653738 NRW653729:NRW653738 NIA653729:NIA653738 MYE653729:MYE653738 MOI653729:MOI653738 MEM653729:MEM653738 LUQ653729:LUQ653738 LKU653729:LKU653738 LAY653729:LAY653738 KRC653729:KRC653738 KHG653729:KHG653738 JXK653729:JXK653738 JNO653729:JNO653738 JDS653729:JDS653738 ITW653729:ITW653738 IKA653729:IKA653738 IAE653729:IAE653738 HQI653729:HQI653738 HGM653729:HGM653738 GWQ653729:GWQ653738 GMU653729:GMU653738 GCY653729:GCY653738 FTC653729:FTC653738 FJG653729:FJG653738 EZK653729:EZK653738 EPO653729:EPO653738 EFS653729:EFS653738 DVW653729:DVW653738 DMA653729:DMA653738 DCE653729:DCE653738 CSI653729:CSI653738 CIM653729:CIM653738 BYQ653729:BYQ653738 BOU653729:BOU653738 BEY653729:BEY653738 AVC653729:AVC653738 ALG653729:ALG653738 ABK653729:ABK653738 RO653729:RO653738 HS653729:HS653738 WUE588193:WUE588202 WKI588193:WKI588202 WAM588193:WAM588202 VQQ588193:VQQ588202 VGU588193:VGU588202 UWY588193:UWY588202 UNC588193:UNC588202 UDG588193:UDG588202 TTK588193:TTK588202 TJO588193:TJO588202 SZS588193:SZS588202 SPW588193:SPW588202 SGA588193:SGA588202 RWE588193:RWE588202 RMI588193:RMI588202 RCM588193:RCM588202 QSQ588193:QSQ588202 QIU588193:QIU588202 PYY588193:PYY588202 PPC588193:PPC588202 PFG588193:PFG588202 OVK588193:OVK588202 OLO588193:OLO588202 OBS588193:OBS588202 NRW588193:NRW588202 NIA588193:NIA588202 MYE588193:MYE588202 MOI588193:MOI588202 MEM588193:MEM588202 LUQ588193:LUQ588202 LKU588193:LKU588202 LAY588193:LAY588202 KRC588193:KRC588202 KHG588193:KHG588202 JXK588193:JXK588202 JNO588193:JNO588202 JDS588193:JDS588202 ITW588193:ITW588202 IKA588193:IKA588202 IAE588193:IAE588202 HQI588193:HQI588202 HGM588193:HGM588202 GWQ588193:GWQ588202 GMU588193:GMU588202 GCY588193:GCY588202 FTC588193:FTC588202 FJG588193:FJG588202 EZK588193:EZK588202 EPO588193:EPO588202 EFS588193:EFS588202 DVW588193:DVW588202 DMA588193:DMA588202 DCE588193:DCE588202 CSI588193:CSI588202 CIM588193:CIM588202 BYQ588193:BYQ588202 BOU588193:BOU588202 BEY588193:BEY588202 AVC588193:AVC588202 ALG588193:ALG588202 ABK588193:ABK588202 RO588193:RO588202 HS588193:HS588202 WUE522657:WUE522666 WKI522657:WKI522666 WAM522657:WAM522666 VQQ522657:VQQ522666 VGU522657:VGU522666 UWY522657:UWY522666 UNC522657:UNC522666 UDG522657:UDG522666 TTK522657:TTK522666 TJO522657:TJO522666 SZS522657:SZS522666 SPW522657:SPW522666 SGA522657:SGA522666 RWE522657:RWE522666 RMI522657:RMI522666 RCM522657:RCM522666 QSQ522657:QSQ522666 QIU522657:QIU522666 PYY522657:PYY522666 PPC522657:PPC522666 PFG522657:PFG522666 OVK522657:OVK522666 OLO522657:OLO522666 OBS522657:OBS522666 NRW522657:NRW522666 NIA522657:NIA522666 MYE522657:MYE522666 MOI522657:MOI522666 MEM522657:MEM522666 LUQ522657:LUQ522666 LKU522657:LKU522666 LAY522657:LAY522666 KRC522657:KRC522666 KHG522657:KHG522666 JXK522657:JXK522666 JNO522657:JNO522666 JDS522657:JDS522666 ITW522657:ITW522666 IKA522657:IKA522666 IAE522657:IAE522666 HQI522657:HQI522666 HGM522657:HGM522666 GWQ522657:GWQ522666 GMU522657:GMU522666 GCY522657:GCY522666 FTC522657:FTC522666 FJG522657:FJG522666 EZK522657:EZK522666 EPO522657:EPO522666 EFS522657:EFS522666 DVW522657:DVW522666 DMA522657:DMA522666 DCE522657:DCE522666 CSI522657:CSI522666 CIM522657:CIM522666 BYQ522657:BYQ522666 BOU522657:BOU522666 BEY522657:BEY522666 AVC522657:AVC522666 ALG522657:ALG522666 ABK522657:ABK522666 RO522657:RO522666 HS522657:HS522666 WUE457121:WUE457130 WKI457121:WKI457130 WAM457121:WAM457130 VQQ457121:VQQ457130 VGU457121:VGU457130 UWY457121:UWY457130 UNC457121:UNC457130 UDG457121:UDG457130 TTK457121:TTK457130 TJO457121:TJO457130 SZS457121:SZS457130 SPW457121:SPW457130 SGA457121:SGA457130 RWE457121:RWE457130 RMI457121:RMI457130 RCM457121:RCM457130 QSQ457121:QSQ457130 QIU457121:QIU457130 PYY457121:PYY457130 PPC457121:PPC457130 PFG457121:PFG457130 OVK457121:OVK457130 OLO457121:OLO457130 OBS457121:OBS457130 NRW457121:NRW457130 NIA457121:NIA457130 MYE457121:MYE457130 MOI457121:MOI457130 MEM457121:MEM457130 LUQ457121:LUQ457130 LKU457121:LKU457130 LAY457121:LAY457130 KRC457121:KRC457130 KHG457121:KHG457130 JXK457121:JXK457130 JNO457121:JNO457130 JDS457121:JDS457130 ITW457121:ITW457130 IKA457121:IKA457130 IAE457121:IAE457130 HQI457121:HQI457130 HGM457121:HGM457130 GWQ457121:GWQ457130 GMU457121:GMU457130 GCY457121:GCY457130 FTC457121:FTC457130 FJG457121:FJG457130 EZK457121:EZK457130 EPO457121:EPO457130 EFS457121:EFS457130 DVW457121:DVW457130 DMA457121:DMA457130 DCE457121:DCE457130 CSI457121:CSI457130 CIM457121:CIM457130 BYQ457121:BYQ457130 BOU457121:BOU457130 BEY457121:BEY457130 AVC457121:AVC457130 ALG457121:ALG457130 ABK457121:ABK457130 RO457121:RO457130 HS457121:HS457130 WUE391585:WUE391594 WKI391585:WKI391594 WAM391585:WAM391594 VQQ391585:VQQ391594 VGU391585:VGU391594 UWY391585:UWY391594 UNC391585:UNC391594 UDG391585:UDG391594 TTK391585:TTK391594 TJO391585:TJO391594 SZS391585:SZS391594 SPW391585:SPW391594 SGA391585:SGA391594 RWE391585:RWE391594 RMI391585:RMI391594 RCM391585:RCM391594 QSQ391585:QSQ391594 QIU391585:QIU391594 PYY391585:PYY391594 PPC391585:PPC391594 PFG391585:PFG391594 OVK391585:OVK391594 OLO391585:OLO391594 OBS391585:OBS391594 NRW391585:NRW391594 NIA391585:NIA391594 MYE391585:MYE391594 MOI391585:MOI391594 MEM391585:MEM391594 LUQ391585:LUQ391594 LKU391585:LKU391594 LAY391585:LAY391594 KRC391585:KRC391594 KHG391585:KHG391594 JXK391585:JXK391594 JNO391585:JNO391594 JDS391585:JDS391594 ITW391585:ITW391594 IKA391585:IKA391594 IAE391585:IAE391594 HQI391585:HQI391594 HGM391585:HGM391594 GWQ391585:GWQ391594 GMU391585:GMU391594 GCY391585:GCY391594 FTC391585:FTC391594 FJG391585:FJG391594 EZK391585:EZK391594 EPO391585:EPO391594 EFS391585:EFS391594 DVW391585:DVW391594 DMA391585:DMA391594 DCE391585:DCE391594 CSI391585:CSI391594 CIM391585:CIM391594 BYQ391585:BYQ391594 BOU391585:BOU391594 BEY391585:BEY391594 AVC391585:AVC391594 ALG391585:ALG391594 ABK391585:ABK391594 RO391585:RO391594 HS391585:HS391594 WUE326049:WUE326058 WKI326049:WKI326058 WAM326049:WAM326058 VQQ326049:VQQ326058 VGU326049:VGU326058 UWY326049:UWY326058 UNC326049:UNC326058 UDG326049:UDG326058 TTK326049:TTK326058 TJO326049:TJO326058 SZS326049:SZS326058 SPW326049:SPW326058 SGA326049:SGA326058 RWE326049:RWE326058 RMI326049:RMI326058 RCM326049:RCM326058 QSQ326049:QSQ326058 QIU326049:QIU326058 PYY326049:PYY326058 PPC326049:PPC326058 PFG326049:PFG326058 OVK326049:OVK326058 OLO326049:OLO326058 OBS326049:OBS326058 NRW326049:NRW326058 NIA326049:NIA326058 MYE326049:MYE326058 MOI326049:MOI326058 MEM326049:MEM326058 LUQ326049:LUQ326058 LKU326049:LKU326058 LAY326049:LAY326058 KRC326049:KRC326058 KHG326049:KHG326058 JXK326049:JXK326058 JNO326049:JNO326058 JDS326049:JDS326058 ITW326049:ITW326058 IKA326049:IKA326058 IAE326049:IAE326058 HQI326049:HQI326058 HGM326049:HGM326058 GWQ326049:GWQ326058 GMU326049:GMU326058 GCY326049:GCY326058 FTC326049:FTC326058 FJG326049:FJG326058 EZK326049:EZK326058 EPO326049:EPO326058 EFS326049:EFS326058 DVW326049:DVW326058 DMA326049:DMA326058 DCE326049:DCE326058 CSI326049:CSI326058 CIM326049:CIM326058 BYQ326049:BYQ326058 BOU326049:BOU326058 BEY326049:BEY326058 AVC326049:AVC326058 ALG326049:ALG326058 ABK326049:ABK326058 RO326049:RO326058 HS326049:HS326058 WUE260513:WUE260522 WKI260513:WKI260522 WAM260513:WAM260522 VQQ260513:VQQ260522 VGU260513:VGU260522 UWY260513:UWY260522 UNC260513:UNC260522 UDG260513:UDG260522 TTK260513:TTK260522 TJO260513:TJO260522 SZS260513:SZS260522 SPW260513:SPW260522 SGA260513:SGA260522 RWE260513:RWE260522 RMI260513:RMI260522 RCM260513:RCM260522 QSQ260513:QSQ260522 QIU260513:QIU260522 PYY260513:PYY260522 PPC260513:PPC260522 PFG260513:PFG260522 OVK260513:OVK260522 OLO260513:OLO260522 OBS260513:OBS260522 NRW260513:NRW260522 NIA260513:NIA260522 MYE260513:MYE260522 MOI260513:MOI260522 MEM260513:MEM260522 LUQ260513:LUQ260522 LKU260513:LKU260522 LAY260513:LAY260522 KRC260513:KRC260522 KHG260513:KHG260522 JXK260513:JXK260522 JNO260513:JNO260522 JDS260513:JDS260522 ITW260513:ITW260522 IKA260513:IKA260522 IAE260513:IAE260522 HQI260513:HQI260522 HGM260513:HGM260522 GWQ260513:GWQ260522 GMU260513:GMU260522 GCY260513:GCY260522 FTC260513:FTC260522 FJG260513:FJG260522 EZK260513:EZK260522 EPO260513:EPO260522 EFS260513:EFS260522 DVW260513:DVW260522 DMA260513:DMA260522 DCE260513:DCE260522 CSI260513:CSI260522 CIM260513:CIM260522 BYQ260513:BYQ260522 BOU260513:BOU260522 BEY260513:BEY260522 AVC260513:AVC260522 ALG260513:ALG260522 ABK260513:ABK260522 RO260513:RO260522 HS260513:HS260522 WUE194977:WUE194986 WKI194977:WKI194986 WAM194977:WAM194986 VQQ194977:VQQ194986 VGU194977:VGU194986 UWY194977:UWY194986 UNC194977:UNC194986 UDG194977:UDG194986 TTK194977:TTK194986 TJO194977:TJO194986 SZS194977:SZS194986 SPW194977:SPW194986 SGA194977:SGA194986 RWE194977:RWE194986 RMI194977:RMI194986 RCM194977:RCM194986 QSQ194977:QSQ194986 QIU194977:QIU194986 PYY194977:PYY194986 PPC194977:PPC194986 PFG194977:PFG194986 OVK194977:OVK194986 OLO194977:OLO194986 OBS194977:OBS194986 NRW194977:NRW194986 NIA194977:NIA194986 MYE194977:MYE194986 MOI194977:MOI194986 MEM194977:MEM194986 LUQ194977:LUQ194986 LKU194977:LKU194986 LAY194977:LAY194986 KRC194977:KRC194986 KHG194977:KHG194986 JXK194977:JXK194986 JNO194977:JNO194986 JDS194977:JDS194986 ITW194977:ITW194986 IKA194977:IKA194986 IAE194977:IAE194986 HQI194977:HQI194986 HGM194977:HGM194986 GWQ194977:GWQ194986 GMU194977:GMU194986 GCY194977:GCY194986 FTC194977:FTC194986 FJG194977:FJG194986 EZK194977:EZK194986 EPO194977:EPO194986 EFS194977:EFS194986 DVW194977:DVW194986 DMA194977:DMA194986 DCE194977:DCE194986 CSI194977:CSI194986 CIM194977:CIM194986 BYQ194977:BYQ194986 BOU194977:BOU194986 BEY194977:BEY194986 AVC194977:AVC194986 ALG194977:ALG194986 ABK194977:ABK194986 RO194977:RO194986 HS194977:HS194986 WUE129441:WUE129450 WKI129441:WKI129450 WAM129441:WAM129450 VQQ129441:VQQ129450 VGU129441:VGU129450 UWY129441:UWY129450 UNC129441:UNC129450 UDG129441:UDG129450 TTK129441:TTK129450 TJO129441:TJO129450 SZS129441:SZS129450 SPW129441:SPW129450 SGA129441:SGA129450 RWE129441:RWE129450 RMI129441:RMI129450 RCM129441:RCM129450 QSQ129441:QSQ129450 QIU129441:QIU129450 PYY129441:PYY129450 PPC129441:PPC129450 PFG129441:PFG129450 OVK129441:OVK129450 OLO129441:OLO129450 OBS129441:OBS129450 NRW129441:NRW129450 NIA129441:NIA129450 MYE129441:MYE129450 MOI129441:MOI129450 MEM129441:MEM129450 LUQ129441:LUQ129450 LKU129441:LKU129450 LAY129441:LAY129450 KRC129441:KRC129450 KHG129441:KHG129450 JXK129441:JXK129450 JNO129441:JNO129450 JDS129441:JDS129450 ITW129441:ITW129450 IKA129441:IKA129450 IAE129441:IAE129450 HQI129441:HQI129450 HGM129441:HGM129450 GWQ129441:GWQ129450 GMU129441:GMU129450 GCY129441:GCY129450 FTC129441:FTC129450 FJG129441:FJG129450 EZK129441:EZK129450 EPO129441:EPO129450 EFS129441:EFS129450 DVW129441:DVW129450 DMA129441:DMA129450 DCE129441:DCE129450 CSI129441:CSI129450 CIM129441:CIM129450 BYQ129441:BYQ129450 BOU129441:BOU129450 BEY129441:BEY129450 AVC129441:AVC129450 ALG129441:ALG129450 ABK129441:ABK129450 RO129441:RO129450 HS129441:HS129450 WUE63905:WUE63914 WKI63905:WKI63914 WAM63905:WAM63914 VQQ63905:VQQ63914 VGU63905:VGU63914 UWY63905:UWY63914 UNC63905:UNC63914 UDG63905:UDG63914 TTK63905:TTK63914 TJO63905:TJO63914 SZS63905:SZS63914 SPW63905:SPW63914 SGA63905:SGA63914 RWE63905:RWE63914 RMI63905:RMI63914 RCM63905:RCM63914 QSQ63905:QSQ63914 QIU63905:QIU63914 PYY63905:PYY63914 PPC63905:PPC63914 PFG63905:PFG63914 OVK63905:OVK63914 OLO63905:OLO63914 OBS63905:OBS63914 NRW63905:NRW63914 NIA63905:NIA63914 MYE63905:MYE63914 MOI63905:MOI63914 MEM63905:MEM63914 LUQ63905:LUQ63914 LKU63905:LKU63914 LAY63905:LAY63914 KRC63905:KRC63914 KHG63905:KHG63914 JXK63905:JXK63914 JNO63905:JNO63914 JDS63905:JDS63914 ITW63905:ITW63914 IKA63905:IKA63914 IAE63905:IAE63914 HQI63905:HQI63914 HGM63905:HGM63914 GWQ63905:GWQ63914 GMU63905:GMU63914 GCY63905:GCY63914 FTC63905:FTC63914 FJG63905:FJG63914 EZK63905:EZK63914 EPO63905:EPO63914 EFS63905:EFS63914 DVW63905:DVW63914 DMA63905:DMA63914 DCE63905:DCE63914 CSI63905:CSI63914 CIM63905:CIM63914 BYQ63905:BYQ63914 BOU63905:BOU63914 BEY63905:BEY63914 AVC63905:AVC63914 ALG63905:ALG63914 ABK63905:ABK63914 RO63905:RO63914 HS63905:HS63914 WUE981420:WUE981429 WKI981420:WKI981429 WAM981420:WAM981429 VQQ981420:VQQ981429 VGU981420:VGU981429 UWY981420:UWY981429 UNC981420:UNC981429 UDG981420:UDG981429 TTK981420:TTK981429 TJO981420:TJO981429 SZS981420:SZS981429 SPW981420:SPW981429 SGA981420:SGA981429 RWE981420:RWE981429 RMI981420:RMI981429 RCM981420:RCM981429 QSQ981420:QSQ981429 QIU981420:QIU981429 PYY981420:PYY981429 PPC981420:PPC981429 PFG981420:PFG981429 OVK981420:OVK981429 OLO981420:OLO981429 OBS981420:OBS981429 NRW981420:NRW981429 NIA981420:NIA981429 MYE981420:MYE981429 MOI981420:MOI981429 MEM981420:MEM981429 LUQ981420:LUQ981429 LKU981420:LKU981429 LAY981420:LAY981429 KRC981420:KRC981429 KHG981420:KHG981429 JXK981420:JXK981429 JNO981420:JNO981429 JDS981420:JDS981429 ITW981420:ITW981429 IKA981420:IKA981429 IAE981420:IAE981429 HQI981420:HQI981429 HGM981420:HGM981429 GWQ981420:GWQ981429 GMU981420:GMU981429 GCY981420:GCY981429 FTC981420:FTC981429 FJG981420:FJG981429 EZK981420:EZK981429 EPO981420:EPO981429 EFS981420:EFS981429 DVW981420:DVW981429 DMA981420:DMA981429 DCE981420:DCE981429 CSI981420:CSI981429 CIM981420:CIM981429 BYQ981420:BYQ981429 BOU981420:BOU981429 BEY981420:BEY981429 AVC981420:AVC981429 ALG981420:ALG981429 ABK981420:ABK981429 RO981420:RO981429 HS981420:HS981429 WUE915884:WUE915893 WKI915884:WKI915893 WAM915884:WAM915893 VQQ915884:VQQ915893 VGU915884:VGU915893 UWY915884:UWY915893 UNC915884:UNC915893 UDG915884:UDG915893 TTK915884:TTK915893 TJO915884:TJO915893 SZS915884:SZS915893 SPW915884:SPW915893 SGA915884:SGA915893 RWE915884:RWE915893 RMI915884:RMI915893 RCM915884:RCM915893 QSQ915884:QSQ915893 QIU915884:QIU915893 PYY915884:PYY915893 PPC915884:PPC915893 PFG915884:PFG915893 OVK915884:OVK915893 OLO915884:OLO915893 OBS915884:OBS915893 NRW915884:NRW915893 NIA915884:NIA915893 MYE915884:MYE915893 MOI915884:MOI915893 MEM915884:MEM915893 LUQ915884:LUQ915893 LKU915884:LKU915893 LAY915884:LAY915893 KRC915884:KRC915893 KHG915884:KHG915893 JXK915884:JXK915893 JNO915884:JNO915893 JDS915884:JDS915893 ITW915884:ITW915893 IKA915884:IKA915893 IAE915884:IAE915893 HQI915884:HQI915893 HGM915884:HGM915893 GWQ915884:GWQ915893 GMU915884:GMU915893 GCY915884:GCY915893 FTC915884:FTC915893 FJG915884:FJG915893 EZK915884:EZK915893 EPO915884:EPO915893 EFS915884:EFS915893 DVW915884:DVW915893 DMA915884:DMA915893 DCE915884:DCE915893 CSI915884:CSI915893 CIM915884:CIM915893 BYQ915884:BYQ915893 BOU915884:BOU915893 BEY915884:BEY915893 AVC915884:AVC915893 ALG915884:ALG915893 ABK915884:ABK915893 RO915884:RO915893 HS915884:HS915893 WUE850348:WUE850357 WKI850348:WKI850357 WAM850348:WAM850357 VQQ850348:VQQ850357 VGU850348:VGU850357 UWY850348:UWY850357 UNC850348:UNC850357 UDG850348:UDG850357 TTK850348:TTK850357 TJO850348:TJO850357 SZS850348:SZS850357 SPW850348:SPW850357 SGA850348:SGA850357 RWE850348:RWE850357 RMI850348:RMI850357 RCM850348:RCM850357 QSQ850348:QSQ850357 QIU850348:QIU850357 PYY850348:PYY850357 PPC850348:PPC850357 PFG850348:PFG850357 OVK850348:OVK850357 OLO850348:OLO850357 OBS850348:OBS850357 NRW850348:NRW850357 NIA850348:NIA850357 MYE850348:MYE850357 MOI850348:MOI850357 MEM850348:MEM850357 LUQ850348:LUQ850357 LKU850348:LKU850357 LAY850348:LAY850357 KRC850348:KRC850357 KHG850348:KHG850357 JXK850348:JXK850357 JNO850348:JNO850357 JDS850348:JDS850357 ITW850348:ITW850357 IKA850348:IKA850357 IAE850348:IAE850357 HQI850348:HQI850357 HGM850348:HGM850357 GWQ850348:GWQ850357 GMU850348:GMU850357 GCY850348:GCY850357 FTC850348:FTC850357 FJG850348:FJG850357 EZK850348:EZK850357 EPO850348:EPO850357 EFS850348:EFS850357 DVW850348:DVW850357 DMA850348:DMA850357 DCE850348:DCE850357 CSI850348:CSI850357 CIM850348:CIM850357 BYQ850348:BYQ850357 BOU850348:BOU850357 BEY850348:BEY850357 AVC850348:AVC850357 ALG850348:ALG850357 ABK850348:ABK850357 RO850348:RO850357 HS850348:HS850357 WUE784812:WUE784821 WKI784812:WKI784821 WAM784812:WAM784821 VQQ784812:VQQ784821 VGU784812:VGU784821 UWY784812:UWY784821 UNC784812:UNC784821 UDG784812:UDG784821 TTK784812:TTK784821 TJO784812:TJO784821 SZS784812:SZS784821 SPW784812:SPW784821 SGA784812:SGA784821 RWE784812:RWE784821 RMI784812:RMI784821 RCM784812:RCM784821 QSQ784812:QSQ784821 QIU784812:QIU784821 PYY784812:PYY784821 PPC784812:PPC784821 PFG784812:PFG784821 OVK784812:OVK784821 OLO784812:OLO784821 OBS784812:OBS784821 NRW784812:NRW784821 NIA784812:NIA784821 MYE784812:MYE784821 MOI784812:MOI784821 MEM784812:MEM784821 LUQ784812:LUQ784821 LKU784812:LKU784821 LAY784812:LAY784821 KRC784812:KRC784821 KHG784812:KHG784821 JXK784812:JXK784821 JNO784812:JNO784821 JDS784812:JDS784821 ITW784812:ITW784821 IKA784812:IKA784821 IAE784812:IAE784821 HQI784812:HQI784821 HGM784812:HGM784821 GWQ784812:GWQ784821 GMU784812:GMU784821 GCY784812:GCY784821 FTC784812:FTC784821 FJG784812:FJG784821 EZK784812:EZK784821 EPO784812:EPO784821 EFS784812:EFS784821 DVW784812:DVW784821 DMA784812:DMA784821 DCE784812:DCE784821 CSI784812:CSI784821 CIM784812:CIM784821 BYQ784812:BYQ784821 BOU784812:BOU784821 BEY784812:BEY784821 AVC784812:AVC784821 ALG784812:ALG784821 ABK784812:ABK784821 RO784812:RO784821 HS784812:HS784821 WUE719276:WUE719285 WKI719276:WKI719285 WAM719276:WAM719285 VQQ719276:VQQ719285 VGU719276:VGU719285 UWY719276:UWY719285 UNC719276:UNC719285 UDG719276:UDG719285 TTK719276:TTK719285 TJO719276:TJO719285 SZS719276:SZS719285 SPW719276:SPW719285 SGA719276:SGA719285 RWE719276:RWE719285 RMI719276:RMI719285 RCM719276:RCM719285 QSQ719276:QSQ719285 QIU719276:QIU719285 PYY719276:PYY719285 PPC719276:PPC719285 PFG719276:PFG719285 OVK719276:OVK719285 OLO719276:OLO719285 OBS719276:OBS719285 NRW719276:NRW719285 NIA719276:NIA719285 MYE719276:MYE719285 MOI719276:MOI719285 MEM719276:MEM719285 LUQ719276:LUQ719285 LKU719276:LKU719285 LAY719276:LAY719285 KRC719276:KRC719285 KHG719276:KHG719285 JXK719276:JXK719285 JNO719276:JNO719285 JDS719276:JDS719285 ITW719276:ITW719285 IKA719276:IKA719285 IAE719276:IAE719285 HQI719276:HQI719285 HGM719276:HGM719285 GWQ719276:GWQ719285 GMU719276:GMU719285 GCY719276:GCY719285 FTC719276:FTC719285 FJG719276:FJG719285 EZK719276:EZK719285 EPO719276:EPO719285 EFS719276:EFS719285 DVW719276:DVW719285 DMA719276:DMA719285 DCE719276:DCE719285 CSI719276:CSI719285 CIM719276:CIM719285 BYQ719276:BYQ719285 BOU719276:BOU719285 BEY719276:BEY719285 AVC719276:AVC719285 ALG719276:ALG719285 ABK719276:ABK719285 RO719276:RO719285 HS719276:HS719285 WUE653740:WUE653749 WKI653740:WKI653749 WAM653740:WAM653749 VQQ653740:VQQ653749 VGU653740:VGU653749 UWY653740:UWY653749 UNC653740:UNC653749 UDG653740:UDG653749 TTK653740:TTK653749 TJO653740:TJO653749 SZS653740:SZS653749 SPW653740:SPW653749 SGA653740:SGA653749 RWE653740:RWE653749 RMI653740:RMI653749 RCM653740:RCM653749 QSQ653740:QSQ653749 QIU653740:QIU653749 PYY653740:PYY653749 PPC653740:PPC653749 PFG653740:PFG653749 OVK653740:OVK653749 OLO653740:OLO653749 OBS653740:OBS653749 NRW653740:NRW653749 NIA653740:NIA653749 MYE653740:MYE653749 MOI653740:MOI653749 MEM653740:MEM653749 LUQ653740:LUQ653749 LKU653740:LKU653749 LAY653740:LAY653749 KRC653740:KRC653749 KHG653740:KHG653749 JXK653740:JXK653749 JNO653740:JNO653749 JDS653740:JDS653749 ITW653740:ITW653749 IKA653740:IKA653749 IAE653740:IAE653749 HQI653740:HQI653749 HGM653740:HGM653749 GWQ653740:GWQ653749 GMU653740:GMU653749 GCY653740:GCY653749 FTC653740:FTC653749 FJG653740:FJG653749 EZK653740:EZK653749 EPO653740:EPO653749 EFS653740:EFS653749 DVW653740:DVW653749 DMA653740:DMA653749 DCE653740:DCE653749 CSI653740:CSI653749 CIM653740:CIM653749 BYQ653740:BYQ653749 BOU653740:BOU653749 BEY653740:BEY653749 AVC653740:AVC653749 ALG653740:ALG653749 ABK653740:ABK653749 RO653740:RO653749 HS653740:HS653749 WUE588204:WUE588213 WKI588204:WKI588213 WAM588204:WAM588213 VQQ588204:VQQ588213 VGU588204:VGU588213 UWY588204:UWY588213 UNC588204:UNC588213 UDG588204:UDG588213 TTK588204:TTK588213 TJO588204:TJO588213 SZS588204:SZS588213 SPW588204:SPW588213 SGA588204:SGA588213 RWE588204:RWE588213 RMI588204:RMI588213 RCM588204:RCM588213 QSQ588204:QSQ588213 QIU588204:QIU588213 PYY588204:PYY588213 PPC588204:PPC588213 PFG588204:PFG588213 OVK588204:OVK588213 OLO588204:OLO588213 OBS588204:OBS588213 NRW588204:NRW588213 NIA588204:NIA588213 MYE588204:MYE588213 MOI588204:MOI588213 MEM588204:MEM588213 LUQ588204:LUQ588213 LKU588204:LKU588213 LAY588204:LAY588213 KRC588204:KRC588213 KHG588204:KHG588213 JXK588204:JXK588213 JNO588204:JNO588213 JDS588204:JDS588213 ITW588204:ITW588213 IKA588204:IKA588213 IAE588204:IAE588213 HQI588204:HQI588213 HGM588204:HGM588213 GWQ588204:GWQ588213 GMU588204:GMU588213 GCY588204:GCY588213 FTC588204:FTC588213 FJG588204:FJG588213 EZK588204:EZK588213 EPO588204:EPO588213 EFS588204:EFS588213 DVW588204:DVW588213 DMA588204:DMA588213 DCE588204:DCE588213 CSI588204:CSI588213 CIM588204:CIM588213 BYQ588204:BYQ588213 BOU588204:BOU588213 BEY588204:BEY588213 AVC588204:AVC588213 ALG588204:ALG588213 ABK588204:ABK588213 RO588204:RO588213 HS588204:HS588213 WUE522668:WUE522677 WKI522668:WKI522677 WAM522668:WAM522677 VQQ522668:VQQ522677 VGU522668:VGU522677 UWY522668:UWY522677 UNC522668:UNC522677 UDG522668:UDG522677 TTK522668:TTK522677 TJO522668:TJO522677 SZS522668:SZS522677 SPW522668:SPW522677 SGA522668:SGA522677 RWE522668:RWE522677 RMI522668:RMI522677 RCM522668:RCM522677 QSQ522668:QSQ522677 QIU522668:QIU522677 PYY522668:PYY522677 PPC522668:PPC522677 PFG522668:PFG522677 OVK522668:OVK522677 OLO522668:OLO522677 OBS522668:OBS522677 NRW522668:NRW522677 NIA522668:NIA522677 MYE522668:MYE522677 MOI522668:MOI522677 MEM522668:MEM522677 LUQ522668:LUQ522677 LKU522668:LKU522677 LAY522668:LAY522677 KRC522668:KRC522677 KHG522668:KHG522677 JXK522668:JXK522677 JNO522668:JNO522677 JDS522668:JDS522677 ITW522668:ITW522677 IKA522668:IKA522677 IAE522668:IAE522677 HQI522668:HQI522677 HGM522668:HGM522677 GWQ522668:GWQ522677 GMU522668:GMU522677 GCY522668:GCY522677 FTC522668:FTC522677 FJG522668:FJG522677 EZK522668:EZK522677 EPO522668:EPO522677 EFS522668:EFS522677 DVW522668:DVW522677 DMA522668:DMA522677 DCE522668:DCE522677 CSI522668:CSI522677 CIM522668:CIM522677 BYQ522668:BYQ522677 BOU522668:BOU522677 BEY522668:BEY522677 AVC522668:AVC522677 ALG522668:ALG522677 ABK522668:ABK522677 RO522668:RO522677 HS522668:HS522677 WUE457132:WUE457141 WKI457132:WKI457141 WAM457132:WAM457141 VQQ457132:VQQ457141 VGU457132:VGU457141 UWY457132:UWY457141 UNC457132:UNC457141 UDG457132:UDG457141 TTK457132:TTK457141 TJO457132:TJO457141 SZS457132:SZS457141 SPW457132:SPW457141 SGA457132:SGA457141 RWE457132:RWE457141 RMI457132:RMI457141 RCM457132:RCM457141 QSQ457132:QSQ457141 QIU457132:QIU457141 PYY457132:PYY457141 PPC457132:PPC457141 PFG457132:PFG457141 OVK457132:OVK457141 OLO457132:OLO457141 OBS457132:OBS457141 NRW457132:NRW457141 NIA457132:NIA457141 MYE457132:MYE457141 MOI457132:MOI457141 MEM457132:MEM457141 LUQ457132:LUQ457141 LKU457132:LKU457141 LAY457132:LAY457141 KRC457132:KRC457141 KHG457132:KHG457141 JXK457132:JXK457141 JNO457132:JNO457141 JDS457132:JDS457141 ITW457132:ITW457141 IKA457132:IKA457141 IAE457132:IAE457141 HQI457132:HQI457141 HGM457132:HGM457141 GWQ457132:GWQ457141 GMU457132:GMU457141 GCY457132:GCY457141 FTC457132:FTC457141 FJG457132:FJG457141 EZK457132:EZK457141 EPO457132:EPO457141 EFS457132:EFS457141 DVW457132:DVW457141 DMA457132:DMA457141 DCE457132:DCE457141 CSI457132:CSI457141 CIM457132:CIM457141 BYQ457132:BYQ457141 BOU457132:BOU457141 BEY457132:BEY457141 AVC457132:AVC457141 ALG457132:ALG457141 ABK457132:ABK457141 RO457132:RO457141 HS457132:HS457141 WUE391596:WUE391605 WKI391596:WKI391605 WAM391596:WAM391605 VQQ391596:VQQ391605 VGU391596:VGU391605 UWY391596:UWY391605 UNC391596:UNC391605 UDG391596:UDG391605 TTK391596:TTK391605 TJO391596:TJO391605 SZS391596:SZS391605 SPW391596:SPW391605 SGA391596:SGA391605 RWE391596:RWE391605 RMI391596:RMI391605 RCM391596:RCM391605 QSQ391596:QSQ391605 QIU391596:QIU391605 PYY391596:PYY391605 PPC391596:PPC391605 PFG391596:PFG391605 OVK391596:OVK391605 OLO391596:OLO391605 OBS391596:OBS391605 NRW391596:NRW391605 NIA391596:NIA391605 MYE391596:MYE391605 MOI391596:MOI391605 MEM391596:MEM391605 LUQ391596:LUQ391605 LKU391596:LKU391605 LAY391596:LAY391605 KRC391596:KRC391605 KHG391596:KHG391605 JXK391596:JXK391605 JNO391596:JNO391605 JDS391596:JDS391605 ITW391596:ITW391605 IKA391596:IKA391605 IAE391596:IAE391605 HQI391596:HQI391605 HGM391596:HGM391605 GWQ391596:GWQ391605 GMU391596:GMU391605 GCY391596:GCY391605 FTC391596:FTC391605 FJG391596:FJG391605 EZK391596:EZK391605 EPO391596:EPO391605 EFS391596:EFS391605 DVW391596:DVW391605 DMA391596:DMA391605 DCE391596:DCE391605 CSI391596:CSI391605 CIM391596:CIM391605 BYQ391596:BYQ391605 BOU391596:BOU391605 BEY391596:BEY391605 AVC391596:AVC391605 ALG391596:ALG391605 ABK391596:ABK391605 RO391596:RO391605 HS391596:HS391605 WUE326060:WUE326069 WKI326060:WKI326069 WAM326060:WAM326069 VQQ326060:VQQ326069 VGU326060:VGU326069 UWY326060:UWY326069 UNC326060:UNC326069 UDG326060:UDG326069 TTK326060:TTK326069 TJO326060:TJO326069 SZS326060:SZS326069 SPW326060:SPW326069 SGA326060:SGA326069 RWE326060:RWE326069 RMI326060:RMI326069 RCM326060:RCM326069 QSQ326060:QSQ326069 QIU326060:QIU326069 PYY326060:PYY326069 PPC326060:PPC326069 PFG326060:PFG326069 OVK326060:OVK326069 OLO326060:OLO326069 OBS326060:OBS326069 NRW326060:NRW326069 NIA326060:NIA326069 MYE326060:MYE326069 MOI326060:MOI326069 MEM326060:MEM326069 LUQ326060:LUQ326069 LKU326060:LKU326069 LAY326060:LAY326069 KRC326060:KRC326069 KHG326060:KHG326069 JXK326060:JXK326069 JNO326060:JNO326069 JDS326060:JDS326069 ITW326060:ITW326069 IKA326060:IKA326069 IAE326060:IAE326069 HQI326060:HQI326069 HGM326060:HGM326069 GWQ326060:GWQ326069 GMU326060:GMU326069 GCY326060:GCY326069 FTC326060:FTC326069 FJG326060:FJG326069 EZK326060:EZK326069 EPO326060:EPO326069 EFS326060:EFS326069 DVW326060:DVW326069 DMA326060:DMA326069 DCE326060:DCE326069 CSI326060:CSI326069 CIM326060:CIM326069 BYQ326060:BYQ326069 BOU326060:BOU326069 BEY326060:BEY326069 AVC326060:AVC326069 ALG326060:ALG326069 ABK326060:ABK326069 RO326060:RO326069 HS326060:HS326069 WUE260524:WUE260533 WKI260524:WKI260533 WAM260524:WAM260533 VQQ260524:VQQ260533 VGU260524:VGU260533 UWY260524:UWY260533 UNC260524:UNC260533 UDG260524:UDG260533 TTK260524:TTK260533 TJO260524:TJO260533 SZS260524:SZS260533 SPW260524:SPW260533 SGA260524:SGA260533 RWE260524:RWE260533 RMI260524:RMI260533 RCM260524:RCM260533 QSQ260524:QSQ260533 QIU260524:QIU260533 PYY260524:PYY260533 PPC260524:PPC260533 PFG260524:PFG260533 OVK260524:OVK260533 OLO260524:OLO260533 OBS260524:OBS260533 NRW260524:NRW260533 NIA260524:NIA260533 MYE260524:MYE260533 MOI260524:MOI260533 MEM260524:MEM260533 LUQ260524:LUQ260533 LKU260524:LKU260533 LAY260524:LAY260533 KRC260524:KRC260533 KHG260524:KHG260533 JXK260524:JXK260533 JNO260524:JNO260533 JDS260524:JDS260533 ITW260524:ITW260533 IKA260524:IKA260533 IAE260524:IAE260533 HQI260524:HQI260533 HGM260524:HGM260533 GWQ260524:GWQ260533 GMU260524:GMU260533 GCY260524:GCY260533 FTC260524:FTC260533 FJG260524:FJG260533 EZK260524:EZK260533 EPO260524:EPO260533 EFS260524:EFS260533 DVW260524:DVW260533 DMA260524:DMA260533 DCE260524:DCE260533 CSI260524:CSI260533 CIM260524:CIM260533 BYQ260524:BYQ260533 BOU260524:BOU260533 BEY260524:BEY260533 AVC260524:AVC260533 ALG260524:ALG260533 ABK260524:ABK260533 RO260524:RO260533 HS260524:HS260533 WUE194988:WUE194997 WKI194988:WKI194997 WAM194988:WAM194997 VQQ194988:VQQ194997 VGU194988:VGU194997 UWY194988:UWY194997 UNC194988:UNC194997 UDG194988:UDG194997 TTK194988:TTK194997 TJO194988:TJO194997 SZS194988:SZS194997 SPW194988:SPW194997 SGA194988:SGA194997 RWE194988:RWE194997 RMI194988:RMI194997 RCM194988:RCM194997 QSQ194988:QSQ194997 QIU194988:QIU194997 PYY194988:PYY194997 PPC194988:PPC194997 PFG194988:PFG194997 OVK194988:OVK194997 OLO194988:OLO194997 OBS194988:OBS194997 NRW194988:NRW194997 NIA194988:NIA194997 MYE194988:MYE194997 MOI194988:MOI194997 MEM194988:MEM194997 LUQ194988:LUQ194997 LKU194988:LKU194997 LAY194988:LAY194997 KRC194988:KRC194997 KHG194988:KHG194997 JXK194988:JXK194997 JNO194988:JNO194997 JDS194988:JDS194997 ITW194988:ITW194997 IKA194988:IKA194997 IAE194988:IAE194997 HQI194988:HQI194997 HGM194988:HGM194997 GWQ194988:GWQ194997 GMU194988:GMU194997 GCY194988:GCY194997 FTC194988:FTC194997 FJG194988:FJG194997 EZK194988:EZK194997 EPO194988:EPO194997 EFS194988:EFS194997 DVW194988:DVW194997 DMA194988:DMA194997 DCE194988:DCE194997 CSI194988:CSI194997 CIM194988:CIM194997 BYQ194988:BYQ194997 BOU194988:BOU194997 BEY194988:BEY194997 AVC194988:AVC194997 ALG194988:ALG194997 ABK194988:ABK194997 RO194988:RO194997 HS194988:HS194997 WUE129452:WUE129461 WKI129452:WKI129461 WAM129452:WAM129461 VQQ129452:VQQ129461 VGU129452:VGU129461 UWY129452:UWY129461 UNC129452:UNC129461 UDG129452:UDG129461 TTK129452:TTK129461 TJO129452:TJO129461 SZS129452:SZS129461 SPW129452:SPW129461 SGA129452:SGA129461 RWE129452:RWE129461 RMI129452:RMI129461 RCM129452:RCM129461 QSQ129452:QSQ129461 QIU129452:QIU129461 PYY129452:PYY129461 PPC129452:PPC129461 PFG129452:PFG129461 OVK129452:OVK129461 OLO129452:OLO129461 OBS129452:OBS129461 NRW129452:NRW129461 NIA129452:NIA129461 MYE129452:MYE129461 MOI129452:MOI129461 MEM129452:MEM129461 LUQ129452:LUQ129461 LKU129452:LKU129461 LAY129452:LAY129461 KRC129452:KRC129461 KHG129452:KHG129461 JXK129452:JXK129461 JNO129452:JNO129461 JDS129452:JDS129461 ITW129452:ITW129461 IKA129452:IKA129461 IAE129452:IAE129461 HQI129452:HQI129461 HGM129452:HGM129461 GWQ129452:GWQ129461 GMU129452:GMU129461 GCY129452:GCY129461 FTC129452:FTC129461 FJG129452:FJG129461 EZK129452:EZK129461 EPO129452:EPO129461 EFS129452:EFS129461 DVW129452:DVW129461 DMA129452:DMA129461 DCE129452:DCE129461 CSI129452:CSI129461 CIM129452:CIM129461 BYQ129452:BYQ129461 BOU129452:BOU129461 BEY129452:BEY129461 AVC129452:AVC129461 ALG129452:ALG129461 ABK129452:ABK129461 RO129452:RO129461 HS129452:HS129461 WUE63916:WUE63925 WKI63916:WKI63925 WAM63916:WAM63925 VQQ63916:VQQ63925 VGU63916:VGU63925 UWY63916:UWY63925 UNC63916:UNC63925 UDG63916:UDG63925 TTK63916:TTK63925 TJO63916:TJO63925 SZS63916:SZS63925 SPW63916:SPW63925 SGA63916:SGA63925 RWE63916:RWE63925 RMI63916:RMI63925 RCM63916:RCM63925 QSQ63916:QSQ63925 QIU63916:QIU63925 PYY63916:PYY63925 PPC63916:PPC63925 PFG63916:PFG63925 OVK63916:OVK63925 OLO63916:OLO63925 OBS63916:OBS63925 NRW63916:NRW63925 NIA63916:NIA63925 MYE63916:MYE63925 MOI63916:MOI63925 MEM63916:MEM63925 LUQ63916:LUQ63925 LKU63916:LKU63925 LAY63916:LAY63925 KRC63916:KRC63925 KHG63916:KHG63925 JXK63916:JXK63925 JNO63916:JNO63925 JDS63916:JDS63925 ITW63916:ITW63925 IKA63916:IKA63925 IAE63916:IAE63925 HQI63916:HQI63925 HGM63916:HGM63925 GWQ63916:GWQ63925 GMU63916:GMU63925 GCY63916:GCY63925 FTC63916:FTC63925 FJG63916:FJG63925 EZK63916:EZK63925 EPO63916:EPO63925 EFS63916:EFS63925 DVW63916:DVW63925 DMA63916:DMA63925 DCE63916:DCE63925 CSI63916:CSI63925 CIM63916:CIM63925 BYQ63916:BYQ63925 BOU63916:BOU63925 BEY63916:BEY63925 AVC63916:AVC63925 ALG63916:ALG63925 ABK63916:ABK63925 RO63916:RO63925 HS63916:HS63925 WUE983557:WUE983566 WKI983557:WKI983566 WAM983557:WAM983566 VQQ983557:VQQ983566 VGU983557:VGU983566 UWY983557:UWY983566 UNC983557:UNC983566 UDG983557:UDG983566 TTK983557:TTK983566 TJO983557:TJO983566 SZS983557:SZS983566 SPW983557:SPW983566 SGA983557:SGA983566 RWE983557:RWE983566 RMI983557:RMI983566 RCM983557:RCM983566 QSQ983557:QSQ983566 QIU983557:QIU983566 PYY983557:PYY983566 PPC983557:PPC983566 PFG983557:PFG983566 OVK983557:OVK983566 OLO983557:OLO983566 OBS983557:OBS983566 NRW983557:NRW983566 NIA983557:NIA983566 MYE983557:MYE983566 MOI983557:MOI983566 MEM983557:MEM983566 LUQ983557:LUQ983566 LKU983557:LKU983566 LAY983557:LAY983566 KRC983557:KRC983566 KHG983557:KHG983566 JXK983557:JXK983566 JNO983557:JNO983566 JDS983557:JDS983566 ITW983557:ITW983566 IKA983557:IKA983566 IAE983557:IAE983566 HQI983557:HQI983566 HGM983557:HGM983566 GWQ983557:GWQ983566 GMU983557:GMU983566 GCY983557:GCY983566 FTC983557:FTC983566 FJG983557:FJG983566 EZK983557:EZK983566 EPO983557:EPO983566 EFS983557:EFS983566 DVW983557:DVW983566 DMA983557:DMA983566 DCE983557:DCE983566 CSI983557:CSI983566 CIM983557:CIM983566 BYQ983557:BYQ983566 BOU983557:BOU983566 BEY983557:BEY983566 AVC983557:AVC983566 ALG983557:ALG983566 ABK983557:ABK983566 RO983557:RO983566 HS983557:HS983566 WUE918021:WUE918030 WKI918021:WKI918030 WAM918021:WAM918030 VQQ918021:VQQ918030 VGU918021:VGU918030 UWY918021:UWY918030 UNC918021:UNC918030 UDG918021:UDG918030 TTK918021:TTK918030 TJO918021:TJO918030 SZS918021:SZS918030 SPW918021:SPW918030 SGA918021:SGA918030 RWE918021:RWE918030 RMI918021:RMI918030 RCM918021:RCM918030 QSQ918021:QSQ918030 QIU918021:QIU918030 PYY918021:PYY918030 PPC918021:PPC918030 PFG918021:PFG918030 OVK918021:OVK918030 OLO918021:OLO918030 OBS918021:OBS918030 NRW918021:NRW918030 NIA918021:NIA918030 MYE918021:MYE918030 MOI918021:MOI918030 MEM918021:MEM918030 LUQ918021:LUQ918030 LKU918021:LKU918030 LAY918021:LAY918030 KRC918021:KRC918030 KHG918021:KHG918030 JXK918021:JXK918030 JNO918021:JNO918030 JDS918021:JDS918030 ITW918021:ITW918030 IKA918021:IKA918030 IAE918021:IAE918030 HQI918021:HQI918030 HGM918021:HGM918030 GWQ918021:GWQ918030 GMU918021:GMU918030 GCY918021:GCY918030 FTC918021:FTC918030 FJG918021:FJG918030 EZK918021:EZK918030 EPO918021:EPO918030 EFS918021:EFS918030 DVW918021:DVW918030 DMA918021:DMA918030 DCE918021:DCE918030 CSI918021:CSI918030 CIM918021:CIM918030 BYQ918021:BYQ918030 BOU918021:BOU918030 BEY918021:BEY918030 AVC918021:AVC918030 ALG918021:ALG918030 ABK918021:ABK918030 RO918021:RO918030 HS918021:HS918030 WUE852485:WUE852494 WKI852485:WKI852494 WAM852485:WAM852494 VQQ852485:VQQ852494 VGU852485:VGU852494 UWY852485:UWY852494 UNC852485:UNC852494 UDG852485:UDG852494 TTK852485:TTK852494 TJO852485:TJO852494 SZS852485:SZS852494 SPW852485:SPW852494 SGA852485:SGA852494 RWE852485:RWE852494 RMI852485:RMI852494 RCM852485:RCM852494 QSQ852485:QSQ852494 QIU852485:QIU852494 PYY852485:PYY852494 PPC852485:PPC852494 PFG852485:PFG852494 OVK852485:OVK852494 OLO852485:OLO852494 OBS852485:OBS852494 NRW852485:NRW852494 NIA852485:NIA852494 MYE852485:MYE852494 MOI852485:MOI852494 MEM852485:MEM852494 LUQ852485:LUQ852494 LKU852485:LKU852494 LAY852485:LAY852494 KRC852485:KRC852494 KHG852485:KHG852494 JXK852485:JXK852494 JNO852485:JNO852494 JDS852485:JDS852494 ITW852485:ITW852494 IKA852485:IKA852494 IAE852485:IAE852494 HQI852485:HQI852494 HGM852485:HGM852494 GWQ852485:GWQ852494 GMU852485:GMU852494 GCY852485:GCY852494 FTC852485:FTC852494 FJG852485:FJG852494 EZK852485:EZK852494 EPO852485:EPO852494 EFS852485:EFS852494 DVW852485:DVW852494 DMA852485:DMA852494 DCE852485:DCE852494 CSI852485:CSI852494 CIM852485:CIM852494 BYQ852485:BYQ852494 BOU852485:BOU852494 BEY852485:BEY852494 AVC852485:AVC852494 ALG852485:ALG852494 ABK852485:ABK852494 RO852485:RO852494 HS852485:HS852494 WUE786949:WUE786958 WKI786949:WKI786958 WAM786949:WAM786958 VQQ786949:VQQ786958 VGU786949:VGU786958 UWY786949:UWY786958 UNC786949:UNC786958 UDG786949:UDG786958 TTK786949:TTK786958 TJO786949:TJO786958 SZS786949:SZS786958 SPW786949:SPW786958 SGA786949:SGA786958 RWE786949:RWE786958 RMI786949:RMI786958 RCM786949:RCM786958 QSQ786949:QSQ786958 QIU786949:QIU786958 PYY786949:PYY786958 PPC786949:PPC786958 PFG786949:PFG786958 OVK786949:OVK786958 OLO786949:OLO786958 OBS786949:OBS786958 NRW786949:NRW786958 NIA786949:NIA786958 MYE786949:MYE786958 MOI786949:MOI786958 MEM786949:MEM786958 LUQ786949:LUQ786958 LKU786949:LKU786958 LAY786949:LAY786958 KRC786949:KRC786958 KHG786949:KHG786958 JXK786949:JXK786958 JNO786949:JNO786958 JDS786949:JDS786958 ITW786949:ITW786958 IKA786949:IKA786958 IAE786949:IAE786958 HQI786949:HQI786958 HGM786949:HGM786958 GWQ786949:GWQ786958 GMU786949:GMU786958 GCY786949:GCY786958 FTC786949:FTC786958 FJG786949:FJG786958 EZK786949:EZK786958 EPO786949:EPO786958 EFS786949:EFS786958 DVW786949:DVW786958 DMA786949:DMA786958 DCE786949:DCE786958 CSI786949:CSI786958 CIM786949:CIM786958 BYQ786949:BYQ786958 BOU786949:BOU786958 BEY786949:BEY786958 AVC786949:AVC786958 ALG786949:ALG786958 ABK786949:ABK786958 RO786949:RO786958 HS786949:HS786958 WUE721413:WUE721422 WKI721413:WKI721422 WAM721413:WAM721422 VQQ721413:VQQ721422 VGU721413:VGU721422 UWY721413:UWY721422 UNC721413:UNC721422 UDG721413:UDG721422 TTK721413:TTK721422 TJO721413:TJO721422 SZS721413:SZS721422 SPW721413:SPW721422 SGA721413:SGA721422 RWE721413:RWE721422 RMI721413:RMI721422 RCM721413:RCM721422 QSQ721413:QSQ721422 QIU721413:QIU721422 PYY721413:PYY721422 PPC721413:PPC721422 PFG721413:PFG721422 OVK721413:OVK721422 OLO721413:OLO721422 OBS721413:OBS721422 NRW721413:NRW721422 NIA721413:NIA721422 MYE721413:MYE721422 MOI721413:MOI721422 MEM721413:MEM721422 LUQ721413:LUQ721422 LKU721413:LKU721422 LAY721413:LAY721422 KRC721413:KRC721422 KHG721413:KHG721422 JXK721413:JXK721422 JNO721413:JNO721422 JDS721413:JDS721422 ITW721413:ITW721422 IKA721413:IKA721422 IAE721413:IAE721422 HQI721413:HQI721422 HGM721413:HGM721422 GWQ721413:GWQ721422 GMU721413:GMU721422 GCY721413:GCY721422 FTC721413:FTC721422 FJG721413:FJG721422 EZK721413:EZK721422 EPO721413:EPO721422 EFS721413:EFS721422 DVW721413:DVW721422 DMA721413:DMA721422 DCE721413:DCE721422 CSI721413:CSI721422 CIM721413:CIM721422 BYQ721413:BYQ721422 BOU721413:BOU721422 BEY721413:BEY721422 AVC721413:AVC721422 ALG721413:ALG721422 ABK721413:ABK721422 RO721413:RO721422 HS721413:HS721422 WUE655877:WUE655886 WKI655877:WKI655886 WAM655877:WAM655886 VQQ655877:VQQ655886 VGU655877:VGU655886 UWY655877:UWY655886 UNC655877:UNC655886 UDG655877:UDG655886 TTK655877:TTK655886 TJO655877:TJO655886 SZS655877:SZS655886 SPW655877:SPW655886 SGA655877:SGA655886 RWE655877:RWE655886 RMI655877:RMI655886 RCM655877:RCM655886 QSQ655877:QSQ655886 QIU655877:QIU655886 PYY655877:PYY655886 PPC655877:PPC655886 PFG655877:PFG655886 OVK655877:OVK655886 OLO655877:OLO655886 OBS655877:OBS655886 NRW655877:NRW655886 NIA655877:NIA655886 MYE655877:MYE655886 MOI655877:MOI655886 MEM655877:MEM655886 LUQ655877:LUQ655886 LKU655877:LKU655886 LAY655877:LAY655886 KRC655877:KRC655886 KHG655877:KHG655886 JXK655877:JXK655886 JNO655877:JNO655886 JDS655877:JDS655886 ITW655877:ITW655886 IKA655877:IKA655886 IAE655877:IAE655886 HQI655877:HQI655886 HGM655877:HGM655886 GWQ655877:GWQ655886 GMU655877:GMU655886 GCY655877:GCY655886 FTC655877:FTC655886 FJG655877:FJG655886 EZK655877:EZK655886 EPO655877:EPO655886 EFS655877:EFS655886 DVW655877:DVW655886 DMA655877:DMA655886 DCE655877:DCE655886 CSI655877:CSI655886 CIM655877:CIM655886 BYQ655877:BYQ655886 BOU655877:BOU655886 BEY655877:BEY655886 AVC655877:AVC655886 ALG655877:ALG655886 ABK655877:ABK655886 RO655877:RO655886 HS655877:HS655886 WUE590341:WUE590350 WKI590341:WKI590350 WAM590341:WAM590350 VQQ590341:VQQ590350 VGU590341:VGU590350 UWY590341:UWY590350 UNC590341:UNC590350 UDG590341:UDG590350 TTK590341:TTK590350 TJO590341:TJO590350 SZS590341:SZS590350 SPW590341:SPW590350 SGA590341:SGA590350 RWE590341:RWE590350 RMI590341:RMI590350 RCM590341:RCM590350 QSQ590341:QSQ590350 QIU590341:QIU590350 PYY590341:PYY590350 PPC590341:PPC590350 PFG590341:PFG590350 OVK590341:OVK590350 OLO590341:OLO590350 OBS590341:OBS590350 NRW590341:NRW590350 NIA590341:NIA590350 MYE590341:MYE590350 MOI590341:MOI590350 MEM590341:MEM590350 LUQ590341:LUQ590350 LKU590341:LKU590350 LAY590341:LAY590350 KRC590341:KRC590350 KHG590341:KHG590350 JXK590341:JXK590350 JNO590341:JNO590350 JDS590341:JDS590350 ITW590341:ITW590350 IKA590341:IKA590350 IAE590341:IAE590350 HQI590341:HQI590350 HGM590341:HGM590350 GWQ590341:GWQ590350 GMU590341:GMU590350 GCY590341:GCY590350 FTC590341:FTC590350 FJG590341:FJG590350 EZK590341:EZK590350 EPO590341:EPO590350 EFS590341:EFS590350 DVW590341:DVW590350 DMA590341:DMA590350 DCE590341:DCE590350 CSI590341:CSI590350 CIM590341:CIM590350 BYQ590341:BYQ590350 BOU590341:BOU590350 BEY590341:BEY590350 AVC590341:AVC590350 ALG590341:ALG590350 ABK590341:ABK590350 RO590341:RO590350 HS590341:HS590350 WUE524805:WUE524814 WKI524805:WKI524814 WAM524805:WAM524814 VQQ524805:VQQ524814 VGU524805:VGU524814 UWY524805:UWY524814 UNC524805:UNC524814 UDG524805:UDG524814 TTK524805:TTK524814 TJO524805:TJO524814 SZS524805:SZS524814 SPW524805:SPW524814 SGA524805:SGA524814 RWE524805:RWE524814 RMI524805:RMI524814 RCM524805:RCM524814 QSQ524805:QSQ524814 QIU524805:QIU524814 PYY524805:PYY524814 PPC524805:PPC524814 PFG524805:PFG524814 OVK524805:OVK524814 OLO524805:OLO524814 OBS524805:OBS524814 NRW524805:NRW524814 NIA524805:NIA524814 MYE524805:MYE524814 MOI524805:MOI524814 MEM524805:MEM524814 LUQ524805:LUQ524814 LKU524805:LKU524814 LAY524805:LAY524814 KRC524805:KRC524814 KHG524805:KHG524814 JXK524805:JXK524814 JNO524805:JNO524814 JDS524805:JDS524814 ITW524805:ITW524814 IKA524805:IKA524814 IAE524805:IAE524814 HQI524805:HQI524814 HGM524805:HGM524814 GWQ524805:GWQ524814 GMU524805:GMU524814 GCY524805:GCY524814 FTC524805:FTC524814 FJG524805:FJG524814 EZK524805:EZK524814 EPO524805:EPO524814 EFS524805:EFS524814 DVW524805:DVW524814 DMA524805:DMA524814 DCE524805:DCE524814 CSI524805:CSI524814 CIM524805:CIM524814 BYQ524805:BYQ524814 BOU524805:BOU524814 BEY524805:BEY524814 AVC524805:AVC524814 ALG524805:ALG524814 ABK524805:ABK524814 RO524805:RO524814 HS524805:HS524814 WUE459269:WUE459278 WKI459269:WKI459278 WAM459269:WAM459278 VQQ459269:VQQ459278 VGU459269:VGU459278 UWY459269:UWY459278 UNC459269:UNC459278 UDG459269:UDG459278 TTK459269:TTK459278 TJO459269:TJO459278 SZS459269:SZS459278 SPW459269:SPW459278 SGA459269:SGA459278 RWE459269:RWE459278 RMI459269:RMI459278 RCM459269:RCM459278 QSQ459269:QSQ459278 QIU459269:QIU459278 PYY459269:PYY459278 PPC459269:PPC459278 PFG459269:PFG459278 OVK459269:OVK459278 OLO459269:OLO459278 OBS459269:OBS459278 NRW459269:NRW459278 NIA459269:NIA459278 MYE459269:MYE459278 MOI459269:MOI459278 MEM459269:MEM459278 LUQ459269:LUQ459278 LKU459269:LKU459278 LAY459269:LAY459278 KRC459269:KRC459278 KHG459269:KHG459278 JXK459269:JXK459278 JNO459269:JNO459278 JDS459269:JDS459278 ITW459269:ITW459278 IKA459269:IKA459278 IAE459269:IAE459278 HQI459269:HQI459278 HGM459269:HGM459278 GWQ459269:GWQ459278 GMU459269:GMU459278 GCY459269:GCY459278 FTC459269:FTC459278 FJG459269:FJG459278 EZK459269:EZK459278 EPO459269:EPO459278 EFS459269:EFS459278 DVW459269:DVW459278 DMA459269:DMA459278 DCE459269:DCE459278 CSI459269:CSI459278 CIM459269:CIM459278 BYQ459269:BYQ459278 BOU459269:BOU459278 BEY459269:BEY459278 AVC459269:AVC459278 ALG459269:ALG459278 ABK459269:ABK459278 RO459269:RO459278 HS459269:HS459278 WUE393733:WUE393742 WKI393733:WKI393742 WAM393733:WAM393742 VQQ393733:VQQ393742 VGU393733:VGU393742 UWY393733:UWY393742 UNC393733:UNC393742 UDG393733:UDG393742 TTK393733:TTK393742 TJO393733:TJO393742 SZS393733:SZS393742 SPW393733:SPW393742 SGA393733:SGA393742 RWE393733:RWE393742 RMI393733:RMI393742 RCM393733:RCM393742 QSQ393733:QSQ393742 QIU393733:QIU393742 PYY393733:PYY393742 PPC393733:PPC393742 PFG393733:PFG393742 OVK393733:OVK393742 OLO393733:OLO393742 OBS393733:OBS393742 NRW393733:NRW393742 NIA393733:NIA393742 MYE393733:MYE393742 MOI393733:MOI393742 MEM393733:MEM393742 LUQ393733:LUQ393742 LKU393733:LKU393742 LAY393733:LAY393742 KRC393733:KRC393742 KHG393733:KHG393742 JXK393733:JXK393742 JNO393733:JNO393742 JDS393733:JDS393742 ITW393733:ITW393742 IKA393733:IKA393742 IAE393733:IAE393742 HQI393733:HQI393742 HGM393733:HGM393742 GWQ393733:GWQ393742 GMU393733:GMU393742 GCY393733:GCY393742 FTC393733:FTC393742 FJG393733:FJG393742 EZK393733:EZK393742 EPO393733:EPO393742 EFS393733:EFS393742 DVW393733:DVW393742 DMA393733:DMA393742 DCE393733:DCE393742 CSI393733:CSI393742 CIM393733:CIM393742 BYQ393733:BYQ393742 BOU393733:BOU393742 BEY393733:BEY393742 AVC393733:AVC393742 ALG393733:ALG393742 ABK393733:ABK393742 RO393733:RO393742 HS393733:HS393742 WUE328197:WUE328206 WKI328197:WKI328206 WAM328197:WAM328206 VQQ328197:VQQ328206 VGU328197:VGU328206 UWY328197:UWY328206 UNC328197:UNC328206 UDG328197:UDG328206 TTK328197:TTK328206 TJO328197:TJO328206 SZS328197:SZS328206 SPW328197:SPW328206 SGA328197:SGA328206 RWE328197:RWE328206 RMI328197:RMI328206 RCM328197:RCM328206 QSQ328197:QSQ328206 QIU328197:QIU328206 PYY328197:PYY328206 PPC328197:PPC328206 PFG328197:PFG328206 OVK328197:OVK328206 OLO328197:OLO328206 OBS328197:OBS328206 NRW328197:NRW328206 NIA328197:NIA328206 MYE328197:MYE328206 MOI328197:MOI328206 MEM328197:MEM328206 LUQ328197:LUQ328206 LKU328197:LKU328206 LAY328197:LAY328206 KRC328197:KRC328206 KHG328197:KHG328206 JXK328197:JXK328206 JNO328197:JNO328206 JDS328197:JDS328206 ITW328197:ITW328206 IKA328197:IKA328206 IAE328197:IAE328206 HQI328197:HQI328206 HGM328197:HGM328206 GWQ328197:GWQ328206 GMU328197:GMU328206 GCY328197:GCY328206 FTC328197:FTC328206 FJG328197:FJG328206 EZK328197:EZK328206 EPO328197:EPO328206 EFS328197:EFS328206 DVW328197:DVW328206 DMA328197:DMA328206 DCE328197:DCE328206 CSI328197:CSI328206 CIM328197:CIM328206 BYQ328197:BYQ328206 BOU328197:BOU328206 BEY328197:BEY328206 AVC328197:AVC328206 ALG328197:ALG328206 ABK328197:ABK328206 RO328197:RO328206 HS328197:HS328206 WUE262661:WUE262670 WKI262661:WKI262670 WAM262661:WAM262670 VQQ262661:VQQ262670 VGU262661:VGU262670 UWY262661:UWY262670 UNC262661:UNC262670 UDG262661:UDG262670 TTK262661:TTK262670 TJO262661:TJO262670 SZS262661:SZS262670 SPW262661:SPW262670 SGA262661:SGA262670 RWE262661:RWE262670 RMI262661:RMI262670 RCM262661:RCM262670 QSQ262661:QSQ262670 QIU262661:QIU262670 PYY262661:PYY262670 PPC262661:PPC262670 PFG262661:PFG262670 OVK262661:OVK262670 OLO262661:OLO262670 OBS262661:OBS262670 NRW262661:NRW262670 NIA262661:NIA262670 MYE262661:MYE262670 MOI262661:MOI262670 MEM262661:MEM262670 LUQ262661:LUQ262670 LKU262661:LKU262670 LAY262661:LAY262670 KRC262661:KRC262670 KHG262661:KHG262670 JXK262661:JXK262670 JNO262661:JNO262670 JDS262661:JDS262670 ITW262661:ITW262670 IKA262661:IKA262670 IAE262661:IAE262670 HQI262661:HQI262670 HGM262661:HGM262670 GWQ262661:GWQ262670 GMU262661:GMU262670 GCY262661:GCY262670 FTC262661:FTC262670 FJG262661:FJG262670 EZK262661:EZK262670 EPO262661:EPO262670 EFS262661:EFS262670 DVW262661:DVW262670 DMA262661:DMA262670 DCE262661:DCE262670 CSI262661:CSI262670 CIM262661:CIM262670 BYQ262661:BYQ262670 BOU262661:BOU262670 BEY262661:BEY262670 AVC262661:AVC262670 ALG262661:ALG262670 ABK262661:ABK262670 RO262661:RO262670 HS262661:HS262670 WUE197125:WUE197134 WKI197125:WKI197134 WAM197125:WAM197134 VQQ197125:VQQ197134 VGU197125:VGU197134 UWY197125:UWY197134 UNC197125:UNC197134 UDG197125:UDG197134 TTK197125:TTK197134 TJO197125:TJO197134 SZS197125:SZS197134 SPW197125:SPW197134 SGA197125:SGA197134 RWE197125:RWE197134 RMI197125:RMI197134 RCM197125:RCM197134 QSQ197125:QSQ197134 QIU197125:QIU197134 PYY197125:PYY197134 PPC197125:PPC197134 PFG197125:PFG197134 OVK197125:OVK197134 OLO197125:OLO197134 OBS197125:OBS197134 NRW197125:NRW197134 NIA197125:NIA197134 MYE197125:MYE197134 MOI197125:MOI197134 MEM197125:MEM197134 LUQ197125:LUQ197134 LKU197125:LKU197134 LAY197125:LAY197134 KRC197125:KRC197134 KHG197125:KHG197134 JXK197125:JXK197134 JNO197125:JNO197134 JDS197125:JDS197134 ITW197125:ITW197134 IKA197125:IKA197134 IAE197125:IAE197134 HQI197125:HQI197134 HGM197125:HGM197134 GWQ197125:GWQ197134 GMU197125:GMU197134 GCY197125:GCY197134 FTC197125:FTC197134 FJG197125:FJG197134 EZK197125:EZK197134 EPO197125:EPO197134 EFS197125:EFS197134 DVW197125:DVW197134 DMA197125:DMA197134 DCE197125:DCE197134 CSI197125:CSI197134 CIM197125:CIM197134 BYQ197125:BYQ197134 BOU197125:BOU197134 BEY197125:BEY197134 AVC197125:AVC197134 ALG197125:ALG197134 ABK197125:ABK197134 RO197125:RO197134 HS197125:HS197134 WUE131589:WUE131598 WKI131589:WKI131598 WAM131589:WAM131598 VQQ131589:VQQ131598 VGU131589:VGU131598 UWY131589:UWY131598 UNC131589:UNC131598 UDG131589:UDG131598 TTK131589:TTK131598 TJO131589:TJO131598 SZS131589:SZS131598 SPW131589:SPW131598 SGA131589:SGA131598 RWE131589:RWE131598 RMI131589:RMI131598 RCM131589:RCM131598 QSQ131589:QSQ131598 QIU131589:QIU131598 PYY131589:PYY131598 PPC131589:PPC131598 PFG131589:PFG131598 OVK131589:OVK131598 OLO131589:OLO131598 OBS131589:OBS131598 NRW131589:NRW131598 NIA131589:NIA131598 MYE131589:MYE131598 MOI131589:MOI131598 MEM131589:MEM131598 LUQ131589:LUQ131598 LKU131589:LKU131598 LAY131589:LAY131598 KRC131589:KRC131598 KHG131589:KHG131598 JXK131589:JXK131598 JNO131589:JNO131598 JDS131589:JDS131598 ITW131589:ITW131598 IKA131589:IKA131598 IAE131589:IAE131598 HQI131589:HQI131598 HGM131589:HGM131598 GWQ131589:GWQ131598 GMU131589:GMU131598 GCY131589:GCY131598 FTC131589:FTC131598 FJG131589:FJG131598 EZK131589:EZK131598 EPO131589:EPO131598 EFS131589:EFS131598 DVW131589:DVW131598 DMA131589:DMA131598 DCE131589:DCE131598 CSI131589:CSI131598 CIM131589:CIM131598 BYQ131589:BYQ131598 BOU131589:BOU131598 BEY131589:BEY131598 AVC131589:AVC131598 ALG131589:ALG131598 ABK131589:ABK131598 RO131589:RO131598 HS131589:HS131598 WUE66053:WUE66062 WKI66053:WKI66062 WAM66053:WAM66062 VQQ66053:VQQ66062 VGU66053:VGU66062 UWY66053:UWY66062 UNC66053:UNC66062 UDG66053:UDG66062 TTK66053:TTK66062 TJO66053:TJO66062 SZS66053:SZS66062 SPW66053:SPW66062 SGA66053:SGA66062 RWE66053:RWE66062 RMI66053:RMI66062 RCM66053:RCM66062 QSQ66053:QSQ66062 QIU66053:QIU66062 PYY66053:PYY66062 PPC66053:PPC66062 PFG66053:PFG66062 OVK66053:OVK66062 OLO66053:OLO66062 OBS66053:OBS66062 NRW66053:NRW66062 NIA66053:NIA66062 MYE66053:MYE66062 MOI66053:MOI66062 MEM66053:MEM66062 LUQ66053:LUQ66062 LKU66053:LKU66062 LAY66053:LAY66062 KRC66053:KRC66062 KHG66053:KHG66062 JXK66053:JXK66062 JNO66053:JNO66062 JDS66053:JDS66062 ITW66053:ITW66062 IKA66053:IKA66062 IAE66053:IAE66062 HQI66053:HQI66062 HGM66053:HGM66062 GWQ66053:GWQ66062 GMU66053:GMU66062 GCY66053:GCY66062 FTC66053:FTC66062 FJG66053:FJG66062 EZK66053:EZK66062 EPO66053:EPO66062 EFS66053:EFS66062 DVW66053:DVW66062 DMA66053:DMA66062 DCE66053:DCE66062 CSI66053:CSI66062 CIM66053:CIM66062 BYQ66053:BYQ66062 BOU66053:BOU66062 BEY66053:BEY66062 AVC66053:AVC66062 ALG66053:ALG66062 ABK66053:ABK66062 RO66053:RO66062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K74"/>
  <sheetViews>
    <sheetView topLeftCell="B14" workbookViewId="0">
      <selection activeCell="G18" sqref="G18"/>
    </sheetView>
  </sheetViews>
  <sheetFormatPr baseColWidth="10" defaultColWidth="11.42578125" defaultRowHeight="14.25" x14ac:dyDescent="0.2"/>
  <cols>
    <col min="1" max="1" width="51.7109375" style="1" bestFit="1" customWidth="1"/>
    <col min="2" max="5" width="10.5703125" style="1" customWidth="1"/>
    <col min="6" max="6" width="11.42578125" style="1"/>
    <col min="7" max="7" width="43.42578125" style="1" bestFit="1" customWidth="1"/>
    <col min="8" max="11" width="15.28515625" style="1" bestFit="1" customWidth="1"/>
    <col min="12" max="16384" width="11.42578125" style="1"/>
  </cols>
  <sheetData>
    <row r="1" spans="1:5" ht="15.75" x14ac:dyDescent="0.25">
      <c r="A1" s="921" t="s">
        <v>1138</v>
      </c>
      <c r="B1" s="921"/>
      <c r="C1" s="921"/>
      <c r="D1" s="921"/>
      <c r="E1" s="921"/>
    </row>
    <row r="3" spans="1:5" x14ac:dyDescent="0.2">
      <c r="A3" s="2" t="s">
        <v>50</v>
      </c>
      <c r="B3" s="3" t="s">
        <v>1139</v>
      </c>
      <c r="C3" s="3" t="s">
        <v>1140</v>
      </c>
      <c r="D3" s="3" t="s">
        <v>1141</v>
      </c>
      <c r="E3" s="3" t="s">
        <v>1142</v>
      </c>
    </row>
    <row r="4" spans="1:5" x14ac:dyDescent="0.2">
      <c r="A4" s="4" t="s">
        <v>51</v>
      </c>
      <c r="B4" s="5">
        <f>+B5+B12</f>
        <v>0</v>
      </c>
      <c r="C4" s="5">
        <f>+C5+C12</f>
        <v>0</v>
      </c>
      <c r="D4" s="5">
        <f>+D5+D12</f>
        <v>0</v>
      </c>
      <c r="E4" s="5">
        <f>+E5+E12</f>
        <v>0</v>
      </c>
    </row>
    <row r="5" spans="1:5" x14ac:dyDescent="0.2">
      <c r="A5" s="6" t="s">
        <v>52</v>
      </c>
      <c r="B5" s="7">
        <f>+B6+B11</f>
        <v>0</v>
      </c>
      <c r="C5" s="7">
        <f>+C6+C11</f>
        <v>0</v>
      </c>
      <c r="D5" s="7">
        <f>+D6+D11</f>
        <v>0</v>
      </c>
      <c r="E5" s="7">
        <f>+E6+E11</f>
        <v>0</v>
      </c>
    </row>
    <row r="6" spans="1:5" x14ac:dyDescent="0.2">
      <c r="A6" s="6" t="s">
        <v>53</v>
      </c>
      <c r="B6" s="86">
        <f>SUM(B7:B10)</f>
        <v>0</v>
      </c>
      <c r="C6" s="7">
        <f>SUM(C7:C10)</f>
        <v>0</v>
      </c>
      <c r="D6" s="7">
        <f>SUM(D7:D10)</f>
        <v>0</v>
      </c>
      <c r="E6" s="7">
        <f>SUM(E7:E10)</f>
        <v>0</v>
      </c>
    </row>
    <row r="7" spans="1:5" x14ac:dyDescent="0.2">
      <c r="A7" s="8" t="s">
        <v>54</v>
      </c>
      <c r="B7" s="9"/>
      <c r="C7" s="9"/>
      <c r="D7" s="9"/>
      <c r="E7" s="9"/>
    </row>
    <row r="8" spans="1:5" x14ac:dyDescent="0.2">
      <c r="A8" s="8" t="s">
        <v>55</v>
      </c>
      <c r="B8" s="9"/>
      <c r="C8" s="9"/>
      <c r="D8" s="9"/>
      <c r="E8" s="9"/>
    </row>
    <row r="9" spans="1:5" x14ac:dyDescent="0.2">
      <c r="A9" s="8" t="s">
        <v>56</v>
      </c>
      <c r="B9" s="9"/>
      <c r="C9" s="9"/>
      <c r="D9" s="9"/>
      <c r="E9" s="9"/>
    </row>
    <row r="10" spans="1:5" x14ac:dyDescent="0.2">
      <c r="A10" s="8" t="s">
        <v>57</v>
      </c>
      <c r="B10" s="9"/>
      <c r="C10" s="9"/>
      <c r="D10" s="9"/>
      <c r="E10" s="9"/>
    </row>
    <row r="11" spans="1:5" x14ac:dyDescent="0.2">
      <c r="A11" s="8" t="s">
        <v>1143</v>
      </c>
      <c r="B11" s="9"/>
      <c r="C11" s="9"/>
      <c r="D11" s="9"/>
      <c r="E11" s="9"/>
    </row>
    <row r="12" spans="1:5" x14ac:dyDescent="0.2">
      <c r="A12" s="4" t="s">
        <v>58</v>
      </c>
      <c r="B12" s="5">
        <f>+B13+B14+B29+B30+B31</f>
        <v>0</v>
      </c>
      <c r="C12" s="5">
        <f>+C13+C14+C29+C30+C31</f>
        <v>0</v>
      </c>
      <c r="D12" s="5">
        <f>+D13+D14+D29+D30+D31</f>
        <v>0</v>
      </c>
      <c r="E12" s="5">
        <f>+E13+E14+E29+E30+E31</f>
        <v>0</v>
      </c>
    </row>
    <row r="13" spans="1:5" x14ac:dyDescent="0.2">
      <c r="A13" s="10" t="s">
        <v>59</v>
      </c>
      <c r="B13" s="9"/>
      <c r="C13" s="9"/>
      <c r="D13" s="9"/>
      <c r="E13" s="9"/>
    </row>
    <row r="14" spans="1:5" x14ac:dyDescent="0.2">
      <c r="A14" s="6" t="s">
        <v>60</v>
      </c>
      <c r="B14" s="7">
        <f>+B15+B28</f>
        <v>0</v>
      </c>
      <c r="C14" s="7">
        <f>+C15+C28</f>
        <v>0</v>
      </c>
      <c r="D14" s="7">
        <f>+D15+D28</f>
        <v>0</v>
      </c>
      <c r="E14" s="7">
        <f>+E15+E28</f>
        <v>0</v>
      </c>
    </row>
    <row r="15" spans="1:5" x14ac:dyDescent="0.2">
      <c r="A15" s="6" t="s">
        <v>61</v>
      </c>
      <c r="B15" s="7">
        <f>+B16+B19+B23+B24+B25+B26+B27</f>
        <v>0</v>
      </c>
      <c r="C15" s="7">
        <f>+C16+C19+C23+C24+C25+C26+C27</f>
        <v>0</v>
      </c>
      <c r="D15" s="7">
        <f>+D16+D19+D23+D24+D25+D26+D27</f>
        <v>0</v>
      </c>
      <c r="E15" s="7">
        <f>+E16+E19+E23+E24+E25+E26+E27</f>
        <v>0</v>
      </c>
    </row>
    <row r="16" spans="1:5" x14ac:dyDescent="0.2">
      <c r="A16" s="11" t="s">
        <v>1144</v>
      </c>
      <c r="B16" s="9">
        <f>SUM(B17:B18)</f>
        <v>0</v>
      </c>
      <c r="C16" s="9">
        <f>SUM(C17:C18)</f>
        <v>0</v>
      </c>
      <c r="D16" s="9">
        <f>SUM(D17:D18)</f>
        <v>0</v>
      </c>
      <c r="E16" s="9">
        <f>SUM(E17:E18)</f>
        <v>0</v>
      </c>
    </row>
    <row r="17" spans="1:5" x14ac:dyDescent="0.2">
      <c r="A17" s="11" t="s">
        <v>1145</v>
      </c>
      <c r="B17" s="9"/>
      <c r="C17" s="9"/>
      <c r="D17" s="9"/>
      <c r="E17" s="9"/>
    </row>
    <row r="18" spans="1:5" x14ac:dyDescent="0.2">
      <c r="A18" s="11" t="s">
        <v>1146</v>
      </c>
      <c r="B18" s="9"/>
      <c r="C18" s="9"/>
      <c r="D18" s="9"/>
      <c r="E18" s="9"/>
    </row>
    <row r="19" spans="1:5" x14ac:dyDescent="0.2">
      <c r="A19" s="12" t="s">
        <v>62</v>
      </c>
      <c r="B19" s="7">
        <f>+B20+B21+B22</f>
        <v>0</v>
      </c>
      <c r="C19" s="7">
        <f>+C20+C21+C22</f>
        <v>0</v>
      </c>
      <c r="D19" s="7">
        <f>+D20+D21+D22</f>
        <v>0</v>
      </c>
      <c r="E19" s="7">
        <f>+E20+E21+E22</f>
        <v>0</v>
      </c>
    </row>
    <row r="20" spans="1:5" x14ac:dyDescent="0.2">
      <c r="A20" s="13" t="s">
        <v>25</v>
      </c>
      <c r="B20" s="9"/>
      <c r="C20" s="9"/>
      <c r="D20" s="9"/>
      <c r="E20" s="9"/>
    </row>
    <row r="21" spans="1:5" x14ac:dyDescent="0.2">
      <c r="A21" s="13" t="s">
        <v>26</v>
      </c>
      <c r="B21" s="9"/>
      <c r="C21" s="9"/>
      <c r="D21" s="9"/>
      <c r="E21" s="9"/>
    </row>
    <row r="22" spans="1:5" x14ac:dyDescent="0.2">
      <c r="A22" s="13" t="s">
        <v>1147</v>
      </c>
      <c r="B22" s="9"/>
      <c r="C22" s="9"/>
      <c r="D22" s="9"/>
      <c r="E22" s="9"/>
    </row>
    <row r="23" spans="1:5" x14ac:dyDescent="0.2">
      <c r="A23" s="11" t="s">
        <v>23</v>
      </c>
      <c r="B23" s="9"/>
      <c r="C23" s="9"/>
      <c r="D23" s="9"/>
      <c r="E23" s="9"/>
    </row>
    <row r="24" spans="1:5" x14ac:dyDescent="0.2">
      <c r="A24" s="11" t="s">
        <v>24</v>
      </c>
      <c r="B24" s="9"/>
      <c r="C24" s="9"/>
      <c r="D24" s="9"/>
      <c r="E24" s="9"/>
    </row>
    <row r="25" spans="1:5" x14ac:dyDescent="0.2">
      <c r="A25" s="14" t="s">
        <v>63</v>
      </c>
      <c r="B25" s="9"/>
      <c r="C25" s="9"/>
      <c r="D25" s="9"/>
      <c r="E25" s="9"/>
    </row>
    <row r="26" spans="1:5" x14ac:dyDescent="0.2">
      <c r="A26" s="11" t="s">
        <v>64</v>
      </c>
      <c r="B26" s="9"/>
      <c r="C26" s="9"/>
      <c r="D26" s="9"/>
      <c r="E26" s="9"/>
    </row>
    <row r="27" spans="1:5" x14ac:dyDescent="0.2">
      <c r="A27" s="11" t="s">
        <v>65</v>
      </c>
      <c r="B27" s="9"/>
      <c r="C27" s="9"/>
      <c r="D27" s="9"/>
      <c r="E27" s="9"/>
    </row>
    <row r="28" spans="1:5" x14ac:dyDescent="0.2">
      <c r="A28" s="15" t="s">
        <v>66</v>
      </c>
      <c r="B28" s="16"/>
      <c r="C28" s="16"/>
      <c r="D28" s="16"/>
      <c r="E28" s="16"/>
    </row>
    <row r="29" spans="1:5" x14ac:dyDescent="0.2">
      <c r="A29" s="17" t="s">
        <v>67</v>
      </c>
      <c r="B29" s="16"/>
      <c r="C29" s="16"/>
      <c r="D29" s="16"/>
      <c r="E29" s="16"/>
    </row>
    <row r="30" spans="1:5" x14ac:dyDescent="0.2">
      <c r="A30" s="17" t="s">
        <v>68</v>
      </c>
      <c r="B30" s="16"/>
      <c r="C30" s="16"/>
      <c r="D30" s="16"/>
      <c r="E30" s="16"/>
    </row>
    <row r="31" spans="1:5" x14ac:dyDescent="0.2">
      <c r="A31" s="8" t="s">
        <v>69</v>
      </c>
      <c r="B31" s="9"/>
      <c r="C31" s="9"/>
      <c r="D31" s="9"/>
      <c r="E31" s="9"/>
    </row>
    <row r="32" spans="1:5" x14ac:dyDescent="0.2">
      <c r="A32" s="18" t="s">
        <v>70</v>
      </c>
      <c r="B32" s="19">
        <f>+B33+B34</f>
        <v>0</v>
      </c>
      <c r="C32" s="19">
        <f>+C33+C34</f>
        <v>0</v>
      </c>
      <c r="D32" s="19">
        <f>+D33+D34</f>
        <v>0</v>
      </c>
      <c r="E32" s="19">
        <f>+E33+E34</f>
        <v>0</v>
      </c>
    </row>
    <row r="33" spans="1:11" x14ac:dyDescent="0.2">
      <c r="A33" s="8" t="s">
        <v>71</v>
      </c>
      <c r="B33" s="9"/>
      <c r="C33" s="9"/>
      <c r="D33" s="9"/>
      <c r="E33" s="9"/>
    </row>
    <row r="34" spans="1:11" x14ac:dyDescent="0.2">
      <c r="A34" s="10" t="s">
        <v>1148</v>
      </c>
      <c r="B34" s="9">
        <f>+B12</f>
        <v>0</v>
      </c>
      <c r="C34" s="9">
        <f>+C12</f>
        <v>0</v>
      </c>
      <c r="D34" s="9">
        <f>+D12</f>
        <v>0</v>
      </c>
      <c r="E34" s="9">
        <f>+E12</f>
        <v>0</v>
      </c>
    </row>
    <row r="35" spans="1:11" x14ac:dyDescent="0.2">
      <c r="A35" s="20" t="s">
        <v>1149</v>
      </c>
      <c r="B35" s="19">
        <f>+B4-B33-B34</f>
        <v>0</v>
      </c>
      <c r="C35" s="19">
        <f>+C4-C33-C34</f>
        <v>0</v>
      </c>
      <c r="D35" s="19">
        <f>+D4-D33-D34</f>
        <v>0</v>
      </c>
      <c r="E35" s="19">
        <f>+E4-E33-E34</f>
        <v>0</v>
      </c>
    </row>
    <row r="48" spans="1:11" ht="18" x14ac:dyDescent="0.2">
      <c r="G48" s="922" t="s">
        <v>1150</v>
      </c>
      <c r="H48" s="923"/>
      <c r="I48" s="923"/>
      <c r="J48" s="923"/>
      <c r="K48" s="924"/>
    </row>
    <row r="49" spans="7:11" ht="18" x14ac:dyDescent="0.2">
      <c r="G49" s="922" t="s">
        <v>1151</v>
      </c>
      <c r="H49" s="923"/>
      <c r="I49" s="923"/>
      <c r="J49" s="923"/>
      <c r="K49" s="924"/>
    </row>
    <row r="50" spans="7:11" ht="15" thickBot="1" x14ac:dyDescent="0.25">
      <c r="G50" s="925"/>
      <c r="H50" s="926"/>
      <c r="I50" s="926"/>
      <c r="J50" s="926"/>
      <c r="K50" s="927"/>
    </row>
    <row r="51" spans="7:11" ht="15.75" thickBot="1" x14ac:dyDescent="0.25">
      <c r="G51" s="21" t="s">
        <v>1152</v>
      </c>
      <c r="H51" s="22">
        <v>2008</v>
      </c>
      <c r="I51" s="22">
        <v>2009</v>
      </c>
      <c r="J51" s="22">
        <v>2010</v>
      </c>
      <c r="K51" s="23">
        <v>2011</v>
      </c>
    </row>
    <row r="52" spans="7:11" ht="15.75" thickBot="1" x14ac:dyDescent="0.25">
      <c r="G52" s="24" t="s">
        <v>1153</v>
      </c>
      <c r="H52" s="25">
        <v>52081469929</v>
      </c>
      <c r="I52" s="25">
        <v>49055800424.739998</v>
      </c>
      <c r="J52" s="25">
        <v>45924854284.224403</v>
      </c>
      <c r="K52" s="26">
        <v>43335871243.957863</v>
      </c>
    </row>
    <row r="53" spans="7:11" ht="15" x14ac:dyDescent="0.2">
      <c r="G53" s="27" t="s">
        <v>1154</v>
      </c>
      <c r="H53" s="28">
        <v>48081469929</v>
      </c>
      <c r="I53" s="28">
        <v>44705800424.739998</v>
      </c>
      <c r="J53" s="28">
        <v>40924854284.224403</v>
      </c>
      <c r="K53" s="29">
        <v>37835871243.957863</v>
      </c>
    </row>
    <row r="54" spans="7:11" x14ac:dyDescent="0.2">
      <c r="G54" s="30" t="s">
        <v>1155</v>
      </c>
      <c r="H54" s="31">
        <v>4439000000</v>
      </c>
      <c r="I54" s="31">
        <v>4386011300</v>
      </c>
      <c r="J54" s="31">
        <v>4286341987</v>
      </c>
      <c r="K54" s="32">
        <v>4147453366</v>
      </c>
    </row>
    <row r="55" spans="7:11" x14ac:dyDescent="0.2">
      <c r="G55" s="33" t="s">
        <v>1156</v>
      </c>
      <c r="H55" s="34">
        <v>495000000</v>
      </c>
      <c r="I55" s="34">
        <v>564008500</v>
      </c>
      <c r="J55" s="34">
        <v>642992736</v>
      </c>
      <c r="K55" s="35">
        <v>733410600</v>
      </c>
    </row>
    <row r="56" spans="7:11" x14ac:dyDescent="0.2">
      <c r="G56" s="33" t="s">
        <v>1157</v>
      </c>
      <c r="H56" s="34">
        <v>3899000000</v>
      </c>
      <c r="I56" s="34">
        <v>3772502800</v>
      </c>
      <c r="J56" s="34">
        <v>3588899251</v>
      </c>
      <c r="K56" s="35">
        <v>3354147766</v>
      </c>
    </row>
    <row r="57" spans="7:11" x14ac:dyDescent="0.2">
      <c r="G57" s="33" t="s">
        <v>1158</v>
      </c>
      <c r="H57" s="34">
        <v>45000000</v>
      </c>
      <c r="I57" s="34">
        <v>49500000</v>
      </c>
      <c r="J57" s="34">
        <v>54450000</v>
      </c>
      <c r="K57" s="35">
        <v>59895000</v>
      </c>
    </row>
    <row r="58" spans="7:11" x14ac:dyDescent="0.2">
      <c r="G58" s="30" t="s">
        <v>1159</v>
      </c>
      <c r="H58" s="31">
        <v>43642469929</v>
      </c>
      <c r="I58" s="31">
        <v>40319789124.739998</v>
      </c>
      <c r="J58" s="31">
        <v>36638512297.224403</v>
      </c>
      <c r="K58" s="32">
        <v>33688417877.957863</v>
      </c>
    </row>
    <row r="59" spans="7:11" x14ac:dyDescent="0.2">
      <c r="G59" s="33" t="s">
        <v>1160</v>
      </c>
      <c r="H59" s="34">
        <v>157000000</v>
      </c>
      <c r="I59" s="34">
        <v>172197000</v>
      </c>
      <c r="J59" s="34">
        <v>190061781</v>
      </c>
      <c r="K59" s="35">
        <v>211275471</v>
      </c>
    </row>
    <row r="60" spans="7:11" x14ac:dyDescent="0.2">
      <c r="G60" s="33" t="s">
        <v>1161</v>
      </c>
      <c r="H60" s="34">
        <v>9000000</v>
      </c>
      <c r="I60" s="34">
        <v>10300000</v>
      </c>
      <c r="J60" s="34">
        <v>11790000</v>
      </c>
      <c r="K60" s="35">
        <v>13498000</v>
      </c>
    </row>
    <row r="61" spans="7:11" x14ac:dyDescent="0.2">
      <c r="G61" s="33" t="s">
        <v>1162</v>
      </c>
      <c r="H61" s="34">
        <v>25000000</v>
      </c>
      <c r="I61" s="34">
        <v>26450000</v>
      </c>
      <c r="J61" s="34">
        <v>27992500</v>
      </c>
      <c r="K61" s="35">
        <v>29634125</v>
      </c>
    </row>
    <row r="62" spans="7:11" x14ac:dyDescent="0.2">
      <c r="G62" s="33" t="s">
        <v>1163</v>
      </c>
      <c r="H62" s="34">
        <v>5000000</v>
      </c>
      <c r="I62" s="34">
        <v>5250000</v>
      </c>
      <c r="J62" s="34">
        <v>5512500</v>
      </c>
      <c r="K62" s="35">
        <v>5788125</v>
      </c>
    </row>
    <row r="63" spans="7:11" x14ac:dyDescent="0.2">
      <c r="G63" s="33" t="s">
        <v>1164</v>
      </c>
      <c r="H63" s="34">
        <v>43446469929</v>
      </c>
      <c r="I63" s="34">
        <v>40105592124.739998</v>
      </c>
      <c r="J63" s="34">
        <v>36403155516.224403</v>
      </c>
      <c r="K63" s="35">
        <v>33428222156.957863</v>
      </c>
    </row>
    <row r="64" spans="7:11" x14ac:dyDescent="0.2">
      <c r="G64" s="36" t="s">
        <v>1165</v>
      </c>
      <c r="H64" s="37">
        <v>507180763.63636363</v>
      </c>
      <c r="I64" s="37">
        <v>537611609.4545455</v>
      </c>
      <c r="J64" s="37">
        <v>569868306.02181828</v>
      </c>
      <c r="K64" s="38">
        <v>604060404.38312733</v>
      </c>
    </row>
    <row r="65" spans="7:11" x14ac:dyDescent="0.2">
      <c r="G65" s="36" t="s">
        <v>1166</v>
      </c>
      <c r="H65" s="37">
        <v>37750000000</v>
      </c>
      <c r="I65" s="37">
        <v>34112500000</v>
      </c>
      <c r="J65" s="37">
        <v>30090625000</v>
      </c>
      <c r="K65" s="38">
        <v>26772531250</v>
      </c>
    </row>
    <row r="66" spans="7:11" x14ac:dyDescent="0.2">
      <c r="G66" s="39" t="s">
        <v>1167</v>
      </c>
      <c r="H66" s="40">
        <v>28312500000</v>
      </c>
      <c r="I66" s="40">
        <v>25584375000</v>
      </c>
      <c r="J66" s="40">
        <v>22567968750</v>
      </c>
      <c r="K66" s="41">
        <v>20079398437.5</v>
      </c>
    </row>
    <row r="67" spans="7:11" x14ac:dyDescent="0.2">
      <c r="G67" s="39" t="s">
        <v>1168</v>
      </c>
      <c r="H67" s="40">
        <v>3775000000</v>
      </c>
      <c r="I67" s="40">
        <v>3411250000</v>
      </c>
      <c r="J67" s="40">
        <v>3009062500</v>
      </c>
      <c r="K67" s="41">
        <v>2677253125</v>
      </c>
    </row>
    <row r="68" spans="7:11" x14ac:dyDescent="0.2">
      <c r="G68" s="39" t="s">
        <v>1169</v>
      </c>
      <c r="H68" s="40">
        <v>5662500000</v>
      </c>
      <c r="I68" s="40">
        <v>5116875000</v>
      </c>
      <c r="J68" s="40">
        <v>4513593750</v>
      </c>
      <c r="K68" s="41">
        <v>4015879687.5</v>
      </c>
    </row>
    <row r="69" spans="7:11" x14ac:dyDescent="0.2">
      <c r="G69" s="36" t="s">
        <v>1170</v>
      </c>
      <c r="H69" s="37">
        <v>4699289165.363636</v>
      </c>
      <c r="I69" s="37">
        <v>4981246515.2854548</v>
      </c>
      <c r="J69" s="37">
        <v>5280121306.2025814</v>
      </c>
      <c r="K69" s="38">
        <v>5596928584.5747356</v>
      </c>
    </row>
    <row r="70" spans="7:11" x14ac:dyDescent="0.2">
      <c r="G70" s="36" t="s">
        <v>1171</v>
      </c>
      <c r="H70" s="37">
        <v>490000000</v>
      </c>
      <c r="I70" s="37">
        <v>474234000</v>
      </c>
      <c r="J70" s="37">
        <v>462540904</v>
      </c>
      <c r="K70" s="38">
        <v>454701918</v>
      </c>
    </row>
    <row r="71" spans="7:11" ht="15" x14ac:dyDescent="0.2">
      <c r="G71" s="27" t="s">
        <v>1172</v>
      </c>
      <c r="H71" s="28">
        <v>4000000000</v>
      </c>
      <c r="I71" s="28">
        <v>4350000000</v>
      </c>
      <c r="J71" s="28">
        <v>5000000000</v>
      </c>
      <c r="K71" s="29">
        <v>5500000000</v>
      </c>
    </row>
    <row r="72" spans="7:11" x14ac:dyDescent="0.2">
      <c r="G72" s="30" t="s">
        <v>1173</v>
      </c>
      <c r="H72" s="31">
        <v>0</v>
      </c>
      <c r="I72" s="31">
        <v>0</v>
      </c>
      <c r="J72" s="31">
        <v>0</v>
      </c>
      <c r="K72" s="32">
        <v>0</v>
      </c>
    </row>
    <row r="73" spans="7:11" x14ac:dyDescent="0.2">
      <c r="G73" s="30" t="s">
        <v>1174</v>
      </c>
      <c r="H73" s="31">
        <v>0</v>
      </c>
      <c r="I73" s="31">
        <v>0</v>
      </c>
      <c r="J73" s="31">
        <v>0</v>
      </c>
      <c r="K73" s="32">
        <v>0</v>
      </c>
    </row>
    <row r="74" spans="7:11" ht="15" thickBot="1" x14ac:dyDescent="0.25">
      <c r="G74" s="42" t="s">
        <v>1175</v>
      </c>
      <c r="H74" s="43">
        <v>4000000000</v>
      </c>
      <c r="I74" s="43">
        <v>4350000000</v>
      </c>
      <c r="J74" s="43">
        <v>5000000000</v>
      </c>
      <c r="K74" s="44">
        <v>5500000000</v>
      </c>
    </row>
  </sheetData>
  <mergeCells count="4">
    <mergeCell ref="A1:E1"/>
    <mergeCell ref="G48:K48"/>
    <mergeCell ref="G49:K49"/>
    <mergeCell ref="G50:K50"/>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T57"/>
  <sheetViews>
    <sheetView tabSelected="1" zoomScale="30" zoomScaleNormal="30" zoomScaleSheetLayoutView="115" workbookViewId="0">
      <selection activeCell="BJ1" sqref="BJ1:BT1048576"/>
    </sheetView>
  </sheetViews>
  <sheetFormatPr baseColWidth="10" defaultColWidth="11.42578125" defaultRowHeight="15" x14ac:dyDescent="0.25"/>
  <cols>
    <col min="1" max="1" width="3.42578125" style="364" customWidth="1"/>
    <col min="2" max="2" width="15.7109375" style="269" customWidth="1"/>
    <col min="3" max="3" width="2.7109375" style="351" customWidth="1"/>
    <col min="4" max="4" width="3.85546875" style="270" customWidth="1"/>
    <col min="5" max="5" width="2" style="351" customWidth="1"/>
    <col min="6" max="6" width="19.7109375" style="365" customWidth="1"/>
    <col min="7" max="7" width="5" style="272" customWidth="1"/>
    <col min="8" max="8" width="13.140625" style="383" customWidth="1"/>
    <col min="9" max="9" width="3" style="351" bestFit="1" customWidth="1"/>
    <col min="10" max="10" width="16.7109375" style="351" customWidth="1"/>
    <col min="11" max="11" width="6.85546875" style="384" customWidth="1"/>
    <col min="12" max="12" width="25.7109375" style="385" customWidth="1"/>
    <col min="13" max="13" width="2.140625" style="351" customWidth="1"/>
    <col min="14" max="14" width="25.7109375" style="385" customWidth="1"/>
    <col min="15" max="15" width="12.85546875" style="351" customWidth="1"/>
    <col min="16" max="16" width="5" style="270" customWidth="1"/>
    <col min="17" max="17" width="11" style="270" customWidth="1"/>
    <col min="18" max="18" width="10.140625" style="207" customWidth="1"/>
    <col min="19" max="19" width="13.42578125" style="207" customWidth="1"/>
    <col min="20" max="22" width="12.7109375" style="207" customWidth="1"/>
    <col min="23" max="23" width="13.42578125" style="207" customWidth="1"/>
    <col min="24" max="24" width="12.7109375" style="207" customWidth="1"/>
    <col min="25" max="25" width="12.5703125" style="207" customWidth="1"/>
    <col min="26" max="26" width="12.7109375" style="207" customWidth="1"/>
    <col min="27" max="27" width="18.42578125" style="207" customWidth="1"/>
    <col min="28" max="28" width="12" style="207" customWidth="1"/>
    <col min="29" max="29" width="0" style="270" hidden="1" customWidth="1"/>
    <col min="30" max="30" width="8" style="207" hidden="1" customWidth="1"/>
    <col min="31" max="38" width="12.7109375" style="207" hidden="1" customWidth="1"/>
    <col min="39" max="39" width="16" style="207" hidden="1" customWidth="1"/>
    <col min="40" max="41" width="0" style="207" hidden="1" customWidth="1"/>
    <col min="42" max="49" width="12.7109375" style="207" hidden="1" customWidth="1"/>
    <col min="50" max="50" width="15.7109375" style="207" hidden="1" customWidth="1"/>
    <col min="51" max="51" width="7.5703125" style="207" customWidth="1"/>
    <col min="52" max="52" width="6.140625" style="207" customWidth="1"/>
    <col min="53" max="60" width="12.7109375" style="207" customWidth="1"/>
    <col min="61" max="61" width="15.85546875" style="207" customWidth="1"/>
    <col min="62" max="62" width="8.140625" style="207" hidden="1" customWidth="1"/>
    <col min="63" max="63" width="10.7109375" style="207" hidden="1" customWidth="1"/>
    <col min="64" max="67" width="12.7109375" style="207" hidden="1" customWidth="1"/>
    <col min="68" max="71" width="12.7109375" style="351" hidden="1" customWidth="1"/>
    <col min="72" max="72" width="15.7109375" style="351" hidden="1" customWidth="1"/>
    <col min="73" max="16384" width="11.42578125" style="351"/>
  </cols>
  <sheetData>
    <row r="1" spans="1:72" ht="90.75" customHeight="1" thickBot="1" x14ac:dyDescent="0.3">
      <c r="A1" s="605" t="s">
        <v>2032</v>
      </c>
      <c r="B1" s="606"/>
      <c r="C1" s="606"/>
      <c r="D1" s="606"/>
      <c r="E1" s="606"/>
      <c r="F1" s="606"/>
      <c r="G1" s="606"/>
      <c r="H1" s="606"/>
      <c r="I1" s="606"/>
      <c r="J1" s="606"/>
      <c r="K1" s="607"/>
      <c r="L1" s="608" t="s">
        <v>2515</v>
      </c>
      <c r="M1" s="609"/>
      <c r="N1" s="609"/>
      <c r="O1" s="609"/>
      <c r="P1" s="609"/>
      <c r="Q1" s="609"/>
      <c r="R1" s="609"/>
      <c r="S1" s="609"/>
      <c r="T1" s="609"/>
      <c r="U1" s="609"/>
      <c r="V1" s="609"/>
      <c r="W1" s="609"/>
      <c r="X1" s="609"/>
      <c r="Y1" s="609"/>
      <c r="Z1" s="609"/>
      <c r="AA1" s="609"/>
      <c r="AB1" s="610"/>
      <c r="AC1" s="205"/>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row>
    <row r="2" spans="1:72" ht="60.75" customHeight="1" thickBot="1" x14ac:dyDescent="0.55000000000000004">
      <c r="A2" s="690" t="s">
        <v>2031</v>
      </c>
      <c r="B2" s="691"/>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2"/>
      <c r="AC2" s="699" t="s">
        <v>1960</v>
      </c>
      <c r="AD2" s="700"/>
      <c r="AE2" s="700"/>
      <c r="AF2" s="700"/>
      <c r="AG2" s="700"/>
      <c r="AH2" s="700"/>
      <c r="AI2" s="700"/>
      <c r="AJ2" s="700"/>
      <c r="AK2" s="700"/>
      <c r="AL2" s="700"/>
      <c r="AM2" s="701"/>
      <c r="AN2" s="696" t="s">
        <v>1961</v>
      </c>
      <c r="AO2" s="697"/>
      <c r="AP2" s="697"/>
      <c r="AQ2" s="697"/>
      <c r="AR2" s="697"/>
      <c r="AS2" s="697"/>
      <c r="AT2" s="697"/>
      <c r="AU2" s="697"/>
      <c r="AV2" s="697"/>
      <c r="AW2" s="697"/>
      <c r="AX2" s="698"/>
      <c r="AY2" s="699" t="s">
        <v>1962</v>
      </c>
      <c r="AZ2" s="700"/>
      <c r="BA2" s="700"/>
      <c r="BB2" s="700"/>
      <c r="BC2" s="700"/>
      <c r="BD2" s="700"/>
      <c r="BE2" s="700"/>
      <c r="BF2" s="700"/>
      <c r="BG2" s="700"/>
      <c r="BH2" s="700"/>
      <c r="BI2" s="701"/>
      <c r="BJ2" s="696" t="s">
        <v>1963</v>
      </c>
      <c r="BK2" s="697"/>
      <c r="BL2" s="697"/>
      <c r="BM2" s="697"/>
      <c r="BN2" s="697"/>
      <c r="BO2" s="697"/>
      <c r="BP2" s="697"/>
      <c r="BQ2" s="697"/>
      <c r="BR2" s="697"/>
      <c r="BS2" s="697"/>
      <c r="BT2" s="698"/>
    </row>
    <row r="3" spans="1:72" s="211" customFormat="1" ht="31.5" customHeight="1" x14ac:dyDescent="0.25">
      <c r="A3" s="725" t="s">
        <v>1178</v>
      </c>
      <c r="B3" s="629" t="s">
        <v>1597</v>
      </c>
      <c r="C3" s="640" t="s">
        <v>15</v>
      </c>
      <c r="D3" s="643" t="s">
        <v>1</v>
      </c>
      <c r="E3" s="640" t="s">
        <v>15</v>
      </c>
      <c r="F3" s="629" t="s">
        <v>0</v>
      </c>
      <c r="G3" s="646" t="s">
        <v>13</v>
      </c>
      <c r="H3" s="629" t="s">
        <v>2</v>
      </c>
      <c r="I3" s="649" t="s">
        <v>15</v>
      </c>
      <c r="J3" s="629" t="s">
        <v>3</v>
      </c>
      <c r="K3" s="646" t="s">
        <v>14</v>
      </c>
      <c r="L3" s="629" t="s">
        <v>1635</v>
      </c>
      <c r="M3" s="649" t="s">
        <v>15</v>
      </c>
      <c r="N3" s="629" t="s">
        <v>4</v>
      </c>
      <c r="O3" s="634" t="s">
        <v>5</v>
      </c>
      <c r="P3" s="635"/>
      <c r="Q3" s="635"/>
      <c r="R3" s="636"/>
      <c r="S3" s="627" t="s">
        <v>1958</v>
      </c>
      <c r="T3" s="628"/>
      <c r="U3" s="628"/>
      <c r="V3" s="628"/>
      <c r="W3" s="628"/>
      <c r="X3" s="628"/>
      <c r="Y3" s="628"/>
      <c r="Z3" s="628"/>
      <c r="AA3" s="629" t="s">
        <v>1973</v>
      </c>
      <c r="AB3" s="631" t="s">
        <v>7</v>
      </c>
      <c r="AC3" s="659" t="s">
        <v>72</v>
      </c>
      <c r="AD3" s="210"/>
      <c r="AE3" s="662" t="s">
        <v>18</v>
      </c>
      <c r="AF3" s="663"/>
      <c r="AG3" s="663"/>
      <c r="AH3" s="663"/>
      <c r="AI3" s="663"/>
      <c r="AJ3" s="663"/>
      <c r="AK3" s="663"/>
      <c r="AL3" s="663"/>
      <c r="AM3" s="671" t="s">
        <v>73</v>
      </c>
      <c r="AN3" s="668" t="s">
        <v>74</v>
      </c>
      <c r="AO3" s="209"/>
      <c r="AP3" s="654" t="s">
        <v>18</v>
      </c>
      <c r="AQ3" s="655"/>
      <c r="AR3" s="655"/>
      <c r="AS3" s="655"/>
      <c r="AT3" s="655"/>
      <c r="AU3" s="655"/>
      <c r="AV3" s="655"/>
      <c r="AW3" s="655"/>
      <c r="AX3" s="656" t="s">
        <v>75</v>
      </c>
      <c r="AY3" s="675" t="s">
        <v>76</v>
      </c>
      <c r="AZ3" s="208"/>
      <c r="BA3" s="676" t="s">
        <v>18</v>
      </c>
      <c r="BB3" s="677"/>
      <c r="BC3" s="677"/>
      <c r="BD3" s="677"/>
      <c r="BE3" s="677"/>
      <c r="BF3" s="677"/>
      <c r="BG3" s="677"/>
      <c r="BH3" s="677"/>
      <c r="BI3" s="674" t="s">
        <v>77</v>
      </c>
      <c r="BJ3" s="724" t="s">
        <v>1176</v>
      </c>
      <c r="BK3" s="352"/>
      <c r="BL3" s="705" t="s">
        <v>18</v>
      </c>
      <c r="BM3" s="706"/>
      <c r="BN3" s="706"/>
      <c r="BO3" s="706"/>
      <c r="BP3" s="706"/>
      <c r="BQ3" s="706"/>
      <c r="BR3" s="706"/>
      <c r="BS3" s="706"/>
      <c r="BT3" s="702" t="s">
        <v>1177</v>
      </c>
    </row>
    <row r="4" spans="1:72" s="211" customFormat="1" ht="24.75" customHeight="1" x14ac:dyDescent="0.25">
      <c r="A4" s="726"/>
      <c r="B4" s="630"/>
      <c r="C4" s="641"/>
      <c r="D4" s="644"/>
      <c r="E4" s="641"/>
      <c r="F4" s="630"/>
      <c r="G4" s="647"/>
      <c r="H4" s="630"/>
      <c r="I4" s="647"/>
      <c r="J4" s="630"/>
      <c r="K4" s="647"/>
      <c r="L4" s="630"/>
      <c r="M4" s="647"/>
      <c r="N4" s="630"/>
      <c r="O4" s="630" t="s">
        <v>1617</v>
      </c>
      <c r="P4" s="630" t="s">
        <v>8</v>
      </c>
      <c r="Q4" s="625" t="s">
        <v>49</v>
      </c>
      <c r="R4" s="625" t="s">
        <v>20</v>
      </c>
      <c r="S4" s="630" t="s">
        <v>9</v>
      </c>
      <c r="T4" s="630" t="s">
        <v>10</v>
      </c>
      <c r="U4" s="630" t="s">
        <v>1964</v>
      </c>
      <c r="V4" s="693" t="s">
        <v>16</v>
      </c>
      <c r="W4" s="694"/>
      <c r="X4" s="694"/>
      <c r="Y4" s="695"/>
      <c r="Z4" s="625" t="s">
        <v>17</v>
      </c>
      <c r="AA4" s="630"/>
      <c r="AB4" s="632"/>
      <c r="AC4" s="660"/>
      <c r="AD4" s="667" t="s">
        <v>22</v>
      </c>
      <c r="AE4" s="623" t="s">
        <v>9</v>
      </c>
      <c r="AF4" s="623" t="s">
        <v>10</v>
      </c>
      <c r="AG4" s="623" t="s">
        <v>1964</v>
      </c>
      <c r="AH4" s="711" t="s">
        <v>1976</v>
      </c>
      <c r="AI4" s="712"/>
      <c r="AJ4" s="713"/>
      <c r="AK4" s="353"/>
      <c r="AL4" s="667" t="s">
        <v>17</v>
      </c>
      <c r="AM4" s="672"/>
      <c r="AN4" s="669"/>
      <c r="AO4" s="664" t="s">
        <v>19</v>
      </c>
      <c r="AP4" s="666" t="s">
        <v>9</v>
      </c>
      <c r="AQ4" s="666" t="s">
        <v>10</v>
      </c>
      <c r="AR4" s="666" t="s">
        <v>1964</v>
      </c>
      <c r="AS4" s="715" t="s">
        <v>21</v>
      </c>
      <c r="AT4" s="716"/>
      <c r="AU4" s="717"/>
      <c r="AV4" s="354"/>
      <c r="AW4" s="664" t="s">
        <v>17</v>
      </c>
      <c r="AX4" s="657"/>
      <c r="AY4" s="660"/>
      <c r="AZ4" s="667" t="s">
        <v>19</v>
      </c>
      <c r="BA4" s="623" t="s">
        <v>9</v>
      </c>
      <c r="BB4" s="623" t="s">
        <v>10</v>
      </c>
      <c r="BC4" s="623" t="s">
        <v>1964</v>
      </c>
      <c r="BD4" s="721" t="s">
        <v>21</v>
      </c>
      <c r="BE4" s="722"/>
      <c r="BF4" s="723"/>
      <c r="BG4" s="353"/>
      <c r="BH4" s="667" t="s">
        <v>17</v>
      </c>
      <c r="BI4" s="672"/>
      <c r="BJ4" s="669"/>
      <c r="BK4" s="664" t="s">
        <v>19</v>
      </c>
      <c r="BL4" s="666" t="s">
        <v>9</v>
      </c>
      <c r="BM4" s="666" t="s">
        <v>10</v>
      </c>
      <c r="BN4" s="666" t="s">
        <v>1964</v>
      </c>
      <c r="BO4" s="664" t="s">
        <v>21</v>
      </c>
      <c r="BP4" s="664"/>
      <c r="BQ4" s="664"/>
      <c r="BR4" s="354"/>
      <c r="BS4" s="664" t="s">
        <v>17</v>
      </c>
      <c r="BT4" s="657"/>
    </row>
    <row r="5" spans="1:72" s="211" customFormat="1" ht="41.25" customHeight="1" thickBot="1" x14ac:dyDescent="0.3">
      <c r="A5" s="727"/>
      <c r="B5" s="626"/>
      <c r="C5" s="642"/>
      <c r="D5" s="645"/>
      <c r="E5" s="642"/>
      <c r="F5" s="626"/>
      <c r="G5" s="648"/>
      <c r="H5" s="626"/>
      <c r="I5" s="648"/>
      <c r="J5" s="626"/>
      <c r="K5" s="648"/>
      <c r="L5" s="626"/>
      <c r="M5" s="648"/>
      <c r="N5" s="626"/>
      <c r="O5" s="626"/>
      <c r="P5" s="626"/>
      <c r="Q5" s="626"/>
      <c r="R5" s="626"/>
      <c r="S5" s="626"/>
      <c r="T5" s="626"/>
      <c r="U5" s="626"/>
      <c r="V5" s="355" t="s">
        <v>1974</v>
      </c>
      <c r="W5" s="355" t="s">
        <v>1977</v>
      </c>
      <c r="X5" s="355" t="s">
        <v>1978</v>
      </c>
      <c r="Y5" s="355" t="s">
        <v>2004</v>
      </c>
      <c r="Z5" s="626"/>
      <c r="AA5" s="626"/>
      <c r="AB5" s="633"/>
      <c r="AC5" s="661"/>
      <c r="AD5" s="624"/>
      <c r="AE5" s="624"/>
      <c r="AF5" s="624"/>
      <c r="AG5" s="624"/>
      <c r="AH5" s="356" t="s">
        <v>1974</v>
      </c>
      <c r="AI5" s="356" t="s">
        <v>1977</v>
      </c>
      <c r="AJ5" s="356" t="s">
        <v>1975</v>
      </c>
      <c r="AK5" s="357" t="s">
        <v>2004</v>
      </c>
      <c r="AL5" s="624"/>
      <c r="AM5" s="673"/>
      <c r="AN5" s="670"/>
      <c r="AO5" s="665"/>
      <c r="AP5" s="665"/>
      <c r="AQ5" s="665"/>
      <c r="AR5" s="665"/>
      <c r="AS5" s="358" t="s">
        <v>1974</v>
      </c>
      <c r="AT5" s="358" t="s">
        <v>1977</v>
      </c>
      <c r="AU5" s="358" t="s">
        <v>1978</v>
      </c>
      <c r="AV5" s="358" t="s">
        <v>2004</v>
      </c>
      <c r="AW5" s="665"/>
      <c r="AX5" s="658"/>
      <c r="AY5" s="661"/>
      <c r="AZ5" s="624"/>
      <c r="BA5" s="624"/>
      <c r="BB5" s="624"/>
      <c r="BC5" s="624"/>
      <c r="BD5" s="356" t="s">
        <v>1974</v>
      </c>
      <c r="BE5" s="356" t="s">
        <v>1977</v>
      </c>
      <c r="BF5" s="356" t="s">
        <v>1978</v>
      </c>
      <c r="BG5" s="356" t="s">
        <v>2004</v>
      </c>
      <c r="BH5" s="624"/>
      <c r="BI5" s="673"/>
      <c r="BJ5" s="670"/>
      <c r="BK5" s="665"/>
      <c r="BL5" s="665"/>
      <c r="BM5" s="665"/>
      <c r="BN5" s="665"/>
      <c r="BO5" s="359" t="s">
        <v>1974</v>
      </c>
      <c r="BP5" s="359" t="s">
        <v>1977</v>
      </c>
      <c r="BQ5" s="359" t="s">
        <v>1978</v>
      </c>
      <c r="BR5" s="358" t="s">
        <v>2004</v>
      </c>
      <c r="BS5" s="665"/>
      <c r="BT5" s="658"/>
    </row>
    <row r="6" spans="1:72" ht="20.25" customHeight="1" x14ac:dyDescent="0.25">
      <c r="A6" s="212">
        <v>1</v>
      </c>
      <c r="B6" s="213">
        <v>2</v>
      </c>
      <c r="C6" s="214">
        <v>3</v>
      </c>
      <c r="D6" s="214">
        <v>4</v>
      </c>
      <c r="E6" s="215">
        <v>5</v>
      </c>
      <c r="F6" s="216">
        <v>6</v>
      </c>
      <c r="G6" s="217">
        <v>7</v>
      </c>
      <c r="H6" s="218">
        <v>8</v>
      </c>
      <c r="I6" s="215">
        <v>9</v>
      </c>
      <c r="J6" s="214">
        <v>10</v>
      </c>
      <c r="K6" s="217">
        <v>11</v>
      </c>
      <c r="L6" s="214">
        <v>12</v>
      </c>
      <c r="M6" s="217">
        <v>13</v>
      </c>
      <c r="N6" s="214">
        <v>14</v>
      </c>
      <c r="O6" s="217">
        <v>15</v>
      </c>
      <c r="P6" s="214">
        <v>16</v>
      </c>
      <c r="Q6" s="217">
        <v>17</v>
      </c>
      <c r="R6" s="214">
        <v>18</v>
      </c>
      <c r="S6" s="217">
        <v>19</v>
      </c>
      <c r="T6" s="214">
        <v>20</v>
      </c>
      <c r="U6" s="217">
        <v>21</v>
      </c>
      <c r="V6" s="714">
        <v>22</v>
      </c>
      <c r="W6" s="714"/>
      <c r="X6" s="714"/>
      <c r="Y6" s="217"/>
      <c r="Z6" s="217">
        <v>23</v>
      </c>
      <c r="AA6" s="214">
        <v>24</v>
      </c>
      <c r="AB6" s="219">
        <v>25</v>
      </c>
      <c r="AC6" s="228">
        <v>26</v>
      </c>
      <c r="AD6" s="221">
        <v>27</v>
      </c>
      <c r="AE6" s="222">
        <v>28</v>
      </c>
      <c r="AF6" s="221">
        <v>29</v>
      </c>
      <c r="AG6" s="222">
        <v>30</v>
      </c>
      <c r="AH6" s="708">
        <v>31</v>
      </c>
      <c r="AI6" s="709"/>
      <c r="AJ6" s="710"/>
      <c r="AK6" s="221"/>
      <c r="AL6" s="222">
        <v>32</v>
      </c>
      <c r="AM6" s="223">
        <v>33</v>
      </c>
      <c r="AN6" s="224">
        <v>34</v>
      </c>
      <c r="AO6" s="225">
        <v>35</v>
      </c>
      <c r="AP6" s="226">
        <v>36</v>
      </c>
      <c r="AQ6" s="225">
        <v>37</v>
      </c>
      <c r="AR6" s="226">
        <v>38</v>
      </c>
      <c r="AS6" s="718">
        <v>39</v>
      </c>
      <c r="AT6" s="719"/>
      <c r="AU6" s="720"/>
      <c r="AV6" s="225"/>
      <c r="AW6" s="226">
        <v>40</v>
      </c>
      <c r="AX6" s="227">
        <v>41</v>
      </c>
      <c r="AY6" s="228">
        <v>42</v>
      </c>
      <c r="AZ6" s="221">
        <v>43</v>
      </c>
      <c r="BA6" s="222">
        <v>44</v>
      </c>
      <c r="BB6" s="221">
        <v>45</v>
      </c>
      <c r="BC6" s="222">
        <v>46</v>
      </c>
      <c r="BD6" s="728">
        <v>47</v>
      </c>
      <c r="BE6" s="728"/>
      <c r="BF6" s="728"/>
      <c r="BG6" s="728"/>
      <c r="BH6" s="222">
        <v>48</v>
      </c>
      <c r="BI6" s="223">
        <v>49</v>
      </c>
      <c r="BJ6" s="224">
        <v>50</v>
      </c>
      <c r="BK6" s="225">
        <v>51</v>
      </c>
      <c r="BL6" s="226">
        <v>52</v>
      </c>
      <c r="BM6" s="225">
        <v>53</v>
      </c>
      <c r="BN6" s="226">
        <v>54</v>
      </c>
      <c r="BO6" s="225"/>
      <c r="BP6" s="225"/>
      <c r="BQ6" s="225">
        <v>55</v>
      </c>
      <c r="BR6" s="225"/>
      <c r="BS6" s="226">
        <v>56</v>
      </c>
      <c r="BT6" s="229">
        <v>57</v>
      </c>
    </row>
    <row r="7" spans="1:72" ht="60" customHeight="1" x14ac:dyDescent="0.25">
      <c r="A7" s="360">
        <v>1</v>
      </c>
      <c r="B7" s="601" t="s">
        <v>2320</v>
      </c>
      <c r="C7" s="601"/>
      <c r="D7" s="601">
        <v>1</v>
      </c>
      <c r="E7" s="601"/>
      <c r="F7" s="601" t="s">
        <v>1637</v>
      </c>
      <c r="G7" s="601">
        <v>1.1100000000000001</v>
      </c>
      <c r="H7" s="601" t="s">
        <v>1179</v>
      </c>
      <c r="I7" s="703"/>
      <c r="J7" s="681" t="s">
        <v>1605</v>
      </c>
      <c r="K7" s="681" t="s">
        <v>2666</v>
      </c>
      <c r="L7" s="681" t="s">
        <v>1622</v>
      </c>
      <c r="M7" s="506"/>
      <c r="N7" s="442" t="s">
        <v>1994</v>
      </c>
      <c r="O7" s="442" t="s">
        <v>1995</v>
      </c>
      <c r="P7" s="95"/>
      <c r="Q7" s="95">
        <f t="shared" ref="Q7:Q36" si="0">AC7+AN7+AY7+BJ7</f>
        <v>92</v>
      </c>
      <c r="R7" s="233"/>
      <c r="S7" s="234">
        <f t="shared" ref="S7:S17" si="1">AE7+AP7+BA7+BL7</f>
        <v>0</v>
      </c>
      <c r="T7" s="234">
        <f t="shared" ref="T7:T17" si="2">AF7+AQ7+BB7+BM7</f>
        <v>0</v>
      </c>
      <c r="U7" s="234">
        <f t="shared" ref="U7:U17" si="3">AG7+AR7+BC7+BN7</f>
        <v>0</v>
      </c>
      <c r="V7" s="234">
        <f t="shared" ref="V7" si="4">AH7+AS7+BD7+BO7</f>
        <v>9900000</v>
      </c>
      <c r="W7" s="234">
        <f t="shared" ref="W7" si="5">AI7+AT7+BE7+BP7</f>
        <v>0</v>
      </c>
      <c r="X7" s="234">
        <f t="shared" ref="X7:Y16" si="6">AJ7+AU7+BF7+BQ7</f>
        <v>29700000</v>
      </c>
      <c r="Y7" s="234">
        <f t="shared" si="6"/>
        <v>0</v>
      </c>
      <c r="Z7" s="234">
        <f t="shared" ref="Z7:Z16" si="7">AL7+AW7+BH7+BS7</f>
        <v>0</v>
      </c>
      <c r="AA7" s="234">
        <f t="shared" ref="AA7:AA17" si="8">+SUM(S7:Z7)</f>
        <v>39600000</v>
      </c>
      <c r="AB7" s="235" t="s">
        <v>2433</v>
      </c>
      <c r="AC7" s="244">
        <v>23</v>
      </c>
      <c r="AD7" s="237"/>
      <c r="AE7" s="238"/>
      <c r="AF7" s="238"/>
      <c r="AG7" s="238"/>
      <c r="AH7" s="238">
        <v>9900000</v>
      </c>
      <c r="AI7" s="238"/>
      <c r="AJ7" s="238"/>
      <c r="AK7" s="238"/>
      <c r="AL7" s="238"/>
      <c r="AM7" s="239">
        <f>+SUM(AE7:AL7)</f>
        <v>9900000</v>
      </c>
      <c r="AN7" s="240">
        <v>23</v>
      </c>
      <c r="AO7" s="241"/>
      <c r="AP7" s="242"/>
      <c r="AQ7" s="242"/>
      <c r="AR7" s="242"/>
      <c r="AS7" s="242"/>
      <c r="AT7" s="242"/>
      <c r="AU7" s="242">
        <v>9900000</v>
      </c>
      <c r="AV7" s="242"/>
      <c r="AW7" s="242"/>
      <c r="AX7" s="243">
        <f t="shared" ref="AX7:AX53" si="9">+SUM(AP7:AW7)</f>
        <v>9900000</v>
      </c>
      <c r="AY7" s="244">
        <v>23</v>
      </c>
      <c r="AZ7" s="237"/>
      <c r="BA7" s="238"/>
      <c r="BB7" s="238"/>
      <c r="BC7" s="238"/>
      <c r="BD7" s="238"/>
      <c r="BE7" s="238"/>
      <c r="BF7" s="238">
        <v>9900000</v>
      </c>
      <c r="BG7" s="238"/>
      <c r="BH7" s="238"/>
      <c r="BI7" s="239">
        <f t="shared" ref="BI7:BI53" si="10">+SUM(BA7:BH7)</f>
        <v>9900000</v>
      </c>
      <c r="BJ7" s="240">
        <v>23</v>
      </c>
      <c r="BK7" s="241"/>
      <c r="BL7" s="242"/>
      <c r="BM7" s="242"/>
      <c r="BN7" s="242"/>
      <c r="BO7" s="242"/>
      <c r="BP7" s="242"/>
      <c r="BQ7" s="242">
        <v>9900000</v>
      </c>
      <c r="BR7" s="242"/>
      <c r="BS7" s="242"/>
      <c r="BT7" s="243">
        <f>+SUM(BL7:BS7)</f>
        <v>9900000</v>
      </c>
    </row>
    <row r="8" spans="1:72" ht="33.75" customHeight="1" x14ac:dyDescent="0.25">
      <c r="A8" s="360">
        <v>2</v>
      </c>
      <c r="B8" s="602"/>
      <c r="C8" s="602"/>
      <c r="D8" s="602"/>
      <c r="E8" s="602"/>
      <c r="F8" s="602"/>
      <c r="G8" s="602"/>
      <c r="H8" s="602"/>
      <c r="I8" s="704"/>
      <c r="J8" s="682"/>
      <c r="K8" s="683"/>
      <c r="L8" s="683"/>
      <c r="M8" s="507"/>
      <c r="N8" s="501" t="s">
        <v>2085</v>
      </c>
      <c r="O8" s="442" t="s">
        <v>1739</v>
      </c>
      <c r="P8" s="95"/>
      <c r="Q8" s="95"/>
      <c r="R8" s="233"/>
      <c r="S8" s="234"/>
      <c r="T8" s="234"/>
      <c r="U8" s="234"/>
      <c r="V8" s="234"/>
      <c r="W8" s="234"/>
      <c r="X8" s="234"/>
      <c r="Y8" s="234"/>
      <c r="Z8" s="234"/>
      <c r="AA8" s="234"/>
      <c r="AB8" s="235" t="s">
        <v>2433</v>
      </c>
      <c r="AC8" s="249">
        <v>1</v>
      </c>
      <c r="AD8" s="237"/>
      <c r="AE8" s="238"/>
      <c r="AF8" s="238">
        <v>1000000</v>
      </c>
      <c r="AG8" s="238"/>
      <c r="AH8" s="238"/>
      <c r="AI8" s="238"/>
      <c r="AJ8" s="238"/>
      <c r="AK8" s="238"/>
      <c r="AL8" s="238"/>
      <c r="AM8" s="239">
        <f t="shared" ref="AM8:AM54" si="11">+SUM(AE8:AL8)</f>
        <v>1000000</v>
      </c>
      <c r="AN8" s="248">
        <v>1</v>
      </c>
      <c r="AO8" s="241"/>
      <c r="AP8" s="242"/>
      <c r="AQ8" s="242">
        <v>1000000</v>
      </c>
      <c r="AR8" s="242"/>
      <c r="AS8" s="242"/>
      <c r="AT8" s="242"/>
      <c r="AU8" s="242"/>
      <c r="AV8" s="242"/>
      <c r="AW8" s="242"/>
      <c r="AX8" s="243">
        <f t="shared" si="9"/>
        <v>1000000</v>
      </c>
      <c r="AY8" s="249">
        <v>1</v>
      </c>
      <c r="AZ8" s="237"/>
      <c r="BA8" s="238"/>
      <c r="BB8" s="238">
        <v>1000000</v>
      </c>
      <c r="BC8" s="238"/>
      <c r="BD8" s="238"/>
      <c r="BE8" s="238"/>
      <c r="BF8" s="238"/>
      <c r="BG8" s="238"/>
      <c r="BH8" s="238"/>
      <c r="BI8" s="239">
        <f t="shared" si="10"/>
        <v>1000000</v>
      </c>
      <c r="BJ8" s="248">
        <v>1</v>
      </c>
      <c r="BK8" s="241"/>
      <c r="BL8" s="242"/>
      <c r="BM8" s="242">
        <v>1000000</v>
      </c>
      <c r="BN8" s="242"/>
      <c r="BO8" s="242"/>
      <c r="BP8" s="242"/>
      <c r="BQ8" s="242"/>
      <c r="BR8" s="242"/>
      <c r="BS8" s="242"/>
      <c r="BT8" s="243"/>
    </row>
    <row r="9" spans="1:72" ht="48" customHeight="1" x14ac:dyDescent="0.25">
      <c r="A9" s="360">
        <v>3</v>
      </c>
      <c r="B9" s="602"/>
      <c r="C9" s="602"/>
      <c r="D9" s="602"/>
      <c r="E9" s="602"/>
      <c r="F9" s="602"/>
      <c r="G9" s="602"/>
      <c r="H9" s="602"/>
      <c r="I9" s="704"/>
      <c r="J9" s="682"/>
      <c r="K9" s="515" t="s">
        <v>2667</v>
      </c>
      <c r="L9" s="515" t="s">
        <v>1612</v>
      </c>
      <c r="M9" s="508"/>
      <c r="N9" s="509" t="s">
        <v>1623</v>
      </c>
      <c r="O9" s="442" t="s">
        <v>1624</v>
      </c>
      <c r="P9" s="95"/>
      <c r="Q9" s="95">
        <f t="shared" si="0"/>
        <v>4</v>
      </c>
      <c r="R9" s="233"/>
      <c r="S9" s="234">
        <f t="shared" si="1"/>
        <v>0</v>
      </c>
      <c r="T9" s="234">
        <f t="shared" si="2"/>
        <v>0</v>
      </c>
      <c r="U9" s="234">
        <f t="shared" si="3"/>
        <v>0</v>
      </c>
      <c r="V9" s="234">
        <f t="shared" ref="V9" si="12">AH9+AS9+BD9+BO9</f>
        <v>16200000</v>
      </c>
      <c r="W9" s="234">
        <f t="shared" ref="W9" si="13">AI9+AT9+BE9+BP9</f>
        <v>0</v>
      </c>
      <c r="X9" s="234">
        <f t="shared" ref="X9" si="14">AJ9+AU9+BF9+BQ9</f>
        <v>48600000</v>
      </c>
      <c r="Y9" s="234">
        <f t="shared" ref="Y9:Y36" si="15">AK9+AV9+BG9+BR9</f>
        <v>0</v>
      </c>
      <c r="Z9" s="234">
        <f t="shared" si="7"/>
        <v>0</v>
      </c>
      <c r="AA9" s="234">
        <f t="shared" si="8"/>
        <v>64800000</v>
      </c>
      <c r="AB9" s="235" t="s">
        <v>2433</v>
      </c>
      <c r="AC9" s="244">
        <v>1</v>
      </c>
      <c r="AD9" s="237"/>
      <c r="AE9" s="238"/>
      <c r="AF9" s="238"/>
      <c r="AG9" s="238"/>
      <c r="AH9" s="238">
        <v>16200000</v>
      </c>
      <c r="AI9" s="238"/>
      <c r="AJ9" s="238"/>
      <c r="AK9" s="238"/>
      <c r="AL9" s="238"/>
      <c r="AM9" s="239">
        <f t="shared" si="11"/>
        <v>16200000</v>
      </c>
      <c r="AN9" s="240">
        <v>1</v>
      </c>
      <c r="AO9" s="241"/>
      <c r="AP9" s="242"/>
      <c r="AQ9" s="242"/>
      <c r="AR9" s="242"/>
      <c r="AS9" s="242"/>
      <c r="AT9" s="242"/>
      <c r="AU9" s="242">
        <v>16200000</v>
      </c>
      <c r="AV9" s="242"/>
      <c r="AW9" s="242"/>
      <c r="AX9" s="243">
        <f t="shared" si="9"/>
        <v>16200000</v>
      </c>
      <c r="AY9" s="244">
        <v>1</v>
      </c>
      <c r="AZ9" s="237"/>
      <c r="BA9" s="238"/>
      <c r="BB9" s="238"/>
      <c r="BC9" s="238"/>
      <c r="BD9" s="238"/>
      <c r="BE9" s="238"/>
      <c r="BF9" s="238">
        <v>16200000</v>
      </c>
      <c r="BG9" s="238"/>
      <c r="BH9" s="238"/>
      <c r="BI9" s="239">
        <f t="shared" si="10"/>
        <v>16200000</v>
      </c>
      <c r="BJ9" s="240">
        <v>1</v>
      </c>
      <c r="BK9" s="241"/>
      <c r="BL9" s="242"/>
      <c r="BM9" s="242"/>
      <c r="BN9" s="242"/>
      <c r="BO9" s="242"/>
      <c r="BP9" s="242"/>
      <c r="BQ9" s="242">
        <v>16200000</v>
      </c>
      <c r="BR9" s="242"/>
      <c r="BS9" s="242"/>
      <c r="BT9" s="243">
        <f t="shared" ref="BT9:BT54" si="16">+SUM(BL9:BS9)</f>
        <v>16200000</v>
      </c>
    </row>
    <row r="10" spans="1:72" ht="59.25" customHeight="1" x14ac:dyDescent="0.25">
      <c r="A10" s="360">
        <v>4</v>
      </c>
      <c r="B10" s="602"/>
      <c r="C10" s="602"/>
      <c r="D10" s="602"/>
      <c r="E10" s="602"/>
      <c r="F10" s="602"/>
      <c r="G10" s="602"/>
      <c r="H10" s="602"/>
      <c r="I10" s="704"/>
      <c r="J10" s="682"/>
      <c r="K10" s="519" t="s">
        <v>2668</v>
      </c>
      <c r="L10" s="519" t="s">
        <v>1643</v>
      </c>
      <c r="M10" s="506"/>
      <c r="N10" s="442" t="s">
        <v>1642</v>
      </c>
      <c r="O10" s="442" t="s">
        <v>1699</v>
      </c>
      <c r="P10" s="95"/>
      <c r="Q10" s="95">
        <f t="shared" si="0"/>
        <v>4</v>
      </c>
      <c r="R10" s="233"/>
      <c r="S10" s="234">
        <f t="shared" si="1"/>
        <v>28215731884</v>
      </c>
      <c r="T10" s="234">
        <f t="shared" si="2"/>
        <v>0</v>
      </c>
      <c r="U10" s="234">
        <f t="shared" si="3"/>
        <v>3702248060</v>
      </c>
      <c r="V10" s="234">
        <f t="shared" ref="V10:W16" si="17">AH10+AS10+BD10+BO10</f>
        <v>331493744</v>
      </c>
      <c r="W10" s="234">
        <f t="shared" si="17"/>
        <v>24404589020</v>
      </c>
      <c r="X10" s="234">
        <f t="shared" si="6"/>
        <v>7246175324</v>
      </c>
      <c r="Y10" s="234">
        <f t="shared" si="15"/>
        <v>0</v>
      </c>
      <c r="Z10" s="234">
        <f t="shared" si="7"/>
        <v>0</v>
      </c>
      <c r="AA10" s="234">
        <f t="shared" si="8"/>
        <v>63900238032</v>
      </c>
      <c r="AB10" s="235" t="s">
        <v>2433</v>
      </c>
      <c r="AC10" s="244">
        <v>1</v>
      </c>
      <c r="AD10" s="237"/>
      <c r="AE10" s="238">
        <v>7053932971</v>
      </c>
      <c r="AF10" s="238"/>
      <c r="AG10" s="238">
        <v>925562015</v>
      </c>
      <c r="AH10" s="238">
        <v>82873436</v>
      </c>
      <c r="AI10" s="238">
        <v>6101147255</v>
      </c>
      <c r="AJ10" s="238">
        <v>1811543831</v>
      </c>
      <c r="AK10" s="238"/>
      <c r="AL10" s="238"/>
      <c r="AM10" s="239">
        <f t="shared" si="11"/>
        <v>15975059508</v>
      </c>
      <c r="AN10" s="240">
        <v>1</v>
      </c>
      <c r="AO10" s="241"/>
      <c r="AP10" s="242">
        <v>7053932971</v>
      </c>
      <c r="AQ10" s="242"/>
      <c r="AR10" s="242">
        <v>925562015</v>
      </c>
      <c r="AS10" s="242">
        <v>82873436</v>
      </c>
      <c r="AT10" s="242">
        <v>6101147255</v>
      </c>
      <c r="AU10" s="242">
        <v>1811543831</v>
      </c>
      <c r="AV10" s="242"/>
      <c r="AW10" s="242"/>
      <c r="AX10" s="243">
        <f t="shared" si="9"/>
        <v>15975059508</v>
      </c>
      <c r="AY10" s="244">
        <v>1</v>
      </c>
      <c r="AZ10" s="237"/>
      <c r="BA10" s="238">
        <v>7053932971</v>
      </c>
      <c r="BB10" s="238"/>
      <c r="BC10" s="238">
        <v>925562015</v>
      </c>
      <c r="BD10" s="238">
        <v>82873436</v>
      </c>
      <c r="BE10" s="238">
        <v>6101147255</v>
      </c>
      <c r="BF10" s="238">
        <v>1811543831</v>
      </c>
      <c r="BG10" s="238"/>
      <c r="BH10" s="238"/>
      <c r="BI10" s="239">
        <f t="shared" si="10"/>
        <v>15975059508</v>
      </c>
      <c r="BJ10" s="240">
        <v>1</v>
      </c>
      <c r="BK10" s="241"/>
      <c r="BL10" s="242">
        <v>7053932971</v>
      </c>
      <c r="BM10" s="242"/>
      <c r="BN10" s="317">
        <v>925562015</v>
      </c>
      <c r="BO10" s="242">
        <v>82873436</v>
      </c>
      <c r="BP10" s="242">
        <v>6101147255</v>
      </c>
      <c r="BQ10" s="242">
        <v>1811543831</v>
      </c>
      <c r="BR10" s="242"/>
      <c r="BS10" s="242"/>
      <c r="BT10" s="243">
        <f t="shared" si="16"/>
        <v>15975059508</v>
      </c>
    </row>
    <row r="11" spans="1:72" ht="77.25" customHeight="1" x14ac:dyDescent="0.25">
      <c r="A11" s="360">
        <v>5</v>
      </c>
      <c r="B11" s="602"/>
      <c r="C11" s="602"/>
      <c r="D11" s="602"/>
      <c r="E11" s="602"/>
      <c r="F11" s="602"/>
      <c r="G11" s="602"/>
      <c r="H11" s="602"/>
      <c r="I11" s="704"/>
      <c r="J11" s="682"/>
      <c r="K11" s="519" t="s">
        <v>2669</v>
      </c>
      <c r="L11" s="519" t="s">
        <v>1979</v>
      </c>
      <c r="M11" s="506"/>
      <c r="N11" s="442" t="s">
        <v>1980</v>
      </c>
      <c r="O11" s="442" t="s">
        <v>1981</v>
      </c>
      <c r="P11" s="95"/>
      <c r="Q11" s="95">
        <f t="shared" si="0"/>
        <v>24</v>
      </c>
      <c r="R11" s="233"/>
      <c r="S11" s="234">
        <f t="shared" si="1"/>
        <v>0</v>
      </c>
      <c r="T11" s="234">
        <f t="shared" si="2"/>
        <v>170280000</v>
      </c>
      <c r="U11" s="234">
        <f t="shared" si="3"/>
        <v>0</v>
      </c>
      <c r="V11" s="234">
        <f t="shared" si="17"/>
        <v>0</v>
      </c>
      <c r="W11" s="234">
        <f t="shared" si="17"/>
        <v>0</v>
      </c>
      <c r="X11" s="234">
        <f t="shared" si="6"/>
        <v>0</v>
      </c>
      <c r="Y11" s="234">
        <f t="shared" si="15"/>
        <v>0</v>
      </c>
      <c r="Z11" s="234">
        <f t="shared" si="7"/>
        <v>0</v>
      </c>
      <c r="AA11" s="234">
        <f>+SUM(S11:Z11)</f>
        <v>170280000</v>
      </c>
      <c r="AB11" s="235" t="s">
        <v>2433</v>
      </c>
      <c r="AC11" s="244">
        <f>24/4</f>
        <v>6</v>
      </c>
      <c r="AD11" s="237"/>
      <c r="AE11" s="238"/>
      <c r="AF11" s="238">
        <v>33600000</v>
      </c>
      <c r="AG11" s="238"/>
      <c r="AH11" s="238"/>
      <c r="AI11" s="238"/>
      <c r="AJ11" s="238"/>
      <c r="AK11" s="238"/>
      <c r="AL11" s="238"/>
      <c r="AM11" s="239">
        <f t="shared" si="11"/>
        <v>33600000</v>
      </c>
      <c r="AN11" s="240">
        <f>24/4</f>
        <v>6</v>
      </c>
      <c r="AO11" s="241"/>
      <c r="AP11" s="242"/>
      <c r="AQ11" s="242">
        <v>45560000</v>
      </c>
      <c r="AR11" s="242"/>
      <c r="AS11" s="242"/>
      <c r="AT11" s="242"/>
      <c r="AU11" s="242"/>
      <c r="AV11" s="242"/>
      <c r="AW11" s="242"/>
      <c r="AX11" s="243">
        <f t="shared" si="9"/>
        <v>45560000</v>
      </c>
      <c r="AY11" s="244">
        <f>24/4</f>
        <v>6</v>
      </c>
      <c r="AZ11" s="237"/>
      <c r="BA11" s="238"/>
      <c r="BB11" s="238">
        <v>45560000</v>
      </c>
      <c r="BC11" s="238"/>
      <c r="BD11" s="238"/>
      <c r="BE11" s="238"/>
      <c r="BF11" s="238"/>
      <c r="BG11" s="238"/>
      <c r="BH11" s="238"/>
      <c r="BI11" s="239">
        <f t="shared" si="10"/>
        <v>45560000</v>
      </c>
      <c r="BJ11" s="240">
        <f>24/4</f>
        <v>6</v>
      </c>
      <c r="BK11" s="241"/>
      <c r="BL11" s="242"/>
      <c r="BM11" s="242">
        <v>45560000</v>
      </c>
      <c r="BN11" s="242"/>
      <c r="BO11" s="242"/>
      <c r="BP11" s="242"/>
      <c r="BQ11" s="242"/>
      <c r="BR11" s="242"/>
      <c r="BS11" s="242"/>
      <c r="BT11" s="243">
        <f t="shared" si="16"/>
        <v>45560000</v>
      </c>
    </row>
    <row r="12" spans="1:72" ht="77.25" customHeight="1" x14ac:dyDescent="0.25">
      <c r="A12" s="360">
        <v>6</v>
      </c>
      <c r="B12" s="602"/>
      <c r="C12" s="602"/>
      <c r="D12" s="602"/>
      <c r="E12" s="602"/>
      <c r="F12" s="602"/>
      <c r="G12" s="602"/>
      <c r="H12" s="602"/>
      <c r="I12" s="704"/>
      <c r="J12" s="682"/>
      <c r="K12" s="519" t="s">
        <v>2670</v>
      </c>
      <c r="L12" s="515" t="s">
        <v>1613</v>
      </c>
      <c r="M12" s="506"/>
      <c r="N12" s="442" t="s">
        <v>1615</v>
      </c>
      <c r="O12" s="442" t="s">
        <v>1616</v>
      </c>
      <c r="P12" s="95"/>
      <c r="Q12" s="95">
        <f t="shared" si="0"/>
        <v>2000</v>
      </c>
      <c r="R12" s="233"/>
      <c r="S12" s="234">
        <f t="shared" si="1"/>
        <v>0</v>
      </c>
      <c r="T12" s="234">
        <f t="shared" si="2"/>
        <v>3600000</v>
      </c>
      <c r="U12" s="234">
        <f t="shared" si="3"/>
        <v>0</v>
      </c>
      <c r="V12" s="234">
        <f t="shared" si="17"/>
        <v>0</v>
      </c>
      <c r="W12" s="234">
        <f t="shared" si="17"/>
        <v>0</v>
      </c>
      <c r="X12" s="234">
        <f t="shared" si="6"/>
        <v>0</v>
      </c>
      <c r="Y12" s="234">
        <f t="shared" si="15"/>
        <v>0</v>
      </c>
      <c r="Z12" s="234">
        <f t="shared" si="7"/>
        <v>0</v>
      </c>
      <c r="AA12" s="234">
        <f t="shared" si="8"/>
        <v>3600000</v>
      </c>
      <c r="AB12" s="235" t="s">
        <v>2433</v>
      </c>
      <c r="AC12" s="244">
        <f>2000/4</f>
        <v>500</v>
      </c>
      <c r="AD12" s="237"/>
      <c r="AE12" s="238"/>
      <c r="AF12" s="238">
        <v>900000</v>
      </c>
      <c r="AG12" s="238"/>
      <c r="AH12" s="238"/>
      <c r="AI12" s="238"/>
      <c r="AJ12" s="238"/>
      <c r="AK12" s="238"/>
      <c r="AL12" s="238"/>
      <c r="AM12" s="239">
        <f t="shared" si="11"/>
        <v>900000</v>
      </c>
      <c r="AN12" s="240">
        <f>2000/4</f>
        <v>500</v>
      </c>
      <c r="AO12" s="241"/>
      <c r="AP12" s="242"/>
      <c r="AQ12" s="242">
        <v>900000</v>
      </c>
      <c r="AR12" s="242"/>
      <c r="AS12" s="242"/>
      <c r="AT12" s="242"/>
      <c r="AU12" s="242"/>
      <c r="AV12" s="242"/>
      <c r="AW12" s="242"/>
      <c r="AX12" s="243">
        <f t="shared" si="9"/>
        <v>900000</v>
      </c>
      <c r="AY12" s="244">
        <f>2000/4</f>
        <v>500</v>
      </c>
      <c r="AZ12" s="237"/>
      <c r="BA12" s="238"/>
      <c r="BB12" s="238">
        <v>900000</v>
      </c>
      <c r="BC12" s="238"/>
      <c r="BD12" s="238"/>
      <c r="BE12" s="238"/>
      <c r="BF12" s="238"/>
      <c r="BG12" s="238"/>
      <c r="BH12" s="238"/>
      <c r="BI12" s="239">
        <f t="shared" si="10"/>
        <v>900000</v>
      </c>
      <c r="BJ12" s="240">
        <f>2000/4</f>
        <v>500</v>
      </c>
      <c r="BK12" s="241"/>
      <c r="BL12" s="242"/>
      <c r="BM12" s="242">
        <v>900000</v>
      </c>
      <c r="BN12" s="242"/>
      <c r="BO12" s="242"/>
      <c r="BP12" s="242"/>
      <c r="BQ12" s="242"/>
      <c r="BR12" s="242"/>
      <c r="BS12" s="242"/>
      <c r="BT12" s="243">
        <f t="shared" si="16"/>
        <v>900000</v>
      </c>
    </row>
    <row r="13" spans="1:72" ht="60.75" customHeight="1" x14ac:dyDescent="0.25">
      <c r="A13" s="360">
        <v>7</v>
      </c>
      <c r="B13" s="601" t="s">
        <v>2320</v>
      </c>
      <c r="C13" s="601"/>
      <c r="D13" s="601">
        <v>1</v>
      </c>
      <c r="E13" s="520"/>
      <c r="F13" s="601" t="s">
        <v>1637</v>
      </c>
      <c r="G13" s="601">
        <v>1.1200000000000001</v>
      </c>
      <c r="H13" s="601" t="s">
        <v>36</v>
      </c>
      <c r="I13" s="703"/>
      <c r="J13" s="681" t="s">
        <v>1606</v>
      </c>
      <c r="K13" s="681" t="s">
        <v>2671</v>
      </c>
      <c r="L13" s="681" t="s">
        <v>1982</v>
      </c>
      <c r="M13" s="506"/>
      <c r="N13" s="442" t="s">
        <v>2805</v>
      </c>
      <c r="O13" s="442" t="s">
        <v>1625</v>
      </c>
      <c r="P13" s="95"/>
      <c r="Q13" s="95">
        <f t="shared" si="0"/>
        <v>36</v>
      </c>
      <c r="R13" s="233"/>
      <c r="S13" s="234">
        <f t="shared" si="1"/>
        <v>0</v>
      </c>
      <c r="T13" s="234">
        <f t="shared" si="2"/>
        <v>180000000</v>
      </c>
      <c r="U13" s="234">
        <f t="shared" si="3"/>
        <v>0</v>
      </c>
      <c r="V13" s="234">
        <f t="shared" si="17"/>
        <v>0</v>
      </c>
      <c r="W13" s="234">
        <f t="shared" si="17"/>
        <v>0</v>
      </c>
      <c r="X13" s="234">
        <f t="shared" si="6"/>
        <v>0</v>
      </c>
      <c r="Y13" s="234">
        <f t="shared" si="15"/>
        <v>0</v>
      </c>
      <c r="Z13" s="234">
        <f t="shared" si="7"/>
        <v>0</v>
      </c>
      <c r="AA13" s="234">
        <f t="shared" si="8"/>
        <v>180000000</v>
      </c>
      <c r="AB13" s="235" t="s">
        <v>2433</v>
      </c>
      <c r="AC13" s="244">
        <f>36/4</f>
        <v>9</v>
      </c>
      <c r="AD13" s="237"/>
      <c r="AE13" s="238"/>
      <c r="AF13" s="238">
        <v>45000000</v>
      </c>
      <c r="AG13" s="238"/>
      <c r="AH13" s="238"/>
      <c r="AI13" s="238"/>
      <c r="AJ13" s="238"/>
      <c r="AK13" s="238"/>
      <c r="AL13" s="238"/>
      <c r="AM13" s="239">
        <f t="shared" si="11"/>
        <v>45000000</v>
      </c>
      <c r="AN13" s="240">
        <f>36/4</f>
        <v>9</v>
      </c>
      <c r="AO13" s="241"/>
      <c r="AP13" s="242"/>
      <c r="AQ13" s="242">
        <v>45000000</v>
      </c>
      <c r="AR13" s="242"/>
      <c r="AS13" s="242"/>
      <c r="AT13" s="242"/>
      <c r="AU13" s="242"/>
      <c r="AV13" s="242"/>
      <c r="AW13" s="242"/>
      <c r="AX13" s="243">
        <f t="shared" si="9"/>
        <v>45000000</v>
      </c>
      <c r="AY13" s="244">
        <f>36/4</f>
        <v>9</v>
      </c>
      <c r="AZ13" s="237"/>
      <c r="BA13" s="238"/>
      <c r="BB13" s="238">
        <v>45000000</v>
      </c>
      <c r="BC13" s="238"/>
      <c r="BD13" s="238"/>
      <c r="BE13" s="238"/>
      <c r="BF13" s="238"/>
      <c r="BG13" s="238"/>
      <c r="BH13" s="238"/>
      <c r="BI13" s="239">
        <f t="shared" si="10"/>
        <v>45000000</v>
      </c>
      <c r="BJ13" s="240">
        <f>36/4</f>
        <v>9</v>
      </c>
      <c r="BK13" s="241"/>
      <c r="BL13" s="242"/>
      <c r="BM13" s="242">
        <v>45000000</v>
      </c>
      <c r="BN13" s="242"/>
      <c r="BO13" s="242"/>
      <c r="BP13" s="242"/>
      <c r="BQ13" s="242"/>
      <c r="BR13" s="242"/>
      <c r="BS13" s="242"/>
      <c r="BT13" s="243">
        <f t="shared" si="16"/>
        <v>45000000</v>
      </c>
    </row>
    <row r="14" spans="1:72" ht="36" x14ac:dyDescent="0.25">
      <c r="A14" s="360">
        <v>8</v>
      </c>
      <c r="B14" s="602"/>
      <c r="C14" s="602"/>
      <c r="D14" s="602"/>
      <c r="E14" s="520"/>
      <c r="F14" s="602"/>
      <c r="G14" s="602"/>
      <c r="H14" s="602"/>
      <c r="I14" s="704"/>
      <c r="J14" s="682"/>
      <c r="K14" s="682"/>
      <c r="L14" s="682"/>
      <c r="M14" s="506"/>
      <c r="N14" s="442" t="s">
        <v>1983</v>
      </c>
      <c r="O14" s="442" t="s">
        <v>1984</v>
      </c>
      <c r="P14" s="95"/>
      <c r="Q14" s="95">
        <f t="shared" si="0"/>
        <v>4</v>
      </c>
      <c r="R14" s="233"/>
      <c r="S14" s="234">
        <f t="shared" si="1"/>
        <v>2040296641</v>
      </c>
      <c r="T14" s="234">
        <f t="shared" si="2"/>
        <v>0</v>
      </c>
      <c r="U14" s="234">
        <f t="shared" si="3"/>
        <v>0</v>
      </c>
      <c r="V14" s="234">
        <f t="shared" si="17"/>
        <v>0</v>
      </c>
      <c r="W14" s="234">
        <f t="shared" si="17"/>
        <v>0</v>
      </c>
      <c r="X14" s="234">
        <f t="shared" si="6"/>
        <v>0</v>
      </c>
      <c r="Y14" s="234">
        <f t="shared" si="15"/>
        <v>0</v>
      </c>
      <c r="Z14" s="234">
        <f t="shared" si="7"/>
        <v>0</v>
      </c>
      <c r="AA14" s="234">
        <f t="shared" si="8"/>
        <v>2040296641</v>
      </c>
      <c r="AB14" s="235" t="s">
        <v>2433</v>
      </c>
      <c r="AC14" s="244">
        <f>4/4</f>
        <v>1</v>
      </c>
      <c r="AD14" s="237"/>
      <c r="AE14" s="238">
        <v>477516235</v>
      </c>
      <c r="AF14" s="238"/>
      <c r="AG14" s="238"/>
      <c r="AH14" s="238"/>
      <c r="AI14" s="238"/>
      <c r="AJ14" s="238"/>
      <c r="AK14" s="238"/>
      <c r="AL14" s="238"/>
      <c r="AM14" s="239">
        <f t="shared" si="11"/>
        <v>477516235</v>
      </c>
      <c r="AN14" s="240">
        <f>4/4</f>
        <v>1</v>
      </c>
      <c r="AO14" s="241"/>
      <c r="AP14" s="242">
        <v>520926802</v>
      </c>
      <c r="AQ14" s="242"/>
      <c r="AR14" s="242"/>
      <c r="AS14" s="242"/>
      <c r="AT14" s="242"/>
      <c r="AU14" s="242"/>
      <c r="AV14" s="242"/>
      <c r="AW14" s="242"/>
      <c r="AX14" s="243">
        <f t="shared" si="9"/>
        <v>520926802</v>
      </c>
      <c r="AY14" s="244">
        <f>4/4</f>
        <v>1</v>
      </c>
      <c r="AZ14" s="237"/>
      <c r="BA14" s="238">
        <v>520926802</v>
      </c>
      <c r="BB14" s="238"/>
      <c r="BC14" s="238"/>
      <c r="BD14" s="238"/>
      <c r="BE14" s="238"/>
      <c r="BF14" s="238"/>
      <c r="BG14" s="238"/>
      <c r="BH14" s="238"/>
      <c r="BI14" s="239">
        <f t="shared" si="10"/>
        <v>520926802</v>
      </c>
      <c r="BJ14" s="240">
        <f>4/4</f>
        <v>1</v>
      </c>
      <c r="BK14" s="241"/>
      <c r="BL14" s="242">
        <v>520926802</v>
      </c>
      <c r="BM14" s="242"/>
      <c r="BN14" s="242"/>
      <c r="BO14" s="242"/>
      <c r="BP14" s="242"/>
      <c r="BQ14" s="242"/>
      <c r="BR14" s="242"/>
      <c r="BS14" s="242"/>
      <c r="BT14" s="243">
        <f t="shared" si="16"/>
        <v>520926802</v>
      </c>
    </row>
    <row r="15" spans="1:72" ht="54.75" customHeight="1" x14ac:dyDescent="0.25">
      <c r="A15" s="360">
        <v>9</v>
      </c>
      <c r="B15" s="602"/>
      <c r="C15" s="602"/>
      <c r="D15" s="602"/>
      <c r="E15" s="602"/>
      <c r="F15" s="602"/>
      <c r="G15" s="602"/>
      <c r="H15" s="602"/>
      <c r="I15" s="704"/>
      <c r="J15" s="682"/>
      <c r="K15" s="683"/>
      <c r="L15" s="683"/>
      <c r="M15" s="506"/>
      <c r="N15" s="442" t="s">
        <v>1985</v>
      </c>
      <c r="O15" s="442" t="s">
        <v>1986</v>
      </c>
      <c r="P15" s="95"/>
      <c r="Q15" s="95">
        <f t="shared" si="0"/>
        <v>2</v>
      </c>
      <c r="R15" s="233"/>
      <c r="S15" s="234">
        <f t="shared" si="1"/>
        <v>0</v>
      </c>
      <c r="T15" s="234">
        <f t="shared" si="2"/>
        <v>0</v>
      </c>
      <c r="U15" s="234">
        <f t="shared" si="3"/>
        <v>0</v>
      </c>
      <c r="V15" s="234">
        <f t="shared" si="17"/>
        <v>44000000</v>
      </c>
      <c r="W15" s="234">
        <f t="shared" si="17"/>
        <v>0</v>
      </c>
      <c r="X15" s="234">
        <f t="shared" si="6"/>
        <v>0</v>
      </c>
      <c r="Y15" s="234">
        <f t="shared" si="15"/>
        <v>0</v>
      </c>
      <c r="Z15" s="234">
        <f t="shared" si="7"/>
        <v>0</v>
      </c>
      <c r="AA15" s="234">
        <f t="shared" si="8"/>
        <v>44000000</v>
      </c>
      <c r="AB15" s="235" t="s">
        <v>2433</v>
      </c>
      <c r="AC15" s="244"/>
      <c r="AD15" s="237"/>
      <c r="AE15" s="238"/>
      <c r="AF15" s="238"/>
      <c r="AG15" s="238"/>
      <c r="AH15" s="238">
        <v>11000000</v>
      </c>
      <c r="AI15" s="238"/>
      <c r="AJ15" s="238"/>
      <c r="AK15" s="238"/>
      <c r="AL15" s="238"/>
      <c r="AM15" s="239">
        <f t="shared" si="11"/>
        <v>11000000</v>
      </c>
      <c r="AN15" s="240">
        <v>1</v>
      </c>
      <c r="AO15" s="241"/>
      <c r="AP15" s="242"/>
      <c r="AQ15" s="242"/>
      <c r="AR15" s="242"/>
      <c r="AS15" s="242">
        <v>11000000</v>
      </c>
      <c r="AT15" s="242"/>
      <c r="AU15" s="242"/>
      <c r="AV15" s="242"/>
      <c r="AW15" s="242"/>
      <c r="AX15" s="243">
        <f t="shared" si="9"/>
        <v>11000000</v>
      </c>
      <c r="AY15" s="244"/>
      <c r="AZ15" s="237"/>
      <c r="BA15" s="238"/>
      <c r="BB15" s="238"/>
      <c r="BC15" s="238"/>
      <c r="BD15" s="238">
        <v>11000000</v>
      </c>
      <c r="BE15" s="238"/>
      <c r="BF15" s="238"/>
      <c r="BG15" s="238"/>
      <c r="BH15" s="238"/>
      <c r="BI15" s="239">
        <f t="shared" si="10"/>
        <v>11000000</v>
      </c>
      <c r="BJ15" s="240">
        <v>1</v>
      </c>
      <c r="BK15" s="241"/>
      <c r="BL15" s="242"/>
      <c r="BM15" s="242"/>
      <c r="BN15" s="242"/>
      <c r="BO15" s="242">
        <v>11000000</v>
      </c>
      <c r="BP15" s="242"/>
      <c r="BQ15" s="242"/>
      <c r="BR15" s="242"/>
      <c r="BS15" s="242"/>
      <c r="BT15" s="243">
        <f t="shared" si="16"/>
        <v>11000000</v>
      </c>
    </row>
    <row r="16" spans="1:72" ht="29.25" customHeight="1" x14ac:dyDescent="0.25">
      <c r="A16" s="360">
        <v>10</v>
      </c>
      <c r="B16" s="602"/>
      <c r="C16" s="602"/>
      <c r="D16" s="602"/>
      <c r="E16" s="602"/>
      <c r="F16" s="602"/>
      <c r="G16" s="602"/>
      <c r="H16" s="602"/>
      <c r="I16" s="704"/>
      <c r="J16" s="682"/>
      <c r="K16" s="681" t="s">
        <v>2672</v>
      </c>
      <c r="L16" s="681" t="s">
        <v>1614</v>
      </c>
      <c r="M16" s="506"/>
      <c r="N16" s="442" t="s">
        <v>1959</v>
      </c>
      <c r="O16" s="442" t="s">
        <v>1626</v>
      </c>
      <c r="P16" s="95"/>
      <c r="Q16" s="95">
        <f t="shared" si="0"/>
        <v>1</v>
      </c>
      <c r="R16" s="233"/>
      <c r="S16" s="234">
        <f t="shared" si="1"/>
        <v>0</v>
      </c>
      <c r="T16" s="234">
        <f t="shared" si="2"/>
        <v>500000000</v>
      </c>
      <c r="U16" s="234">
        <f t="shared" si="3"/>
        <v>0</v>
      </c>
      <c r="V16" s="234">
        <f t="shared" si="17"/>
        <v>0</v>
      </c>
      <c r="W16" s="234">
        <f t="shared" si="17"/>
        <v>0</v>
      </c>
      <c r="X16" s="234">
        <f t="shared" si="6"/>
        <v>0</v>
      </c>
      <c r="Y16" s="234">
        <f t="shared" si="15"/>
        <v>0</v>
      </c>
      <c r="Z16" s="234">
        <f t="shared" si="7"/>
        <v>0</v>
      </c>
      <c r="AA16" s="234">
        <f t="shared" si="8"/>
        <v>500000000</v>
      </c>
      <c r="AB16" s="235" t="s">
        <v>2433</v>
      </c>
      <c r="AC16" s="244">
        <v>1</v>
      </c>
      <c r="AD16" s="237"/>
      <c r="AE16" s="238"/>
      <c r="AF16" s="238">
        <v>500000000</v>
      </c>
      <c r="AG16" s="238"/>
      <c r="AH16" s="238"/>
      <c r="AI16" s="238"/>
      <c r="AJ16" s="238"/>
      <c r="AK16" s="238"/>
      <c r="AL16" s="238"/>
      <c r="AM16" s="239">
        <f t="shared" si="11"/>
        <v>500000000</v>
      </c>
      <c r="AN16" s="240"/>
      <c r="AO16" s="241"/>
      <c r="AP16" s="242"/>
      <c r="AQ16" s="242"/>
      <c r="AR16" s="242"/>
      <c r="AS16" s="242"/>
      <c r="AT16" s="242"/>
      <c r="AU16" s="242"/>
      <c r="AV16" s="242"/>
      <c r="AW16" s="242"/>
      <c r="AX16" s="243">
        <f t="shared" si="9"/>
        <v>0</v>
      </c>
      <c r="AY16" s="244"/>
      <c r="AZ16" s="237"/>
      <c r="BA16" s="238"/>
      <c r="BB16" s="238"/>
      <c r="BC16" s="238"/>
      <c r="BD16" s="238"/>
      <c r="BE16" s="238"/>
      <c r="BF16" s="238"/>
      <c r="BG16" s="238"/>
      <c r="BH16" s="238"/>
      <c r="BI16" s="239">
        <f t="shared" si="10"/>
        <v>0</v>
      </c>
      <c r="BJ16" s="240"/>
      <c r="BK16" s="241"/>
      <c r="BL16" s="242"/>
      <c r="BM16" s="242"/>
      <c r="BN16" s="242"/>
      <c r="BO16" s="242"/>
      <c r="BP16" s="242"/>
      <c r="BQ16" s="242"/>
      <c r="BR16" s="242"/>
      <c r="BS16" s="242"/>
      <c r="BT16" s="243">
        <f t="shared" si="16"/>
        <v>0</v>
      </c>
    </row>
    <row r="17" spans="1:72" ht="29.25" customHeight="1" x14ac:dyDescent="0.25">
      <c r="A17" s="360">
        <v>11</v>
      </c>
      <c r="B17" s="602"/>
      <c r="C17" s="602"/>
      <c r="D17" s="602"/>
      <c r="E17" s="602"/>
      <c r="F17" s="602"/>
      <c r="G17" s="602"/>
      <c r="H17" s="602"/>
      <c r="I17" s="704"/>
      <c r="J17" s="682"/>
      <c r="K17" s="682"/>
      <c r="L17" s="682"/>
      <c r="M17" s="506"/>
      <c r="N17" s="442" t="s">
        <v>2415</v>
      </c>
      <c r="O17" s="442" t="s">
        <v>1950</v>
      </c>
      <c r="P17" s="245">
        <v>1457</v>
      </c>
      <c r="Q17" s="95">
        <f t="shared" si="0"/>
        <v>0</v>
      </c>
      <c r="R17" s="233"/>
      <c r="S17" s="234">
        <f t="shared" si="1"/>
        <v>0</v>
      </c>
      <c r="T17" s="234">
        <f t="shared" si="2"/>
        <v>0</v>
      </c>
      <c r="U17" s="234">
        <f t="shared" si="3"/>
        <v>0</v>
      </c>
      <c r="V17" s="234">
        <f t="shared" ref="V17" si="18">AH17+AS17+BD17+BO17</f>
        <v>0</v>
      </c>
      <c r="W17" s="234">
        <f t="shared" ref="W17" si="19">AI17+AT17+BE17+BP17</f>
        <v>0</v>
      </c>
      <c r="X17" s="234">
        <f t="shared" ref="X17" si="20">AJ17+AU17+BF17+BQ17</f>
        <v>0</v>
      </c>
      <c r="Y17" s="234">
        <f t="shared" si="15"/>
        <v>0</v>
      </c>
      <c r="Z17" s="234">
        <f t="shared" ref="Z17" si="21">AL17+AW17+BH17+BS17</f>
        <v>0</v>
      </c>
      <c r="AA17" s="234">
        <f t="shared" si="8"/>
        <v>0</v>
      </c>
      <c r="AB17" s="235" t="s">
        <v>2433</v>
      </c>
      <c r="AC17" s="244"/>
      <c r="AD17" s="237"/>
      <c r="AE17" s="238"/>
      <c r="AF17" s="238"/>
      <c r="AG17" s="238"/>
      <c r="AH17" s="238"/>
      <c r="AI17" s="238"/>
      <c r="AJ17" s="238"/>
      <c r="AK17" s="238"/>
      <c r="AL17" s="238"/>
      <c r="AM17" s="239">
        <f t="shared" si="11"/>
        <v>0</v>
      </c>
      <c r="AN17" s="240"/>
      <c r="AO17" s="241"/>
      <c r="AP17" s="242"/>
      <c r="AQ17" s="242"/>
      <c r="AR17" s="242"/>
      <c r="AS17" s="242"/>
      <c r="AT17" s="242"/>
      <c r="AU17" s="242"/>
      <c r="AV17" s="242"/>
      <c r="AW17" s="242"/>
      <c r="AX17" s="243">
        <f t="shared" si="9"/>
        <v>0</v>
      </c>
      <c r="AY17" s="244"/>
      <c r="AZ17" s="237"/>
      <c r="BA17" s="238"/>
      <c r="BB17" s="238"/>
      <c r="BC17" s="238"/>
      <c r="BD17" s="238"/>
      <c r="BE17" s="238"/>
      <c r="BF17" s="238"/>
      <c r="BG17" s="238"/>
      <c r="BH17" s="238"/>
      <c r="BI17" s="239">
        <f t="shared" si="10"/>
        <v>0</v>
      </c>
      <c r="BJ17" s="240"/>
      <c r="BK17" s="241"/>
      <c r="BL17" s="242"/>
      <c r="BM17" s="242"/>
      <c r="BN17" s="242"/>
      <c r="BO17" s="242"/>
      <c r="BP17" s="242"/>
      <c r="BQ17" s="242"/>
      <c r="BR17" s="242"/>
      <c r="BS17" s="242"/>
      <c r="BT17" s="243">
        <f t="shared" si="16"/>
        <v>0</v>
      </c>
    </row>
    <row r="18" spans="1:72" ht="27" x14ac:dyDescent="0.25">
      <c r="A18" s="360">
        <v>12</v>
      </c>
      <c r="B18" s="602"/>
      <c r="C18" s="602"/>
      <c r="D18" s="602"/>
      <c r="E18" s="602"/>
      <c r="F18" s="602"/>
      <c r="G18" s="602"/>
      <c r="H18" s="602"/>
      <c r="I18" s="704"/>
      <c r="J18" s="682"/>
      <c r="K18" s="682"/>
      <c r="L18" s="682"/>
      <c r="M18" s="506"/>
      <c r="N18" s="442" t="s">
        <v>2592</v>
      </c>
      <c r="O18" s="442" t="s">
        <v>1987</v>
      </c>
      <c r="P18" s="95"/>
      <c r="Q18" s="95">
        <v>1</v>
      </c>
      <c r="R18" s="233"/>
      <c r="S18" s="234">
        <f t="shared" ref="S18:X27" si="22">AE18+AP18+BA18+BL18</f>
        <v>0</v>
      </c>
      <c r="T18" s="234">
        <f t="shared" si="22"/>
        <v>16000000</v>
      </c>
      <c r="U18" s="234">
        <f t="shared" si="22"/>
        <v>0</v>
      </c>
      <c r="V18" s="234">
        <f t="shared" si="22"/>
        <v>0</v>
      </c>
      <c r="W18" s="234">
        <f t="shared" si="22"/>
        <v>0</v>
      </c>
      <c r="X18" s="234">
        <f t="shared" si="22"/>
        <v>0</v>
      </c>
      <c r="Y18" s="234">
        <f t="shared" si="15"/>
        <v>0</v>
      </c>
      <c r="Z18" s="234">
        <f t="shared" ref="Z18:Z27" si="23">AL18+AW18+BH18+BS18</f>
        <v>0</v>
      </c>
      <c r="AA18" s="234">
        <f t="shared" ref="AA18:AA28" si="24">+SUM(S18:Z18)</f>
        <v>16000000</v>
      </c>
      <c r="AB18" s="235" t="s">
        <v>2433</v>
      </c>
      <c r="AC18" s="244"/>
      <c r="AD18" s="237"/>
      <c r="AE18" s="238"/>
      <c r="AF18" s="238"/>
      <c r="AG18" s="238"/>
      <c r="AH18" s="238"/>
      <c r="AI18" s="238"/>
      <c r="AJ18" s="238"/>
      <c r="AK18" s="238"/>
      <c r="AL18" s="238"/>
      <c r="AM18" s="239">
        <f t="shared" si="11"/>
        <v>0</v>
      </c>
      <c r="AN18" s="240">
        <v>1</v>
      </c>
      <c r="AO18" s="241"/>
      <c r="AP18" s="242"/>
      <c r="AQ18" s="242">
        <v>16000000</v>
      </c>
      <c r="AR18" s="242"/>
      <c r="AS18" s="242"/>
      <c r="AT18" s="242"/>
      <c r="AU18" s="242"/>
      <c r="AV18" s="242"/>
      <c r="AW18" s="242"/>
      <c r="AX18" s="243">
        <f t="shared" si="9"/>
        <v>16000000</v>
      </c>
      <c r="AY18" s="244"/>
      <c r="AZ18" s="237"/>
      <c r="BA18" s="238"/>
      <c r="BB18" s="238"/>
      <c r="BC18" s="238"/>
      <c r="BD18" s="238"/>
      <c r="BE18" s="238"/>
      <c r="BF18" s="238"/>
      <c r="BG18" s="238"/>
      <c r="BH18" s="238"/>
      <c r="BI18" s="239">
        <f t="shared" si="10"/>
        <v>0</v>
      </c>
      <c r="BJ18" s="240"/>
      <c r="BK18" s="241"/>
      <c r="BL18" s="242"/>
      <c r="BM18" s="242"/>
      <c r="BN18" s="242"/>
      <c r="BO18" s="242"/>
      <c r="BP18" s="242"/>
      <c r="BQ18" s="242"/>
      <c r="BR18" s="242"/>
      <c r="BS18" s="242"/>
      <c r="BT18" s="243">
        <f t="shared" si="16"/>
        <v>0</v>
      </c>
    </row>
    <row r="19" spans="1:72" ht="27" x14ac:dyDescent="0.25">
      <c r="A19" s="360">
        <v>13</v>
      </c>
      <c r="B19" s="602"/>
      <c r="C19" s="602"/>
      <c r="D19" s="602"/>
      <c r="E19" s="602"/>
      <c r="F19" s="602"/>
      <c r="G19" s="602"/>
      <c r="H19" s="602"/>
      <c r="I19" s="704"/>
      <c r="J19" s="682"/>
      <c r="K19" s="682"/>
      <c r="L19" s="682"/>
      <c r="M19" s="506"/>
      <c r="N19" s="442" t="s">
        <v>2593</v>
      </c>
      <c r="O19" s="442" t="s">
        <v>1987</v>
      </c>
      <c r="P19" s="95"/>
      <c r="Q19" s="95">
        <f t="shared" si="0"/>
        <v>1</v>
      </c>
      <c r="R19" s="233"/>
      <c r="S19" s="234">
        <f t="shared" si="22"/>
        <v>0</v>
      </c>
      <c r="T19" s="234">
        <f t="shared" si="22"/>
        <v>16000000</v>
      </c>
      <c r="U19" s="234">
        <f t="shared" si="22"/>
        <v>0</v>
      </c>
      <c r="V19" s="234">
        <f t="shared" si="22"/>
        <v>0</v>
      </c>
      <c r="W19" s="234">
        <f t="shared" si="22"/>
        <v>0</v>
      </c>
      <c r="X19" s="234">
        <f t="shared" si="22"/>
        <v>0</v>
      </c>
      <c r="Y19" s="234">
        <f t="shared" si="15"/>
        <v>0</v>
      </c>
      <c r="Z19" s="234">
        <f t="shared" si="23"/>
        <v>0</v>
      </c>
      <c r="AA19" s="234">
        <f t="shared" si="24"/>
        <v>16000000</v>
      </c>
      <c r="AB19" s="235" t="s">
        <v>2433</v>
      </c>
      <c r="AC19" s="244"/>
      <c r="AD19" s="237"/>
      <c r="AE19" s="238"/>
      <c r="AF19" s="238"/>
      <c r="AG19" s="238"/>
      <c r="AH19" s="238"/>
      <c r="AI19" s="238"/>
      <c r="AJ19" s="238"/>
      <c r="AK19" s="238"/>
      <c r="AL19" s="238"/>
      <c r="AM19" s="239">
        <f t="shared" si="11"/>
        <v>0</v>
      </c>
      <c r="AN19" s="240">
        <v>1</v>
      </c>
      <c r="AO19" s="241"/>
      <c r="AP19" s="242"/>
      <c r="AQ19" s="242">
        <v>16000000</v>
      </c>
      <c r="AR19" s="242"/>
      <c r="AS19" s="242"/>
      <c r="AT19" s="242"/>
      <c r="AU19" s="242"/>
      <c r="AV19" s="242"/>
      <c r="AW19" s="242"/>
      <c r="AX19" s="243">
        <f t="shared" si="9"/>
        <v>16000000</v>
      </c>
      <c r="AY19" s="244"/>
      <c r="AZ19" s="237"/>
      <c r="BA19" s="238"/>
      <c r="BB19" s="238"/>
      <c r="BC19" s="238"/>
      <c r="BD19" s="238"/>
      <c r="BE19" s="238"/>
      <c r="BF19" s="238"/>
      <c r="BG19" s="238"/>
      <c r="BH19" s="238"/>
      <c r="BI19" s="239">
        <f t="shared" si="10"/>
        <v>0</v>
      </c>
      <c r="BJ19" s="240"/>
      <c r="BK19" s="241"/>
      <c r="BL19" s="242"/>
      <c r="BM19" s="242"/>
      <c r="BN19" s="242"/>
      <c r="BO19" s="242"/>
      <c r="BP19" s="242"/>
      <c r="BQ19" s="242"/>
      <c r="BR19" s="242"/>
      <c r="BS19" s="242"/>
      <c r="BT19" s="243">
        <f t="shared" si="16"/>
        <v>0</v>
      </c>
    </row>
    <row r="20" spans="1:72" ht="31.5" customHeight="1" x14ac:dyDescent="0.25">
      <c r="A20" s="360">
        <v>14</v>
      </c>
      <c r="B20" s="602"/>
      <c r="C20" s="602"/>
      <c r="D20" s="602"/>
      <c r="E20" s="602"/>
      <c r="F20" s="602"/>
      <c r="G20" s="602"/>
      <c r="H20" s="602"/>
      <c r="I20" s="704"/>
      <c r="J20" s="682"/>
      <c r="K20" s="682"/>
      <c r="L20" s="682"/>
      <c r="M20" s="506"/>
      <c r="N20" s="510" t="s">
        <v>2594</v>
      </c>
      <c r="O20" s="442" t="s">
        <v>2133</v>
      </c>
      <c r="P20" s="95"/>
      <c r="Q20" s="95">
        <f t="shared" si="0"/>
        <v>1</v>
      </c>
      <c r="R20" s="233"/>
      <c r="S20" s="234">
        <f t="shared" si="22"/>
        <v>0</v>
      </c>
      <c r="T20" s="234">
        <f t="shared" ref="T20:T21" si="25">AF20+AQ20+BB20+BM20</f>
        <v>0</v>
      </c>
      <c r="U20" s="234">
        <f t="shared" ref="U20:U21" si="26">AG20+AR20+BC20+BN20</f>
        <v>0</v>
      </c>
      <c r="V20" s="234">
        <f t="shared" ref="V20:V21" si="27">AH20+AS20+BD20+BO20</f>
        <v>0</v>
      </c>
      <c r="W20" s="234">
        <f t="shared" ref="W20:W21" si="28">AI20+AT20+BE20+BP20</f>
        <v>0</v>
      </c>
      <c r="X20" s="234">
        <f t="shared" ref="X20:X21" si="29">AJ20+AU20+BF20+BQ20</f>
        <v>80000000</v>
      </c>
      <c r="Y20" s="234">
        <f t="shared" ref="Y20:Y21" si="30">AK20+AV20+BG20+BR20</f>
        <v>0</v>
      </c>
      <c r="Z20" s="234">
        <f t="shared" ref="Z20:Z21" si="31">AL20+AW20+BH20+BS20</f>
        <v>0</v>
      </c>
      <c r="AA20" s="234">
        <f t="shared" si="24"/>
        <v>80000000</v>
      </c>
      <c r="AB20" s="235" t="s">
        <v>2433</v>
      </c>
      <c r="AC20" s="244"/>
      <c r="AD20" s="237"/>
      <c r="AE20" s="238"/>
      <c r="AF20" s="238"/>
      <c r="AG20" s="238"/>
      <c r="AH20" s="238"/>
      <c r="AI20" s="238"/>
      <c r="AJ20" s="238"/>
      <c r="AK20" s="238"/>
      <c r="AL20" s="238"/>
      <c r="AM20" s="239">
        <f t="shared" si="11"/>
        <v>0</v>
      </c>
      <c r="AN20" s="240">
        <v>1</v>
      </c>
      <c r="AO20" s="241"/>
      <c r="AP20" s="242"/>
      <c r="AQ20" s="242"/>
      <c r="AR20" s="242"/>
      <c r="AS20" s="242"/>
      <c r="AT20" s="242"/>
      <c r="AU20" s="242">
        <v>80000000</v>
      </c>
      <c r="AV20" s="242"/>
      <c r="AW20" s="242"/>
      <c r="AX20" s="243">
        <f t="shared" si="9"/>
        <v>80000000</v>
      </c>
      <c r="AY20" s="244"/>
      <c r="AZ20" s="237"/>
      <c r="BA20" s="238"/>
      <c r="BB20" s="238"/>
      <c r="BC20" s="238"/>
      <c r="BD20" s="238"/>
      <c r="BE20" s="238"/>
      <c r="BF20" s="238"/>
      <c r="BG20" s="238"/>
      <c r="BH20" s="238"/>
      <c r="BI20" s="239">
        <f t="shared" si="10"/>
        <v>0</v>
      </c>
      <c r="BJ20" s="240"/>
      <c r="BK20" s="241"/>
      <c r="BL20" s="242"/>
      <c r="BM20" s="242"/>
      <c r="BN20" s="242"/>
      <c r="BO20" s="242"/>
      <c r="BP20" s="242"/>
      <c r="BQ20" s="242"/>
      <c r="BR20" s="242"/>
      <c r="BS20" s="242"/>
      <c r="BT20" s="243">
        <f t="shared" si="16"/>
        <v>0</v>
      </c>
    </row>
    <row r="21" spans="1:72" ht="36.75" customHeight="1" x14ac:dyDescent="0.25">
      <c r="A21" s="360">
        <v>15</v>
      </c>
      <c r="B21" s="602"/>
      <c r="C21" s="602"/>
      <c r="D21" s="602"/>
      <c r="E21" s="602"/>
      <c r="F21" s="602"/>
      <c r="G21" s="602"/>
      <c r="H21" s="602"/>
      <c r="I21" s="704"/>
      <c r="J21" s="682"/>
      <c r="K21" s="682"/>
      <c r="L21" s="682"/>
      <c r="M21" s="506"/>
      <c r="N21" s="510" t="s">
        <v>2277</v>
      </c>
      <c r="O21" s="442" t="s">
        <v>2133</v>
      </c>
      <c r="P21" s="95"/>
      <c r="Q21" s="95">
        <v>2</v>
      </c>
      <c r="R21" s="233"/>
      <c r="S21" s="234">
        <f t="shared" si="22"/>
        <v>0</v>
      </c>
      <c r="T21" s="234">
        <f t="shared" si="25"/>
        <v>0</v>
      </c>
      <c r="U21" s="234">
        <f t="shared" si="26"/>
        <v>0</v>
      </c>
      <c r="V21" s="234">
        <f t="shared" si="27"/>
        <v>0</v>
      </c>
      <c r="W21" s="234">
        <f t="shared" si="28"/>
        <v>0</v>
      </c>
      <c r="X21" s="234">
        <f t="shared" si="29"/>
        <v>80000000</v>
      </c>
      <c r="Y21" s="234">
        <f t="shared" si="30"/>
        <v>0</v>
      </c>
      <c r="Z21" s="234">
        <f t="shared" si="31"/>
        <v>0</v>
      </c>
      <c r="AA21" s="234">
        <f t="shared" si="24"/>
        <v>80000000</v>
      </c>
      <c r="AB21" s="235" t="s">
        <v>2433</v>
      </c>
      <c r="AC21" s="244"/>
      <c r="AD21" s="237"/>
      <c r="AE21" s="238"/>
      <c r="AF21" s="238"/>
      <c r="AG21" s="238"/>
      <c r="AH21" s="238"/>
      <c r="AI21" s="238"/>
      <c r="AJ21" s="238"/>
      <c r="AK21" s="238"/>
      <c r="AL21" s="238"/>
      <c r="AM21" s="239">
        <f t="shared" si="11"/>
        <v>0</v>
      </c>
      <c r="AN21" s="240">
        <v>2</v>
      </c>
      <c r="AO21" s="241"/>
      <c r="AP21" s="242"/>
      <c r="AQ21" s="242"/>
      <c r="AR21" s="242"/>
      <c r="AS21" s="242"/>
      <c r="AT21" s="242"/>
      <c r="AU21" s="242">
        <v>80000000</v>
      </c>
      <c r="AV21" s="242"/>
      <c r="AW21" s="242"/>
      <c r="AX21" s="243">
        <f t="shared" si="9"/>
        <v>80000000</v>
      </c>
      <c r="AY21" s="244"/>
      <c r="AZ21" s="237"/>
      <c r="BA21" s="238"/>
      <c r="BB21" s="238"/>
      <c r="BC21" s="238"/>
      <c r="BD21" s="238"/>
      <c r="BE21" s="238"/>
      <c r="BF21" s="238"/>
      <c r="BG21" s="238"/>
      <c r="BH21" s="238"/>
      <c r="BI21" s="239">
        <f t="shared" si="10"/>
        <v>0</v>
      </c>
      <c r="BJ21" s="240"/>
      <c r="BK21" s="241"/>
      <c r="BL21" s="242"/>
      <c r="BM21" s="242"/>
      <c r="BN21" s="242"/>
      <c r="BO21" s="242"/>
      <c r="BP21" s="242"/>
      <c r="BQ21" s="242"/>
      <c r="BR21" s="242"/>
      <c r="BS21" s="242"/>
      <c r="BT21" s="243">
        <f t="shared" si="16"/>
        <v>0</v>
      </c>
    </row>
    <row r="22" spans="1:72" ht="37.5" customHeight="1" x14ac:dyDescent="0.25">
      <c r="A22" s="360">
        <v>16</v>
      </c>
      <c r="B22" s="602"/>
      <c r="C22" s="602"/>
      <c r="D22" s="602"/>
      <c r="E22" s="602"/>
      <c r="F22" s="603"/>
      <c r="G22" s="603"/>
      <c r="H22" s="603"/>
      <c r="I22" s="704"/>
      <c r="J22" s="683"/>
      <c r="K22" s="682"/>
      <c r="L22" s="682"/>
      <c r="M22" s="506"/>
      <c r="N22" s="510" t="s">
        <v>1988</v>
      </c>
      <c r="O22" s="442" t="s">
        <v>1701</v>
      </c>
      <c r="P22" s="95">
        <v>3</v>
      </c>
      <c r="Q22" s="95">
        <f t="shared" si="0"/>
        <v>1</v>
      </c>
      <c r="R22" s="233"/>
      <c r="S22" s="234">
        <f t="shared" si="22"/>
        <v>0</v>
      </c>
      <c r="T22" s="234">
        <f t="shared" si="22"/>
        <v>105000000</v>
      </c>
      <c r="U22" s="234">
        <f t="shared" si="22"/>
        <v>0</v>
      </c>
      <c r="V22" s="234">
        <f t="shared" si="22"/>
        <v>0</v>
      </c>
      <c r="W22" s="234">
        <f t="shared" si="22"/>
        <v>0</v>
      </c>
      <c r="X22" s="234">
        <f t="shared" si="22"/>
        <v>0</v>
      </c>
      <c r="Y22" s="234">
        <f t="shared" si="15"/>
        <v>0</v>
      </c>
      <c r="Z22" s="234">
        <f t="shared" si="23"/>
        <v>0</v>
      </c>
      <c r="AA22" s="234">
        <f t="shared" si="24"/>
        <v>105000000</v>
      </c>
      <c r="AB22" s="235" t="s">
        <v>2433</v>
      </c>
      <c r="AC22" s="244"/>
      <c r="AD22" s="237"/>
      <c r="AE22" s="238"/>
      <c r="AF22" s="238"/>
      <c r="AG22" s="238"/>
      <c r="AH22" s="238"/>
      <c r="AI22" s="238"/>
      <c r="AJ22" s="238"/>
      <c r="AK22" s="238"/>
      <c r="AL22" s="238"/>
      <c r="AM22" s="239">
        <f t="shared" si="11"/>
        <v>0</v>
      </c>
      <c r="AN22" s="240">
        <v>1</v>
      </c>
      <c r="AO22" s="241"/>
      <c r="AP22" s="242"/>
      <c r="AQ22" s="242">
        <v>35000000</v>
      </c>
      <c r="AR22" s="242"/>
      <c r="AS22" s="242"/>
      <c r="AT22" s="242"/>
      <c r="AU22" s="242"/>
      <c r="AV22" s="242"/>
      <c r="AW22" s="242"/>
      <c r="AX22" s="243">
        <f t="shared" si="9"/>
        <v>35000000</v>
      </c>
      <c r="AY22" s="244"/>
      <c r="AZ22" s="237">
        <v>2</v>
      </c>
      <c r="BA22" s="238"/>
      <c r="BB22" s="238">
        <v>70000000</v>
      </c>
      <c r="BC22" s="238"/>
      <c r="BD22" s="238"/>
      <c r="BE22" s="238"/>
      <c r="BF22" s="238"/>
      <c r="BG22" s="238"/>
      <c r="BH22" s="238"/>
      <c r="BI22" s="239">
        <f t="shared" si="10"/>
        <v>70000000</v>
      </c>
      <c r="BJ22" s="240"/>
      <c r="BK22" s="241"/>
      <c r="BL22" s="242"/>
      <c r="BM22" s="242"/>
      <c r="BN22" s="242"/>
      <c r="BO22" s="242"/>
      <c r="BP22" s="242"/>
      <c r="BQ22" s="242"/>
      <c r="BR22" s="242"/>
      <c r="BS22" s="242"/>
      <c r="BT22" s="243">
        <f t="shared" si="16"/>
        <v>0</v>
      </c>
    </row>
    <row r="23" spans="1:72" ht="29.25" customHeight="1" x14ac:dyDescent="0.25">
      <c r="A23" s="360">
        <v>17</v>
      </c>
      <c r="B23" s="601" t="s">
        <v>2320</v>
      </c>
      <c r="C23" s="601"/>
      <c r="D23" s="601">
        <v>1</v>
      </c>
      <c r="E23" s="601"/>
      <c r="F23" s="601" t="s">
        <v>1637</v>
      </c>
      <c r="G23" s="601">
        <v>1.1299999999999999</v>
      </c>
      <c r="H23" s="604" t="s">
        <v>1644</v>
      </c>
      <c r="I23" s="703"/>
      <c r="J23" s="681" t="s">
        <v>1607</v>
      </c>
      <c r="K23" s="681" t="s">
        <v>2673</v>
      </c>
      <c r="L23" s="681" t="s">
        <v>1845</v>
      </c>
      <c r="M23" s="506"/>
      <c r="N23" s="505" t="s">
        <v>1989</v>
      </c>
      <c r="O23" s="511" t="s">
        <v>1802</v>
      </c>
      <c r="P23" s="95">
        <v>0</v>
      </c>
      <c r="Q23" s="95">
        <f t="shared" si="0"/>
        <v>53</v>
      </c>
      <c r="R23" s="233"/>
      <c r="S23" s="234">
        <f t="shared" si="22"/>
        <v>212000000</v>
      </c>
      <c r="T23" s="234">
        <f t="shared" si="22"/>
        <v>0</v>
      </c>
      <c r="U23" s="234">
        <f t="shared" si="22"/>
        <v>0</v>
      </c>
      <c r="V23" s="234">
        <f t="shared" si="22"/>
        <v>0</v>
      </c>
      <c r="W23" s="234">
        <f t="shared" si="22"/>
        <v>0</v>
      </c>
      <c r="X23" s="234">
        <f t="shared" si="22"/>
        <v>0</v>
      </c>
      <c r="Y23" s="234">
        <f t="shared" si="15"/>
        <v>0</v>
      </c>
      <c r="Z23" s="234">
        <f t="shared" si="23"/>
        <v>0</v>
      </c>
      <c r="AA23" s="234">
        <f t="shared" si="24"/>
        <v>212000000</v>
      </c>
      <c r="AB23" s="235" t="s">
        <v>2433</v>
      </c>
      <c r="AC23" s="244">
        <v>13</v>
      </c>
      <c r="AD23" s="237"/>
      <c r="AE23" s="238">
        <v>53000000</v>
      </c>
      <c r="AF23" s="238"/>
      <c r="AG23" s="238"/>
      <c r="AH23" s="238"/>
      <c r="AI23" s="238"/>
      <c r="AJ23" s="238"/>
      <c r="AK23" s="238"/>
      <c r="AL23" s="238"/>
      <c r="AM23" s="239">
        <f t="shared" si="11"/>
        <v>53000000</v>
      </c>
      <c r="AN23" s="240">
        <v>14</v>
      </c>
      <c r="AO23" s="241"/>
      <c r="AP23" s="242">
        <v>53000000</v>
      </c>
      <c r="AQ23" s="242"/>
      <c r="AR23" s="242"/>
      <c r="AS23" s="242"/>
      <c r="AT23" s="242"/>
      <c r="AU23" s="242"/>
      <c r="AV23" s="242"/>
      <c r="AW23" s="242"/>
      <c r="AX23" s="243">
        <f t="shared" si="9"/>
        <v>53000000</v>
      </c>
      <c r="AY23" s="244">
        <v>13</v>
      </c>
      <c r="AZ23" s="237"/>
      <c r="BA23" s="238">
        <v>53000000</v>
      </c>
      <c r="BB23" s="238"/>
      <c r="BC23" s="238"/>
      <c r="BD23" s="238"/>
      <c r="BE23" s="238"/>
      <c r="BF23" s="238"/>
      <c r="BG23" s="238"/>
      <c r="BH23" s="238"/>
      <c r="BI23" s="239">
        <f t="shared" si="10"/>
        <v>53000000</v>
      </c>
      <c r="BJ23" s="240">
        <v>13</v>
      </c>
      <c r="BK23" s="241"/>
      <c r="BL23" s="242">
        <v>53000000</v>
      </c>
      <c r="BM23" s="242"/>
      <c r="BN23" s="242"/>
      <c r="BO23" s="242"/>
      <c r="BP23" s="242"/>
      <c r="BQ23" s="242"/>
      <c r="BR23" s="242"/>
      <c r="BS23" s="242"/>
      <c r="BT23" s="243">
        <f t="shared" si="16"/>
        <v>53000000</v>
      </c>
    </row>
    <row r="24" spans="1:72" ht="27" x14ac:dyDescent="0.25">
      <c r="A24" s="360">
        <v>18</v>
      </c>
      <c r="B24" s="602"/>
      <c r="C24" s="602"/>
      <c r="D24" s="602"/>
      <c r="E24" s="602"/>
      <c r="F24" s="602"/>
      <c r="G24" s="602"/>
      <c r="H24" s="604"/>
      <c r="I24" s="704"/>
      <c r="J24" s="682"/>
      <c r="K24" s="682"/>
      <c r="L24" s="682"/>
      <c r="M24" s="506"/>
      <c r="N24" s="505" t="s">
        <v>1990</v>
      </c>
      <c r="O24" s="511" t="s">
        <v>1718</v>
      </c>
      <c r="P24" s="95">
        <v>0</v>
      </c>
      <c r="Q24" s="95">
        <f t="shared" si="0"/>
        <v>19</v>
      </c>
      <c r="R24" s="361"/>
      <c r="S24" s="234">
        <f t="shared" si="22"/>
        <v>320000000</v>
      </c>
      <c r="T24" s="234">
        <f t="shared" si="22"/>
        <v>0</v>
      </c>
      <c r="U24" s="234">
        <f t="shared" si="22"/>
        <v>0</v>
      </c>
      <c r="V24" s="234">
        <f t="shared" si="22"/>
        <v>0</v>
      </c>
      <c r="W24" s="234">
        <f t="shared" si="22"/>
        <v>0</v>
      </c>
      <c r="X24" s="234">
        <f t="shared" si="22"/>
        <v>0</v>
      </c>
      <c r="Y24" s="234">
        <f t="shared" si="15"/>
        <v>0</v>
      </c>
      <c r="Z24" s="234">
        <f t="shared" si="23"/>
        <v>0</v>
      </c>
      <c r="AA24" s="234">
        <f t="shared" si="24"/>
        <v>320000000</v>
      </c>
      <c r="AB24" s="235" t="s">
        <v>2433</v>
      </c>
      <c r="AC24" s="244">
        <v>4</v>
      </c>
      <c r="AD24" s="237"/>
      <c r="AE24" s="238">
        <v>80000000</v>
      </c>
      <c r="AF24" s="238"/>
      <c r="AG24" s="238"/>
      <c r="AH24" s="238"/>
      <c r="AI24" s="238"/>
      <c r="AJ24" s="238"/>
      <c r="AK24" s="238"/>
      <c r="AL24" s="238"/>
      <c r="AM24" s="239">
        <f t="shared" si="11"/>
        <v>80000000</v>
      </c>
      <c r="AN24" s="240">
        <v>5</v>
      </c>
      <c r="AO24" s="241"/>
      <c r="AP24" s="242">
        <v>80000000</v>
      </c>
      <c r="AQ24" s="242"/>
      <c r="AR24" s="242"/>
      <c r="AS24" s="242"/>
      <c r="AT24" s="242"/>
      <c r="AU24" s="242"/>
      <c r="AV24" s="242"/>
      <c r="AW24" s="242"/>
      <c r="AX24" s="243">
        <f t="shared" si="9"/>
        <v>80000000</v>
      </c>
      <c r="AY24" s="244">
        <v>5</v>
      </c>
      <c r="AZ24" s="237"/>
      <c r="BA24" s="238">
        <v>80000000</v>
      </c>
      <c r="BB24" s="238"/>
      <c r="BC24" s="238"/>
      <c r="BD24" s="238"/>
      <c r="BE24" s="238"/>
      <c r="BF24" s="238"/>
      <c r="BG24" s="238"/>
      <c r="BH24" s="238"/>
      <c r="BI24" s="239">
        <f t="shared" si="10"/>
        <v>80000000</v>
      </c>
      <c r="BJ24" s="240">
        <v>5</v>
      </c>
      <c r="BK24" s="241"/>
      <c r="BL24" s="242">
        <v>80000000</v>
      </c>
      <c r="BM24" s="242"/>
      <c r="BN24" s="242"/>
      <c r="BO24" s="242"/>
      <c r="BP24" s="242"/>
      <c r="BQ24" s="242"/>
      <c r="BR24" s="242"/>
      <c r="BS24" s="242"/>
      <c r="BT24" s="243">
        <f t="shared" si="16"/>
        <v>80000000</v>
      </c>
    </row>
    <row r="25" spans="1:72" ht="39" customHeight="1" x14ac:dyDescent="0.25">
      <c r="A25" s="360">
        <v>19</v>
      </c>
      <c r="B25" s="602"/>
      <c r="C25" s="602"/>
      <c r="D25" s="602"/>
      <c r="E25" s="602"/>
      <c r="F25" s="602"/>
      <c r="G25" s="602"/>
      <c r="H25" s="604"/>
      <c r="I25" s="704"/>
      <c r="J25" s="682"/>
      <c r="K25" s="682"/>
      <c r="L25" s="682"/>
      <c r="M25" s="506"/>
      <c r="N25" s="505" t="s">
        <v>1991</v>
      </c>
      <c r="O25" s="505" t="s">
        <v>1718</v>
      </c>
      <c r="P25" s="95">
        <v>0</v>
      </c>
      <c r="Q25" s="95">
        <f t="shared" si="0"/>
        <v>205</v>
      </c>
      <c r="R25" s="362"/>
      <c r="S25" s="234">
        <f t="shared" si="22"/>
        <v>28150000</v>
      </c>
      <c r="T25" s="234">
        <f t="shared" si="22"/>
        <v>0</v>
      </c>
      <c r="U25" s="234">
        <f t="shared" si="22"/>
        <v>0</v>
      </c>
      <c r="V25" s="234">
        <f t="shared" si="22"/>
        <v>0</v>
      </c>
      <c r="W25" s="234">
        <f t="shared" si="22"/>
        <v>0</v>
      </c>
      <c r="X25" s="234">
        <f t="shared" si="22"/>
        <v>0</v>
      </c>
      <c r="Y25" s="234">
        <f t="shared" si="15"/>
        <v>0</v>
      </c>
      <c r="Z25" s="234">
        <f t="shared" si="23"/>
        <v>0</v>
      </c>
      <c r="AA25" s="234">
        <f t="shared" si="24"/>
        <v>28150000</v>
      </c>
      <c r="AB25" s="235" t="s">
        <v>2433</v>
      </c>
      <c r="AC25" s="244">
        <v>51</v>
      </c>
      <c r="AD25" s="237"/>
      <c r="AE25" s="238">
        <v>7037500</v>
      </c>
      <c r="AF25" s="238"/>
      <c r="AG25" s="238"/>
      <c r="AH25" s="238"/>
      <c r="AI25" s="238"/>
      <c r="AJ25" s="238"/>
      <c r="AK25" s="238"/>
      <c r="AL25" s="238"/>
      <c r="AM25" s="239">
        <f t="shared" si="11"/>
        <v>7037500</v>
      </c>
      <c r="AN25" s="240">
        <v>51</v>
      </c>
      <c r="AO25" s="241"/>
      <c r="AP25" s="242">
        <v>7037500</v>
      </c>
      <c r="AQ25" s="242"/>
      <c r="AR25" s="242"/>
      <c r="AS25" s="242"/>
      <c r="AT25" s="242"/>
      <c r="AU25" s="242"/>
      <c r="AV25" s="242"/>
      <c r="AW25" s="242"/>
      <c r="AX25" s="243">
        <f t="shared" si="9"/>
        <v>7037500</v>
      </c>
      <c r="AY25" s="244">
        <v>51</v>
      </c>
      <c r="AZ25" s="237"/>
      <c r="BA25" s="238">
        <v>7037500</v>
      </c>
      <c r="BB25" s="238"/>
      <c r="BC25" s="238"/>
      <c r="BD25" s="238"/>
      <c r="BE25" s="238"/>
      <c r="BF25" s="238"/>
      <c r="BG25" s="238"/>
      <c r="BH25" s="238"/>
      <c r="BI25" s="239">
        <f t="shared" si="10"/>
        <v>7037500</v>
      </c>
      <c r="BJ25" s="240">
        <v>52</v>
      </c>
      <c r="BK25" s="241"/>
      <c r="BL25" s="242">
        <v>7037500</v>
      </c>
      <c r="BM25" s="242"/>
      <c r="BN25" s="242"/>
      <c r="BO25" s="242"/>
      <c r="BP25" s="242"/>
      <c r="BQ25" s="242"/>
      <c r="BR25" s="242"/>
      <c r="BS25" s="242"/>
      <c r="BT25" s="243">
        <f t="shared" si="16"/>
        <v>7037500</v>
      </c>
    </row>
    <row r="26" spans="1:72" ht="46.5" customHeight="1" x14ac:dyDescent="0.25">
      <c r="A26" s="360">
        <v>20</v>
      </c>
      <c r="B26" s="602"/>
      <c r="C26" s="602"/>
      <c r="D26" s="602"/>
      <c r="E26" s="602"/>
      <c r="F26" s="602"/>
      <c r="G26" s="602"/>
      <c r="H26" s="604"/>
      <c r="I26" s="704"/>
      <c r="J26" s="682"/>
      <c r="K26" s="683"/>
      <c r="L26" s="683"/>
      <c r="M26" s="506"/>
      <c r="N26" s="505" t="s">
        <v>1996</v>
      </c>
      <c r="O26" s="505" t="s">
        <v>1802</v>
      </c>
      <c r="P26" s="95">
        <v>0</v>
      </c>
      <c r="Q26" s="95">
        <f t="shared" si="0"/>
        <v>93</v>
      </c>
      <c r="R26" s="233"/>
      <c r="S26" s="234">
        <f t="shared" si="22"/>
        <v>53000000</v>
      </c>
      <c r="T26" s="234">
        <f t="shared" si="22"/>
        <v>0</v>
      </c>
      <c r="U26" s="234">
        <f t="shared" si="22"/>
        <v>0</v>
      </c>
      <c r="V26" s="234">
        <f t="shared" si="22"/>
        <v>0</v>
      </c>
      <c r="W26" s="234">
        <f t="shared" si="22"/>
        <v>0</v>
      </c>
      <c r="X26" s="234">
        <f t="shared" si="22"/>
        <v>0</v>
      </c>
      <c r="Y26" s="234">
        <f t="shared" si="15"/>
        <v>0</v>
      </c>
      <c r="Z26" s="234">
        <f t="shared" si="23"/>
        <v>0</v>
      </c>
      <c r="AA26" s="234">
        <f t="shared" si="24"/>
        <v>53000000</v>
      </c>
      <c r="AB26" s="235" t="s">
        <v>2433</v>
      </c>
      <c r="AC26" s="244">
        <v>23</v>
      </c>
      <c r="AD26" s="237"/>
      <c r="AE26" s="238">
        <v>13250000</v>
      </c>
      <c r="AF26" s="238"/>
      <c r="AG26" s="238"/>
      <c r="AH26" s="238"/>
      <c r="AI26" s="238"/>
      <c r="AJ26" s="238"/>
      <c r="AK26" s="238"/>
      <c r="AL26" s="238"/>
      <c r="AM26" s="239">
        <f t="shared" si="11"/>
        <v>13250000</v>
      </c>
      <c r="AN26" s="240">
        <v>23</v>
      </c>
      <c r="AO26" s="241"/>
      <c r="AP26" s="242">
        <v>13250000</v>
      </c>
      <c r="AQ26" s="242"/>
      <c r="AR26" s="242"/>
      <c r="AS26" s="242"/>
      <c r="AT26" s="242"/>
      <c r="AU26" s="242"/>
      <c r="AV26" s="242"/>
      <c r="AW26" s="242"/>
      <c r="AX26" s="243">
        <f t="shared" si="9"/>
        <v>13250000</v>
      </c>
      <c r="AY26" s="244">
        <v>23</v>
      </c>
      <c r="AZ26" s="237"/>
      <c r="BA26" s="238">
        <v>13250000</v>
      </c>
      <c r="BB26" s="238"/>
      <c r="BC26" s="238"/>
      <c r="BD26" s="238"/>
      <c r="BE26" s="238"/>
      <c r="BF26" s="238"/>
      <c r="BG26" s="238"/>
      <c r="BH26" s="238"/>
      <c r="BI26" s="239">
        <f t="shared" si="10"/>
        <v>13250000</v>
      </c>
      <c r="BJ26" s="240">
        <v>24</v>
      </c>
      <c r="BK26" s="241"/>
      <c r="BL26" s="242">
        <v>13250000</v>
      </c>
      <c r="BM26" s="242"/>
      <c r="BN26" s="242"/>
      <c r="BO26" s="242"/>
      <c r="BP26" s="242"/>
      <c r="BQ26" s="242"/>
      <c r="BR26" s="242"/>
      <c r="BS26" s="242"/>
      <c r="BT26" s="243">
        <f t="shared" si="16"/>
        <v>13250000</v>
      </c>
    </row>
    <row r="27" spans="1:72" ht="36.75" customHeight="1" x14ac:dyDescent="0.25">
      <c r="A27" s="360">
        <v>21</v>
      </c>
      <c r="B27" s="602"/>
      <c r="C27" s="602"/>
      <c r="D27" s="602"/>
      <c r="E27" s="602"/>
      <c r="F27" s="602"/>
      <c r="G27" s="602"/>
      <c r="H27" s="604"/>
      <c r="I27" s="704"/>
      <c r="J27" s="682"/>
      <c r="K27" s="681" t="s">
        <v>2674</v>
      </c>
      <c r="L27" s="681" t="s">
        <v>1846</v>
      </c>
      <c r="M27" s="506"/>
      <c r="N27" s="505" t="s">
        <v>2324</v>
      </c>
      <c r="O27" s="505" t="s">
        <v>1718</v>
      </c>
      <c r="P27" s="95">
        <v>0</v>
      </c>
      <c r="Q27" s="95">
        <f t="shared" si="0"/>
        <v>578</v>
      </c>
      <c r="R27" s="233"/>
      <c r="S27" s="234">
        <f t="shared" si="22"/>
        <v>41668000</v>
      </c>
      <c r="T27" s="234">
        <f t="shared" si="22"/>
        <v>0</v>
      </c>
      <c r="U27" s="234">
        <f t="shared" si="22"/>
        <v>0</v>
      </c>
      <c r="V27" s="234">
        <f t="shared" si="22"/>
        <v>0</v>
      </c>
      <c r="W27" s="234">
        <f t="shared" si="22"/>
        <v>0</v>
      </c>
      <c r="X27" s="234">
        <f t="shared" si="22"/>
        <v>0</v>
      </c>
      <c r="Y27" s="234">
        <f t="shared" si="15"/>
        <v>0</v>
      </c>
      <c r="Z27" s="234">
        <f t="shared" si="23"/>
        <v>0</v>
      </c>
      <c r="AA27" s="234">
        <f t="shared" si="24"/>
        <v>41668000</v>
      </c>
      <c r="AB27" s="235" t="s">
        <v>2433</v>
      </c>
      <c r="AC27" s="244">
        <v>144</v>
      </c>
      <c r="AD27" s="237"/>
      <c r="AE27" s="238">
        <v>10417000</v>
      </c>
      <c r="AF27" s="238"/>
      <c r="AG27" s="238"/>
      <c r="AH27" s="238"/>
      <c r="AI27" s="238"/>
      <c r="AJ27" s="238"/>
      <c r="AK27" s="238"/>
      <c r="AL27" s="238"/>
      <c r="AM27" s="239">
        <f t="shared" si="11"/>
        <v>10417000</v>
      </c>
      <c r="AN27" s="240">
        <v>145</v>
      </c>
      <c r="AO27" s="241"/>
      <c r="AP27" s="242">
        <v>10417000</v>
      </c>
      <c r="AQ27" s="242"/>
      <c r="AR27" s="242"/>
      <c r="AS27" s="242"/>
      <c r="AT27" s="242"/>
      <c r="AU27" s="242"/>
      <c r="AV27" s="242"/>
      <c r="AW27" s="242"/>
      <c r="AX27" s="243">
        <f t="shared" si="9"/>
        <v>10417000</v>
      </c>
      <c r="AY27" s="244">
        <v>145</v>
      </c>
      <c r="AZ27" s="237"/>
      <c r="BA27" s="238">
        <v>10417000</v>
      </c>
      <c r="BB27" s="238"/>
      <c r="BC27" s="238"/>
      <c r="BD27" s="238"/>
      <c r="BE27" s="238"/>
      <c r="BF27" s="238"/>
      <c r="BG27" s="238"/>
      <c r="BH27" s="238"/>
      <c r="BI27" s="239">
        <f t="shared" si="10"/>
        <v>10417000</v>
      </c>
      <c r="BJ27" s="240">
        <v>144</v>
      </c>
      <c r="BK27" s="241"/>
      <c r="BL27" s="242">
        <v>10417000</v>
      </c>
      <c r="BM27" s="242"/>
      <c r="BN27" s="242"/>
      <c r="BO27" s="242"/>
      <c r="BP27" s="242"/>
      <c r="BQ27" s="242"/>
      <c r="BR27" s="242"/>
      <c r="BS27" s="242"/>
      <c r="BT27" s="243">
        <f t="shared" si="16"/>
        <v>10417000</v>
      </c>
    </row>
    <row r="28" spans="1:72" ht="42.75" customHeight="1" x14ac:dyDescent="0.25">
      <c r="A28" s="360">
        <v>22</v>
      </c>
      <c r="B28" s="602"/>
      <c r="C28" s="602"/>
      <c r="D28" s="602"/>
      <c r="E28" s="602"/>
      <c r="F28" s="602"/>
      <c r="G28" s="602"/>
      <c r="H28" s="604"/>
      <c r="I28" s="704"/>
      <c r="J28" s="682"/>
      <c r="K28" s="683"/>
      <c r="L28" s="682"/>
      <c r="M28" s="506"/>
      <c r="N28" s="505" t="s">
        <v>1992</v>
      </c>
      <c r="O28" s="505" t="s">
        <v>1718</v>
      </c>
      <c r="P28" s="95">
        <v>0</v>
      </c>
      <c r="Q28" s="95">
        <f t="shared" si="0"/>
        <v>80</v>
      </c>
      <c r="R28" s="233"/>
      <c r="S28" s="234">
        <f t="shared" ref="S28:S46" si="32">AE28+AP28+BA28+BL28</f>
        <v>40000000</v>
      </c>
      <c r="T28" s="234"/>
      <c r="U28" s="234">
        <f t="shared" ref="U28:U54" si="33">AG28+AR28+BC28+BN28</f>
        <v>0</v>
      </c>
      <c r="V28" s="234">
        <f t="shared" ref="V28:V54" si="34">AH28+AS28+BD28+BO28</f>
        <v>0</v>
      </c>
      <c r="W28" s="234">
        <f t="shared" ref="W28:W54" si="35">AI28+AT28+BE28+BP28</f>
        <v>0</v>
      </c>
      <c r="X28" s="234"/>
      <c r="Y28" s="234">
        <f t="shared" si="15"/>
        <v>0</v>
      </c>
      <c r="Z28" s="234"/>
      <c r="AA28" s="234">
        <f t="shared" si="24"/>
        <v>40000000</v>
      </c>
      <c r="AB28" s="235" t="s">
        <v>2433</v>
      </c>
      <c r="AC28" s="244">
        <v>20</v>
      </c>
      <c r="AD28" s="237"/>
      <c r="AE28" s="238">
        <v>10000000</v>
      </c>
      <c r="AF28" s="238"/>
      <c r="AG28" s="238"/>
      <c r="AH28" s="238"/>
      <c r="AI28" s="238"/>
      <c r="AJ28" s="238"/>
      <c r="AK28" s="238"/>
      <c r="AL28" s="238"/>
      <c r="AM28" s="239">
        <f t="shared" si="11"/>
        <v>10000000</v>
      </c>
      <c r="AN28" s="240">
        <v>20</v>
      </c>
      <c r="AO28" s="241"/>
      <c r="AP28" s="242">
        <v>10000000</v>
      </c>
      <c r="AQ28" s="242"/>
      <c r="AR28" s="242"/>
      <c r="AS28" s="242"/>
      <c r="AT28" s="242"/>
      <c r="AU28" s="242"/>
      <c r="AV28" s="242"/>
      <c r="AW28" s="242"/>
      <c r="AX28" s="243">
        <f t="shared" si="9"/>
        <v>10000000</v>
      </c>
      <c r="AY28" s="244">
        <v>20</v>
      </c>
      <c r="AZ28" s="237"/>
      <c r="BA28" s="238">
        <v>10000000</v>
      </c>
      <c r="BB28" s="238"/>
      <c r="BC28" s="238"/>
      <c r="BD28" s="238"/>
      <c r="BE28" s="238"/>
      <c r="BF28" s="238"/>
      <c r="BG28" s="238"/>
      <c r="BH28" s="238"/>
      <c r="BI28" s="239">
        <f t="shared" si="10"/>
        <v>10000000</v>
      </c>
      <c r="BJ28" s="240">
        <v>20</v>
      </c>
      <c r="BK28" s="241"/>
      <c r="BL28" s="242">
        <v>10000000</v>
      </c>
      <c r="BM28" s="242"/>
      <c r="BN28" s="242"/>
      <c r="BO28" s="242"/>
      <c r="BP28" s="242"/>
      <c r="BQ28" s="242"/>
      <c r="BR28" s="242"/>
      <c r="BS28" s="242"/>
      <c r="BT28" s="243">
        <f t="shared" si="16"/>
        <v>10000000</v>
      </c>
    </row>
    <row r="29" spans="1:72" ht="39.75" customHeight="1" x14ac:dyDescent="0.25">
      <c r="A29" s="360">
        <v>23</v>
      </c>
      <c r="B29" s="602"/>
      <c r="C29" s="602"/>
      <c r="D29" s="602"/>
      <c r="E29" s="602"/>
      <c r="F29" s="602"/>
      <c r="G29" s="602"/>
      <c r="H29" s="604"/>
      <c r="I29" s="704"/>
      <c r="J29" s="682"/>
      <c r="K29" s="681" t="s">
        <v>2676</v>
      </c>
      <c r="L29" s="681" t="s">
        <v>1847</v>
      </c>
      <c r="M29" s="506"/>
      <c r="N29" s="505" t="s">
        <v>1997</v>
      </c>
      <c r="O29" s="505" t="s">
        <v>1718</v>
      </c>
      <c r="P29" s="95"/>
      <c r="Q29" s="95">
        <f t="shared" si="0"/>
        <v>133</v>
      </c>
      <c r="R29" s="233"/>
      <c r="S29" s="234">
        <f t="shared" si="32"/>
        <v>205000000</v>
      </c>
      <c r="T29" s="234">
        <f>AF29+AQ29+BB29+BM29</f>
        <v>0</v>
      </c>
      <c r="U29" s="234">
        <f t="shared" si="33"/>
        <v>0</v>
      </c>
      <c r="V29" s="234">
        <f t="shared" si="34"/>
        <v>0</v>
      </c>
      <c r="W29" s="234">
        <f t="shared" si="35"/>
        <v>0</v>
      </c>
      <c r="X29" s="234">
        <f>AJ29+AU29+BF29+BQ29</f>
        <v>0</v>
      </c>
      <c r="Y29" s="234">
        <f t="shared" si="15"/>
        <v>0</v>
      </c>
      <c r="Z29" s="234">
        <f>AL29+AW29+BH29+BS29</f>
        <v>0</v>
      </c>
      <c r="AA29" s="234">
        <f>+SUM(S29:Z29)</f>
        <v>205000000</v>
      </c>
      <c r="AB29" s="235" t="s">
        <v>2433</v>
      </c>
      <c r="AC29" s="244">
        <v>33</v>
      </c>
      <c r="AD29" s="237"/>
      <c r="AE29" s="238">
        <v>51250000</v>
      </c>
      <c r="AF29" s="238"/>
      <c r="AG29" s="238"/>
      <c r="AH29" s="238"/>
      <c r="AI29" s="238"/>
      <c r="AJ29" s="238"/>
      <c r="AK29" s="238"/>
      <c r="AL29" s="238"/>
      <c r="AM29" s="239">
        <f t="shared" si="11"/>
        <v>51250000</v>
      </c>
      <c r="AN29" s="240">
        <v>33</v>
      </c>
      <c r="AO29" s="241"/>
      <c r="AP29" s="242">
        <v>51250000</v>
      </c>
      <c r="AQ29" s="242"/>
      <c r="AR29" s="242"/>
      <c r="AS29" s="242"/>
      <c r="AT29" s="242"/>
      <c r="AU29" s="242"/>
      <c r="AV29" s="242"/>
      <c r="AW29" s="242"/>
      <c r="AX29" s="243">
        <f t="shared" si="9"/>
        <v>51250000</v>
      </c>
      <c r="AY29" s="244">
        <v>33</v>
      </c>
      <c r="AZ29" s="237"/>
      <c r="BA29" s="238">
        <v>51250000</v>
      </c>
      <c r="BB29" s="238"/>
      <c r="BC29" s="238"/>
      <c r="BD29" s="238"/>
      <c r="BE29" s="238"/>
      <c r="BF29" s="238"/>
      <c r="BG29" s="238"/>
      <c r="BH29" s="238"/>
      <c r="BI29" s="239">
        <f t="shared" si="10"/>
        <v>51250000</v>
      </c>
      <c r="BJ29" s="240">
        <v>34</v>
      </c>
      <c r="BK29" s="241"/>
      <c r="BL29" s="242">
        <v>51250000</v>
      </c>
      <c r="BM29" s="242"/>
      <c r="BN29" s="242"/>
      <c r="BO29" s="242"/>
      <c r="BP29" s="242"/>
      <c r="BQ29" s="242"/>
      <c r="BR29" s="242"/>
      <c r="BS29" s="242"/>
      <c r="BT29" s="243">
        <f t="shared" si="16"/>
        <v>51250000</v>
      </c>
    </row>
    <row r="30" spans="1:72" ht="42.75" customHeight="1" x14ac:dyDescent="0.25">
      <c r="A30" s="360">
        <v>24</v>
      </c>
      <c r="B30" s="602"/>
      <c r="C30" s="602"/>
      <c r="D30" s="602"/>
      <c r="E30" s="602"/>
      <c r="F30" s="602"/>
      <c r="G30" s="602"/>
      <c r="H30" s="604"/>
      <c r="I30" s="704"/>
      <c r="J30" s="682"/>
      <c r="K30" s="683"/>
      <c r="L30" s="683"/>
      <c r="M30" s="506"/>
      <c r="N30" s="505" t="s">
        <v>1993</v>
      </c>
      <c r="O30" s="505" t="s">
        <v>1718</v>
      </c>
      <c r="P30" s="95"/>
      <c r="Q30" s="95">
        <f t="shared" si="0"/>
        <v>15</v>
      </c>
      <c r="R30" s="233"/>
      <c r="S30" s="234">
        <f t="shared" si="32"/>
        <v>130000000</v>
      </c>
      <c r="T30" s="234">
        <f>AF30+AQ30+BB30+BM30</f>
        <v>0</v>
      </c>
      <c r="U30" s="234">
        <f t="shared" si="33"/>
        <v>0</v>
      </c>
      <c r="V30" s="234">
        <f t="shared" si="34"/>
        <v>0</v>
      </c>
      <c r="W30" s="234">
        <f t="shared" si="35"/>
        <v>0</v>
      </c>
      <c r="X30" s="234"/>
      <c r="Y30" s="234">
        <f t="shared" si="15"/>
        <v>0</v>
      </c>
      <c r="Z30" s="234"/>
      <c r="AA30" s="234">
        <f>+SUM(S30:Z30)</f>
        <v>130000000</v>
      </c>
      <c r="AB30" s="235" t="s">
        <v>2433</v>
      </c>
      <c r="AC30" s="244">
        <v>4</v>
      </c>
      <c r="AD30" s="237"/>
      <c r="AE30" s="238">
        <v>32500000</v>
      </c>
      <c r="AF30" s="238"/>
      <c r="AG30" s="238"/>
      <c r="AH30" s="238"/>
      <c r="AI30" s="238"/>
      <c r="AJ30" s="238"/>
      <c r="AK30" s="238"/>
      <c r="AL30" s="238"/>
      <c r="AM30" s="239">
        <f t="shared" si="11"/>
        <v>32500000</v>
      </c>
      <c r="AN30" s="240">
        <v>4</v>
      </c>
      <c r="AO30" s="241"/>
      <c r="AP30" s="242">
        <v>32500000</v>
      </c>
      <c r="AQ30" s="242"/>
      <c r="AR30" s="242"/>
      <c r="AS30" s="242"/>
      <c r="AT30" s="242"/>
      <c r="AU30" s="242"/>
      <c r="AV30" s="242"/>
      <c r="AW30" s="242"/>
      <c r="AX30" s="243">
        <f t="shared" si="9"/>
        <v>32500000</v>
      </c>
      <c r="AY30" s="244">
        <v>4</v>
      </c>
      <c r="AZ30" s="237"/>
      <c r="BA30" s="238">
        <v>32500000</v>
      </c>
      <c r="BB30" s="238"/>
      <c r="BC30" s="238"/>
      <c r="BD30" s="238"/>
      <c r="BE30" s="238"/>
      <c r="BF30" s="238"/>
      <c r="BG30" s="238"/>
      <c r="BH30" s="238"/>
      <c r="BI30" s="239">
        <f t="shared" si="10"/>
        <v>32500000</v>
      </c>
      <c r="BJ30" s="240">
        <v>3</v>
      </c>
      <c r="BK30" s="241"/>
      <c r="BL30" s="242">
        <v>32500000</v>
      </c>
      <c r="BM30" s="242"/>
      <c r="BN30" s="242"/>
      <c r="BO30" s="242"/>
      <c r="BP30" s="242"/>
      <c r="BQ30" s="242"/>
      <c r="BR30" s="242"/>
      <c r="BS30" s="242"/>
      <c r="BT30" s="243">
        <f t="shared" si="16"/>
        <v>32500000</v>
      </c>
    </row>
    <row r="31" spans="1:72" ht="30.75" customHeight="1" x14ac:dyDescent="0.25">
      <c r="A31" s="360">
        <v>25</v>
      </c>
      <c r="B31" s="602"/>
      <c r="C31" s="602"/>
      <c r="D31" s="602"/>
      <c r="E31" s="602"/>
      <c r="F31" s="602"/>
      <c r="G31" s="602"/>
      <c r="H31" s="604"/>
      <c r="I31" s="704"/>
      <c r="J31" s="682"/>
      <c r="K31" s="681" t="s">
        <v>2675</v>
      </c>
      <c r="L31" s="681" t="s">
        <v>1848</v>
      </c>
      <c r="M31" s="506"/>
      <c r="N31" s="505" t="s">
        <v>2595</v>
      </c>
      <c r="O31" s="505" t="s">
        <v>1718</v>
      </c>
      <c r="P31" s="95"/>
      <c r="Q31" s="95">
        <v>44</v>
      </c>
      <c r="R31" s="233"/>
      <c r="S31" s="234">
        <f t="shared" si="32"/>
        <v>170000000</v>
      </c>
      <c r="T31" s="234">
        <f>AF31+AQ31+BB31+BM31</f>
        <v>0</v>
      </c>
      <c r="U31" s="234">
        <f t="shared" si="33"/>
        <v>0</v>
      </c>
      <c r="V31" s="234">
        <f t="shared" si="34"/>
        <v>0</v>
      </c>
      <c r="W31" s="234">
        <f t="shared" si="35"/>
        <v>0</v>
      </c>
      <c r="X31" s="234">
        <f>AJ31+AU31+BF31+BQ31</f>
        <v>0</v>
      </c>
      <c r="Y31" s="234">
        <f t="shared" si="15"/>
        <v>0</v>
      </c>
      <c r="Z31" s="234">
        <f>AL31+AW31+BH31+BS31</f>
        <v>0</v>
      </c>
      <c r="AA31" s="234">
        <f>+SUM(S31:Z31)</f>
        <v>170000000</v>
      </c>
      <c r="AB31" s="235" t="s">
        <v>2433</v>
      </c>
      <c r="AC31" s="244">
        <v>11</v>
      </c>
      <c r="AD31" s="237"/>
      <c r="AE31" s="238">
        <v>42500000</v>
      </c>
      <c r="AF31" s="238"/>
      <c r="AG31" s="238"/>
      <c r="AH31" s="238"/>
      <c r="AI31" s="238"/>
      <c r="AJ31" s="238"/>
      <c r="AK31" s="238"/>
      <c r="AL31" s="238"/>
      <c r="AM31" s="239">
        <f t="shared" si="11"/>
        <v>42500000</v>
      </c>
      <c r="AN31" s="240">
        <v>11</v>
      </c>
      <c r="AO31" s="241"/>
      <c r="AP31" s="242">
        <v>42500000</v>
      </c>
      <c r="AQ31" s="242"/>
      <c r="AR31" s="242"/>
      <c r="AS31" s="242"/>
      <c r="AT31" s="242"/>
      <c r="AU31" s="242"/>
      <c r="AV31" s="242"/>
      <c r="AW31" s="242"/>
      <c r="AX31" s="243">
        <f t="shared" si="9"/>
        <v>42500000</v>
      </c>
      <c r="AY31" s="244">
        <v>11</v>
      </c>
      <c r="AZ31" s="237"/>
      <c r="BA31" s="238">
        <v>42500000</v>
      </c>
      <c r="BB31" s="238"/>
      <c r="BC31" s="238"/>
      <c r="BD31" s="238"/>
      <c r="BE31" s="238"/>
      <c r="BF31" s="238"/>
      <c r="BG31" s="238"/>
      <c r="BH31" s="238"/>
      <c r="BI31" s="239">
        <f t="shared" si="10"/>
        <v>42500000</v>
      </c>
      <c r="BJ31" s="240">
        <v>11</v>
      </c>
      <c r="BK31" s="241"/>
      <c r="BL31" s="242">
        <v>42500000</v>
      </c>
      <c r="BM31" s="242"/>
      <c r="BN31" s="242"/>
      <c r="BO31" s="242"/>
      <c r="BP31" s="242"/>
      <c r="BQ31" s="242"/>
      <c r="BR31" s="242"/>
      <c r="BS31" s="242"/>
      <c r="BT31" s="243">
        <f t="shared" si="16"/>
        <v>42500000</v>
      </c>
    </row>
    <row r="32" spans="1:72" ht="45" customHeight="1" x14ac:dyDescent="0.25">
      <c r="A32" s="360">
        <v>26</v>
      </c>
      <c r="B32" s="602"/>
      <c r="C32" s="602"/>
      <c r="D32" s="602"/>
      <c r="E32" s="602"/>
      <c r="F32" s="602"/>
      <c r="G32" s="602"/>
      <c r="H32" s="604"/>
      <c r="I32" s="704"/>
      <c r="J32" s="682"/>
      <c r="K32" s="682"/>
      <c r="L32" s="682"/>
      <c r="M32" s="506"/>
      <c r="N32" s="505" t="s">
        <v>1969</v>
      </c>
      <c r="O32" s="505" t="s">
        <v>1718</v>
      </c>
      <c r="P32" s="95"/>
      <c r="Q32" s="95">
        <f t="shared" si="0"/>
        <v>4</v>
      </c>
      <c r="R32" s="233"/>
      <c r="S32" s="234">
        <f t="shared" si="32"/>
        <v>96000000</v>
      </c>
      <c r="T32" s="234">
        <f t="shared" ref="T32:T33" si="36">AF32+AQ32+BB32+BM32</f>
        <v>0</v>
      </c>
      <c r="U32" s="234">
        <f t="shared" si="33"/>
        <v>0</v>
      </c>
      <c r="V32" s="234">
        <f t="shared" si="34"/>
        <v>0</v>
      </c>
      <c r="W32" s="234">
        <f t="shared" si="35"/>
        <v>0</v>
      </c>
      <c r="X32" s="234"/>
      <c r="Y32" s="234">
        <f t="shared" si="15"/>
        <v>0</v>
      </c>
      <c r="Z32" s="234"/>
      <c r="AA32" s="234">
        <f t="shared" ref="AA32:AA33" si="37">+SUM(S32:Z32)</f>
        <v>96000000</v>
      </c>
      <c r="AB32" s="235" t="s">
        <v>2433</v>
      </c>
      <c r="AC32" s="244">
        <v>1</v>
      </c>
      <c r="AD32" s="237"/>
      <c r="AE32" s="238">
        <v>24000000</v>
      </c>
      <c r="AF32" s="238"/>
      <c r="AG32" s="238"/>
      <c r="AH32" s="238"/>
      <c r="AI32" s="238"/>
      <c r="AJ32" s="238"/>
      <c r="AK32" s="238"/>
      <c r="AL32" s="238"/>
      <c r="AM32" s="239">
        <f t="shared" si="11"/>
        <v>24000000</v>
      </c>
      <c r="AN32" s="240">
        <v>1</v>
      </c>
      <c r="AO32" s="241"/>
      <c r="AP32" s="242">
        <v>24000000</v>
      </c>
      <c r="AQ32" s="242"/>
      <c r="AR32" s="242"/>
      <c r="AS32" s="242"/>
      <c r="AT32" s="242"/>
      <c r="AU32" s="242"/>
      <c r="AV32" s="242"/>
      <c r="AW32" s="242"/>
      <c r="AX32" s="243">
        <f t="shared" si="9"/>
        <v>24000000</v>
      </c>
      <c r="AY32" s="244">
        <v>1</v>
      </c>
      <c r="AZ32" s="237"/>
      <c r="BA32" s="238">
        <v>24000000</v>
      </c>
      <c r="BB32" s="238"/>
      <c r="BC32" s="238"/>
      <c r="BD32" s="238"/>
      <c r="BE32" s="238"/>
      <c r="BF32" s="238"/>
      <c r="BG32" s="238"/>
      <c r="BH32" s="238"/>
      <c r="BI32" s="239">
        <f t="shared" si="10"/>
        <v>24000000</v>
      </c>
      <c r="BJ32" s="240">
        <v>1</v>
      </c>
      <c r="BK32" s="241"/>
      <c r="BL32" s="242">
        <v>24000000</v>
      </c>
      <c r="BM32" s="242"/>
      <c r="BN32" s="242"/>
      <c r="BO32" s="242"/>
      <c r="BP32" s="242"/>
      <c r="BQ32" s="242"/>
      <c r="BR32" s="242"/>
      <c r="BS32" s="242"/>
      <c r="BT32" s="243">
        <f t="shared" si="16"/>
        <v>24000000</v>
      </c>
    </row>
    <row r="33" spans="1:72" ht="32.25" customHeight="1" x14ac:dyDescent="0.25">
      <c r="A33" s="360">
        <v>27</v>
      </c>
      <c r="B33" s="602"/>
      <c r="C33" s="602"/>
      <c r="D33" s="602"/>
      <c r="E33" s="602"/>
      <c r="F33" s="602"/>
      <c r="G33" s="602"/>
      <c r="H33" s="601"/>
      <c r="I33" s="707"/>
      <c r="J33" s="682"/>
      <c r="K33" s="683"/>
      <c r="L33" s="683"/>
      <c r="M33" s="506"/>
      <c r="N33" s="505" t="s">
        <v>1998</v>
      </c>
      <c r="O33" s="505" t="s">
        <v>1718</v>
      </c>
      <c r="P33" s="95"/>
      <c r="Q33" s="95">
        <f t="shared" si="0"/>
        <v>2036</v>
      </c>
      <c r="R33" s="233"/>
      <c r="S33" s="234">
        <f t="shared" si="32"/>
        <v>320000000</v>
      </c>
      <c r="T33" s="234">
        <f t="shared" si="36"/>
        <v>0</v>
      </c>
      <c r="U33" s="234">
        <f t="shared" si="33"/>
        <v>0</v>
      </c>
      <c r="V33" s="234">
        <f t="shared" si="34"/>
        <v>0</v>
      </c>
      <c r="W33" s="234">
        <f t="shared" si="35"/>
        <v>0</v>
      </c>
      <c r="X33" s="234"/>
      <c r="Y33" s="234">
        <f t="shared" si="15"/>
        <v>0</v>
      </c>
      <c r="Z33" s="234"/>
      <c r="AA33" s="234">
        <f t="shared" si="37"/>
        <v>320000000</v>
      </c>
      <c r="AB33" s="235" t="s">
        <v>2433</v>
      </c>
      <c r="AC33" s="244">
        <v>509</v>
      </c>
      <c r="AD33" s="237"/>
      <c r="AE33" s="238">
        <v>80000000</v>
      </c>
      <c r="AF33" s="238"/>
      <c r="AG33" s="238"/>
      <c r="AH33" s="238"/>
      <c r="AI33" s="238"/>
      <c r="AJ33" s="238"/>
      <c r="AK33" s="238"/>
      <c r="AL33" s="238"/>
      <c r="AM33" s="239">
        <f t="shared" si="11"/>
        <v>80000000</v>
      </c>
      <c r="AN33" s="240">
        <v>509</v>
      </c>
      <c r="AO33" s="241"/>
      <c r="AP33" s="242">
        <v>80000000</v>
      </c>
      <c r="AQ33" s="242"/>
      <c r="AR33" s="242"/>
      <c r="AS33" s="242"/>
      <c r="AT33" s="242"/>
      <c r="AU33" s="242"/>
      <c r="AV33" s="242"/>
      <c r="AW33" s="242"/>
      <c r="AX33" s="243">
        <f t="shared" si="9"/>
        <v>80000000</v>
      </c>
      <c r="AY33" s="244">
        <v>509</v>
      </c>
      <c r="AZ33" s="237"/>
      <c r="BA33" s="238">
        <v>80000000</v>
      </c>
      <c r="BB33" s="238"/>
      <c r="BC33" s="238"/>
      <c r="BD33" s="238"/>
      <c r="BE33" s="238"/>
      <c r="BF33" s="238"/>
      <c r="BG33" s="238"/>
      <c r="BH33" s="238"/>
      <c r="BI33" s="239">
        <f t="shared" si="10"/>
        <v>80000000</v>
      </c>
      <c r="BJ33" s="240">
        <v>509</v>
      </c>
      <c r="BK33" s="241"/>
      <c r="BL33" s="242">
        <v>80000000</v>
      </c>
      <c r="BM33" s="242"/>
      <c r="BN33" s="242"/>
      <c r="BO33" s="242"/>
      <c r="BP33" s="242"/>
      <c r="BQ33" s="242"/>
      <c r="BR33" s="242"/>
      <c r="BS33" s="242"/>
      <c r="BT33" s="243">
        <f t="shared" si="16"/>
        <v>80000000</v>
      </c>
    </row>
    <row r="34" spans="1:72" ht="60" customHeight="1" x14ac:dyDescent="0.25">
      <c r="A34" s="360">
        <v>28</v>
      </c>
      <c r="B34" s="604" t="s">
        <v>2321</v>
      </c>
      <c r="C34" s="601"/>
      <c r="D34" s="604">
        <v>1</v>
      </c>
      <c r="E34" s="601"/>
      <c r="F34" s="604" t="s">
        <v>1637</v>
      </c>
      <c r="G34" s="604">
        <v>1.1399999999999999</v>
      </c>
      <c r="H34" s="604" t="s">
        <v>2003</v>
      </c>
      <c r="I34" s="521"/>
      <c r="J34" s="684" t="s">
        <v>1608</v>
      </c>
      <c r="K34" s="515" t="s">
        <v>2677</v>
      </c>
      <c r="L34" s="519" t="s">
        <v>2313</v>
      </c>
      <c r="M34" s="506"/>
      <c r="N34" s="505" t="s">
        <v>2325</v>
      </c>
      <c r="O34" s="505" t="s">
        <v>1618</v>
      </c>
      <c r="P34" s="95">
        <v>380</v>
      </c>
      <c r="Q34" s="95">
        <f t="shared" si="0"/>
        <v>80</v>
      </c>
      <c r="R34" s="233"/>
      <c r="S34" s="234">
        <f t="shared" si="32"/>
        <v>0</v>
      </c>
      <c r="T34" s="234">
        <f t="shared" ref="T34:T46" si="38">AF34+AQ34+BB34+BM34</f>
        <v>3400000</v>
      </c>
      <c r="U34" s="234">
        <f t="shared" si="33"/>
        <v>0</v>
      </c>
      <c r="V34" s="234">
        <f t="shared" si="34"/>
        <v>0</v>
      </c>
      <c r="W34" s="234">
        <f t="shared" si="35"/>
        <v>0</v>
      </c>
      <c r="X34" s="234">
        <f t="shared" ref="X34:X45" si="39">AJ34+AU34+BF34+BQ34</f>
        <v>0</v>
      </c>
      <c r="Y34" s="234">
        <f t="shared" si="15"/>
        <v>0</v>
      </c>
      <c r="Z34" s="234">
        <f t="shared" ref="Z34:Z45" si="40">AL34+AW34+BH34+BS34</f>
        <v>0</v>
      </c>
      <c r="AA34" s="234">
        <f t="shared" ref="AA34:AA45" si="41">+SUM(S34:Z34)</f>
        <v>3400000</v>
      </c>
      <c r="AB34" s="235" t="s">
        <v>2433</v>
      </c>
      <c r="AC34" s="244">
        <v>20</v>
      </c>
      <c r="AD34" s="237"/>
      <c r="AE34" s="238"/>
      <c r="AF34" s="238">
        <v>850000</v>
      </c>
      <c r="AG34" s="238"/>
      <c r="AH34" s="238"/>
      <c r="AI34" s="238"/>
      <c r="AJ34" s="238"/>
      <c r="AK34" s="238"/>
      <c r="AL34" s="238"/>
      <c r="AM34" s="239">
        <f t="shared" si="11"/>
        <v>850000</v>
      </c>
      <c r="AN34" s="240">
        <v>20</v>
      </c>
      <c r="AO34" s="241"/>
      <c r="AP34" s="242"/>
      <c r="AQ34" s="242">
        <v>850000</v>
      </c>
      <c r="AR34" s="242"/>
      <c r="AS34" s="242"/>
      <c r="AT34" s="242"/>
      <c r="AU34" s="242"/>
      <c r="AV34" s="242"/>
      <c r="AW34" s="242"/>
      <c r="AX34" s="243">
        <f t="shared" si="9"/>
        <v>850000</v>
      </c>
      <c r="AY34" s="244">
        <v>20</v>
      </c>
      <c r="AZ34" s="237"/>
      <c r="BA34" s="238"/>
      <c r="BB34" s="238">
        <v>850000</v>
      </c>
      <c r="BC34" s="238"/>
      <c r="BD34" s="238"/>
      <c r="BE34" s="238"/>
      <c r="BF34" s="238"/>
      <c r="BG34" s="238"/>
      <c r="BH34" s="238"/>
      <c r="BI34" s="239">
        <f t="shared" si="10"/>
        <v>850000</v>
      </c>
      <c r="BJ34" s="240">
        <v>20</v>
      </c>
      <c r="BK34" s="241"/>
      <c r="BL34" s="242"/>
      <c r="BM34" s="242">
        <v>850000</v>
      </c>
      <c r="BN34" s="242"/>
      <c r="BO34" s="242"/>
      <c r="BP34" s="242"/>
      <c r="BQ34" s="242"/>
      <c r="BR34" s="242"/>
      <c r="BS34" s="242"/>
      <c r="BT34" s="243">
        <f t="shared" si="16"/>
        <v>850000</v>
      </c>
    </row>
    <row r="35" spans="1:72" ht="81" customHeight="1" x14ac:dyDescent="0.25">
      <c r="A35" s="360">
        <v>29</v>
      </c>
      <c r="B35" s="604"/>
      <c r="C35" s="602"/>
      <c r="D35" s="604"/>
      <c r="E35" s="602"/>
      <c r="F35" s="604"/>
      <c r="G35" s="604"/>
      <c r="H35" s="604"/>
      <c r="I35" s="521"/>
      <c r="J35" s="684"/>
      <c r="K35" s="515" t="s">
        <v>2678</v>
      </c>
      <c r="L35" s="519" t="s">
        <v>2314</v>
      </c>
      <c r="M35" s="506"/>
      <c r="N35" s="499" t="s">
        <v>2278</v>
      </c>
      <c r="O35" s="505" t="s">
        <v>1999</v>
      </c>
      <c r="P35" s="95">
        <v>380</v>
      </c>
      <c r="Q35" s="95">
        <f t="shared" si="0"/>
        <v>24</v>
      </c>
      <c r="R35" s="233"/>
      <c r="S35" s="234">
        <f t="shared" si="32"/>
        <v>0</v>
      </c>
      <c r="T35" s="234">
        <f t="shared" si="38"/>
        <v>8000000</v>
      </c>
      <c r="U35" s="234">
        <f t="shared" si="33"/>
        <v>0</v>
      </c>
      <c r="V35" s="234">
        <f t="shared" si="34"/>
        <v>0</v>
      </c>
      <c r="W35" s="234">
        <f t="shared" si="35"/>
        <v>0</v>
      </c>
      <c r="X35" s="234">
        <f t="shared" si="39"/>
        <v>0</v>
      </c>
      <c r="Y35" s="234">
        <f t="shared" si="15"/>
        <v>0</v>
      </c>
      <c r="Z35" s="234">
        <f t="shared" si="40"/>
        <v>0</v>
      </c>
      <c r="AA35" s="234">
        <f t="shared" si="41"/>
        <v>8000000</v>
      </c>
      <c r="AB35" s="235" t="s">
        <v>2433</v>
      </c>
      <c r="AC35" s="244">
        <v>6</v>
      </c>
      <c r="AD35" s="237"/>
      <c r="AE35" s="238"/>
      <c r="AF35" s="238">
        <v>2000000</v>
      </c>
      <c r="AG35" s="238"/>
      <c r="AH35" s="238"/>
      <c r="AI35" s="238"/>
      <c r="AJ35" s="238"/>
      <c r="AK35" s="238"/>
      <c r="AL35" s="238"/>
      <c r="AM35" s="239">
        <f t="shared" si="11"/>
        <v>2000000</v>
      </c>
      <c r="AN35" s="240">
        <v>6</v>
      </c>
      <c r="AO35" s="241"/>
      <c r="AP35" s="242"/>
      <c r="AQ35" s="242">
        <v>2000000</v>
      </c>
      <c r="AR35" s="242"/>
      <c r="AS35" s="242"/>
      <c r="AT35" s="242"/>
      <c r="AU35" s="242"/>
      <c r="AV35" s="242"/>
      <c r="AW35" s="242"/>
      <c r="AX35" s="243">
        <f t="shared" si="9"/>
        <v>2000000</v>
      </c>
      <c r="AY35" s="244">
        <v>6</v>
      </c>
      <c r="AZ35" s="237"/>
      <c r="BA35" s="238"/>
      <c r="BB35" s="238">
        <v>2000000</v>
      </c>
      <c r="BC35" s="238"/>
      <c r="BD35" s="238"/>
      <c r="BE35" s="238"/>
      <c r="BF35" s="238"/>
      <c r="BG35" s="238"/>
      <c r="BH35" s="238"/>
      <c r="BI35" s="239">
        <f t="shared" si="10"/>
        <v>2000000</v>
      </c>
      <c r="BJ35" s="240">
        <v>6</v>
      </c>
      <c r="BK35" s="241"/>
      <c r="BL35" s="242"/>
      <c r="BM35" s="242">
        <v>2000000</v>
      </c>
      <c r="BN35" s="242"/>
      <c r="BO35" s="242"/>
      <c r="BP35" s="242"/>
      <c r="BQ35" s="242"/>
      <c r="BR35" s="242"/>
      <c r="BS35" s="242"/>
      <c r="BT35" s="243">
        <f t="shared" si="16"/>
        <v>2000000</v>
      </c>
    </row>
    <row r="36" spans="1:72" ht="61.5" customHeight="1" x14ac:dyDescent="0.25">
      <c r="A36" s="360">
        <v>30</v>
      </c>
      <c r="B36" s="604"/>
      <c r="C36" s="602"/>
      <c r="D36" s="604"/>
      <c r="E36" s="602"/>
      <c r="F36" s="604"/>
      <c r="G36" s="604"/>
      <c r="H36" s="604"/>
      <c r="I36" s="521"/>
      <c r="J36" s="684"/>
      <c r="K36" s="515" t="s">
        <v>2679</v>
      </c>
      <c r="L36" s="519" t="s">
        <v>2000</v>
      </c>
      <c r="M36" s="506"/>
      <c r="N36" s="505" t="s">
        <v>2001</v>
      </c>
      <c r="O36" s="505" t="s">
        <v>1703</v>
      </c>
      <c r="P36" s="95">
        <v>380</v>
      </c>
      <c r="Q36" s="95">
        <f t="shared" si="0"/>
        <v>4</v>
      </c>
      <c r="R36" s="233"/>
      <c r="S36" s="234">
        <f t="shared" si="32"/>
        <v>0</v>
      </c>
      <c r="T36" s="234">
        <f t="shared" si="38"/>
        <v>60000000</v>
      </c>
      <c r="U36" s="234">
        <f t="shared" si="33"/>
        <v>0</v>
      </c>
      <c r="V36" s="234">
        <f t="shared" si="34"/>
        <v>0</v>
      </c>
      <c r="W36" s="234">
        <f t="shared" si="35"/>
        <v>0</v>
      </c>
      <c r="X36" s="234">
        <f t="shared" si="39"/>
        <v>0</v>
      </c>
      <c r="Y36" s="234">
        <f t="shared" si="15"/>
        <v>0</v>
      </c>
      <c r="Z36" s="234">
        <f t="shared" si="40"/>
        <v>0</v>
      </c>
      <c r="AA36" s="234">
        <f t="shared" si="41"/>
        <v>60000000</v>
      </c>
      <c r="AB36" s="235" t="s">
        <v>2433</v>
      </c>
      <c r="AC36" s="244">
        <v>1</v>
      </c>
      <c r="AD36" s="237"/>
      <c r="AE36" s="238"/>
      <c r="AF36" s="238">
        <v>15000000</v>
      </c>
      <c r="AG36" s="238"/>
      <c r="AH36" s="238"/>
      <c r="AI36" s="238"/>
      <c r="AJ36" s="238"/>
      <c r="AK36" s="238"/>
      <c r="AL36" s="238"/>
      <c r="AM36" s="239">
        <f t="shared" si="11"/>
        <v>15000000</v>
      </c>
      <c r="AN36" s="240">
        <v>1</v>
      </c>
      <c r="AO36" s="241"/>
      <c r="AP36" s="242"/>
      <c r="AQ36" s="242">
        <v>15000000</v>
      </c>
      <c r="AR36" s="242"/>
      <c r="AS36" s="242"/>
      <c r="AT36" s="242"/>
      <c r="AU36" s="242"/>
      <c r="AV36" s="242"/>
      <c r="AW36" s="242"/>
      <c r="AX36" s="243">
        <f t="shared" si="9"/>
        <v>15000000</v>
      </c>
      <c r="AY36" s="244">
        <v>1</v>
      </c>
      <c r="AZ36" s="237"/>
      <c r="BA36" s="238"/>
      <c r="BB36" s="238">
        <v>15000000</v>
      </c>
      <c r="BC36" s="238"/>
      <c r="BD36" s="238"/>
      <c r="BE36" s="238"/>
      <c r="BF36" s="238"/>
      <c r="BG36" s="238"/>
      <c r="BH36" s="238"/>
      <c r="BI36" s="239">
        <f t="shared" si="10"/>
        <v>15000000</v>
      </c>
      <c r="BJ36" s="240">
        <v>1</v>
      </c>
      <c r="BK36" s="241"/>
      <c r="BL36" s="242"/>
      <c r="BM36" s="242">
        <v>15000000</v>
      </c>
      <c r="BN36" s="242"/>
      <c r="BO36" s="242"/>
      <c r="BP36" s="242"/>
      <c r="BQ36" s="242"/>
      <c r="BR36" s="242"/>
      <c r="BS36" s="242"/>
      <c r="BT36" s="243">
        <f t="shared" si="16"/>
        <v>15000000</v>
      </c>
    </row>
    <row r="37" spans="1:72" ht="42" customHeight="1" x14ac:dyDescent="0.25">
      <c r="A37" s="360">
        <v>31</v>
      </c>
      <c r="B37" s="604"/>
      <c r="C37" s="602"/>
      <c r="D37" s="604"/>
      <c r="E37" s="602"/>
      <c r="F37" s="604"/>
      <c r="G37" s="604"/>
      <c r="H37" s="604"/>
      <c r="I37" s="521"/>
      <c r="J37" s="684"/>
      <c r="K37" s="681" t="s">
        <v>2680</v>
      </c>
      <c r="L37" s="681" t="s">
        <v>2806</v>
      </c>
      <c r="M37" s="508"/>
      <c r="N37" s="504" t="s">
        <v>1641</v>
      </c>
      <c r="O37" s="505" t="s">
        <v>2002</v>
      </c>
      <c r="P37" s="95">
        <v>0</v>
      </c>
      <c r="Q37" s="95">
        <v>130</v>
      </c>
      <c r="R37" s="233"/>
      <c r="S37" s="234">
        <f t="shared" si="32"/>
        <v>0</v>
      </c>
      <c r="T37" s="234">
        <f t="shared" si="38"/>
        <v>0</v>
      </c>
      <c r="U37" s="234">
        <f t="shared" si="33"/>
        <v>0</v>
      </c>
      <c r="V37" s="234">
        <f t="shared" si="34"/>
        <v>0</v>
      </c>
      <c r="W37" s="234">
        <f t="shared" si="35"/>
        <v>0</v>
      </c>
      <c r="X37" s="234">
        <f t="shared" si="39"/>
        <v>0</v>
      </c>
      <c r="Y37" s="234">
        <f>AK37+AV37+BG37+BR37</f>
        <v>876000000</v>
      </c>
      <c r="Z37" s="234">
        <f t="shared" si="40"/>
        <v>0</v>
      </c>
      <c r="AA37" s="234">
        <f t="shared" si="41"/>
        <v>876000000</v>
      </c>
      <c r="AB37" s="235" t="s">
        <v>2433</v>
      </c>
      <c r="AC37" s="244">
        <v>130</v>
      </c>
      <c r="AD37" s="237"/>
      <c r="AE37" s="238"/>
      <c r="AF37" s="238"/>
      <c r="AG37" s="238"/>
      <c r="AH37" s="238"/>
      <c r="AI37" s="238"/>
      <c r="AJ37" s="238"/>
      <c r="AK37" s="238">
        <v>219000000</v>
      </c>
      <c r="AL37" s="238"/>
      <c r="AM37" s="239">
        <f t="shared" si="11"/>
        <v>219000000</v>
      </c>
      <c r="AN37" s="240">
        <v>130</v>
      </c>
      <c r="AO37" s="241"/>
      <c r="AP37" s="242"/>
      <c r="AQ37" s="242"/>
      <c r="AR37" s="242"/>
      <c r="AS37" s="242"/>
      <c r="AT37" s="242"/>
      <c r="AU37" s="242"/>
      <c r="AV37" s="242">
        <v>219000000</v>
      </c>
      <c r="AW37" s="242"/>
      <c r="AX37" s="243">
        <f t="shared" si="9"/>
        <v>219000000</v>
      </c>
      <c r="AY37" s="244">
        <v>130</v>
      </c>
      <c r="AZ37" s="237"/>
      <c r="BA37" s="238"/>
      <c r="BB37" s="238"/>
      <c r="BC37" s="238"/>
      <c r="BD37" s="238"/>
      <c r="BE37" s="238"/>
      <c r="BF37" s="238"/>
      <c r="BG37" s="238">
        <v>219000000</v>
      </c>
      <c r="BH37" s="238"/>
      <c r="BI37" s="239">
        <f t="shared" si="10"/>
        <v>219000000</v>
      </c>
      <c r="BJ37" s="240">
        <v>130</v>
      </c>
      <c r="BK37" s="241"/>
      <c r="BL37" s="242"/>
      <c r="BM37" s="242"/>
      <c r="BN37" s="242"/>
      <c r="BO37" s="242"/>
      <c r="BP37" s="242"/>
      <c r="BQ37" s="242"/>
      <c r="BR37" s="242">
        <v>219000000</v>
      </c>
      <c r="BS37" s="242"/>
      <c r="BT37" s="243">
        <f t="shared" si="16"/>
        <v>219000000</v>
      </c>
    </row>
    <row r="38" spans="1:72" ht="33" customHeight="1" x14ac:dyDescent="0.25">
      <c r="A38" s="360">
        <v>32</v>
      </c>
      <c r="B38" s="604"/>
      <c r="C38" s="602"/>
      <c r="D38" s="604"/>
      <c r="E38" s="602"/>
      <c r="F38" s="604"/>
      <c r="G38" s="604"/>
      <c r="H38" s="604"/>
      <c r="I38" s="521"/>
      <c r="J38" s="684"/>
      <c r="K38" s="682"/>
      <c r="L38" s="682"/>
      <c r="M38" s="512"/>
      <c r="N38" s="504" t="s">
        <v>2083</v>
      </c>
      <c r="O38" s="505" t="s">
        <v>2007</v>
      </c>
      <c r="P38" s="95"/>
      <c r="Q38" s="95">
        <v>1</v>
      </c>
      <c r="R38" s="233"/>
      <c r="S38" s="234">
        <f t="shared" si="32"/>
        <v>0</v>
      </c>
      <c r="T38" s="234">
        <f t="shared" si="38"/>
        <v>0</v>
      </c>
      <c r="U38" s="234"/>
      <c r="V38" s="234"/>
      <c r="W38" s="234"/>
      <c r="X38" s="234"/>
      <c r="Y38" s="234">
        <f>AK38+AV38+BG38+BR38</f>
        <v>76764000</v>
      </c>
      <c r="Z38" s="234">
        <f t="shared" si="40"/>
        <v>0</v>
      </c>
      <c r="AA38" s="234">
        <f t="shared" si="41"/>
        <v>76764000</v>
      </c>
      <c r="AB38" s="235" t="s">
        <v>2433</v>
      </c>
      <c r="AC38" s="244">
        <v>1</v>
      </c>
      <c r="AD38" s="237"/>
      <c r="AE38" s="238"/>
      <c r="AF38" s="238"/>
      <c r="AG38" s="238"/>
      <c r="AH38" s="238"/>
      <c r="AI38" s="238"/>
      <c r="AJ38" s="238"/>
      <c r="AK38" s="238">
        <v>76764000</v>
      </c>
      <c r="AL38" s="238"/>
      <c r="AM38" s="239">
        <f t="shared" si="11"/>
        <v>76764000</v>
      </c>
      <c r="AN38" s="240"/>
      <c r="AO38" s="241"/>
      <c r="AP38" s="242"/>
      <c r="AQ38" s="242"/>
      <c r="AR38" s="242"/>
      <c r="AS38" s="242"/>
      <c r="AT38" s="242"/>
      <c r="AU38" s="242"/>
      <c r="AV38" s="242"/>
      <c r="AW38" s="242"/>
      <c r="AX38" s="243">
        <f t="shared" si="9"/>
        <v>0</v>
      </c>
      <c r="AY38" s="244"/>
      <c r="AZ38" s="237"/>
      <c r="BA38" s="238"/>
      <c r="BB38" s="238"/>
      <c r="BC38" s="238"/>
      <c r="BD38" s="238"/>
      <c r="BE38" s="238"/>
      <c r="BF38" s="238"/>
      <c r="BG38" s="238"/>
      <c r="BH38" s="238"/>
      <c r="BI38" s="239">
        <f t="shared" si="10"/>
        <v>0</v>
      </c>
      <c r="BJ38" s="240"/>
      <c r="BK38" s="241"/>
      <c r="BL38" s="242"/>
      <c r="BM38" s="242"/>
      <c r="BN38" s="242"/>
      <c r="BO38" s="242"/>
      <c r="BP38" s="242"/>
      <c r="BQ38" s="242"/>
      <c r="BR38" s="242"/>
      <c r="BS38" s="242"/>
      <c r="BT38" s="243">
        <f t="shared" si="16"/>
        <v>0</v>
      </c>
    </row>
    <row r="39" spans="1:72" ht="31.5" customHeight="1" x14ac:dyDescent="0.25">
      <c r="A39" s="360">
        <v>33</v>
      </c>
      <c r="B39" s="604"/>
      <c r="C39" s="602"/>
      <c r="D39" s="604"/>
      <c r="E39" s="602"/>
      <c r="F39" s="604"/>
      <c r="G39" s="604"/>
      <c r="H39" s="604"/>
      <c r="I39" s="521"/>
      <c r="J39" s="684"/>
      <c r="K39" s="682"/>
      <c r="L39" s="682"/>
      <c r="M39" s="513"/>
      <c r="N39" s="505" t="s">
        <v>1645</v>
      </c>
      <c r="O39" s="505" t="s">
        <v>1619</v>
      </c>
      <c r="P39" s="95">
        <v>18</v>
      </c>
      <c r="Q39" s="95">
        <v>18</v>
      </c>
      <c r="R39" s="233"/>
      <c r="S39" s="234">
        <f t="shared" si="32"/>
        <v>0</v>
      </c>
      <c r="T39" s="234">
        <f t="shared" si="38"/>
        <v>0</v>
      </c>
      <c r="U39" s="234">
        <f t="shared" si="33"/>
        <v>0</v>
      </c>
      <c r="V39" s="234">
        <f t="shared" si="34"/>
        <v>0</v>
      </c>
      <c r="W39" s="234">
        <f t="shared" si="35"/>
        <v>0</v>
      </c>
      <c r="X39" s="234">
        <f t="shared" si="39"/>
        <v>0</v>
      </c>
      <c r="Y39" s="234">
        <f>AK39+AV39+BG39+BR39</f>
        <v>208000000</v>
      </c>
      <c r="Z39" s="234">
        <f t="shared" si="40"/>
        <v>0</v>
      </c>
      <c r="AA39" s="234">
        <f t="shared" si="41"/>
        <v>208000000</v>
      </c>
      <c r="AB39" s="235" t="s">
        <v>2433</v>
      </c>
      <c r="AC39" s="244">
        <f>Q39</f>
        <v>18</v>
      </c>
      <c r="AD39" s="237"/>
      <c r="AE39" s="238"/>
      <c r="AF39" s="238"/>
      <c r="AG39" s="238"/>
      <c r="AH39" s="238"/>
      <c r="AI39" s="238"/>
      <c r="AJ39" s="238"/>
      <c r="AK39" s="238">
        <v>52000000</v>
      </c>
      <c r="AL39" s="238"/>
      <c r="AM39" s="239">
        <f t="shared" si="11"/>
        <v>52000000</v>
      </c>
      <c r="AN39" s="240">
        <v>18</v>
      </c>
      <c r="AO39" s="241"/>
      <c r="AP39" s="242"/>
      <c r="AQ39" s="242"/>
      <c r="AR39" s="242"/>
      <c r="AS39" s="242"/>
      <c r="AT39" s="242"/>
      <c r="AU39" s="242"/>
      <c r="AV39" s="242">
        <v>52000000</v>
      </c>
      <c r="AW39" s="242"/>
      <c r="AX39" s="243">
        <f t="shared" si="9"/>
        <v>52000000</v>
      </c>
      <c r="AY39" s="244">
        <v>18</v>
      </c>
      <c r="AZ39" s="237"/>
      <c r="BA39" s="238"/>
      <c r="BB39" s="238"/>
      <c r="BC39" s="238"/>
      <c r="BD39" s="238"/>
      <c r="BE39" s="238"/>
      <c r="BF39" s="238"/>
      <c r="BG39" s="238">
        <v>52000000</v>
      </c>
      <c r="BH39" s="238"/>
      <c r="BI39" s="239">
        <f t="shared" si="10"/>
        <v>52000000</v>
      </c>
      <c r="BJ39" s="240">
        <v>18</v>
      </c>
      <c r="BK39" s="241"/>
      <c r="BL39" s="242"/>
      <c r="BM39" s="242"/>
      <c r="BN39" s="242"/>
      <c r="BO39" s="242"/>
      <c r="BP39" s="242"/>
      <c r="BQ39" s="242"/>
      <c r="BR39" s="242">
        <v>52000000</v>
      </c>
      <c r="BS39" s="242"/>
      <c r="BT39" s="243">
        <f t="shared" si="16"/>
        <v>52000000</v>
      </c>
    </row>
    <row r="40" spans="1:72" ht="36" x14ac:dyDescent="0.25">
      <c r="A40" s="360">
        <v>34</v>
      </c>
      <c r="B40" s="604"/>
      <c r="C40" s="602"/>
      <c r="D40" s="604"/>
      <c r="E40" s="602"/>
      <c r="F40" s="604"/>
      <c r="G40" s="604"/>
      <c r="H40" s="604"/>
      <c r="I40" s="521"/>
      <c r="J40" s="684"/>
      <c r="K40" s="682"/>
      <c r="L40" s="682"/>
      <c r="M40" s="506"/>
      <c r="N40" s="505" t="s">
        <v>2807</v>
      </c>
      <c r="O40" s="505" t="s">
        <v>2005</v>
      </c>
      <c r="P40" s="95"/>
      <c r="Q40" s="245">
        <v>4</v>
      </c>
      <c r="R40" s="233"/>
      <c r="S40" s="234">
        <f t="shared" si="32"/>
        <v>0</v>
      </c>
      <c r="T40" s="234">
        <f t="shared" si="38"/>
        <v>0</v>
      </c>
      <c r="U40" s="234">
        <f t="shared" si="33"/>
        <v>0</v>
      </c>
      <c r="V40" s="234">
        <f t="shared" si="34"/>
        <v>0</v>
      </c>
      <c r="W40" s="234">
        <f t="shared" si="35"/>
        <v>0</v>
      </c>
      <c r="X40" s="234">
        <f t="shared" si="39"/>
        <v>0</v>
      </c>
      <c r="Y40" s="234">
        <f t="shared" ref="Y40:Y54" si="42">AK40+AV40+BG40+BR40</f>
        <v>40000000</v>
      </c>
      <c r="Z40" s="234">
        <f t="shared" si="40"/>
        <v>0</v>
      </c>
      <c r="AA40" s="234">
        <f t="shared" si="41"/>
        <v>40000000</v>
      </c>
      <c r="AB40" s="235" t="s">
        <v>2433</v>
      </c>
      <c r="AC40" s="244">
        <f>Q40/4</f>
        <v>1</v>
      </c>
      <c r="AD40" s="237"/>
      <c r="AE40" s="238"/>
      <c r="AF40" s="238"/>
      <c r="AG40" s="238"/>
      <c r="AH40" s="238"/>
      <c r="AI40" s="238"/>
      <c r="AJ40" s="238"/>
      <c r="AK40" s="238">
        <v>10000000</v>
      </c>
      <c r="AL40" s="238"/>
      <c r="AM40" s="239">
        <f t="shared" si="11"/>
        <v>10000000</v>
      </c>
      <c r="AN40" s="240">
        <f>Q40/4</f>
        <v>1</v>
      </c>
      <c r="AO40" s="241"/>
      <c r="AP40" s="242"/>
      <c r="AQ40" s="242"/>
      <c r="AR40" s="242"/>
      <c r="AS40" s="242"/>
      <c r="AT40" s="242"/>
      <c r="AU40" s="242"/>
      <c r="AV40" s="242">
        <v>10000000</v>
      </c>
      <c r="AW40" s="242"/>
      <c r="AX40" s="243">
        <f t="shared" si="9"/>
        <v>10000000</v>
      </c>
      <c r="AY40" s="244">
        <f>Q40/4</f>
        <v>1</v>
      </c>
      <c r="AZ40" s="237"/>
      <c r="BA40" s="238"/>
      <c r="BB40" s="238"/>
      <c r="BC40" s="238"/>
      <c r="BD40" s="238"/>
      <c r="BE40" s="238"/>
      <c r="BF40" s="238"/>
      <c r="BG40" s="238">
        <v>10000000</v>
      </c>
      <c r="BH40" s="238"/>
      <c r="BI40" s="239">
        <f t="shared" si="10"/>
        <v>10000000</v>
      </c>
      <c r="BJ40" s="240">
        <f>Q40/4</f>
        <v>1</v>
      </c>
      <c r="BK40" s="241"/>
      <c r="BL40" s="242"/>
      <c r="BM40" s="242"/>
      <c r="BN40" s="242"/>
      <c r="BO40" s="242"/>
      <c r="BP40" s="242"/>
      <c r="BQ40" s="242"/>
      <c r="BR40" s="242">
        <v>10000000</v>
      </c>
      <c r="BS40" s="242"/>
      <c r="BT40" s="243">
        <f t="shared" si="16"/>
        <v>10000000</v>
      </c>
    </row>
    <row r="41" spans="1:72" ht="44.25" customHeight="1" x14ac:dyDescent="0.25">
      <c r="A41" s="360">
        <v>35</v>
      </c>
      <c r="B41" s="604"/>
      <c r="C41" s="602"/>
      <c r="D41" s="604"/>
      <c r="E41" s="602"/>
      <c r="F41" s="604"/>
      <c r="G41" s="604"/>
      <c r="H41" s="604"/>
      <c r="I41" s="521"/>
      <c r="J41" s="684"/>
      <c r="K41" s="682"/>
      <c r="L41" s="682"/>
      <c r="M41" s="506"/>
      <c r="N41" s="505" t="s">
        <v>2808</v>
      </c>
      <c r="O41" s="505" t="s">
        <v>2006</v>
      </c>
      <c r="P41" s="95">
        <v>4</v>
      </c>
      <c r="Q41" s="95">
        <v>16</v>
      </c>
      <c r="R41" s="233"/>
      <c r="S41" s="234">
        <f t="shared" si="32"/>
        <v>0</v>
      </c>
      <c r="T41" s="234">
        <f t="shared" si="38"/>
        <v>0</v>
      </c>
      <c r="U41" s="234">
        <f t="shared" si="33"/>
        <v>0</v>
      </c>
      <c r="V41" s="234">
        <f t="shared" si="34"/>
        <v>0</v>
      </c>
      <c r="W41" s="234">
        <f t="shared" si="35"/>
        <v>0</v>
      </c>
      <c r="X41" s="234">
        <f t="shared" si="39"/>
        <v>0</v>
      </c>
      <c r="Y41" s="234">
        <f t="shared" si="42"/>
        <v>211200000</v>
      </c>
      <c r="Z41" s="234">
        <f t="shared" si="40"/>
        <v>0</v>
      </c>
      <c r="AA41" s="234">
        <f t="shared" si="41"/>
        <v>211200000</v>
      </c>
      <c r="AB41" s="235" t="s">
        <v>2433</v>
      </c>
      <c r="AC41" s="244">
        <v>16</v>
      </c>
      <c r="AD41" s="237"/>
      <c r="AE41" s="238"/>
      <c r="AF41" s="238"/>
      <c r="AG41" s="238"/>
      <c r="AH41" s="238"/>
      <c r="AI41" s="238"/>
      <c r="AJ41" s="238"/>
      <c r="AK41" s="238">
        <v>52800000</v>
      </c>
      <c r="AL41" s="238"/>
      <c r="AM41" s="239">
        <f t="shared" si="11"/>
        <v>52800000</v>
      </c>
      <c r="AN41" s="240">
        <v>16</v>
      </c>
      <c r="AO41" s="241"/>
      <c r="AP41" s="242"/>
      <c r="AQ41" s="242"/>
      <c r="AR41" s="242"/>
      <c r="AS41" s="242"/>
      <c r="AT41" s="242"/>
      <c r="AU41" s="242"/>
      <c r="AV41" s="242">
        <v>52800000</v>
      </c>
      <c r="AW41" s="242"/>
      <c r="AX41" s="243">
        <f t="shared" si="9"/>
        <v>52800000</v>
      </c>
      <c r="AY41" s="244">
        <v>16</v>
      </c>
      <c r="AZ41" s="237"/>
      <c r="BA41" s="238"/>
      <c r="BB41" s="238"/>
      <c r="BC41" s="238"/>
      <c r="BD41" s="238"/>
      <c r="BE41" s="238"/>
      <c r="BF41" s="238"/>
      <c r="BG41" s="238">
        <v>52800000</v>
      </c>
      <c r="BH41" s="238"/>
      <c r="BI41" s="239">
        <f t="shared" si="10"/>
        <v>52800000</v>
      </c>
      <c r="BJ41" s="240">
        <v>16</v>
      </c>
      <c r="BK41" s="241"/>
      <c r="BL41" s="242"/>
      <c r="BM41" s="242"/>
      <c r="BN41" s="242"/>
      <c r="BO41" s="242"/>
      <c r="BP41" s="242"/>
      <c r="BQ41" s="242"/>
      <c r="BR41" s="242">
        <v>52800000</v>
      </c>
      <c r="BS41" s="242"/>
      <c r="BT41" s="243">
        <f t="shared" si="16"/>
        <v>52800000</v>
      </c>
    </row>
    <row r="42" spans="1:72" ht="42.75" customHeight="1" x14ac:dyDescent="0.25">
      <c r="A42" s="360">
        <v>36</v>
      </c>
      <c r="B42" s="604"/>
      <c r="C42" s="602"/>
      <c r="D42" s="604"/>
      <c r="E42" s="602"/>
      <c r="F42" s="604"/>
      <c r="G42" s="604"/>
      <c r="H42" s="604"/>
      <c r="I42" s="521"/>
      <c r="J42" s="684"/>
      <c r="K42" s="682"/>
      <c r="L42" s="682"/>
      <c r="M42" s="506"/>
      <c r="N42" s="505" t="s">
        <v>2008</v>
      </c>
      <c r="O42" s="505" t="s">
        <v>1620</v>
      </c>
      <c r="P42" s="95"/>
      <c r="Q42" s="95">
        <f>AC42+AN42+AY42+BJ42</f>
        <v>320</v>
      </c>
      <c r="R42" s="233"/>
      <c r="S42" s="234">
        <f t="shared" si="32"/>
        <v>0</v>
      </c>
      <c r="T42" s="234">
        <f t="shared" si="38"/>
        <v>0</v>
      </c>
      <c r="U42" s="234">
        <f t="shared" si="33"/>
        <v>0</v>
      </c>
      <c r="V42" s="234">
        <f t="shared" si="34"/>
        <v>0</v>
      </c>
      <c r="W42" s="234">
        <f t="shared" si="35"/>
        <v>0</v>
      </c>
      <c r="X42" s="234">
        <f t="shared" si="39"/>
        <v>0</v>
      </c>
      <c r="Y42" s="234">
        <f t="shared" si="42"/>
        <v>63200000</v>
      </c>
      <c r="Z42" s="234">
        <f t="shared" si="40"/>
        <v>0</v>
      </c>
      <c r="AA42" s="234">
        <f t="shared" si="41"/>
        <v>63200000</v>
      </c>
      <c r="AB42" s="235" t="s">
        <v>2433</v>
      </c>
      <c r="AC42" s="244">
        <v>80</v>
      </c>
      <c r="AD42" s="237"/>
      <c r="AE42" s="238"/>
      <c r="AF42" s="238"/>
      <c r="AG42" s="238"/>
      <c r="AH42" s="238"/>
      <c r="AI42" s="238"/>
      <c r="AJ42" s="238"/>
      <c r="AK42" s="238">
        <v>15800000</v>
      </c>
      <c r="AL42" s="238"/>
      <c r="AM42" s="239">
        <f t="shared" si="11"/>
        <v>15800000</v>
      </c>
      <c r="AN42" s="240">
        <v>80</v>
      </c>
      <c r="AO42" s="241"/>
      <c r="AP42" s="242"/>
      <c r="AQ42" s="242"/>
      <c r="AR42" s="242"/>
      <c r="AS42" s="242"/>
      <c r="AT42" s="242"/>
      <c r="AU42" s="242"/>
      <c r="AV42" s="242">
        <v>15800000</v>
      </c>
      <c r="AW42" s="242"/>
      <c r="AX42" s="243">
        <f t="shared" si="9"/>
        <v>15800000</v>
      </c>
      <c r="AY42" s="244">
        <v>80</v>
      </c>
      <c r="AZ42" s="237"/>
      <c r="BA42" s="238"/>
      <c r="BB42" s="238"/>
      <c r="BC42" s="238"/>
      <c r="BD42" s="238"/>
      <c r="BE42" s="238"/>
      <c r="BF42" s="238"/>
      <c r="BG42" s="238">
        <v>15800000</v>
      </c>
      <c r="BH42" s="238"/>
      <c r="BI42" s="239">
        <f t="shared" si="10"/>
        <v>15800000</v>
      </c>
      <c r="BJ42" s="240">
        <v>80</v>
      </c>
      <c r="BK42" s="241"/>
      <c r="BL42" s="242"/>
      <c r="BM42" s="242"/>
      <c r="BN42" s="242"/>
      <c r="BO42" s="242"/>
      <c r="BP42" s="242"/>
      <c r="BQ42" s="242"/>
      <c r="BR42" s="242">
        <v>15800000</v>
      </c>
      <c r="BS42" s="242"/>
      <c r="BT42" s="243">
        <f t="shared" si="16"/>
        <v>15800000</v>
      </c>
    </row>
    <row r="43" spans="1:72" ht="27" customHeight="1" x14ac:dyDescent="0.25">
      <c r="A43" s="360">
        <v>37</v>
      </c>
      <c r="B43" s="604"/>
      <c r="C43" s="602"/>
      <c r="D43" s="604"/>
      <c r="E43" s="602"/>
      <c r="F43" s="604"/>
      <c r="G43" s="604"/>
      <c r="H43" s="604"/>
      <c r="I43" s="521"/>
      <c r="J43" s="684"/>
      <c r="K43" s="682"/>
      <c r="L43" s="682"/>
      <c r="M43" s="506"/>
      <c r="N43" s="505" t="s">
        <v>1640</v>
      </c>
      <c r="O43" s="505" t="s">
        <v>1694</v>
      </c>
      <c r="P43" s="95">
        <v>2</v>
      </c>
      <c r="Q43" s="95">
        <f>AC43+AN43+AY43+BJ43</f>
        <v>4</v>
      </c>
      <c r="R43" s="233"/>
      <c r="S43" s="234">
        <f t="shared" si="32"/>
        <v>0</v>
      </c>
      <c r="T43" s="234">
        <f t="shared" si="38"/>
        <v>0</v>
      </c>
      <c r="U43" s="234">
        <f t="shared" si="33"/>
        <v>0</v>
      </c>
      <c r="V43" s="234">
        <f t="shared" si="34"/>
        <v>0</v>
      </c>
      <c r="W43" s="234">
        <f t="shared" si="35"/>
        <v>0</v>
      </c>
      <c r="X43" s="234">
        <f t="shared" si="39"/>
        <v>0</v>
      </c>
      <c r="Y43" s="234">
        <f t="shared" si="42"/>
        <v>63200000</v>
      </c>
      <c r="Z43" s="234">
        <f t="shared" si="40"/>
        <v>0</v>
      </c>
      <c r="AA43" s="234">
        <f t="shared" si="41"/>
        <v>63200000</v>
      </c>
      <c r="AB43" s="235" t="s">
        <v>2433</v>
      </c>
      <c r="AC43" s="244">
        <v>1</v>
      </c>
      <c r="AD43" s="237"/>
      <c r="AE43" s="238"/>
      <c r="AF43" s="238"/>
      <c r="AG43" s="238"/>
      <c r="AH43" s="238"/>
      <c r="AI43" s="238"/>
      <c r="AJ43" s="238"/>
      <c r="AK43" s="238">
        <v>15800000</v>
      </c>
      <c r="AL43" s="238"/>
      <c r="AM43" s="239">
        <f t="shared" si="11"/>
        <v>15800000</v>
      </c>
      <c r="AN43" s="240">
        <v>1</v>
      </c>
      <c r="AO43" s="241"/>
      <c r="AP43" s="242"/>
      <c r="AQ43" s="242"/>
      <c r="AR43" s="242"/>
      <c r="AS43" s="242"/>
      <c r="AT43" s="242"/>
      <c r="AU43" s="242"/>
      <c r="AV43" s="242">
        <v>15800000</v>
      </c>
      <c r="AW43" s="242"/>
      <c r="AX43" s="243">
        <f t="shared" si="9"/>
        <v>15800000</v>
      </c>
      <c r="AY43" s="244">
        <v>1</v>
      </c>
      <c r="AZ43" s="237"/>
      <c r="BA43" s="238"/>
      <c r="BB43" s="238"/>
      <c r="BC43" s="238"/>
      <c r="BD43" s="238"/>
      <c r="BE43" s="238"/>
      <c r="BF43" s="238"/>
      <c r="BG43" s="238">
        <v>15800000</v>
      </c>
      <c r="BH43" s="238"/>
      <c r="BI43" s="239">
        <f t="shared" si="10"/>
        <v>15800000</v>
      </c>
      <c r="BJ43" s="240">
        <v>1</v>
      </c>
      <c r="BK43" s="241"/>
      <c r="BL43" s="242"/>
      <c r="BM43" s="242"/>
      <c r="BN43" s="242"/>
      <c r="BO43" s="242"/>
      <c r="BP43" s="242"/>
      <c r="BQ43" s="242"/>
      <c r="BR43" s="242">
        <v>15800000</v>
      </c>
      <c r="BS43" s="242"/>
      <c r="BT43" s="243">
        <f t="shared" si="16"/>
        <v>15800000</v>
      </c>
    </row>
    <row r="44" spans="1:72" ht="36.75" customHeight="1" x14ac:dyDescent="0.25">
      <c r="A44" s="360">
        <v>38</v>
      </c>
      <c r="B44" s="604"/>
      <c r="C44" s="602"/>
      <c r="D44" s="604"/>
      <c r="E44" s="602"/>
      <c r="F44" s="604"/>
      <c r="G44" s="604"/>
      <c r="H44" s="604"/>
      <c r="I44" s="521"/>
      <c r="J44" s="684"/>
      <c r="K44" s="683"/>
      <c r="L44" s="683"/>
      <c r="M44" s="506"/>
      <c r="N44" s="505" t="s">
        <v>2809</v>
      </c>
      <c r="O44" s="505" t="s">
        <v>1693</v>
      </c>
      <c r="P44" s="95">
        <v>4</v>
      </c>
      <c r="Q44" s="95">
        <f>AC44+AN44+AY44+BJ44+P44</f>
        <v>8</v>
      </c>
      <c r="R44" s="233"/>
      <c r="S44" s="234">
        <f t="shared" si="32"/>
        <v>0</v>
      </c>
      <c r="T44" s="234">
        <f t="shared" si="38"/>
        <v>0</v>
      </c>
      <c r="U44" s="234">
        <f t="shared" si="33"/>
        <v>0</v>
      </c>
      <c r="V44" s="234">
        <f t="shared" si="34"/>
        <v>0</v>
      </c>
      <c r="W44" s="234">
        <f t="shared" si="35"/>
        <v>0</v>
      </c>
      <c r="X44" s="234">
        <f t="shared" si="39"/>
        <v>0</v>
      </c>
      <c r="Y44" s="234">
        <f t="shared" si="42"/>
        <v>43500000</v>
      </c>
      <c r="Z44" s="234">
        <f t="shared" si="40"/>
        <v>0</v>
      </c>
      <c r="AA44" s="234">
        <f t="shared" si="41"/>
        <v>43500000</v>
      </c>
      <c r="AB44" s="235" t="s">
        <v>2433</v>
      </c>
      <c r="AC44" s="244">
        <v>1</v>
      </c>
      <c r="AD44" s="237"/>
      <c r="AE44" s="238"/>
      <c r="AF44" s="238"/>
      <c r="AG44" s="238"/>
      <c r="AH44" s="238"/>
      <c r="AI44" s="238"/>
      <c r="AJ44" s="238"/>
      <c r="AK44" s="238">
        <v>14500000</v>
      </c>
      <c r="AL44" s="238"/>
      <c r="AM44" s="239">
        <f t="shared" si="11"/>
        <v>14500000</v>
      </c>
      <c r="AN44" s="240">
        <v>1</v>
      </c>
      <c r="AO44" s="241"/>
      <c r="AP44" s="242"/>
      <c r="AQ44" s="242"/>
      <c r="AR44" s="242"/>
      <c r="AS44" s="242"/>
      <c r="AT44" s="242"/>
      <c r="AU44" s="242"/>
      <c r="AV44" s="242">
        <v>14500000</v>
      </c>
      <c r="AW44" s="242"/>
      <c r="AX44" s="243">
        <f t="shared" si="9"/>
        <v>14500000</v>
      </c>
      <c r="AY44" s="244">
        <v>1</v>
      </c>
      <c r="AZ44" s="237"/>
      <c r="BA44" s="238"/>
      <c r="BB44" s="238"/>
      <c r="BC44" s="238"/>
      <c r="BD44" s="238"/>
      <c r="BE44" s="238"/>
      <c r="BF44" s="238"/>
      <c r="BG44" s="238">
        <v>14500000</v>
      </c>
      <c r="BH44" s="238"/>
      <c r="BI44" s="239">
        <f t="shared" si="10"/>
        <v>14500000</v>
      </c>
      <c r="BJ44" s="240">
        <v>1</v>
      </c>
      <c r="BK44" s="241"/>
      <c r="BL44" s="242"/>
      <c r="BM44" s="242"/>
      <c r="BN44" s="242"/>
      <c r="BO44" s="242"/>
      <c r="BP44" s="242"/>
      <c r="BQ44" s="242"/>
      <c r="BR44" s="242"/>
      <c r="BS44" s="242"/>
      <c r="BT44" s="243">
        <f t="shared" si="16"/>
        <v>0</v>
      </c>
    </row>
    <row r="45" spans="1:72" ht="39" customHeight="1" x14ac:dyDescent="0.25">
      <c r="A45" s="360">
        <v>39</v>
      </c>
      <c r="B45" s="604"/>
      <c r="C45" s="602"/>
      <c r="D45" s="604"/>
      <c r="E45" s="602"/>
      <c r="F45" s="604"/>
      <c r="G45" s="604"/>
      <c r="H45" s="604"/>
      <c r="I45" s="521"/>
      <c r="J45" s="684"/>
      <c r="K45" s="515" t="s">
        <v>2681</v>
      </c>
      <c r="L45" s="519" t="s">
        <v>2810</v>
      </c>
      <c r="M45" s="506"/>
      <c r="N45" s="505" t="s">
        <v>1970</v>
      </c>
      <c r="O45" s="505" t="s">
        <v>1971</v>
      </c>
      <c r="P45" s="95"/>
      <c r="Q45" s="95">
        <f t="shared" ref="Q45:Q54" si="43">AC45+AN45+AY45+BJ45+P45</f>
        <v>4</v>
      </c>
      <c r="R45" s="233"/>
      <c r="S45" s="234">
        <f t="shared" si="32"/>
        <v>0</v>
      </c>
      <c r="T45" s="234">
        <f t="shared" si="38"/>
        <v>33971712</v>
      </c>
      <c r="U45" s="234">
        <f t="shared" si="33"/>
        <v>0</v>
      </c>
      <c r="V45" s="234">
        <f t="shared" si="34"/>
        <v>0</v>
      </c>
      <c r="W45" s="234">
        <f t="shared" si="35"/>
        <v>0</v>
      </c>
      <c r="X45" s="234">
        <f t="shared" si="39"/>
        <v>0</v>
      </c>
      <c r="Y45" s="234">
        <f t="shared" si="42"/>
        <v>0</v>
      </c>
      <c r="Z45" s="234">
        <f t="shared" si="40"/>
        <v>0</v>
      </c>
      <c r="AA45" s="234">
        <f t="shared" si="41"/>
        <v>33971712</v>
      </c>
      <c r="AB45" s="235" t="s">
        <v>2433</v>
      </c>
      <c r="AC45" s="244">
        <v>1</v>
      </c>
      <c r="AD45" s="237"/>
      <c r="AE45" s="238"/>
      <c r="AF45" s="238">
        <v>8000000</v>
      </c>
      <c r="AG45" s="238"/>
      <c r="AH45" s="238"/>
      <c r="AI45" s="238"/>
      <c r="AJ45" s="238"/>
      <c r="AK45" s="238"/>
      <c r="AL45" s="238"/>
      <c r="AM45" s="239">
        <f t="shared" si="11"/>
        <v>8000000</v>
      </c>
      <c r="AN45" s="240">
        <v>1</v>
      </c>
      <c r="AO45" s="241"/>
      <c r="AP45" s="242"/>
      <c r="AQ45" s="242">
        <f>AF45*4%+AF45</f>
        <v>8320000</v>
      </c>
      <c r="AR45" s="242"/>
      <c r="AS45" s="242"/>
      <c r="AT45" s="242"/>
      <c r="AU45" s="242"/>
      <c r="AV45" s="242"/>
      <c r="AW45" s="242"/>
      <c r="AX45" s="243">
        <f t="shared" si="9"/>
        <v>8320000</v>
      </c>
      <c r="AY45" s="244">
        <v>1</v>
      </c>
      <c r="AZ45" s="237"/>
      <c r="BA45" s="238"/>
      <c r="BB45" s="238">
        <f>AQ45*4%+AQ45</f>
        <v>8652800</v>
      </c>
      <c r="BC45" s="238"/>
      <c r="BD45" s="238"/>
      <c r="BE45" s="238"/>
      <c r="BF45" s="238"/>
      <c r="BG45" s="238"/>
      <c r="BH45" s="238"/>
      <c r="BI45" s="239">
        <f t="shared" si="10"/>
        <v>8652800</v>
      </c>
      <c r="BJ45" s="240">
        <v>1</v>
      </c>
      <c r="BK45" s="241"/>
      <c r="BL45" s="242"/>
      <c r="BM45" s="242">
        <f>BB45*4%+BB45</f>
        <v>8998912</v>
      </c>
      <c r="BN45" s="242"/>
      <c r="BO45" s="242"/>
      <c r="BP45" s="242"/>
      <c r="BQ45" s="242"/>
      <c r="BR45" s="242"/>
      <c r="BS45" s="242"/>
      <c r="BT45" s="243">
        <f t="shared" si="16"/>
        <v>8998912</v>
      </c>
    </row>
    <row r="46" spans="1:72" ht="30" customHeight="1" x14ac:dyDescent="0.25">
      <c r="A46" s="360">
        <v>40</v>
      </c>
      <c r="B46" s="604"/>
      <c r="C46" s="602"/>
      <c r="D46" s="604"/>
      <c r="E46" s="602"/>
      <c r="F46" s="604"/>
      <c r="G46" s="604"/>
      <c r="H46" s="604"/>
      <c r="I46" s="521"/>
      <c r="J46" s="684"/>
      <c r="K46" s="515" t="s">
        <v>2682</v>
      </c>
      <c r="L46" s="515" t="s">
        <v>2811</v>
      </c>
      <c r="M46" s="506"/>
      <c r="N46" s="505" t="s">
        <v>1972</v>
      </c>
      <c r="O46" s="505" t="s">
        <v>1971</v>
      </c>
      <c r="P46" s="95"/>
      <c r="Q46" s="95">
        <f t="shared" si="43"/>
        <v>4</v>
      </c>
      <c r="R46" s="233"/>
      <c r="S46" s="234">
        <f t="shared" si="32"/>
        <v>0</v>
      </c>
      <c r="T46" s="234">
        <f t="shared" si="38"/>
        <v>172400000</v>
      </c>
      <c r="U46" s="234">
        <f t="shared" si="33"/>
        <v>0</v>
      </c>
      <c r="V46" s="234">
        <f t="shared" si="34"/>
        <v>0</v>
      </c>
      <c r="W46" s="234">
        <f t="shared" si="35"/>
        <v>0</v>
      </c>
      <c r="X46" s="234"/>
      <c r="Y46" s="234">
        <f t="shared" si="42"/>
        <v>0</v>
      </c>
      <c r="Z46" s="234">
        <f t="shared" ref="Z46" si="44">AL46+AW46+BH46+BS46</f>
        <v>0</v>
      </c>
      <c r="AA46" s="234">
        <f t="shared" ref="AA46" si="45">+SUM(S46:Z46)</f>
        <v>172400000</v>
      </c>
      <c r="AB46" s="235" t="s">
        <v>2433</v>
      </c>
      <c r="AC46" s="244">
        <v>1</v>
      </c>
      <c r="AD46" s="237"/>
      <c r="AE46" s="238"/>
      <c r="AF46" s="238">
        <v>43100000</v>
      </c>
      <c r="AG46" s="238"/>
      <c r="AH46" s="238"/>
      <c r="AI46" s="238"/>
      <c r="AJ46" s="238"/>
      <c r="AK46" s="238"/>
      <c r="AL46" s="238"/>
      <c r="AM46" s="239">
        <f t="shared" si="11"/>
        <v>43100000</v>
      </c>
      <c r="AN46" s="240">
        <v>1</v>
      </c>
      <c r="AO46" s="241"/>
      <c r="AP46" s="242"/>
      <c r="AQ46" s="242">
        <v>43100000</v>
      </c>
      <c r="AR46" s="242"/>
      <c r="AS46" s="242"/>
      <c r="AT46" s="242"/>
      <c r="AU46" s="242"/>
      <c r="AV46" s="242"/>
      <c r="AW46" s="242"/>
      <c r="AX46" s="243">
        <f t="shared" si="9"/>
        <v>43100000</v>
      </c>
      <c r="AY46" s="244">
        <v>1</v>
      </c>
      <c r="AZ46" s="237"/>
      <c r="BA46" s="238"/>
      <c r="BB46" s="238">
        <v>43100000</v>
      </c>
      <c r="BC46" s="238"/>
      <c r="BD46" s="238"/>
      <c r="BE46" s="238"/>
      <c r="BF46" s="238"/>
      <c r="BG46" s="238"/>
      <c r="BH46" s="238"/>
      <c r="BI46" s="239">
        <f t="shared" si="10"/>
        <v>43100000</v>
      </c>
      <c r="BJ46" s="240">
        <v>1</v>
      </c>
      <c r="BK46" s="241"/>
      <c r="BL46" s="242"/>
      <c r="BM46" s="242">
        <v>43100000</v>
      </c>
      <c r="BN46" s="242"/>
      <c r="BO46" s="242"/>
      <c r="BP46" s="242"/>
      <c r="BQ46" s="242"/>
      <c r="BR46" s="242"/>
      <c r="BS46" s="242"/>
      <c r="BT46" s="243">
        <f t="shared" si="16"/>
        <v>43100000</v>
      </c>
    </row>
    <row r="47" spans="1:72" ht="59.25" customHeight="1" x14ac:dyDescent="0.25">
      <c r="A47" s="360">
        <v>41</v>
      </c>
      <c r="B47" s="604"/>
      <c r="C47" s="602"/>
      <c r="D47" s="604"/>
      <c r="E47" s="602"/>
      <c r="F47" s="604"/>
      <c r="G47" s="604"/>
      <c r="H47" s="604"/>
      <c r="I47" s="521"/>
      <c r="J47" s="684"/>
      <c r="K47" s="515" t="s">
        <v>2683</v>
      </c>
      <c r="L47" s="684" t="s">
        <v>1646</v>
      </c>
      <c r="M47" s="506"/>
      <c r="N47" s="505" t="s">
        <v>2812</v>
      </c>
      <c r="O47" s="505" t="s">
        <v>1627</v>
      </c>
      <c r="P47" s="95"/>
      <c r="Q47" s="95">
        <f t="shared" si="43"/>
        <v>1</v>
      </c>
      <c r="R47" s="233"/>
      <c r="S47" s="234">
        <f t="shared" ref="S47:S54" si="46">AE47+AP47+BA47+BL47</f>
        <v>0</v>
      </c>
      <c r="T47" s="234">
        <f t="shared" ref="T47:T54" si="47">AF47+AQ47+BB47+BM47</f>
        <v>12000000</v>
      </c>
      <c r="U47" s="234">
        <f t="shared" si="33"/>
        <v>0</v>
      </c>
      <c r="V47" s="234">
        <f t="shared" si="34"/>
        <v>0</v>
      </c>
      <c r="W47" s="234">
        <f t="shared" si="35"/>
        <v>0</v>
      </c>
      <c r="X47" s="234">
        <f t="shared" ref="X47:X54" si="48">AJ47+AU47+BF47+BQ47</f>
        <v>0</v>
      </c>
      <c r="Y47" s="234">
        <f t="shared" si="42"/>
        <v>0</v>
      </c>
      <c r="Z47" s="234">
        <f t="shared" ref="Z47:Z54" si="49">AL47+AW47+BH47+BS47</f>
        <v>0</v>
      </c>
      <c r="AA47" s="234">
        <f t="shared" ref="AA47:AA54" si="50">+SUM(S47:Z47)</f>
        <v>12000000</v>
      </c>
      <c r="AB47" s="235" t="s">
        <v>2433</v>
      </c>
      <c r="AC47" s="244"/>
      <c r="AD47" s="237"/>
      <c r="AE47" s="238"/>
      <c r="AF47" s="238"/>
      <c r="AG47" s="238"/>
      <c r="AH47" s="238"/>
      <c r="AI47" s="238"/>
      <c r="AJ47" s="238"/>
      <c r="AK47" s="238"/>
      <c r="AL47" s="238"/>
      <c r="AM47" s="239">
        <f t="shared" si="11"/>
        <v>0</v>
      </c>
      <c r="AN47" s="240">
        <v>1</v>
      </c>
      <c r="AO47" s="241"/>
      <c r="AP47" s="242"/>
      <c r="AQ47" s="242">
        <v>12000000</v>
      </c>
      <c r="AR47" s="242"/>
      <c r="AS47" s="242"/>
      <c r="AT47" s="242"/>
      <c r="AU47" s="242"/>
      <c r="AV47" s="242"/>
      <c r="AW47" s="242"/>
      <c r="AX47" s="243">
        <f t="shared" si="9"/>
        <v>12000000</v>
      </c>
      <c r="AY47" s="244"/>
      <c r="AZ47" s="237"/>
      <c r="BA47" s="238"/>
      <c r="BB47" s="238"/>
      <c r="BC47" s="238"/>
      <c r="BD47" s="238"/>
      <c r="BE47" s="238"/>
      <c r="BF47" s="238"/>
      <c r="BG47" s="238"/>
      <c r="BH47" s="238"/>
      <c r="BI47" s="239">
        <f t="shared" si="10"/>
        <v>0</v>
      </c>
      <c r="BJ47" s="240"/>
      <c r="BK47" s="241"/>
      <c r="BL47" s="242"/>
      <c r="BM47" s="242"/>
      <c r="BN47" s="242"/>
      <c r="BO47" s="242"/>
      <c r="BP47" s="242"/>
      <c r="BQ47" s="242"/>
      <c r="BR47" s="242"/>
      <c r="BS47" s="242"/>
      <c r="BT47" s="243">
        <f t="shared" si="16"/>
        <v>0</v>
      </c>
    </row>
    <row r="48" spans="1:72" ht="44.25" customHeight="1" x14ac:dyDescent="0.25">
      <c r="A48" s="360">
        <v>42</v>
      </c>
      <c r="B48" s="604"/>
      <c r="C48" s="602"/>
      <c r="D48" s="604"/>
      <c r="E48" s="602"/>
      <c r="F48" s="604"/>
      <c r="G48" s="604"/>
      <c r="H48" s="604"/>
      <c r="I48" s="521"/>
      <c r="J48" s="684"/>
      <c r="K48" s="515" t="s">
        <v>2684</v>
      </c>
      <c r="L48" s="684"/>
      <c r="M48" s="506"/>
      <c r="N48" s="505" t="s">
        <v>2432</v>
      </c>
      <c r="O48" s="505" t="s">
        <v>2009</v>
      </c>
      <c r="P48" s="95"/>
      <c r="Q48" s="95">
        <v>1</v>
      </c>
      <c r="R48" s="233"/>
      <c r="S48" s="234">
        <f t="shared" si="46"/>
        <v>0</v>
      </c>
      <c r="T48" s="234">
        <f t="shared" si="47"/>
        <v>20000000</v>
      </c>
      <c r="U48" s="234">
        <f t="shared" si="33"/>
        <v>0</v>
      </c>
      <c r="V48" s="234">
        <f t="shared" si="34"/>
        <v>0</v>
      </c>
      <c r="W48" s="234">
        <f t="shared" si="35"/>
        <v>0</v>
      </c>
      <c r="X48" s="234">
        <f t="shared" si="48"/>
        <v>0</v>
      </c>
      <c r="Y48" s="234">
        <f t="shared" si="42"/>
        <v>0</v>
      </c>
      <c r="Z48" s="234">
        <f t="shared" si="49"/>
        <v>0</v>
      </c>
      <c r="AA48" s="234">
        <f t="shared" si="50"/>
        <v>20000000</v>
      </c>
      <c r="AB48" s="235" t="s">
        <v>2433</v>
      </c>
      <c r="AC48" s="244"/>
      <c r="AD48" s="237"/>
      <c r="AE48" s="238"/>
      <c r="AF48" s="238"/>
      <c r="AG48" s="238"/>
      <c r="AH48" s="238"/>
      <c r="AI48" s="238"/>
      <c r="AJ48" s="238"/>
      <c r="AK48" s="238"/>
      <c r="AL48" s="238"/>
      <c r="AM48" s="239">
        <f t="shared" si="11"/>
        <v>0</v>
      </c>
      <c r="AN48" s="240">
        <v>1</v>
      </c>
      <c r="AO48" s="241"/>
      <c r="AP48" s="242"/>
      <c r="AQ48" s="242">
        <v>5000000</v>
      </c>
      <c r="AR48" s="242"/>
      <c r="AS48" s="242"/>
      <c r="AT48" s="242"/>
      <c r="AU48" s="242"/>
      <c r="AV48" s="242"/>
      <c r="AW48" s="242"/>
      <c r="AX48" s="243">
        <f t="shared" si="9"/>
        <v>5000000</v>
      </c>
      <c r="AY48" s="244">
        <v>1</v>
      </c>
      <c r="AZ48" s="237"/>
      <c r="BA48" s="238"/>
      <c r="BB48" s="238">
        <v>7000000</v>
      </c>
      <c r="BC48" s="238"/>
      <c r="BD48" s="238"/>
      <c r="BE48" s="238"/>
      <c r="BF48" s="238"/>
      <c r="BG48" s="238"/>
      <c r="BH48" s="238"/>
      <c r="BI48" s="239">
        <f t="shared" si="10"/>
        <v>7000000</v>
      </c>
      <c r="BJ48" s="240">
        <v>1</v>
      </c>
      <c r="BK48" s="241"/>
      <c r="BL48" s="242"/>
      <c r="BM48" s="242">
        <v>8000000</v>
      </c>
      <c r="BN48" s="242"/>
      <c r="BO48" s="242"/>
      <c r="BP48" s="242"/>
      <c r="BQ48" s="242"/>
      <c r="BR48" s="242"/>
      <c r="BS48" s="242"/>
      <c r="BT48" s="243">
        <f t="shared" si="16"/>
        <v>8000000</v>
      </c>
    </row>
    <row r="49" spans="1:72" ht="59.25" customHeight="1" x14ac:dyDescent="0.25">
      <c r="A49" s="360">
        <v>43</v>
      </c>
      <c r="B49" s="604"/>
      <c r="C49" s="602"/>
      <c r="D49" s="604"/>
      <c r="E49" s="602"/>
      <c r="F49" s="604"/>
      <c r="G49" s="604"/>
      <c r="H49" s="604"/>
      <c r="I49" s="521"/>
      <c r="J49" s="684"/>
      <c r="K49" s="515" t="s">
        <v>2685</v>
      </c>
      <c r="L49" s="522" t="s">
        <v>2813</v>
      </c>
      <c r="M49" s="506"/>
      <c r="N49" s="505" t="s">
        <v>1647</v>
      </c>
      <c r="O49" s="505" t="s">
        <v>1621</v>
      </c>
      <c r="P49" s="95"/>
      <c r="Q49" s="95">
        <f t="shared" si="43"/>
        <v>24</v>
      </c>
      <c r="R49" s="233"/>
      <c r="S49" s="234">
        <f t="shared" si="46"/>
        <v>0</v>
      </c>
      <c r="T49" s="234">
        <f t="shared" si="47"/>
        <v>3800000</v>
      </c>
      <c r="U49" s="234">
        <f t="shared" si="33"/>
        <v>0</v>
      </c>
      <c r="V49" s="234">
        <f t="shared" si="34"/>
        <v>0</v>
      </c>
      <c r="W49" s="234">
        <f t="shared" si="35"/>
        <v>0</v>
      </c>
      <c r="X49" s="234">
        <f t="shared" si="48"/>
        <v>0</v>
      </c>
      <c r="Y49" s="234">
        <f t="shared" si="42"/>
        <v>0</v>
      </c>
      <c r="Z49" s="234">
        <f t="shared" si="49"/>
        <v>0</v>
      </c>
      <c r="AA49" s="234">
        <f t="shared" si="50"/>
        <v>3800000</v>
      </c>
      <c r="AB49" s="235" t="s">
        <v>2433</v>
      </c>
      <c r="AC49" s="244">
        <v>6</v>
      </c>
      <c r="AD49" s="237"/>
      <c r="AE49" s="238"/>
      <c r="AF49" s="238">
        <v>800000</v>
      </c>
      <c r="AG49" s="238"/>
      <c r="AH49" s="238"/>
      <c r="AI49" s="238"/>
      <c r="AJ49" s="238"/>
      <c r="AK49" s="238"/>
      <c r="AL49" s="238"/>
      <c r="AM49" s="239">
        <f t="shared" si="11"/>
        <v>800000</v>
      </c>
      <c r="AN49" s="240">
        <v>6</v>
      </c>
      <c r="AO49" s="241"/>
      <c r="AP49" s="242"/>
      <c r="AQ49" s="242">
        <v>1000000</v>
      </c>
      <c r="AR49" s="242"/>
      <c r="AS49" s="242"/>
      <c r="AT49" s="242"/>
      <c r="AU49" s="242"/>
      <c r="AV49" s="242"/>
      <c r="AW49" s="242"/>
      <c r="AX49" s="243">
        <f t="shared" si="9"/>
        <v>1000000</v>
      </c>
      <c r="AY49" s="244">
        <v>6</v>
      </c>
      <c r="AZ49" s="237"/>
      <c r="BA49" s="238"/>
      <c r="BB49" s="238">
        <v>1000000</v>
      </c>
      <c r="BC49" s="238"/>
      <c r="BD49" s="238"/>
      <c r="BE49" s="238"/>
      <c r="BF49" s="238"/>
      <c r="BG49" s="238"/>
      <c r="BH49" s="238"/>
      <c r="BI49" s="239">
        <f t="shared" si="10"/>
        <v>1000000</v>
      </c>
      <c r="BJ49" s="240">
        <v>6</v>
      </c>
      <c r="BK49" s="241"/>
      <c r="BL49" s="242"/>
      <c r="BM49" s="242">
        <v>1000000</v>
      </c>
      <c r="BN49" s="242"/>
      <c r="BO49" s="242"/>
      <c r="BP49" s="242"/>
      <c r="BQ49" s="242"/>
      <c r="BR49" s="242"/>
      <c r="BS49" s="242"/>
      <c r="BT49" s="243">
        <f t="shared" si="16"/>
        <v>1000000</v>
      </c>
    </row>
    <row r="50" spans="1:72" ht="27" x14ac:dyDescent="0.25">
      <c r="A50" s="360">
        <v>44</v>
      </c>
      <c r="B50" s="604"/>
      <c r="C50" s="603"/>
      <c r="D50" s="604"/>
      <c r="E50" s="603"/>
      <c r="F50" s="604"/>
      <c r="G50" s="604"/>
      <c r="H50" s="604"/>
      <c r="I50" s="523"/>
      <c r="J50" s="684"/>
      <c r="K50" s="515" t="s">
        <v>2686</v>
      </c>
      <c r="L50" s="496" t="s">
        <v>2814</v>
      </c>
      <c r="M50" s="506"/>
      <c r="N50" s="505" t="s">
        <v>2815</v>
      </c>
      <c r="O50" s="505" t="s">
        <v>1971</v>
      </c>
      <c r="P50" s="95"/>
      <c r="Q50" s="95">
        <f t="shared" si="43"/>
        <v>4</v>
      </c>
      <c r="R50" s="233"/>
      <c r="S50" s="234">
        <f t="shared" si="46"/>
        <v>0</v>
      </c>
      <c r="T50" s="234">
        <f t="shared" si="47"/>
        <v>144800000</v>
      </c>
      <c r="U50" s="234">
        <f t="shared" si="33"/>
        <v>0</v>
      </c>
      <c r="V50" s="234">
        <f t="shared" si="34"/>
        <v>0</v>
      </c>
      <c r="W50" s="234">
        <f t="shared" si="35"/>
        <v>0</v>
      </c>
      <c r="X50" s="234">
        <f t="shared" si="48"/>
        <v>0</v>
      </c>
      <c r="Y50" s="234">
        <f t="shared" si="42"/>
        <v>0</v>
      </c>
      <c r="Z50" s="234">
        <f t="shared" si="49"/>
        <v>0</v>
      </c>
      <c r="AA50" s="234">
        <f t="shared" si="50"/>
        <v>144800000</v>
      </c>
      <c r="AB50" s="235" t="s">
        <v>2433</v>
      </c>
      <c r="AC50" s="244">
        <v>1</v>
      </c>
      <c r="AD50" s="237"/>
      <c r="AE50" s="238"/>
      <c r="AF50" s="238">
        <v>36200000</v>
      </c>
      <c r="AG50" s="238"/>
      <c r="AH50" s="238"/>
      <c r="AI50" s="238"/>
      <c r="AJ50" s="238"/>
      <c r="AK50" s="238"/>
      <c r="AL50" s="238"/>
      <c r="AM50" s="239">
        <f t="shared" si="11"/>
        <v>36200000</v>
      </c>
      <c r="AN50" s="240">
        <v>1</v>
      </c>
      <c r="AO50" s="241"/>
      <c r="AP50" s="242"/>
      <c r="AQ50" s="242">
        <v>36200000</v>
      </c>
      <c r="AR50" s="242"/>
      <c r="AS50" s="242"/>
      <c r="AT50" s="242"/>
      <c r="AU50" s="242"/>
      <c r="AV50" s="242"/>
      <c r="AW50" s="242"/>
      <c r="AX50" s="243">
        <f t="shared" si="9"/>
        <v>36200000</v>
      </c>
      <c r="AY50" s="244">
        <v>1</v>
      </c>
      <c r="AZ50" s="237"/>
      <c r="BA50" s="238"/>
      <c r="BB50" s="238">
        <v>36200000</v>
      </c>
      <c r="BC50" s="238"/>
      <c r="BD50" s="238"/>
      <c r="BE50" s="238"/>
      <c r="BF50" s="238"/>
      <c r="BG50" s="238"/>
      <c r="BH50" s="238"/>
      <c r="BI50" s="239">
        <f t="shared" si="10"/>
        <v>36200000</v>
      </c>
      <c r="BJ50" s="240">
        <v>1</v>
      </c>
      <c r="BK50" s="241"/>
      <c r="BL50" s="242"/>
      <c r="BM50" s="242">
        <v>36200000</v>
      </c>
      <c r="BN50" s="242"/>
      <c r="BO50" s="242"/>
      <c r="BP50" s="242"/>
      <c r="BQ50" s="242"/>
      <c r="BR50" s="242"/>
      <c r="BS50" s="242"/>
      <c r="BT50" s="243">
        <f t="shared" si="16"/>
        <v>36200000</v>
      </c>
    </row>
    <row r="51" spans="1:72" ht="30" customHeight="1" x14ac:dyDescent="0.25">
      <c r="A51" s="360">
        <v>45</v>
      </c>
      <c r="B51" s="604" t="s">
        <v>1598</v>
      </c>
      <c r="C51" s="604"/>
      <c r="D51" s="604">
        <v>1</v>
      </c>
      <c r="E51" s="601"/>
      <c r="F51" s="601" t="s">
        <v>1637</v>
      </c>
      <c r="G51" s="601">
        <v>1.1499999999999999</v>
      </c>
      <c r="H51" s="601" t="s">
        <v>1609</v>
      </c>
      <c r="I51" s="524"/>
      <c r="J51" s="681" t="s">
        <v>1610</v>
      </c>
      <c r="K51" s="515" t="s">
        <v>2687</v>
      </c>
      <c r="L51" s="509" t="s">
        <v>1638</v>
      </c>
      <c r="M51" s="506"/>
      <c r="N51" s="505" t="s">
        <v>2010</v>
      </c>
      <c r="O51" s="505" t="s">
        <v>1718</v>
      </c>
      <c r="P51" s="95"/>
      <c r="Q51" s="95">
        <f>8+P51</f>
        <v>8</v>
      </c>
      <c r="R51" s="233"/>
      <c r="S51" s="234">
        <f t="shared" si="46"/>
        <v>0</v>
      </c>
      <c r="T51" s="234">
        <f t="shared" si="47"/>
        <v>16200000</v>
      </c>
      <c r="U51" s="234">
        <f t="shared" si="33"/>
        <v>0</v>
      </c>
      <c r="V51" s="234">
        <f t="shared" si="34"/>
        <v>0</v>
      </c>
      <c r="W51" s="234">
        <f t="shared" si="35"/>
        <v>0</v>
      </c>
      <c r="X51" s="234">
        <f t="shared" si="48"/>
        <v>0</v>
      </c>
      <c r="Y51" s="234">
        <f t="shared" si="42"/>
        <v>0</v>
      </c>
      <c r="Z51" s="234">
        <f t="shared" si="49"/>
        <v>0</v>
      </c>
      <c r="AA51" s="234">
        <f>+SUM(S51:Z51)</f>
        <v>16200000</v>
      </c>
      <c r="AB51" s="235" t="s">
        <v>2433</v>
      </c>
      <c r="AC51" s="244">
        <v>2</v>
      </c>
      <c r="AD51" s="237"/>
      <c r="AE51" s="238"/>
      <c r="AF51" s="238">
        <v>4000000</v>
      </c>
      <c r="AG51" s="238"/>
      <c r="AH51" s="238"/>
      <c r="AI51" s="238"/>
      <c r="AJ51" s="238"/>
      <c r="AK51" s="238"/>
      <c r="AL51" s="238"/>
      <c r="AM51" s="239">
        <f t="shared" si="11"/>
        <v>4000000</v>
      </c>
      <c r="AN51" s="240">
        <v>2</v>
      </c>
      <c r="AO51" s="241"/>
      <c r="AP51" s="242"/>
      <c r="AQ51" s="242">
        <v>4000000</v>
      </c>
      <c r="AR51" s="242"/>
      <c r="AS51" s="242"/>
      <c r="AT51" s="242"/>
      <c r="AU51" s="242"/>
      <c r="AV51" s="242"/>
      <c r="AW51" s="242"/>
      <c r="AX51" s="243">
        <f t="shared" si="9"/>
        <v>4000000</v>
      </c>
      <c r="AY51" s="244">
        <v>2</v>
      </c>
      <c r="AZ51" s="237"/>
      <c r="BA51" s="238"/>
      <c r="BB51" s="238">
        <v>4200000</v>
      </c>
      <c r="BC51" s="238"/>
      <c r="BD51" s="238"/>
      <c r="BE51" s="238"/>
      <c r="BF51" s="238"/>
      <c r="BG51" s="238"/>
      <c r="BH51" s="238"/>
      <c r="BI51" s="239">
        <f t="shared" si="10"/>
        <v>4200000</v>
      </c>
      <c r="BJ51" s="240">
        <v>2</v>
      </c>
      <c r="BK51" s="241"/>
      <c r="BL51" s="242"/>
      <c r="BM51" s="242">
        <v>4000000</v>
      </c>
      <c r="BN51" s="242"/>
      <c r="BO51" s="242"/>
      <c r="BP51" s="242"/>
      <c r="BQ51" s="242"/>
      <c r="BR51" s="242"/>
      <c r="BS51" s="242"/>
      <c r="BT51" s="243">
        <f t="shared" si="16"/>
        <v>4000000</v>
      </c>
    </row>
    <row r="52" spans="1:72" ht="56.25" customHeight="1" x14ac:dyDescent="0.25">
      <c r="A52" s="360">
        <v>46</v>
      </c>
      <c r="B52" s="604"/>
      <c r="C52" s="604"/>
      <c r="D52" s="604"/>
      <c r="E52" s="602"/>
      <c r="F52" s="602"/>
      <c r="G52" s="602"/>
      <c r="H52" s="602"/>
      <c r="I52" s="521"/>
      <c r="J52" s="682"/>
      <c r="K52" s="519" t="s">
        <v>2688</v>
      </c>
      <c r="L52" s="519" t="s">
        <v>1648</v>
      </c>
      <c r="M52" s="506"/>
      <c r="N52" s="505" t="s">
        <v>2011</v>
      </c>
      <c r="O52" s="505" t="s">
        <v>1718</v>
      </c>
      <c r="P52" s="95"/>
      <c r="Q52" s="95">
        <f t="shared" si="43"/>
        <v>4</v>
      </c>
      <c r="R52" s="233"/>
      <c r="S52" s="234">
        <f t="shared" si="46"/>
        <v>0</v>
      </c>
      <c r="T52" s="234">
        <f t="shared" si="47"/>
        <v>8000000</v>
      </c>
      <c r="U52" s="234">
        <f t="shared" si="33"/>
        <v>0</v>
      </c>
      <c r="V52" s="234">
        <f t="shared" si="34"/>
        <v>0</v>
      </c>
      <c r="W52" s="234">
        <f t="shared" si="35"/>
        <v>0</v>
      </c>
      <c r="X52" s="234">
        <f t="shared" si="48"/>
        <v>0</v>
      </c>
      <c r="Y52" s="234">
        <f t="shared" si="42"/>
        <v>0</v>
      </c>
      <c r="Z52" s="234">
        <f t="shared" si="49"/>
        <v>0</v>
      </c>
      <c r="AA52" s="234">
        <f t="shared" si="50"/>
        <v>8000000</v>
      </c>
      <c r="AB52" s="235" t="s">
        <v>2433</v>
      </c>
      <c r="AC52" s="244">
        <v>1</v>
      </c>
      <c r="AD52" s="237"/>
      <c r="AE52" s="238"/>
      <c r="AF52" s="238">
        <v>2000000</v>
      </c>
      <c r="AG52" s="238"/>
      <c r="AH52" s="238"/>
      <c r="AI52" s="238"/>
      <c r="AJ52" s="238"/>
      <c r="AK52" s="238"/>
      <c r="AL52" s="238"/>
      <c r="AM52" s="239">
        <f t="shared" si="11"/>
        <v>2000000</v>
      </c>
      <c r="AN52" s="240">
        <v>1</v>
      </c>
      <c r="AO52" s="241"/>
      <c r="AP52" s="242"/>
      <c r="AQ52" s="242">
        <v>2000000</v>
      </c>
      <c r="AR52" s="242"/>
      <c r="AS52" s="242"/>
      <c r="AT52" s="242"/>
      <c r="AU52" s="242"/>
      <c r="AV52" s="242"/>
      <c r="AW52" s="242"/>
      <c r="AX52" s="243">
        <f t="shared" si="9"/>
        <v>2000000</v>
      </c>
      <c r="AY52" s="244">
        <v>1</v>
      </c>
      <c r="AZ52" s="237"/>
      <c r="BA52" s="238"/>
      <c r="BB52" s="238">
        <v>2000000</v>
      </c>
      <c r="BC52" s="238"/>
      <c r="BD52" s="238"/>
      <c r="BE52" s="238"/>
      <c r="BF52" s="238"/>
      <c r="BG52" s="238"/>
      <c r="BH52" s="238"/>
      <c r="BI52" s="239">
        <f t="shared" si="10"/>
        <v>2000000</v>
      </c>
      <c r="BJ52" s="240">
        <v>1</v>
      </c>
      <c r="BK52" s="241"/>
      <c r="BL52" s="242"/>
      <c r="BM52" s="242">
        <v>2000000</v>
      </c>
      <c r="BN52" s="242"/>
      <c r="BO52" s="242"/>
      <c r="BP52" s="242"/>
      <c r="BQ52" s="242"/>
      <c r="BR52" s="242"/>
      <c r="BS52" s="242"/>
      <c r="BT52" s="243">
        <f t="shared" si="16"/>
        <v>2000000</v>
      </c>
    </row>
    <row r="53" spans="1:72" ht="32.25" customHeight="1" x14ac:dyDescent="0.25">
      <c r="A53" s="360">
        <v>47</v>
      </c>
      <c r="B53" s="604" t="s">
        <v>1598</v>
      </c>
      <c r="C53" s="604"/>
      <c r="D53" s="604">
        <v>1</v>
      </c>
      <c r="E53" s="604"/>
      <c r="F53" s="604" t="s">
        <v>1637</v>
      </c>
      <c r="G53" s="604">
        <v>1.1599999999999999</v>
      </c>
      <c r="H53" s="604" t="s">
        <v>2056</v>
      </c>
      <c r="I53" s="703"/>
      <c r="J53" s="684" t="s">
        <v>1611</v>
      </c>
      <c r="K53" s="519" t="s">
        <v>2689</v>
      </c>
      <c r="L53" s="515" t="s">
        <v>2013</v>
      </c>
      <c r="M53" s="506"/>
      <c r="N53" s="505" t="s">
        <v>2016</v>
      </c>
      <c r="O53" s="505" t="s">
        <v>2014</v>
      </c>
      <c r="P53" s="95"/>
      <c r="Q53" s="95">
        <f t="shared" si="43"/>
        <v>1</v>
      </c>
      <c r="R53" s="233"/>
      <c r="S53" s="234">
        <f t="shared" si="46"/>
        <v>0</v>
      </c>
      <c r="T53" s="234">
        <f t="shared" si="47"/>
        <v>5000000</v>
      </c>
      <c r="U53" s="234">
        <f t="shared" si="33"/>
        <v>0</v>
      </c>
      <c r="V53" s="234">
        <f t="shared" si="34"/>
        <v>0</v>
      </c>
      <c r="W53" s="234">
        <f t="shared" si="35"/>
        <v>0</v>
      </c>
      <c r="X53" s="234">
        <f t="shared" si="48"/>
        <v>0</v>
      </c>
      <c r="Y53" s="234">
        <f t="shared" si="42"/>
        <v>0</v>
      </c>
      <c r="Z53" s="234">
        <f t="shared" si="49"/>
        <v>0</v>
      </c>
      <c r="AA53" s="234">
        <f t="shared" si="50"/>
        <v>5000000</v>
      </c>
      <c r="AB53" s="235" t="s">
        <v>2433</v>
      </c>
      <c r="AC53" s="244"/>
      <c r="AD53" s="237"/>
      <c r="AE53" s="238"/>
      <c r="AF53" s="238"/>
      <c r="AG53" s="238"/>
      <c r="AH53" s="238"/>
      <c r="AI53" s="238"/>
      <c r="AJ53" s="238"/>
      <c r="AK53" s="238"/>
      <c r="AL53" s="238"/>
      <c r="AM53" s="239">
        <f t="shared" si="11"/>
        <v>0</v>
      </c>
      <c r="AN53" s="240">
        <v>1</v>
      </c>
      <c r="AO53" s="241"/>
      <c r="AP53" s="242"/>
      <c r="AQ53" s="242">
        <v>5000000</v>
      </c>
      <c r="AR53" s="242"/>
      <c r="AS53" s="242"/>
      <c r="AT53" s="242"/>
      <c r="AU53" s="242"/>
      <c r="AV53" s="242"/>
      <c r="AW53" s="242"/>
      <c r="AX53" s="243">
        <f t="shared" si="9"/>
        <v>5000000</v>
      </c>
      <c r="AY53" s="244"/>
      <c r="AZ53" s="237"/>
      <c r="BA53" s="238"/>
      <c r="BB53" s="238"/>
      <c r="BC53" s="238"/>
      <c r="BD53" s="238"/>
      <c r="BE53" s="238"/>
      <c r="BF53" s="238"/>
      <c r="BG53" s="238"/>
      <c r="BH53" s="238"/>
      <c r="BI53" s="239">
        <f t="shared" si="10"/>
        <v>0</v>
      </c>
      <c r="BJ53" s="240"/>
      <c r="BK53" s="241"/>
      <c r="BL53" s="242"/>
      <c r="BM53" s="242"/>
      <c r="BN53" s="242"/>
      <c r="BO53" s="242"/>
      <c r="BP53" s="242"/>
      <c r="BQ53" s="242"/>
      <c r="BR53" s="242"/>
      <c r="BS53" s="242"/>
      <c r="BT53" s="243">
        <f t="shared" si="16"/>
        <v>0</v>
      </c>
    </row>
    <row r="54" spans="1:72" ht="42.75" customHeight="1" thickBot="1" x14ac:dyDescent="0.3">
      <c r="A54" s="363">
        <v>48</v>
      </c>
      <c r="B54" s="678"/>
      <c r="C54" s="678"/>
      <c r="D54" s="678"/>
      <c r="E54" s="678"/>
      <c r="F54" s="678"/>
      <c r="G54" s="678"/>
      <c r="H54" s="678"/>
      <c r="I54" s="729"/>
      <c r="J54" s="685"/>
      <c r="K54" s="466" t="s">
        <v>2690</v>
      </c>
      <c r="L54" s="466" t="s">
        <v>2015</v>
      </c>
      <c r="M54" s="514"/>
      <c r="N54" s="466" t="s">
        <v>2017</v>
      </c>
      <c r="O54" s="466" t="s">
        <v>2012</v>
      </c>
      <c r="P54" s="254"/>
      <c r="Q54" s="254">
        <f t="shared" si="43"/>
        <v>2</v>
      </c>
      <c r="R54" s="257"/>
      <c r="S54" s="324">
        <f t="shared" si="46"/>
        <v>0</v>
      </c>
      <c r="T54" s="324">
        <f t="shared" si="47"/>
        <v>8500000</v>
      </c>
      <c r="U54" s="324">
        <f t="shared" si="33"/>
        <v>0</v>
      </c>
      <c r="V54" s="324">
        <f t="shared" si="34"/>
        <v>0</v>
      </c>
      <c r="W54" s="324">
        <f t="shared" si="35"/>
        <v>0</v>
      </c>
      <c r="X54" s="324">
        <f t="shared" si="48"/>
        <v>0</v>
      </c>
      <c r="Y54" s="324">
        <f t="shared" si="42"/>
        <v>0</v>
      </c>
      <c r="Z54" s="324">
        <f t="shared" si="49"/>
        <v>0</v>
      </c>
      <c r="AA54" s="324">
        <f t="shared" si="50"/>
        <v>8500000</v>
      </c>
      <c r="AB54" s="258" t="s">
        <v>2433</v>
      </c>
      <c r="AC54" s="267"/>
      <c r="AD54" s="260"/>
      <c r="AE54" s="261"/>
      <c r="AF54" s="261"/>
      <c r="AG54" s="261"/>
      <c r="AH54" s="261"/>
      <c r="AI54" s="261"/>
      <c r="AJ54" s="261"/>
      <c r="AK54" s="261"/>
      <c r="AL54" s="261"/>
      <c r="AM54" s="239">
        <f t="shared" si="11"/>
        <v>0</v>
      </c>
      <c r="AN54" s="263">
        <v>1</v>
      </c>
      <c r="AO54" s="264"/>
      <c r="AP54" s="265"/>
      <c r="AQ54" s="265">
        <v>4000000</v>
      </c>
      <c r="AR54" s="265"/>
      <c r="AS54" s="265"/>
      <c r="AT54" s="265"/>
      <c r="AU54" s="265"/>
      <c r="AV54" s="265"/>
      <c r="AW54" s="265"/>
      <c r="AX54" s="266">
        <f t="shared" ref="AX54" si="51">+SUM(AP54:AW54)</f>
        <v>4000000</v>
      </c>
      <c r="AY54" s="267">
        <v>1</v>
      </c>
      <c r="AZ54" s="260"/>
      <c r="BA54" s="261"/>
      <c r="BB54" s="261">
        <v>4500000</v>
      </c>
      <c r="BC54" s="261"/>
      <c r="BD54" s="261"/>
      <c r="BE54" s="261"/>
      <c r="BF54" s="261"/>
      <c r="BG54" s="261"/>
      <c r="BH54" s="261"/>
      <c r="BI54" s="262">
        <f t="shared" ref="BI54" si="52">+SUM(BA54:BH54)</f>
        <v>4500000</v>
      </c>
      <c r="BJ54" s="263"/>
      <c r="BK54" s="264"/>
      <c r="BL54" s="265"/>
      <c r="BM54" s="265"/>
      <c r="BN54" s="265"/>
      <c r="BO54" s="265"/>
      <c r="BP54" s="265"/>
      <c r="BQ54" s="265"/>
      <c r="BR54" s="265"/>
      <c r="BS54" s="265"/>
      <c r="BT54" s="266">
        <f t="shared" si="16"/>
        <v>0</v>
      </c>
    </row>
    <row r="55" spans="1:72" ht="23.25" customHeight="1" thickBot="1" x14ac:dyDescent="0.3">
      <c r="B55" s="525"/>
      <c r="C55" s="526"/>
      <c r="D55" s="527"/>
      <c r="E55" s="526"/>
      <c r="F55" s="528"/>
      <c r="G55" s="529"/>
      <c r="H55" s="530"/>
      <c r="I55" s="531"/>
      <c r="J55" s="531"/>
      <c r="K55" s="532"/>
      <c r="L55" s="533"/>
      <c r="M55" s="531"/>
      <c r="N55" s="369"/>
      <c r="O55" s="367"/>
      <c r="P55" s="181"/>
      <c r="Q55" s="181"/>
      <c r="S55" s="370">
        <f>+SUM(S7:S54)</f>
        <v>31871846525</v>
      </c>
      <c r="T55" s="371">
        <f>+SUM(T7:T54)</f>
        <v>1486951712</v>
      </c>
      <c r="U55" s="371">
        <f t="shared" ref="U55:Z55" si="53">+SUM(U7:U54)</f>
        <v>3702248060</v>
      </c>
      <c r="V55" s="371">
        <f t="shared" si="53"/>
        <v>401593744</v>
      </c>
      <c r="W55" s="371">
        <f t="shared" si="53"/>
        <v>24404589020</v>
      </c>
      <c r="X55" s="371">
        <f t="shared" si="53"/>
        <v>7484475324</v>
      </c>
      <c r="Y55" s="371">
        <f t="shared" si="53"/>
        <v>1581864000</v>
      </c>
      <c r="Z55" s="371">
        <f t="shared" si="53"/>
        <v>0</v>
      </c>
      <c r="AA55" s="372">
        <f>+SUM(AA7:AA54)</f>
        <v>70933568385</v>
      </c>
      <c r="AE55" s="373">
        <f t="shared" ref="AE55:AM55" si="54">SUM(AE7:AE54)</f>
        <v>7935403706</v>
      </c>
      <c r="AF55" s="374">
        <f t="shared" si="54"/>
        <v>692450000</v>
      </c>
      <c r="AG55" s="375">
        <f t="shared" si="54"/>
        <v>925562015</v>
      </c>
      <c r="AH55" s="374">
        <f t="shared" si="54"/>
        <v>119973436</v>
      </c>
      <c r="AI55" s="374">
        <f t="shared" si="54"/>
        <v>6101147255</v>
      </c>
      <c r="AJ55" s="374">
        <f t="shared" si="54"/>
        <v>1811543831</v>
      </c>
      <c r="AK55" s="374">
        <f t="shared" si="54"/>
        <v>456664000</v>
      </c>
      <c r="AL55" s="374">
        <f t="shared" si="54"/>
        <v>0</v>
      </c>
      <c r="AM55" s="376">
        <f t="shared" si="54"/>
        <v>18042744243</v>
      </c>
      <c r="AP55" s="377">
        <f>SUM(AP7:AP54)</f>
        <v>7978814273</v>
      </c>
      <c r="AQ55" s="378">
        <f t="shared" ref="AQ55:AR55" si="55">SUM(AQ7:AQ54)</f>
        <v>297930000</v>
      </c>
      <c r="AR55" s="379">
        <f t="shared" si="55"/>
        <v>925562015</v>
      </c>
      <c r="AS55" s="378">
        <f>SUM(AS7:AS54)</f>
        <v>93873436</v>
      </c>
      <c r="AT55" s="378">
        <f t="shared" ref="AT55" si="56">SUM(AT7:AT54)</f>
        <v>6101147255</v>
      </c>
      <c r="AU55" s="378">
        <f t="shared" ref="AU55" si="57">SUM(AU7:AU54)</f>
        <v>1997643831</v>
      </c>
      <c r="AV55" s="378">
        <f t="shared" ref="AV55" si="58">SUM(AV7:AV54)</f>
        <v>379900000</v>
      </c>
      <c r="AW55" s="378">
        <f t="shared" ref="AW55:AX55" si="59">SUM(AW7:AW54)</f>
        <v>0</v>
      </c>
      <c r="AX55" s="380">
        <f t="shared" si="59"/>
        <v>17774870810</v>
      </c>
      <c r="BA55" s="373">
        <f>SUM(BA7:BA54)</f>
        <v>7978814273</v>
      </c>
      <c r="BB55" s="374">
        <f t="shared" ref="BB55:BC55" si="60">SUM(BB7:BB54)</f>
        <v>286962800</v>
      </c>
      <c r="BC55" s="379">
        <f t="shared" si="60"/>
        <v>925562015</v>
      </c>
      <c r="BD55" s="374">
        <f t="shared" ref="BD55" si="61">SUM(BD7:BD54)</f>
        <v>93873436</v>
      </c>
      <c r="BE55" s="374">
        <f t="shared" ref="BE55" si="62">SUM(BE7:BE54)</f>
        <v>6101147255</v>
      </c>
      <c r="BF55" s="374">
        <f t="shared" ref="BF55" si="63">SUM(BF7:BF54)</f>
        <v>1837643831</v>
      </c>
      <c r="BG55" s="374">
        <f t="shared" ref="BG55" si="64">SUM(BG7:BG54)</f>
        <v>379900000</v>
      </c>
      <c r="BH55" s="374">
        <f t="shared" ref="BH55" si="65">SUM(BH7:BH54)</f>
        <v>0</v>
      </c>
      <c r="BI55" s="376">
        <f t="shared" ref="BI55" si="66">SUM(BI7:BI54)</f>
        <v>17603903610</v>
      </c>
      <c r="BL55" s="377">
        <f>SUM(BL7:BL54)</f>
        <v>7978814273</v>
      </c>
      <c r="BM55" s="378">
        <f>SUM(BM7:BM54)</f>
        <v>213608912</v>
      </c>
      <c r="BN55" s="379">
        <f>SUM(BN7:BN54)</f>
        <v>925562015</v>
      </c>
      <c r="BO55" s="378">
        <f t="shared" ref="BO55:BQ55" si="67">SUM(BO7:BO54)</f>
        <v>93873436</v>
      </c>
      <c r="BP55" s="378">
        <f t="shared" si="67"/>
        <v>6101147255</v>
      </c>
      <c r="BQ55" s="378">
        <f t="shared" si="67"/>
        <v>1837643831</v>
      </c>
      <c r="BR55" s="378">
        <f t="shared" ref="BR55" si="68">SUM(BR7:BR54)</f>
        <v>365400000</v>
      </c>
      <c r="BS55" s="378">
        <f t="shared" ref="BS55:BT55" si="69">SUM(BS7:BS54)</f>
        <v>0</v>
      </c>
      <c r="BT55" s="380">
        <f t="shared" si="69"/>
        <v>17515049722</v>
      </c>
    </row>
    <row r="56" spans="1:72" x14ac:dyDescent="0.25">
      <c r="B56" s="525"/>
      <c r="C56" s="526"/>
      <c r="D56" s="527"/>
      <c r="E56" s="526"/>
      <c r="F56" s="528"/>
      <c r="G56" s="529"/>
      <c r="H56" s="530"/>
      <c r="I56" s="531"/>
      <c r="J56" s="531"/>
      <c r="K56" s="532"/>
      <c r="L56" s="533"/>
      <c r="M56" s="531"/>
      <c r="N56" s="369"/>
      <c r="O56" s="367"/>
      <c r="P56" s="181"/>
      <c r="Q56" s="181"/>
      <c r="BP56" s="207"/>
      <c r="BQ56" s="207"/>
      <c r="BR56" s="207"/>
      <c r="BS56" s="207"/>
      <c r="BT56" s="207"/>
    </row>
    <row r="57" spans="1:72" x14ac:dyDescent="0.25">
      <c r="H57" s="366"/>
      <c r="I57" s="367"/>
      <c r="J57" s="367"/>
      <c r="K57" s="368"/>
      <c r="L57" s="369"/>
      <c r="M57" s="367"/>
      <c r="N57" s="369"/>
      <c r="O57" s="367"/>
      <c r="P57" s="181"/>
      <c r="Q57" s="181"/>
      <c r="S57" s="381">
        <f t="shared" ref="S57:Z57" si="70">AE55+AP55+BA55+BL55</f>
        <v>31871846525</v>
      </c>
      <c r="T57" s="381">
        <f t="shared" si="70"/>
        <v>1490951712</v>
      </c>
      <c r="U57" s="381">
        <f t="shared" si="70"/>
        <v>3702248060</v>
      </c>
      <c r="V57" s="381">
        <f t="shared" si="70"/>
        <v>401593744</v>
      </c>
      <c r="W57" s="381">
        <f t="shared" si="70"/>
        <v>24404589020</v>
      </c>
      <c r="X57" s="381">
        <f t="shared" si="70"/>
        <v>7484475324</v>
      </c>
      <c r="Y57" s="381">
        <f t="shared" si="70"/>
        <v>1581864000</v>
      </c>
      <c r="Z57" s="381">
        <f t="shared" si="70"/>
        <v>0</v>
      </c>
      <c r="AA57" s="382">
        <f>+SUM(S57:Z57)</f>
        <v>70937568385</v>
      </c>
      <c r="BP57" s="207"/>
      <c r="BQ57" s="207"/>
      <c r="BR57" s="207"/>
      <c r="BS57" s="207"/>
      <c r="BT57" s="207"/>
    </row>
  </sheetData>
  <mergeCells count="143">
    <mergeCell ref="I53:I54"/>
    <mergeCell ref="J53:J54"/>
    <mergeCell ref="J51:J52"/>
    <mergeCell ref="D23:D33"/>
    <mergeCell ref="F23:F33"/>
    <mergeCell ref="G23:G33"/>
    <mergeCell ref="H23:H33"/>
    <mergeCell ref="L27:L28"/>
    <mergeCell ref="L29:L30"/>
    <mergeCell ref="G34:G50"/>
    <mergeCell ref="H34:H50"/>
    <mergeCell ref="B51:B52"/>
    <mergeCell ref="C51:C52"/>
    <mergeCell ref="D51:D52"/>
    <mergeCell ref="E51:E52"/>
    <mergeCell ref="F51:F52"/>
    <mergeCell ref="G51:G52"/>
    <mergeCell ref="H51:H52"/>
    <mergeCell ref="B53:B54"/>
    <mergeCell ref="C53:C54"/>
    <mergeCell ref="D53:D54"/>
    <mergeCell ref="E53:E54"/>
    <mergeCell ref="F53:F54"/>
    <mergeCell ref="G53:G54"/>
    <mergeCell ref="H53:H54"/>
    <mergeCell ref="A3:A5"/>
    <mergeCell ref="L7:L8"/>
    <mergeCell ref="K7:K8"/>
    <mergeCell ref="F13:F22"/>
    <mergeCell ref="K13:K15"/>
    <mergeCell ref="K31:K33"/>
    <mergeCell ref="K29:K30"/>
    <mergeCell ref="K27:K28"/>
    <mergeCell ref="BD6:BG6"/>
    <mergeCell ref="J7:J12"/>
    <mergeCell ref="L31:L33"/>
    <mergeCell ref="G13:G22"/>
    <mergeCell ref="BJ3:BJ5"/>
    <mergeCell ref="AN3:AN5"/>
    <mergeCell ref="AP3:AW3"/>
    <mergeCell ref="AX3:AX5"/>
    <mergeCell ref="AY3:AY5"/>
    <mergeCell ref="BA3:BH3"/>
    <mergeCell ref="AP4:AP5"/>
    <mergeCell ref="AQ4:AQ5"/>
    <mergeCell ref="AR4:AR5"/>
    <mergeCell ref="BH4:BH5"/>
    <mergeCell ref="BL3:BS3"/>
    <mergeCell ref="N3:N5"/>
    <mergeCell ref="I13:I22"/>
    <mergeCell ref="I23:I33"/>
    <mergeCell ref="B13:B22"/>
    <mergeCell ref="C13:C22"/>
    <mergeCell ref="D13:D22"/>
    <mergeCell ref="E15:E22"/>
    <mergeCell ref="K16:K22"/>
    <mergeCell ref="L16:L22"/>
    <mergeCell ref="J23:J33"/>
    <mergeCell ref="L23:L26"/>
    <mergeCell ref="L13:L15"/>
    <mergeCell ref="AH6:AJ6"/>
    <mergeCell ref="AH4:AJ4"/>
    <mergeCell ref="V6:X6"/>
    <mergeCell ref="AS4:AU4"/>
    <mergeCell ref="AS6:AU6"/>
    <mergeCell ref="BD4:BF4"/>
    <mergeCell ref="BO4:BQ4"/>
    <mergeCell ref="BK4:BK5"/>
    <mergeCell ref="K23:K26"/>
    <mergeCell ref="BS4:BS5"/>
    <mergeCell ref="E23:E33"/>
    <mergeCell ref="BL4:BL5"/>
    <mergeCell ref="BM4:BM5"/>
    <mergeCell ref="B7:B12"/>
    <mergeCell ref="C7:C12"/>
    <mergeCell ref="D7:D12"/>
    <mergeCell ref="BN4:BN5"/>
    <mergeCell ref="AW4:AW5"/>
    <mergeCell ref="AZ4:AZ5"/>
    <mergeCell ref="BA4:BA5"/>
    <mergeCell ref="BB4:BB5"/>
    <mergeCell ref="BC4:BC5"/>
    <mergeCell ref="AE4:AE5"/>
    <mergeCell ref="AF4:AF5"/>
    <mergeCell ref="AG4:AG5"/>
    <mergeCell ref="AL4:AL5"/>
    <mergeCell ref="AO4:AO5"/>
    <mergeCell ref="BI3:BI5"/>
    <mergeCell ref="E7:E12"/>
    <mergeCell ref="F7:F12"/>
    <mergeCell ref="G7:G12"/>
    <mergeCell ref="H7:H12"/>
    <mergeCell ref="I7:I12"/>
    <mergeCell ref="AD4:AD5"/>
    <mergeCell ref="AM3:AM5"/>
    <mergeCell ref="BJ2:BT2"/>
    <mergeCell ref="B3:B5"/>
    <mergeCell ref="C3:C5"/>
    <mergeCell ref="D3:D5"/>
    <mergeCell ref="E3:E5"/>
    <mergeCell ref="F3:F5"/>
    <mergeCell ref="G3:G5"/>
    <mergeCell ref="H3:H5"/>
    <mergeCell ref="I3:I5"/>
    <mergeCell ref="J3:J5"/>
    <mergeCell ref="S3:Z3"/>
    <mergeCell ref="AA3:AA5"/>
    <mergeCell ref="AB3:AB5"/>
    <mergeCell ref="AC3:AC5"/>
    <mergeCell ref="AE3:AL3"/>
    <mergeCell ref="U4:U5"/>
    <mergeCell ref="AC2:AM2"/>
    <mergeCell ref="AN2:AX2"/>
    <mergeCell ref="AY2:BI2"/>
    <mergeCell ref="K3:K5"/>
    <mergeCell ref="L3:L5"/>
    <mergeCell ref="M3:M5"/>
    <mergeCell ref="BT3:BT5"/>
    <mergeCell ref="O4:O5"/>
    <mergeCell ref="A1:K1"/>
    <mergeCell ref="L1:AB1"/>
    <mergeCell ref="A2:AB2"/>
    <mergeCell ref="O3:R3"/>
    <mergeCell ref="J34:J50"/>
    <mergeCell ref="H13:H22"/>
    <mergeCell ref="J13:J22"/>
    <mergeCell ref="V4:Y4"/>
    <mergeCell ref="P4:P5"/>
    <mergeCell ref="Q4:Q5"/>
    <mergeCell ref="R4:R5"/>
    <mergeCell ref="S4:S5"/>
    <mergeCell ref="T4:T5"/>
    <mergeCell ref="Z4:Z5"/>
    <mergeCell ref="L47:L48"/>
    <mergeCell ref="K37:K44"/>
    <mergeCell ref="L37:L44"/>
    <mergeCell ref="B23:B33"/>
    <mergeCell ref="C23:C33"/>
    <mergeCell ref="C34:C50"/>
    <mergeCell ref="E34:E50"/>
    <mergeCell ref="B34:B50"/>
    <mergeCell ref="D34:D50"/>
    <mergeCell ref="F34:F50"/>
  </mergeCells>
  <printOptions horizontalCentered="1" verticalCentered="1"/>
  <pageMargins left="0.70866141732283472" right="0.70866141732283472" top="0.74803149606299213" bottom="0.74803149606299213" header="0.31496062992125984" footer="0.31496062992125984"/>
  <pageSetup scale="30" fitToWidth="2"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0000"/>
    <pageSetUpPr fitToPage="1"/>
  </sheetPr>
  <dimension ref="A1:BT51"/>
  <sheetViews>
    <sheetView topLeftCell="A2" zoomScaleSheetLayoutView="100" workbookViewId="0">
      <pane xSplit="1" ySplit="5" topLeftCell="T7" activePane="bottomRight" state="frozen"/>
      <selection activeCell="A2" sqref="A2"/>
      <selection pane="topRight" activeCell="B2" sqref="B2"/>
      <selection pane="bottomLeft" activeCell="A7" sqref="A7"/>
      <selection pane="bottomRight" activeCell="BF14" sqref="BF14"/>
    </sheetView>
  </sheetViews>
  <sheetFormatPr baseColWidth="10" defaultColWidth="11.42578125" defaultRowHeight="15" x14ac:dyDescent="0.25"/>
  <cols>
    <col min="1" max="1" width="4.28515625" style="364" customWidth="1"/>
    <col min="2" max="2" width="15.7109375" style="269" customWidth="1"/>
    <col min="3" max="3" width="3" style="351" bestFit="1" customWidth="1"/>
    <col min="4" max="4" width="2.28515625" style="270" customWidth="1"/>
    <col min="5" max="5" width="3" style="351" bestFit="1" customWidth="1"/>
    <col min="6" max="6" width="14.42578125" style="365" customWidth="1"/>
    <col min="7" max="7" width="6.28515625" style="272" customWidth="1"/>
    <col min="8" max="8" width="16.7109375" style="383" customWidth="1"/>
    <col min="9" max="9" width="3.7109375" style="351" customWidth="1"/>
    <col min="10" max="10" width="18.7109375" style="351" customWidth="1"/>
    <col min="11" max="11" width="5" style="384" customWidth="1"/>
    <col min="12" max="12" width="25.7109375" style="385" customWidth="1"/>
    <col min="13" max="13" width="2.140625" style="351" customWidth="1"/>
    <col min="14" max="14" width="25.7109375" style="385" customWidth="1"/>
    <col min="15" max="15" width="16.28515625" style="351" customWidth="1"/>
    <col min="16" max="16" width="8.7109375" style="270" customWidth="1"/>
    <col min="17" max="17" width="11.42578125" style="270"/>
    <col min="18" max="18" width="7.7109375" style="207" customWidth="1"/>
    <col min="19" max="23" width="11.42578125" style="207"/>
    <col min="24" max="24" width="14.7109375" style="207" customWidth="1"/>
    <col min="25" max="25" width="13.42578125" style="270" customWidth="1"/>
    <col min="26" max="26" width="0" style="270" hidden="1" customWidth="1"/>
    <col min="27" max="28" width="0" style="207" hidden="1" customWidth="1"/>
    <col min="29" max="29" width="12.28515625" style="207" hidden="1" customWidth="1"/>
    <col min="30" max="32" width="0" style="207" hidden="1" customWidth="1"/>
    <col min="33" max="33" width="14.140625" style="207" hidden="1" customWidth="1"/>
    <col min="34" max="34" width="9.7109375" style="207" hidden="1" customWidth="1"/>
    <col min="35" max="35" width="0" style="207" hidden="1" customWidth="1"/>
    <col min="36" max="36" width="8.7109375" style="207" hidden="1" customWidth="1"/>
    <col min="37" max="37" width="12.28515625" style="207" hidden="1" customWidth="1"/>
    <col min="38" max="38" width="10.85546875" style="207" hidden="1" customWidth="1"/>
    <col min="39" max="39" width="9.5703125" style="207" hidden="1" customWidth="1"/>
    <col min="40" max="40" width="8.140625" style="207" hidden="1" customWidth="1"/>
    <col min="41" max="41" width="13.140625" style="207" hidden="1" customWidth="1"/>
    <col min="42" max="42" width="8.85546875" style="207" customWidth="1"/>
    <col min="43" max="44" width="11.42578125" style="207"/>
    <col min="45" max="45" width="12.5703125" style="207" customWidth="1"/>
    <col min="46" max="48" width="11.42578125" style="207"/>
    <col min="49" max="49" width="14.7109375" style="207" customWidth="1"/>
    <col min="50" max="56" width="0" style="207" hidden="1" customWidth="1"/>
    <col min="57" max="57" width="13.7109375" style="207" hidden="1" customWidth="1"/>
    <col min="58" max="16384" width="11.42578125" style="351"/>
  </cols>
  <sheetData>
    <row r="1" spans="1:72" ht="90.75" customHeight="1" thickBot="1" x14ac:dyDescent="0.3">
      <c r="A1" s="605" t="s">
        <v>2032</v>
      </c>
      <c r="B1" s="606"/>
      <c r="C1" s="606"/>
      <c r="D1" s="606"/>
      <c r="E1" s="606"/>
      <c r="F1" s="606"/>
      <c r="G1" s="606"/>
      <c r="H1" s="606"/>
      <c r="I1" s="606"/>
      <c r="J1" s="606"/>
      <c r="K1" s="607"/>
      <c r="L1" s="608" t="s">
        <v>2515</v>
      </c>
      <c r="M1" s="609"/>
      <c r="N1" s="609"/>
      <c r="O1" s="609"/>
      <c r="P1" s="609"/>
      <c r="Q1" s="609"/>
      <c r="R1" s="609"/>
      <c r="S1" s="609"/>
      <c r="T1" s="609"/>
      <c r="U1" s="609"/>
      <c r="V1" s="609"/>
      <c r="W1" s="609"/>
      <c r="X1" s="609"/>
      <c r="Y1" s="610"/>
      <c r="Z1" s="290"/>
      <c r="AA1" s="290"/>
      <c r="AB1" s="290"/>
      <c r="AC1" s="205"/>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row>
    <row r="2" spans="1:72" ht="32.25" thickBot="1" x14ac:dyDescent="0.55000000000000004">
      <c r="A2" s="747" t="s">
        <v>1884</v>
      </c>
      <c r="B2" s="748"/>
      <c r="C2" s="748"/>
      <c r="D2" s="748"/>
      <c r="E2" s="748"/>
      <c r="F2" s="748"/>
      <c r="G2" s="748"/>
      <c r="H2" s="748"/>
      <c r="I2" s="748"/>
      <c r="J2" s="748"/>
      <c r="K2" s="748"/>
      <c r="L2" s="748"/>
      <c r="M2" s="748"/>
      <c r="N2" s="748"/>
      <c r="O2" s="748"/>
      <c r="P2" s="748"/>
      <c r="Q2" s="748"/>
      <c r="R2" s="748"/>
      <c r="S2" s="748"/>
      <c r="T2" s="748"/>
      <c r="U2" s="748"/>
      <c r="V2" s="748"/>
      <c r="W2" s="748"/>
      <c r="X2" s="748"/>
      <c r="Y2" s="749"/>
      <c r="Z2" s="759" t="s">
        <v>1960</v>
      </c>
      <c r="AA2" s="760"/>
      <c r="AB2" s="760"/>
      <c r="AC2" s="760"/>
      <c r="AD2" s="760"/>
      <c r="AE2" s="760"/>
      <c r="AF2" s="760"/>
      <c r="AG2" s="761"/>
      <c r="AH2" s="754" t="s">
        <v>1961</v>
      </c>
      <c r="AI2" s="755"/>
      <c r="AJ2" s="755"/>
      <c r="AK2" s="755"/>
      <c r="AL2" s="755"/>
      <c r="AM2" s="755"/>
      <c r="AN2" s="755"/>
      <c r="AO2" s="756"/>
      <c r="AP2" s="759" t="s">
        <v>1962</v>
      </c>
      <c r="AQ2" s="760"/>
      <c r="AR2" s="760"/>
      <c r="AS2" s="760"/>
      <c r="AT2" s="760"/>
      <c r="AU2" s="760"/>
      <c r="AV2" s="760"/>
      <c r="AW2" s="761"/>
      <c r="AX2" s="754" t="s">
        <v>1963</v>
      </c>
      <c r="AY2" s="755"/>
      <c r="AZ2" s="755"/>
      <c r="BA2" s="755"/>
      <c r="BB2" s="755"/>
      <c r="BC2" s="755"/>
      <c r="BD2" s="755"/>
      <c r="BE2" s="756"/>
    </row>
    <row r="3" spans="1:72" s="211" customFormat="1" x14ac:dyDescent="0.25">
      <c r="A3" s="736" t="s">
        <v>1178</v>
      </c>
      <c r="B3" s="735" t="s">
        <v>1597</v>
      </c>
      <c r="C3" s="739" t="s">
        <v>15</v>
      </c>
      <c r="D3" s="740" t="s">
        <v>1</v>
      </c>
      <c r="E3" s="739" t="s">
        <v>15</v>
      </c>
      <c r="F3" s="603" t="s">
        <v>0</v>
      </c>
      <c r="G3" s="742" t="s">
        <v>13</v>
      </c>
      <c r="H3" s="603" t="s">
        <v>2</v>
      </c>
      <c r="I3" s="744" t="s">
        <v>15</v>
      </c>
      <c r="J3" s="603" t="s">
        <v>3</v>
      </c>
      <c r="K3" s="742" t="s">
        <v>14</v>
      </c>
      <c r="L3" s="603" t="s">
        <v>1635</v>
      </c>
      <c r="M3" s="744" t="s">
        <v>15</v>
      </c>
      <c r="N3" s="603" t="s">
        <v>4</v>
      </c>
      <c r="O3" s="534" t="s">
        <v>5</v>
      </c>
      <c r="P3" s="387"/>
      <c r="Q3" s="387"/>
      <c r="R3" s="388"/>
      <c r="S3" s="757" t="s">
        <v>1958</v>
      </c>
      <c r="T3" s="746"/>
      <c r="U3" s="746"/>
      <c r="V3" s="746"/>
      <c r="W3" s="746"/>
      <c r="X3" s="746" t="s">
        <v>1973</v>
      </c>
      <c r="Y3" s="758" t="s">
        <v>7</v>
      </c>
      <c r="Z3" s="668" t="s">
        <v>72</v>
      </c>
      <c r="AA3" s="209"/>
      <c r="AB3" s="752" t="s">
        <v>18</v>
      </c>
      <c r="AC3" s="753"/>
      <c r="AD3" s="753"/>
      <c r="AE3" s="753"/>
      <c r="AF3" s="753"/>
      <c r="AG3" s="656" t="s">
        <v>73</v>
      </c>
      <c r="AH3" s="659" t="s">
        <v>74</v>
      </c>
      <c r="AI3" s="210"/>
      <c r="AJ3" s="750" t="s">
        <v>18</v>
      </c>
      <c r="AK3" s="751"/>
      <c r="AL3" s="751"/>
      <c r="AM3" s="751"/>
      <c r="AN3" s="751"/>
      <c r="AO3" s="671" t="s">
        <v>75</v>
      </c>
      <c r="AP3" s="668" t="s">
        <v>76</v>
      </c>
      <c r="AQ3" s="209"/>
      <c r="AR3" s="752" t="s">
        <v>18</v>
      </c>
      <c r="AS3" s="753"/>
      <c r="AT3" s="753"/>
      <c r="AU3" s="753"/>
      <c r="AV3" s="753"/>
      <c r="AW3" s="656" t="s">
        <v>77</v>
      </c>
      <c r="AX3" s="659" t="s">
        <v>1176</v>
      </c>
      <c r="AY3" s="210"/>
      <c r="AZ3" s="750" t="s">
        <v>18</v>
      </c>
      <c r="BA3" s="751"/>
      <c r="BB3" s="751"/>
      <c r="BC3" s="751"/>
      <c r="BD3" s="751"/>
      <c r="BE3" s="671" t="s">
        <v>1177</v>
      </c>
    </row>
    <row r="4" spans="1:72" s="211" customFormat="1" ht="19.5" customHeight="1" x14ac:dyDescent="0.25">
      <c r="A4" s="737"/>
      <c r="B4" s="738"/>
      <c r="C4" s="739"/>
      <c r="D4" s="741"/>
      <c r="E4" s="739"/>
      <c r="F4" s="604"/>
      <c r="G4" s="743"/>
      <c r="H4" s="604"/>
      <c r="I4" s="743"/>
      <c r="J4" s="604"/>
      <c r="K4" s="743"/>
      <c r="L4" s="604"/>
      <c r="M4" s="743"/>
      <c r="N4" s="604"/>
      <c r="O4" s="604" t="s">
        <v>1617</v>
      </c>
      <c r="P4" s="630" t="s">
        <v>8</v>
      </c>
      <c r="Q4" s="625" t="s">
        <v>49</v>
      </c>
      <c r="R4" s="625" t="s">
        <v>20</v>
      </c>
      <c r="S4" s="630" t="s">
        <v>9</v>
      </c>
      <c r="T4" s="630" t="s">
        <v>10</v>
      </c>
      <c r="U4" s="630" t="s">
        <v>1964</v>
      </c>
      <c r="V4" s="630" t="s">
        <v>16</v>
      </c>
      <c r="W4" s="625" t="s">
        <v>17</v>
      </c>
      <c r="X4" s="630"/>
      <c r="Y4" s="632"/>
      <c r="Z4" s="669"/>
      <c r="AA4" s="664" t="s">
        <v>22</v>
      </c>
      <c r="AB4" s="666" t="s">
        <v>9</v>
      </c>
      <c r="AC4" s="666" t="s">
        <v>10</v>
      </c>
      <c r="AD4" s="666" t="s">
        <v>1964</v>
      </c>
      <c r="AE4" s="666" t="s">
        <v>16</v>
      </c>
      <c r="AF4" s="664" t="s">
        <v>17</v>
      </c>
      <c r="AG4" s="657"/>
      <c r="AH4" s="660"/>
      <c r="AI4" s="667" t="s">
        <v>19</v>
      </c>
      <c r="AJ4" s="623" t="s">
        <v>9</v>
      </c>
      <c r="AK4" s="623" t="s">
        <v>10</v>
      </c>
      <c r="AL4" s="623" t="s">
        <v>1964</v>
      </c>
      <c r="AM4" s="667" t="s">
        <v>21</v>
      </c>
      <c r="AN4" s="667" t="s">
        <v>17</v>
      </c>
      <c r="AO4" s="672"/>
      <c r="AP4" s="669"/>
      <c r="AQ4" s="664" t="s">
        <v>19</v>
      </c>
      <c r="AR4" s="666" t="s">
        <v>9</v>
      </c>
      <c r="AS4" s="666" t="s">
        <v>10</v>
      </c>
      <c r="AT4" s="666" t="s">
        <v>1964</v>
      </c>
      <c r="AU4" s="664" t="s">
        <v>21</v>
      </c>
      <c r="AV4" s="664" t="s">
        <v>17</v>
      </c>
      <c r="AW4" s="657"/>
      <c r="AX4" s="660"/>
      <c r="AY4" s="667" t="s">
        <v>19</v>
      </c>
      <c r="AZ4" s="623" t="s">
        <v>9</v>
      </c>
      <c r="BA4" s="623" t="s">
        <v>10</v>
      </c>
      <c r="BB4" s="623" t="s">
        <v>1964</v>
      </c>
      <c r="BC4" s="667" t="s">
        <v>21</v>
      </c>
      <c r="BD4" s="667" t="s">
        <v>17</v>
      </c>
      <c r="BE4" s="672"/>
    </row>
    <row r="5" spans="1:72" s="211" customFormat="1" ht="27" customHeight="1" thickBot="1" x14ac:dyDescent="0.3">
      <c r="A5" s="737"/>
      <c r="B5" s="738"/>
      <c r="C5" s="739"/>
      <c r="D5" s="741"/>
      <c r="E5" s="739"/>
      <c r="F5" s="604"/>
      <c r="G5" s="743"/>
      <c r="H5" s="604"/>
      <c r="I5" s="745"/>
      <c r="J5" s="604"/>
      <c r="K5" s="743"/>
      <c r="L5" s="604"/>
      <c r="M5" s="743"/>
      <c r="N5" s="604"/>
      <c r="O5" s="604"/>
      <c r="P5" s="630"/>
      <c r="Q5" s="630"/>
      <c r="R5" s="630"/>
      <c r="S5" s="630"/>
      <c r="T5" s="630"/>
      <c r="U5" s="630"/>
      <c r="V5" s="630"/>
      <c r="W5" s="630"/>
      <c r="X5" s="630"/>
      <c r="Y5" s="632"/>
      <c r="Z5" s="669"/>
      <c r="AA5" s="666"/>
      <c r="AB5" s="666"/>
      <c r="AC5" s="666"/>
      <c r="AD5" s="666"/>
      <c r="AE5" s="666"/>
      <c r="AF5" s="666"/>
      <c r="AG5" s="657"/>
      <c r="AH5" s="661"/>
      <c r="AI5" s="624"/>
      <c r="AJ5" s="624"/>
      <c r="AK5" s="624"/>
      <c r="AL5" s="624"/>
      <c r="AM5" s="624"/>
      <c r="AN5" s="624"/>
      <c r="AO5" s="673"/>
      <c r="AP5" s="670"/>
      <c r="AQ5" s="665"/>
      <c r="AR5" s="665"/>
      <c r="AS5" s="665"/>
      <c r="AT5" s="665"/>
      <c r="AU5" s="665"/>
      <c r="AV5" s="665"/>
      <c r="AW5" s="658"/>
      <c r="AX5" s="661"/>
      <c r="AY5" s="624"/>
      <c r="AZ5" s="624"/>
      <c r="BA5" s="624"/>
      <c r="BB5" s="624"/>
      <c r="BC5" s="624"/>
      <c r="BD5" s="624"/>
      <c r="BE5" s="673"/>
    </row>
    <row r="6" spans="1:72" x14ac:dyDescent="0.25">
      <c r="A6" s="294">
        <v>1</v>
      </c>
      <c r="B6" s="535">
        <v>2</v>
      </c>
      <c r="C6" s="515">
        <v>3</v>
      </c>
      <c r="D6" s="517">
        <v>4</v>
      </c>
      <c r="E6" s="519">
        <v>5</v>
      </c>
      <c r="F6" s="536">
        <v>6</v>
      </c>
      <c r="G6" s="537">
        <v>7</v>
      </c>
      <c r="H6" s="538">
        <v>8</v>
      </c>
      <c r="I6" s="519">
        <v>9</v>
      </c>
      <c r="J6" s="517">
        <v>10</v>
      </c>
      <c r="K6" s="537">
        <v>11</v>
      </c>
      <c r="L6" s="517">
        <v>12</v>
      </c>
      <c r="M6" s="537">
        <v>13</v>
      </c>
      <c r="N6" s="517">
        <v>14</v>
      </c>
      <c r="O6" s="537">
        <v>15</v>
      </c>
      <c r="P6" s="214">
        <v>16</v>
      </c>
      <c r="Q6" s="217">
        <v>17</v>
      </c>
      <c r="R6" s="214">
        <v>18</v>
      </c>
      <c r="S6" s="217">
        <v>19</v>
      </c>
      <c r="T6" s="214">
        <v>20</v>
      </c>
      <c r="U6" s="217">
        <v>21</v>
      </c>
      <c r="V6" s="214">
        <v>22</v>
      </c>
      <c r="W6" s="217">
        <v>23</v>
      </c>
      <c r="X6" s="214">
        <v>24</v>
      </c>
      <c r="Y6" s="219">
        <v>25</v>
      </c>
      <c r="Z6" s="224">
        <v>26</v>
      </c>
      <c r="AA6" s="225">
        <v>27</v>
      </c>
      <c r="AB6" s="226">
        <v>28</v>
      </c>
      <c r="AC6" s="225">
        <v>29</v>
      </c>
      <c r="AD6" s="226">
        <v>30</v>
      </c>
      <c r="AE6" s="225">
        <v>31</v>
      </c>
      <c r="AF6" s="226">
        <v>32</v>
      </c>
      <c r="AG6" s="227">
        <v>33</v>
      </c>
      <c r="AH6" s="228">
        <v>34</v>
      </c>
      <c r="AI6" s="221">
        <v>35</v>
      </c>
      <c r="AJ6" s="222">
        <v>36</v>
      </c>
      <c r="AK6" s="221">
        <v>37</v>
      </c>
      <c r="AL6" s="222">
        <v>38</v>
      </c>
      <c r="AM6" s="221">
        <v>39</v>
      </c>
      <c r="AN6" s="222">
        <v>40</v>
      </c>
      <c r="AO6" s="223">
        <v>41</v>
      </c>
      <c r="AP6" s="224">
        <v>42</v>
      </c>
      <c r="AQ6" s="225">
        <v>43</v>
      </c>
      <c r="AR6" s="226">
        <v>44</v>
      </c>
      <c r="AS6" s="225">
        <v>45</v>
      </c>
      <c r="AT6" s="226">
        <v>46</v>
      </c>
      <c r="AU6" s="225">
        <v>47</v>
      </c>
      <c r="AV6" s="226">
        <v>48</v>
      </c>
      <c r="AW6" s="227">
        <v>49</v>
      </c>
      <c r="AX6" s="228">
        <v>50</v>
      </c>
      <c r="AY6" s="221">
        <v>51</v>
      </c>
      <c r="AZ6" s="222">
        <v>52</v>
      </c>
      <c r="BA6" s="221">
        <v>53</v>
      </c>
      <c r="BB6" s="222">
        <v>54</v>
      </c>
      <c r="BC6" s="221">
        <v>55</v>
      </c>
      <c r="BD6" s="222">
        <v>56</v>
      </c>
      <c r="BE6" s="389">
        <v>57</v>
      </c>
    </row>
    <row r="7" spans="1:72" ht="30.75" customHeight="1" x14ac:dyDescent="0.25">
      <c r="A7" s="360">
        <v>1</v>
      </c>
      <c r="B7" s="733" t="s">
        <v>1598</v>
      </c>
      <c r="C7" s="601"/>
      <c r="D7" s="601">
        <v>1</v>
      </c>
      <c r="E7" s="601"/>
      <c r="F7" s="601" t="s">
        <v>2060</v>
      </c>
      <c r="G7" s="604">
        <v>1.17</v>
      </c>
      <c r="H7" s="604" t="s">
        <v>1920</v>
      </c>
      <c r="I7" s="604"/>
      <c r="J7" s="684" t="s">
        <v>2841</v>
      </c>
      <c r="K7" s="681" t="s">
        <v>2691</v>
      </c>
      <c r="L7" s="681" t="s">
        <v>2816</v>
      </c>
      <c r="M7" s="506"/>
      <c r="N7" s="519" t="s">
        <v>1911</v>
      </c>
      <c r="O7" s="519" t="s">
        <v>2319</v>
      </c>
      <c r="P7" s="95"/>
      <c r="Q7" s="95">
        <v>4</v>
      </c>
      <c r="R7" s="233"/>
      <c r="S7" s="234">
        <f>AB7+AJ7+AR7+AZ7</f>
        <v>0</v>
      </c>
      <c r="T7" s="234">
        <f t="shared" ref="T7:W22" si="0">AC7+AK7+AS7+BA7</f>
        <v>60600000</v>
      </c>
      <c r="U7" s="234">
        <f t="shared" si="0"/>
        <v>0</v>
      </c>
      <c r="V7" s="234">
        <f t="shared" si="0"/>
        <v>0</v>
      </c>
      <c r="W7" s="234">
        <f t="shared" si="0"/>
        <v>0</v>
      </c>
      <c r="X7" s="234">
        <f>+SUM(S7:W7)</f>
        <v>60600000</v>
      </c>
      <c r="Y7" s="235" t="s">
        <v>37</v>
      </c>
      <c r="Z7" s="240">
        <v>1</v>
      </c>
      <c r="AA7" s="241"/>
      <c r="AB7" s="242">
        <v>0</v>
      </c>
      <c r="AC7" s="242">
        <v>14400000</v>
      </c>
      <c r="AD7" s="242"/>
      <c r="AE7" s="242"/>
      <c r="AF7" s="242"/>
      <c r="AG7" s="243">
        <f>+SUM(AB7:AF7)</f>
        <v>14400000</v>
      </c>
      <c r="AH7" s="244">
        <v>1</v>
      </c>
      <c r="AI7" s="237"/>
      <c r="AJ7" s="238"/>
      <c r="AK7" s="238">
        <v>15000000</v>
      </c>
      <c r="AL7" s="238"/>
      <c r="AM7" s="238"/>
      <c r="AN7" s="238"/>
      <c r="AO7" s="239">
        <f>+SUM(AJ7:AN7)</f>
        <v>15000000</v>
      </c>
      <c r="AP7" s="240">
        <v>1</v>
      </c>
      <c r="AQ7" s="241"/>
      <c r="AR7" s="242"/>
      <c r="AS7" s="242">
        <v>15400000</v>
      </c>
      <c r="AT7" s="242"/>
      <c r="AU7" s="242"/>
      <c r="AV7" s="242"/>
      <c r="AW7" s="243">
        <f>+SUM(AR7:AV7)</f>
        <v>15400000</v>
      </c>
      <c r="AX7" s="244">
        <v>1</v>
      </c>
      <c r="AY7" s="237"/>
      <c r="AZ7" s="238"/>
      <c r="BA7" s="238">
        <v>15800000</v>
      </c>
      <c r="BB7" s="238"/>
      <c r="BC7" s="238"/>
      <c r="BD7" s="238"/>
      <c r="BE7" s="239">
        <f>+SUM(AZ7:BD7)</f>
        <v>15800000</v>
      </c>
    </row>
    <row r="8" spans="1:72" ht="30.75" customHeight="1" x14ac:dyDescent="0.25">
      <c r="A8" s="360">
        <v>2</v>
      </c>
      <c r="B8" s="734"/>
      <c r="C8" s="602"/>
      <c r="D8" s="602"/>
      <c r="E8" s="602"/>
      <c r="F8" s="602"/>
      <c r="G8" s="604"/>
      <c r="H8" s="604"/>
      <c r="I8" s="604"/>
      <c r="J8" s="684"/>
      <c r="K8" s="682"/>
      <c r="L8" s="682"/>
      <c r="M8" s="511"/>
      <c r="N8" s="519" t="s">
        <v>1697</v>
      </c>
      <c r="O8" s="519" t="s">
        <v>2318</v>
      </c>
      <c r="P8" s="95">
        <v>0</v>
      </c>
      <c r="Q8" s="95">
        <v>1</v>
      </c>
      <c r="R8" s="233"/>
      <c r="S8" s="234">
        <f t="shared" ref="S8:S36" si="1">AB8+AJ8+AR8+AZ8</f>
        <v>0</v>
      </c>
      <c r="T8" s="234">
        <f t="shared" si="0"/>
        <v>4500000</v>
      </c>
      <c r="U8" s="234">
        <f t="shared" ref="U8:U15" si="2">AD8+AL8+AT8+BB8</f>
        <v>0</v>
      </c>
      <c r="V8" s="234">
        <f t="shared" ref="V8:V15" si="3">AE8+AM8+AU8+BC8</f>
        <v>0</v>
      </c>
      <c r="W8" s="234">
        <f t="shared" ref="W8:W15" si="4">AF8+AN8+AV8+BD8</f>
        <v>0</v>
      </c>
      <c r="X8" s="234">
        <f t="shared" ref="X8:X47" si="5">+SUM(S8:W8)</f>
        <v>4500000</v>
      </c>
      <c r="Y8" s="235" t="s">
        <v>37</v>
      </c>
      <c r="Z8" s="240">
        <v>1</v>
      </c>
      <c r="AA8" s="241"/>
      <c r="AB8" s="242"/>
      <c r="AC8" s="242">
        <v>3000000</v>
      </c>
      <c r="AD8" s="242"/>
      <c r="AE8" s="242"/>
      <c r="AF8" s="242"/>
      <c r="AG8" s="243">
        <f t="shared" ref="AG8:AG48" si="6">+SUM(AB8:AF8)</f>
        <v>3000000</v>
      </c>
      <c r="AH8" s="244">
        <v>1</v>
      </c>
      <c r="AI8" s="237"/>
      <c r="AJ8" s="238"/>
      <c r="AK8" s="238">
        <v>500000</v>
      </c>
      <c r="AL8" s="238"/>
      <c r="AM8" s="238"/>
      <c r="AN8" s="238"/>
      <c r="AO8" s="239">
        <f t="shared" ref="AO8:AO48" si="7">+SUM(AJ8:AN8)</f>
        <v>500000</v>
      </c>
      <c r="AP8" s="240"/>
      <c r="AQ8" s="241"/>
      <c r="AR8" s="242"/>
      <c r="AS8" s="242">
        <v>500000</v>
      </c>
      <c r="AT8" s="242"/>
      <c r="AU8" s="242"/>
      <c r="AV8" s="242"/>
      <c r="AW8" s="243">
        <f t="shared" ref="AW8:AW48" si="8">+SUM(AR8:AV8)</f>
        <v>500000</v>
      </c>
      <c r="AX8" s="244">
        <v>1</v>
      </c>
      <c r="AY8" s="237"/>
      <c r="AZ8" s="238"/>
      <c r="BA8" s="238">
        <v>500000</v>
      </c>
      <c r="BB8" s="238"/>
      <c r="BC8" s="238"/>
      <c r="BD8" s="238"/>
      <c r="BE8" s="239">
        <f t="shared" ref="BE8:BE48" si="9">+SUM(AZ8:BD8)</f>
        <v>500000</v>
      </c>
    </row>
    <row r="9" spans="1:72" ht="17.25" customHeight="1" x14ac:dyDescent="0.25">
      <c r="A9" s="360">
        <v>3</v>
      </c>
      <c r="B9" s="734"/>
      <c r="C9" s="602"/>
      <c r="D9" s="602"/>
      <c r="E9" s="602"/>
      <c r="F9" s="602"/>
      <c r="G9" s="604"/>
      <c r="H9" s="604"/>
      <c r="I9" s="604"/>
      <c r="J9" s="684"/>
      <c r="K9" s="682"/>
      <c r="L9" s="682"/>
      <c r="M9" s="511"/>
      <c r="N9" s="519" t="s">
        <v>1731</v>
      </c>
      <c r="O9" s="519" t="s">
        <v>2317</v>
      </c>
      <c r="P9" s="95">
        <v>0</v>
      </c>
      <c r="Q9" s="95">
        <v>4</v>
      </c>
      <c r="R9" s="233"/>
      <c r="S9" s="234">
        <f t="shared" si="1"/>
        <v>0</v>
      </c>
      <c r="T9" s="234">
        <f t="shared" si="0"/>
        <v>24400000</v>
      </c>
      <c r="U9" s="234">
        <f t="shared" si="2"/>
        <v>0</v>
      </c>
      <c r="V9" s="234">
        <f t="shared" si="3"/>
        <v>0</v>
      </c>
      <c r="W9" s="234">
        <f t="shared" si="4"/>
        <v>0</v>
      </c>
      <c r="X9" s="234">
        <f t="shared" si="5"/>
        <v>24400000</v>
      </c>
      <c r="Y9" s="235" t="s">
        <v>37</v>
      </c>
      <c r="Z9" s="240">
        <v>1</v>
      </c>
      <c r="AA9" s="241"/>
      <c r="AB9" s="242"/>
      <c r="AC9" s="242">
        <v>5000000</v>
      </c>
      <c r="AD9" s="242"/>
      <c r="AE9" s="242"/>
      <c r="AF9" s="242"/>
      <c r="AG9" s="243">
        <f t="shared" si="6"/>
        <v>5000000</v>
      </c>
      <c r="AH9" s="244">
        <v>1</v>
      </c>
      <c r="AI9" s="237"/>
      <c r="AJ9" s="238"/>
      <c r="AK9" s="238">
        <v>6200000</v>
      </c>
      <c r="AL9" s="238"/>
      <c r="AM9" s="238"/>
      <c r="AN9" s="238"/>
      <c r="AO9" s="239">
        <f t="shared" si="7"/>
        <v>6200000</v>
      </c>
      <c r="AP9" s="240">
        <v>1</v>
      </c>
      <c r="AQ9" s="241"/>
      <c r="AR9" s="242"/>
      <c r="AS9" s="242">
        <v>6400000</v>
      </c>
      <c r="AT9" s="242"/>
      <c r="AU9" s="242"/>
      <c r="AV9" s="242"/>
      <c r="AW9" s="243">
        <f t="shared" si="8"/>
        <v>6400000</v>
      </c>
      <c r="AX9" s="244">
        <v>1</v>
      </c>
      <c r="AY9" s="237"/>
      <c r="AZ9" s="238"/>
      <c r="BA9" s="238">
        <v>6800000</v>
      </c>
      <c r="BB9" s="238"/>
      <c r="BC9" s="238"/>
      <c r="BD9" s="238"/>
      <c r="BE9" s="239">
        <f t="shared" si="9"/>
        <v>6800000</v>
      </c>
    </row>
    <row r="10" spans="1:72" ht="17.25" customHeight="1" x14ac:dyDescent="0.25">
      <c r="A10" s="360">
        <v>4</v>
      </c>
      <c r="B10" s="734"/>
      <c r="C10" s="602"/>
      <c r="D10" s="602"/>
      <c r="E10" s="602"/>
      <c r="F10" s="602"/>
      <c r="G10" s="604"/>
      <c r="H10" s="604"/>
      <c r="I10" s="604"/>
      <c r="J10" s="684"/>
      <c r="K10" s="682"/>
      <c r="L10" s="682"/>
      <c r="M10" s="506"/>
      <c r="N10" s="519" t="s">
        <v>1728</v>
      </c>
      <c r="O10" s="519" t="s">
        <v>1729</v>
      </c>
      <c r="P10" s="95">
        <v>0</v>
      </c>
      <c r="Q10" s="95">
        <v>4</v>
      </c>
      <c r="R10" s="233"/>
      <c r="S10" s="234">
        <f t="shared" si="1"/>
        <v>0</v>
      </c>
      <c r="T10" s="234">
        <f t="shared" si="0"/>
        <v>39000000</v>
      </c>
      <c r="U10" s="234">
        <f t="shared" si="2"/>
        <v>0</v>
      </c>
      <c r="V10" s="234">
        <f t="shared" si="3"/>
        <v>0</v>
      </c>
      <c r="W10" s="234">
        <f t="shared" si="4"/>
        <v>0</v>
      </c>
      <c r="X10" s="234">
        <f t="shared" si="5"/>
        <v>39000000</v>
      </c>
      <c r="Y10" s="235" t="s">
        <v>37</v>
      </c>
      <c r="Z10" s="240">
        <v>1</v>
      </c>
      <c r="AA10" s="241"/>
      <c r="AB10" s="242"/>
      <c r="AC10" s="242">
        <v>8000000</v>
      </c>
      <c r="AD10" s="242"/>
      <c r="AE10" s="242"/>
      <c r="AF10" s="242"/>
      <c r="AG10" s="243">
        <f t="shared" si="6"/>
        <v>8000000</v>
      </c>
      <c r="AH10" s="244">
        <v>1</v>
      </c>
      <c r="AI10" s="237"/>
      <c r="AJ10" s="238"/>
      <c r="AK10" s="238">
        <v>10000000</v>
      </c>
      <c r="AL10" s="238"/>
      <c r="AM10" s="238"/>
      <c r="AN10" s="238"/>
      <c r="AO10" s="239">
        <f t="shared" si="7"/>
        <v>10000000</v>
      </c>
      <c r="AP10" s="240">
        <v>1</v>
      </c>
      <c r="AQ10" s="241"/>
      <c r="AR10" s="242"/>
      <c r="AS10" s="242">
        <v>10500000</v>
      </c>
      <c r="AT10" s="242"/>
      <c r="AU10" s="242"/>
      <c r="AV10" s="242"/>
      <c r="AW10" s="243">
        <f t="shared" si="8"/>
        <v>10500000</v>
      </c>
      <c r="AX10" s="244">
        <v>1</v>
      </c>
      <c r="AY10" s="237"/>
      <c r="AZ10" s="238"/>
      <c r="BA10" s="238">
        <v>10500000</v>
      </c>
      <c r="BB10" s="238"/>
      <c r="BC10" s="238"/>
      <c r="BD10" s="238"/>
      <c r="BE10" s="239">
        <f t="shared" si="9"/>
        <v>10500000</v>
      </c>
    </row>
    <row r="11" spans="1:72" ht="34.5" customHeight="1" x14ac:dyDescent="0.25">
      <c r="A11" s="360">
        <v>5</v>
      </c>
      <c r="B11" s="734"/>
      <c r="C11" s="602"/>
      <c r="D11" s="602"/>
      <c r="E11" s="602"/>
      <c r="F11" s="602"/>
      <c r="G11" s="604"/>
      <c r="H11" s="604"/>
      <c r="I11" s="604"/>
      <c r="J11" s="684"/>
      <c r="K11" s="683"/>
      <c r="L11" s="683"/>
      <c r="M11" s="506"/>
      <c r="N11" s="519" t="s">
        <v>1730</v>
      </c>
      <c r="O11" s="519" t="s">
        <v>1831</v>
      </c>
      <c r="P11" s="95">
        <v>0</v>
      </c>
      <c r="Q11" s="95">
        <f>4*4</f>
        <v>16</v>
      </c>
      <c r="R11" s="233"/>
      <c r="S11" s="234">
        <f t="shared" si="1"/>
        <v>0</v>
      </c>
      <c r="T11" s="234">
        <f t="shared" si="0"/>
        <v>15000000</v>
      </c>
      <c r="U11" s="234">
        <f t="shared" si="2"/>
        <v>0</v>
      </c>
      <c r="V11" s="234">
        <f t="shared" si="3"/>
        <v>0</v>
      </c>
      <c r="W11" s="234">
        <f t="shared" si="4"/>
        <v>0</v>
      </c>
      <c r="X11" s="234">
        <f t="shared" si="5"/>
        <v>15000000</v>
      </c>
      <c r="Y11" s="235" t="s">
        <v>37</v>
      </c>
      <c r="Z11" s="240">
        <v>4</v>
      </c>
      <c r="AA11" s="241"/>
      <c r="AB11" s="242"/>
      <c r="AC11" s="242">
        <v>3000000</v>
      </c>
      <c r="AD11" s="242"/>
      <c r="AE11" s="242"/>
      <c r="AF11" s="242"/>
      <c r="AG11" s="243">
        <f t="shared" si="6"/>
        <v>3000000</v>
      </c>
      <c r="AH11" s="244">
        <v>4</v>
      </c>
      <c r="AI11" s="237"/>
      <c r="AJ11" s="238"/>
      <c r="AK11" s="238">
        <v>3500000</v>
      </c>
      <c r="AL11" s="238"/>
      <c r="AM11" s="238"/>
      <c r="AN11" s="238"/>
      <c r="AO11" s="239">
        <f t="shared" si="7"/>
        <v>3500000</v>
      </c>
      <c r="AP11" s="240">
        <v>4</v>
      </c>
      <c r="AQ11" s="241"/>
      <c r="AR11" s="242"/>
      <c r="AS11" s="242">
        <v>4000000</v>
      </c>
      <c r="AT11" s="242"/>
      <c r="AU11" s="242"/>
      <c r="AV11" s="242"/>
      <c r="AW11" s="243">
        <f t="shared" si="8"/>
        <v>4000000</v>
      </c>
      <c r="AX11" s="244">
        <v>4</v>
      </c>
      <c r="AY11" s="237"/>
      <c r="AZ11" s="238"/>
      <c r="BA11" s="238">
        <v>4500000</v>
      </c>
      <c r="BB11" s="238"/>
      <c r="BC11" s="238"/>
      <c r="BD11" s="238"/>
      <c r="BE11" s="239">
        <f t="shared" si="9"/>
        <v>4500000</v>
      </c>
    </row>
    <row r="12" spans="1:72" ht="36.75" customHeight="1" x14ac:dyDescent="0.25">
      <c r="A12" s="360">
        <v>6</v>
      </c>
      <c r="B12" s="734"/>
      <c r="C12" s="602"/>
      <c r="D12" s="602"/>
      <c r="E12" s="602"/>
      <c r="F12" s="602"/>
      <c r="G12" s="604"/>
      <c r="H12" s="604"/>
      <c r="I12" s="604"/>
      <c r="J12" s="684"/>
      <c r="K12" s="681" t="s">
        <v>2692</v>
      </c>
      <c r="L12" s="681" t="s">
        <v>2817</v>
      </c>
      <c r="M12" s="506"/>
      <c r="N12" s="519" t="s">
        <v>1903</v>
      </c>
      <c r="O12" s="519" t="s">
        <v>1905</v>
      </c>
      <c r="P12" s="95">
        <v>0</v>
      </c>
      <c r="Q12" s="95">
        <v>12</v>
      </c>
      <c r="R12" s="233"/>
      <c r="S12" s="234">
        <f t="shared" si="1"/>
        <v>0</v>
      </c>
      <c r="T12" s="234">
        <f t="shared" si="0"/>
        <v>5200000</v>
      </c>
      <c r="U12" s="234">
        <f t="shared" si="2"/>
        <v>0</v>
      </c>
      <c r="V12" s="234">
        <f t="shared" si="3"/>
        <v>0</v>
      </c>
      <c r="W12" s="234">
        <f t="shared" si="4"/>
        <v>0</v>
      </c>
      <c r="X12" s="234">
        <f t="shared" si="5"/>
        <v>5200000</v>
      </c>
      <c r="Y12" s="235" t="s">
        <v>37</v>
      </c>
      <c r="Z12" s="224">
        <v>3</v>
      </c>
      <c r="AA12" s="390"/>
      <c r="AB12" s="391"/>
      <c r="AC12" s="242">
        <v>1000000</v>
      </c>
      <c r="AD12" s="391"/>
      <c r="AE12" s="391"/>
      <c r="AF12" s="391"/>
      <c r="AG12" s="243">
        <f t="shared" si="6"/>
        <v>1000000</v>
      </c>
      <c r="AH12" s="228">
        <v>3</v>
      </c>
      <c r="AI12" s="392"/>
      <c r="AJ12" s="393"/>
      <c r="AK12" s="393">
        <v>1200000</v>
      </c>
      <c r="AL12" s="393"/>
      <c r="AM12" s="393"/>
      <c r="AN12" s="393"/>
      <c r="AO12" s="239">
        <f t="shared" si="7"/>
        <v>1200000</v>
      </c>
      <c r="AP12" s="224">
        <v>3</v>
      </c>
      <c r="AQ12" s="390"/>
      <c r="AR12" s="391"/>
      <c r="AS12" s="391">
        <v>1400000</v>
      </c>
      <c r="AT12" s="391"/>
      <c r="AU12" s="391"/>
      <c r="AV12" s="391"/>
      <c r="AW12" s="243">
        <f t="shared" si="8"/>
        <v>1400000</v>
      </c>
      <c r="AX12" s="244">
        <v>3</v>
      </c>
      <c r="AY12" s="237"/>
      <c r="AZ12" s="238"/>
      <c r="BA12" s="238">
        <v>1600000</v>
      </c>
      <c r="BB12" s="238"/>
      <c r="BC12" s="238"/>
      <c r="BD12" s="238"/>
      <c r="BE12" s="239">
        <f t="shared" si="9"/>
        <v>1600000</v>
      </c>
    </row>
    <row r="13" spans="1:72" ht="27.75" customHeight="1" x14ac:dyDescent="0.25">
      <c r="A13" s="360">
        <v>7</v>
      </c>
      <c r="B13" s="734"/>
      <c r="C13" s="602"/>
      <c r="D13" s="602"/>
      <c r="E13" s="602"/>
      <c r="F13" s="602"/>
      <c r="G13" s="604"/>
      <c r="H13" s="604"/>
      <c r="I13" s="604"/>
      <c r="J13" s="684"/>
      <c r="K13" s="683"/>
      <c r="L13" s="683"/>
      <c r="M13" s="506"/>
      <c r="N13" s="519" t="s">
        <v>1909</v>
      </c>
      <c r="O13" s="519" t="s">
        <v>1910</v>
      </c>
      <c r="P13" s="95">
        <v>0</v>
      </c>
      <c r="Q13" s="95">
        <v>24</v>
      </c>
      <c r="R13" s="233"/>
      <c r="S13" s="234">
        <f t="shared" si="1"/>
        <v>0</v>
      </c>
      <c r="T13" s="234">
        <f t="shared" si="0"/>
        <v>33600000</v>
      </c>
      <c r="U13" s="234">
        <f t="shared" si="2"/>
        <v>0</v>
      </c>
      <c r="V13" s="234">
        <f t="shared" si="3"/>
        <v>0</v>
      </c>
      <c r="W13" s="234">
        <f t="shared" si="4"/>
        <v>0</v>
      </c>
      <c r="X13" s="234">
        <f t="shared" si="5"/>
        <v>33600000</v>
      </c>
      <c r="Y13" s="235" t="s">
        <v>37</v>
      </c>
      <c r="Z13" s="394">
        <v>6</v>
      </c>
      <c r="AA13" s="395"/>
      <c r="AB13" s="328"/>
      <c r="AC13" s="391">
        <v>3600000</v>
      </c>
      <c r="AD13" s="328"/>
      <c r="AE13" s="328"/>
      <c r="AF13" s="328"/>
      <c r="AG13" s="243">
        <f t="shared" si="6"/>
        <v>3600000</v>
      </c>
      <c r="AH13" s="396">
        <v>6</v>
      </c>
      <c r="AI13" s="397"/>
      <c r="AJ13" s="268"/>
      <c r="AK13" s="268">
        <v>8000000</v>
      </c>
      <c r="AL13" s="268"/>
      <c r="AM13" s="268"/>
      <c r="AN13" s="268"/>
      <c r="AO13" s="239">
        <f t="shared" si="7"/>
        <v>8000000</v>
      </c>
      <c r="AP13" s="394"/>
      <c r="AQ13" s="395"/>
      <c r="AR13" s="328"/>
      <c r="AS13" s="328">
        <v>10000000</v>
      </c>
      <c r="AT13" s="328"/>
      <c r="AU13" s="328"/>
      <c r="AV13" s="328"/>
      <c r="AW13" s="243">
        <f t="shared" si="8"/>
        <v>10000000</v>
      </c>
      <c r="AX13" s="244">
        <v>6</v>
      </c>
      <c r="AY13" s="237"/>
      <c r="AZ13" s="238"/>
      <c r="BA13" s="238">
        <v>12000000</v>
      </c>
      <c r="BB13" s="238"/>
      <c r="BC13" s="238"/>
      <c r="BD13" s="238"/>
      <c r="BE13" s="239">
        <f t="shared" si="9"/>
        <v>12000000</v>
      </c>
    </row>
    <row r="14" spans="1:72" ht="38.25" customHeight="1" x14ac:dyDescent="0.25">
      <c r="A14" s="360">
        <v>8</v>
      </c>
      <c r="B14" s="734"/>
      <c r="C14" s="602"/>
      <c r="D14" s="602"/>
      <c r="E14" s="602"/>
      <c r="F14" s="602"/>
      <c r="G14" s="604"/>
      <c r="H14" s="604"/>
      <c r="I14" s="604"/>
      <c r="J14" s="684"/>
      <c r="K14" s="519" t="s">
        <v>2693</v>
      </c>
      <c r="L14" s="496" t="s">
        <v>1904</v>
      </c>
      <c r="M14" s="506"/>
      <c r="N14" s="519" t="s">
        <v>1906</v>
      </c>
      <c r="O14" s="519" t="s">
        <v>1907</v>
      </c>
      <c r="P14" s="95">
        <v>0</v>
      </c>
      <c r="Q14" s="95">
        <v>4</v>
      </c>
      <c r="R14" s="233"/>
      <c r="S14" s="234">
        <f t="shared" si="1"/>
        <v>0</v>
      </c>
      <c r="T14" s="234">
        <f t="shared" si="0"/>
        <v>17000000</v>
      </c>
      <c r="U14" s="234">
        <f t="shared" si="2"/>
        <v>0</v>
      </c>
      <c r="V14" s="234">
        <f t="shared" si="3"/>
        <v>0</v>
      </c>
      <c r="W14" s="234">
        <f t="shared" si="4"/>
        <v>0</v>
      </c>
      <c r="X14" s="234">
        <f t="shared" si="5"/>
        <v>17000000</v>
      </c>
      <c r="Y14" s="235" t="s">
        <v>37</v>
      </c>
      <c r="Z14" s="394">
        <v>1</v>
      </c>
      <c r="AA14" s="395"/>
      <c r="AB14" s="328"/>
      <c r="AC14" s="328">
        <v>2000000</v>
      </c>
      <c r="AD14" s="328"/>
      <c r="AE14" s="328"/>
      <c r="AF14" s="328"/>
      <c r="AG14" s="243">
        <f t="shared" si="6"/>
        <v>2000000</v>
      </c>
      <c r="AH14" s="396">
        <v>1</v>
      </c>
      <c r="AI14" s="397"/>
      <c r="AJ14" s="268"/>
      <c r="AK14" s="268">
        <v>4000000</v>
      </c>
      <c r="AL14" s="268"/>
      <c r="AM14" s="268"/>
      <c r="AN14" s="268"/>
      <c r="AO14" s="239">
        <f t="shared" si="7"/>
        <v>4000000</v>
      </c>
      <c r="AP14" s="394"/>
      <c r="AQ14" s="395"/>
      <c r="AR14" s="328"/>
      <c r="AS14" s="328">
        <v>5000000</v>
      </c>
      <c r="AT14" s="328"/>
      <c r="AU14" s="328"/>
      <c r="AV14" s="328"/>
      <c r="AW14" s="243">
        <f t="shared" si="8"/>
        <v>5000000</v>
      </c>
      <c r="AX14" s="244">
        <v>1</v>
      </c>
      <c r="AY14" s="237"/>
      <c r="AZ14" s="238"/>
      <c r="BA14" s="238">
        <v>6000000</v>
      </c>
      <c r="BB14" s="238"/>
      <c r="BC14" s="238"/>
      <c r="BD14" s="238"/>
      <c r="BE14" s="239">
        <f t="shared" si="9"/>
        <v>6000000</v>
      </c>
    </row>
    <row r="15" spans="1:72" ht="51" customHeight="1" x14ac:dyDescent="0.25">
      <c r="A15" s="360">
        <v>9</v>
      </c>
      <c r="B15" s="601" t="s">
        <v>1598</v>
      </c>
      <c r="C15" s="601"/>
      <c r="D15" s="601">
        <v>1</v>
      </c>
      <c r="E15" s="601"/>
      <c r="F15" s="601" t="s">
        <v>2061</v>
      </c>
      <c r="G15" s="604">
        <v>1.18</v>
      </c>
      <c r="H15" s="601" t="s">
        <v>2062</v>
      </c>
      <c r="I15" s="703"/>
      <c r="J15" s="681" t="s">
        <v>2068</v>
      </c>
      <c r="K15" s="515" t="s">
        <v>2694</v>
      </c>
      <c r="L15" s="519" t="s">
        <v>1938</v>
      </c>
      <c r="M15" s="506"/>
      <c r="N15" s="519" t="s">
        <v>2167</v>
      </c>
      <c r="O15" s="519" t="s">
        <v>2166</v>
      </c>
      <c r="P15" s="95"/>
      <c r="Q15" s="95">
        <v>8</v>
      </c>
      <c r="R15" s="233"/>
      <c r="S15" s="234">
        <f t="shared" si="1"/>
        <v>0</v>
      </c>
      <c r="T15" s="234">
        <f t="shared" si="0"/>
        <v>12000000</v>
      </c>
      <c r="U15" s="234">
        <f t="shared" si="2"/>
        <v>0</v>
      </c>
      <c r="V15" s="234">
        <f t="shared" si="3"/>
        <v>0</v>
      </c>
      <c r="W15" s="234">
        <f t="shared" si="4"/>
        <v>0</v>
      </c>
      <c r="X15" s="234">
        <f t="shared" si="5"/>
        <v>12000000</v>
      </c>
      <c r="Y15" s="235" t="s">
        <v>2742</v>
      </c>
      <c r="Z15" s="394">
        <v>2</v>
      </c>
      <c r="AA15" s="395"/>
      <c r="AB15" s="328"/>
      <c r="AC15" s="328">
        <v>3000000</v>
      </c>
      <c r="AD15" s="328"/>
      <c r="AE15" s="328"/>
      <c r="AF15" s="328"/>
      <c r="AG15" s="243">
        <f t="shared" si="6"/>
        <v>3000000</v>
      </c>
      <c r="AH15" s="396">
        <v>2</v>
      </c>
      <c r="AI15" s="397"/>
      <c r="AJ15" s="268"/>
      <c r="AK15" s="268">
        <v>3000000</v>
      </c>
      <c r="AL15" s="268"/>
      <c r="AM15" s="268"/>
      <c r="AN15" s="268"/>
      <c r="AO15" s="239">
        <f t="shared" si="7"/>
        <v>3000000</v>
      </c>
      <c r="AP15" s="394">
        <v>2</v>
      </c>
      <c r="AQ15" s="395"/>
      <c r="AR15" s="328"/>
      <c r="AS15" s="328">
        <v>3000000</v>
      </c>
      <c r="AT15" s="328"/>
      <c r="AU15" s="328"/>
      <c r="AV15" s="328"/>
      <c r="AW15" s="243">
        <f t="shared" si="8"/>
        <v>3000000</v>
      </c>
      <c r="AX15" s="244">
        <v>2</v>
      </c>
      <c r="AY15" s="237"/>
      <c r="AZ15" s="238"/>
      <c r="BA15" s="238">
        <v>3000000</v>
      </c>
      <c r="BB15" s="238"/>
      <c r="BC15" s="238"/>
      <c r="BD15" s="238"/>
      <c r="BE15" s="239">
        <f t="shared" si="9"/>
        <v>3000000</v>
      </c>
    </row>
    <row r="16" spans="1:72" ht="45" customHeight="1" x14ac:dyDescent="0.25">
      <c r="A16" s="360">
        <v>10</v>
      </c>
      <c r="B16" s="602"/>
      <c r="C16" s="602"/>
      <c r="D16" s="602"/>
      <c r="E16" s="602"/>
      <c r="F16" s="602"/>
      <c r="G16" s="604"/>
      <c r="H16" s="603"/>
      <c r="I16" s="707"/>
      <c r="J16" s="683"/>
      <c r="K16" s="515" t="s">
        <v>2695</v>
      </c>
      <c r="L16" s="509" t="s">
        <v>2160</v>
      </c>
      <c r="M16" s="506"/>
      <c r="N16" s="519" t="s">
        <v>2161</v>
      </c>
      <c r="O16" s="519" t="s">
        <v>2162</v>
      </c>
      <c r="P16" s="95">
        <v>0</v>
      </c>
      <c r="Q16" s="95">
        <v>4</v>
      </c>
      <c r="R16" s="233"/>
      <c r="S16" s="234">
        <f t="shared" si="1"/>
        <v>0</v>
      </c>
      <c r="T16" s="234">
        <f t="shared" si="0"/>
        <v>98000000</v>
      </c>
      <c r="U16" s="234">
        <f t="shared" ref="U16:U25" si="10">AD16+AL16+AT16+BB16</f>
        <v>0</v>
      </c>
      <c r="V16" s="234">
        <f t="shared" ref="V16:V25" si="11">AE16+AM16+AU16+BC16</f>
        <v>0</v>
      </c>
      <c r="W16" s="234">
        <f t="shared" ref="W16:W25" si="12">AF16+AN16+AV16+BD16</f>
        <v>0</v>
      </c>
      <c r="X16" s="234">
        <f>+SUM(S16:W16)</f>
        <v>98000000</v>
      </c>
      <c r="Y16" s="235" t="s">
        <v>2742</v>
      </c>
      <c r="Z16" s="394">
        <v>1</v>
      </c>
      <c r="AA16" s="395"/>
      <c r="AB16" s="328"/>
      <c r="AC16" s="328">
        <v>20000000</v>
      </c>
      <c r="AD16" s="328"/>
      <c r="AE16" s="328"/>
      <c r="AF16" s="328"/>
      <c r="AG16" s="243">
        <f t="shared" si="6"/>
        <v>20000000</v>
      </c>
      <c r="AH16" s="396">
        <v>1</v>
      </c>
      <c r="AI16" s="397"/>
      <c r="AJ16" s="268"/>
      <c r="AK16" s="268">
        <v>24000000</v>
      </c>
      <c r="AL16" s="268"/>
      <c r="AM16" s="268"/>
      <c r="AN16" s="268"/>
      <c r="AO16" s="239">
        <f t="shared" si="7"/>
        <v>24000000</v>
      </c>
      <c r="AP16" s="394">
        <v>1</v>
      </c>
      <c r="AQ16" s="395"/>
      <c r="AR16" s="328"/>
      <c r="AS16" s="328">
        <v>26000000</v>
      </c>
      <c r="AT16" s="328"/>
      <c r="AU16" s="328"/>
      <c r="AV16" s="328"/>
      <c r="AW16" s="243">
        <f t="shared" si="8"/>
        <v>26000000</v>
      </c>
      <c r="AX16" s="244">
        <v>1</v>
      </c>
      <c r="AY16" s="237"/>
      <c r="AZ16" s="238"/>
      <c r="BA16" s="238">
        <v>28000000</v>
      </c>
      <c r="BB16" s="238"/>
      <c r="BC16" s="238"/>
      <c r="BD16" s="238"/>
      <c r="BE16" s="239">
        <f t="shared" si="9"/>
        <v>28000000</v>
      </c>
    </row>
    <row r="17" spans="1:57" ht="45.75" customHeight="1" x14ac:dyDescent="0.25">
      <c r="A17" s="360">
        <v>11</v>
      </c>
      <c r="B17" s="602"/>
      <c r="C17" s="602"/>
      <c r="D17" s="602"/>
      <c r="E17" s="602"/>
      <c r="F17" s="602"/>
      <c r="G17" s="601">
        <v>1.19</v>
      </c>
      <c r="H17" s="601" t="s">
        <v>2063</v>
      </c>
      <c r="I17" s="703"/>
      <c r="J17" s="681" t="s">
        <v>2071</v>
      </c>
      <c r="K17" s="515" t="s">
        <v>2696</v>
      </c>
      <c r="L17" s="515" t="s">
        <v>2163</v>
      </c>
      <c r="M17" s="506"/>
      <c r="N17" s="519" t="s">
        <v>2164</v>
      </c>
      <c r="O17" s="519" t="s">
        <v>2165</v>
      </c>
      <c r="P17" s="95">
        <v>0</v>
      </c>
      <c r="Q17" s="95">
        <v>1</v>
      </c>
      <c r="R17" s="233"/>
      <c r="S17" s="234">
        <f t="shared" si="1"/>
        <v>0</v>
      </c>
      <c r="T17" s="234">
        <f t="shared" si="0"/>
        <v>10000000</v>
      </c>
      <c r="U17" s="234">
        <f t="shared" si="10"/>
        <v>0</v>
      </c>
      <c r="V17" s="234">
        <f t="shared" si="11"/>
        <v>0</v>
      </c>
      <c r="W17" s="234">
        <f t="shared" si="12"/>
        <v>0</v>
      </c>
      <c r="X17" s="234">
        <f t="shared" si="5"/>
        <v>10000000</v>
      </c>
      <c r="Y17" s="235" t="s">
        <v>2742</v>
      </c>
      <c r="Z17" s="394"/>
      <c r="AA17" s="395"/>
      <c r="AB17" s="328"/>
      <c r="AC17" s="328"/>
      <c r="AD17" s="328"/>
      <c r="AE17" s="328"/>
      <c r="AF17" s="328"/>
      <c r="AG17" s="243">
        <f t="shared" si="6"/>
        <v>0</v>
      </c>
      <c r="AH17" s="396">
        <v>1</v>
      </c>
      <c r="AI17" s="397"/>
      <c r="AJ17" s="268"/>
      <c r="AK17" s="268">
        <v>10000000</v>
      </c>
      <c r="AL17" s="268"/>
      <c r="AM17" s="268"/>
      <c r="AN17" s="268"/>
      <c r="AO17" s="239">
        <f t="shared" si="7"/>
        <v>10000000</v>
      </c>
      <c r="AP17" s="394"/>
      <c r="AQ17" s="395"/>
      <c r="AR17" s="328"/>
      <c r="AS17" s="328"/>
      <c r="AT17" s="328"/>
      <c r="AU17" s="328"/>
      <c r="AV17" s="328"/>
      <c r="AW17" s="243">
        <f t="shared" si="8"/>
        <v>0</v>
      </c>
      <c r="AX17" s="244"/>
      <c r="AY17" s="237"/>
      <c r="AZ17" s="238"/>
      <c r="BA17" s="238"/>
      <c r="BB17" s="238"/>
      <c r="BC17" s="238"/>
      <c r="BD17" s="238"/>
      <c r="BE17" s="239">
        <f t="shared" si="9"/>
        <v>0</v>
      </c>
    </row>
    <row r="18" spans="1:57" ht="40.5" customHeight="1" x14ac:dyDescent="0.25">
      <c r="A18" s="360">
        <v>12</v>
      </c>
      <c r="B18" s="602"/>
      <c r="C18" s="602"/>
      <c r="D18" s="602"/>
      <c r="E18" s="602"/>
      <c r="F18" s="602"/>
      <c r="G18" s="603"/>
      <c r="H18" s="603"/>
      <c r="I18" s="707"/>
      <c r="J18" s="683"/>
      <c r="K18" s="515" t="s">
        <v>2697</v>
      </c>
      <c r="L18" s="515" t="s">
        <v>2316</v>
      </c>
      <c r="M18" s="506"/>
      <c r="N18" s="519" t="s">
        <v>1939</v>
      </c>
      <c r="O18" s="519" t="s">
        <v>2166</v>
      </c>
      <c r="P18" s="95">
        <v>0</v>
      </c>
      <c r="Q18" s="95">
        <v>4</v>
      </c>
      <c r="R18" s="233"/>
      <c r="S18" s="234">
        <f t="shared" si="1"/>
        <v>0</v>
      </c>
      <c r="T18" s="234">
        <f t="shared" si="0"/>
        <v>8900000</v>
      </c>
      <c r="U18" s="234">
        <f t="shared" si="10"/>
        <v>0</v>
      </c>
      <c r="V18" s="234">
        <f t="shared" si="11"/>
        <v>0</v>
      </c>
      <c r="W18" s="234">
        <f t="shared" si="12"/>
        <v>0</v>
      </c>
      <c r="X18" s="234">
        <f t="shared" si="5"/>
        <v>8900000</v>
      </c>
      <c r="Y18" s="235" t="s">
        <v>2742</v>
      </c>
      <c r="Z18" s="394">
        <v>1</v>
      </c>
      <c r="AA18" s="395"/>
      <c r="AB18" s="328"/>
      <c r="AC18" s="328">
        <v>2000000</v>
      </c>
      <c r="AD18" s="328"/>
      <c r="AE18" s="328"/>
      <c r="AF18" s="328"/>
      <c r="AG18" s="243">
        <f t="shared" si="6"/>
        <v>2000000</v>
      </c>
      <c r="AH18" s="396">
        <v>1</v>
      </c>
      <c r="AI18" s="397"/>
      <c r="AJ18" s="268"/>
      <c r="AK18" s="268">
        <v>2200000</v>
      </c>
      <c r="AL18" s="268"/>
      <c r="AM18" s="268"/>
      <c r="AN18" s="268"/>
      <c r="AO18" s="239">
        <f t="shared" si="7"/>
        <v>2200000</v>
      </c>
      <c r="AP18" s="394">
        <v>1</v>
      </c>
      <c r="AQ18" s="395"/>
      <c r="AR18" s="328"/>
      <c r="AS18" s="328">
        <v>2300000</v>
      </c>
      <c r="AT18" s="328"/>
      <c r="AU18" s="328"/>
      <c r="AV18" s="328"/>
      <c r="AW18" s="243">
        <f t="shared" si="8"/>
        <v>2300000</v>
      </c>
      <c r="AX18" s="244">
        <v>1</v>
      </c>
      <c r="AY18" s="237"/>
      <c r="AZ18" s="238"/>
      <c r="BA18" s="238">
        <v>2400000</v>
      </c>
      <c r="BB18" s="238"/>
      <c r="BC18" s="238"/>
      <c r="BD18" s="238"/>
      <c r="BE18" s="239">
        <f t="shared" si="9"/>
        <v>2400000</v>
      </c>
    </row>
    <row r="19" spans="1:57" ht="32.25" customHeight="1" x14ac:dyDescent="0.25">
      <c r="A19" s="360">
        <v>13</v>
      </c>
      <c r="B19" s="602"/>
      <c r="C19" s="602"/>
      <c r="D19" s="602"/>
      <c r="E19" s="602"/>
      <c r="F19" s="602"/>
      <c r="G19" s="732" t="s">
        <v>2599</v>
      </c>
      <c r="H19" s="601" t="s">
        <v>2064</v>
      </c>
      <c r="I19" s="703"/>
      <c r="J19" s="681" t="s">
        <v>2072</v>
      </c>
      <c r="K19" s="515" t="s">
        <v>2698</v>
      </c>
      <c r="L19" s="509" t="s">
        <v>1940</v>
      </c>
      <c r="M19" s="506"/>
      <c r="N19" s="539" t="s">
        <v>1941</v>
      </c>
      <c r="O19" s="519" t="s">
        <v>2066</v>
      </c>
      <c r="P19" s="95">
        <v>0</v>
      </c>
      <c r="Q19" s="95">
        <v>4</v>
      </c>
      <c r="R19" s="233"/>
      <c r="S19" s="234">
        <f t="shared" si="1"/>
        <v>0</v>
      </c>
      <c r="T19" s="234">
        <f t="shared" si="0"/>
        <v>4600000</v>
      </c>
      <c r="U19" s="234">
        <f t="shared" si="10"/>
        <v>0</v>
      </c>
      <c r="V19" s="234">
        <f t="shared" si="11"/>
        <v>0</v>
      </c>
      <c r="W19" s="234">
        <f t="shared" si="12"/>
        <v>0</v>
      </c>
      <c r="X19" s="234">
        <f t="shared" si="5"/>
        <v>4600000</v>
      </c>
      <c r="Y19" s="235" t="s">
        <v>2742</v>
      </c>
      <c r="Z19" s="394">
        <v>1</v>
      </c>
      <c r="AA19" s="395"/>
      <c r="AB19" s="328"/>
      <c r="AC19" s="328">
        <v>1000000</v>
      </c>
      <c r="AD19" s="328"/>
      <c r="AE19" s="328"/>
      <c r="AF19" s="328"/>
      <c r="AG19" s="243">
        <f t="shared" si="6"/>
        <v>1000000</v>
      </c>
      <c r="AH19" s="396">
        <v>1</v>
      </c>
      <c r="AI19" s="397"/>
      <c r="AJ19" s="268"/>
      <c r="AK19" s="268">
        <v>1200000</v>
      </c>
      <c r="AL19" s="268"/>
      <c r="AM19" s="268"/>
      <c r="AN19" s="268"/>
      <c r="AO19" s="239">
        <f t="shared" si="7"/>
        <v>1200000</v>
      </c>
      <c r="AP19" s="394">
        <v>1</v>
      </c>
      <c r="AQ19" s="395"/>
      <c r="AR19" s="328"/>
      <c r="AS19" s="328">
        <v>1200000</v>
      </c>
      <c r="AT19" s="328"/>
      <c r="AU19" s="328"/>
      <c r="AV19" s="328"/>
      <c r="AW19" s="243">
        <f t="shared" si="8"/>
        <v>1200000</v>
      </c>
      <c r="AX19" s="244">
        <v>1</v>
      </c>
      <c r="AY19" s="237"/>
      <c r="AZ19" s="238"/>
      <c r="BA19" s="238">
        <v>1200000</v>
      </c>
      <c r="BB19" s="238"/>
      <c r="BC19" s="238"/>
      <c r="BD19" s="238"/>
      <c r="BE19" s="239">
        <f t="shared" si="9"/>
        <v>1200000</v>
      </c>
    </row>
    <row r="20" spans="1:57" ht="30.75" customHeight="1" x14ac:dyDescent="0.25">
      <c r="A20" s="360">
        <v>14</v>
      </c>
      <c r="B20" s="602"/>
      <c r="C20" s="602"/>
      <c r="D20" s="602"/>
      <c r="E20" s="602"/>
      <c r="F20" s="602"/>
      <c r="G20" s="732"/>
      <c r="H20" s="603"/>
      <c r="I20" s="707"/>
      <c r="J20" s="683"/>
      <c r="K20" s="515" t="s">
        <v>2699</v>
      </c>
      <c r="L20" s="509" t="s">
        <v>2073</v>
      </c>
      <c r="M20" s="506"/>
      <c r="N20" s="539" t="s">
        <v>1941</v>
      </c>
      <c r="O20" s="519" t="s">
        <v>2066</v>
      </c>
      <c r="P20" s="95">
        <v>0</v>
      </c>
      <c r="Q20" s="95">
        <v>4</v>
      </c>
      <c r="R20" s="233"/>
      <c r="S20" s="234">
        <f t="shared" si="1"/>
        <v>0</v>
      </c>
      <c r="T20" s="234">
        <f t="shared" si="0"/>
        <v>4600000</v>
      </c>
      <c r="U20" s="234">
        <f t="shared" si="10"/>
        <v>0</v>
      </c>
      <c r="V20" s="234">
        <f t="shared" si="11"/>
        <v>0</v>
      </c>
      <c r="W20" s="234">
        <f t="shared" si="12"/>
        <v>0</v>
      </c>
      <c r="X20" s="234">
        <f t="shared" si="5"/>
        <v>4600000</v>
      </c>
      <c r="Y20" s="235" t="s">
        <v>2742</v>
      </c>
      <c r="Z20" s="394">
        <v>1</v>
      </c>
      <c r="AA20" s="395"/>
      <c r="AB20" s="328"/>
      <c r="AC20" s="328">
        <v>1000000</v>
      </c>
      <c r="AD20" s="328"/>
      <c r="AE20" s="328"/>
      <c r="AF20" s="328"/>
      <c r="AG20" s="243">
        <f t="shared" si="6"/>
        <v>1000000</v>
      </c>
      <c r="AH20" s="396">
        <v>1</v>
      </c>
      <c r="AI20" s="397"/>
      <c r="AJ20" s="268"/>
      <c r="AK20" s="268">
        <v>1000000</v>
      </c>
      <c r="AL20" s="268"/>
      <c r="AM20" s="268"/>
      <c r="AN20" s="268"/>
      <c r="AO20" s="239">
        <f t="shared" si="7"/>
        <v>1000000</v>
      </c>
      <c r="AP20" s="394">
        <v>1</v>
      </c>
      <c r="AQ20" s="395"/>
      <c r="AR20" s="328"/>
      <c r="AS20" s="328">
        <v>1200000</v>
      </c>
      <c r="AT20" s="328"/>
      <c r="AU20" s="328"/>
      <c r="AV20" s="328"/>
      <c r="AW20" s="243">
        <f t="shared" si="8"/>
        <v>1200000</v>
      </c>
      <c r="AX20" s="244">
        <v>1</v>
      </c>
      <c r="AY20" s="237"/>
      <c r="AZ20" s="238"/>
      <c r="BA20" s="238">
        <v>1400000</v>
      </c>
      <c r="BB20" s="238"/>
      <c r="BC20" s="238"/>
      <c r="BD20" s="238"/>
      <c r="BE20" s="239">
        <f t="shared" si="9"/>
        <v>1400000</v>
      </c>
    </row>
    <row r="21" spans="1:57" ht="26.25" customHeight="1" x14ac:dyDescent="0.25">
      <c r="A21" s="360">
        <v>15</v>
      </c>
      <c r="B21" s="602"/>
      <c r="C21" s="602"/>
      <c r="D21" s="602"/>
      <c r="E21" s="602"/>
      <c r="F21" s="602"/>
      <c r="G21" s="601">
        <v>1.21</v>
      </c>
      <c r="H21" s="601" t="s">
        <v>2065</v>
      </c>
      <c r="I21" s="703"/>
      <c r="J21" s="681" t="s">
        <v>2192</v>
      </c>
      <c r="K21" s="515" t="s">
        <v>2700</v>
      </c>
      <c r="L21" s="509" t="s">
        <v>1942</v>
      </c>
      <c r="M21" s="506"/>
      <c r="N21" s="519" t="s">
        <v>2067</v>
      </c>
      <c r="O21" s="519" t="s">
        <v>2191</v>
      </c>
      <c r="P21" s="95">
        <v>0</v>
      </c>
      <c r="Q21" s="95">
        <v>1</v>
      </c>
      <c r="R21" s="233"/>
      <c r="S21" s="234">
        <f t="shared" si="1"/>
        <v>0</v>
      </c>
      <c r="T21" s="234">
        <f t="shared" si="0"/>
        <v>3000000</v>
      </c>
      <c r="U21" s="234">
        <f t="shared" si="10"/>
        <v>0</v>
      </c>
      <c r="V21" s="234">
        <f t="shared" si="11"/>
        <v>0</v>
      </c>
      <c r="W21" s="234">
        <f t="shared" si="12"/>
        <v>0</v>
      </c>
      <c r="X21" s="234">
        <f t="shared" si="5"/>
        <v>3000000</v>
      </c>
      <c r="Y21" s="235" t="s">
        <v>2742</v>
      </c>
      <c r="Z21" s="394">
        <v>1</v>
      </c>
      <c r="AA21" s="395"/>
      <c r="AB21" s="328"/>
      <c r="AC21" s="328">
        <v>3000000</v>
      </c>
      <c r="AD21" s="328"/>
      <c r="AE21" s="328"/>
      <c r="AF21" s="328"/>
      <c r="AG21" s="243">
        <f t="shared" si="6"/>
        <v>3000000</v>
      </c>
      <c r="AH21" s="396"/>
      <c r="AI21" s="397"/>
      <c r="AJ21" s="268"/>
      <c r="AK21" s="268"/>
      <c r="AL21" s="268"/>
      <c r="AM21" s="268"/>
      <c r="AN21" s="268"/>
      <c r="AO21" s="239">
        <f t="shared" si="7"/>
        <v>0</v>
      </c>
      <c r="AP21" s="394"/>
      <c r="AQ21" s="395"/>
      <c r="AR21" s="328"/>
      <c r="AS21" s="328"/>
      <c r="AT21" s="328"/>
      <c r="AU21" s="328"/>
      <c r="AV21" s="328"/>
      <c r="AW21" s="243">
        <f t="shared" si="8"/>
        <v>0</v>
      </c>
      <c r="AX21" s="244"/>
      <c r="AY21" s="237"/>
      <c r="AZ21" s="238"/>
      <c r="BA21" s="238"/>
      <c r="BB21" s="238"/>
      <c r="BC21" s="238"/>
      <c r="BD21" s="238"/>
      <c r="BE21" s="239">
        <f t="shared" si="9"/>
        <v>0</v>
      </c>
    </row>
    <row r="22" spans="1:57" ht="34.5" customHeight="1" x14ac:dyDescent="0.25">
      <c r="A22" s="360">
        <v>16</v>
      </c>
      <c r="B22" s="603"/>
      <c r="C22" s="603"/>
      <c r="D22" s="603"/>
      <c r="E22" s="603"/>
      <c r="F22" s="603"/>
      <c r="G22" s="603"/>
      <c r="H22" s="603"/>
      <c r="I22" s="707"/>
      <c r="J22" s="683"/>
      <c r="K22" s="515" t="s">
        <v>2701</v>
      </c>
      <c r="L22" s="509" t="s">
        <v>2205</v>
      </c>
      <c r="M22" s="506"/>
      <c r="N22" s="519" t="s">
        <v>2206</v>
      </c>
      <c r="O22" s="519" t="s">
        <v>2066</v>
      </c>
      <c r="P22" s="95">
        <v>0</v>
      </c>
      <c r="Q22" s="95">
        <v>4</v>
      </c>
      <c r="R22" s="233"/>
      <c r="S22" s="234">
        <f t="shared" si="1"/>
        <v>0</v>
      </c>
      <c r="T22" s="234">
        <f t="shared" si="0"/>
        <v>4600000</v>
      </c>
      <c r="U22" s="234"/>
      <c r="V22" s="234"/>
      <c r="W22" s="234"/>
      <c r="X22" s="234">
        <f t="shared" si="5"/>
        <v>4600000</v>
      </c>
      <c r="Y22" s="235" t="s">
        <v>2742</v>
      </c>
      <c r="Z22" s="394">
        <v>1</v>
      </c>
      <c r="AA22" s="395"/>
      <c r="AB22" s="328"/>
      <c r="AC22" s="328">
        <v>1000000</v>
      </c>
      <c r="AD22" s="328"/>
      <c r="AE22" s="328"/>
      <c r="AF22" s="328"/>
      <c r="AG22" s="243">
        <f t="shared" si="6"/>
        <v>1000000</v>
      </c>
      <c r="AH22" s="396">
        <v>1</v>
      </c>
      <c r="AI22" s="397"/>
      <c r="AJ22" s="268"/>
      <c r="AK22" s="268">
        <v>1200000</v>
      </c>
      <c r="AL22" s="268"/>
      <c r="AM22" s="268"/>
      <c r="AN22" s="268"/>
      <c r="AO22" s="239">
        <f t="shared" si="7"/>
        <v>1200000</v>
      </c>
      <c r="AP22" s="394">
        <v>1</v>
      </c>
      <c r="AQ22" s="395"/>
      <c r="AR22" s="328"/>
      <c r="AS22" s="328">
        <v>1200000</v>
      </c>
      <c r="AT22" s="328"/>
      <c r="AU22" s="328"/>
      <c r="AV22" s="328"/>
      <c r="AW22" s="243">
        <f t="shared" si="8"/>
        <v>1200000</v>
      </c>
      <c r="AX22" s="244">
        <v>1</v>
      </c>
      <c r="AY22" s="237"/>
      <c r="AZ22" s="238"/>
      <c r="BA22" s="238">
        <v>1200000</v>
      </c>
      <c r="BB22" s="238"/>
      <c r="BC22" s="238"/>
      <c r="BD22" s="238"/>
      <c r="BE22" s="239">
        <f t="shared" si="9"/>
        <v>1200000</v>
      </c>
    </row>
    <row r="23" spans="1:57" ht="35.25" customHeight="1" x14ac:dyDescent="0.25">
      <c r="A23" s="360">
        <v>17</v>
      </c>
      <c r="B23" s="733" t="s">
        <v>1598</v>
      </c>
      <c r="C23" s="540"/>
      <c r="D23" s="601">
        <v>1</v>
      </c>
      <c r="E23" s="540"/>
      <c r="F23" s="601" t="s">
        <v>1696</v>
      </c>
      <c r="G23" s="601">
        <v>1.22</v>
      </c>
      <c r="H23" s="601" t="s">
        <v>2050</v>
      </c>
      <c r="I23" s="764"/>
      <c r="J23" s="681" t="s">
        <v>2818</v>
      </c>
      <c r="K23" s="519" t="s">
        <v>2702</v>
      </c>
      <c r="L23" s="681" t="s">
        <v>2051</v>
      </c>
      <c r="M23" s="506"/>
      <c r="N23" s="519" t="s">
        <v>2084</v>
      </c>
      <c r="O23" s="519" t="s">
        <v>1742</v>
      </c>
      <c r="P23" s="95">
        <v>0</v>
      </c>
      <c r="Q23" s="95">
        <v>1</v>
      </c>
      <c r="R23" s="233"/>
      <c r="S23" s="234">
        <f t="shared" si="1"/>
        <v>0</v>
      </c>
      <c r="T23" s="234">
        <f t="shared" ref="S23:T47" si="13">AC23+AK23+AS23+BA23</f>
        <v>2000000</v>
      </c>
      <c r="U23" s="234">
        <f t="shared" si="10"/>
        <v>0</v>
      </c>
      <c r="V23" s="234">
        <f t="shared" si="11"/>
        <v>8000000</v>
      </c>
      <c r="W23" s="234">
        <f t="shared" si="12"/>
        <v>0</v>
      </c>
      <c r="X23" s="234">
        <f t="shared" si="5"/>
        <v>10000000</v>
      </c>
      <c r="Y23" s="235" t="s">
        <v>2047</v>
      </c>
      <c r="Z23" s="394">
        <v>1</v>
      </c>
      <c r="AA23" s="395"/>
      <c r="AB23" s="328"/>
      <c r="AC23" s="328">
        <v>2000000</v>
      </c>
      <c r="AD23" s="328"/>
      <c r="AE23" s="328">
        <v>8000000</v>
      </c>
      <c r="AF23" s="328"/>
      <c r="AG23" s="243">
        <f t="shared" si="6"/>
        <v>10000000</v>
      </c>
      <c r="AH23" s="396"/>
      <c r="AI23" s="397"/>
      <c r="AJ23" s="268"/>
      <c r="AK23" s="268"/>
      <c r="AL23" s="268"/>
      <c r="AM23" s="268"/>
      <c r="AN23" s="268"/>
      <c r="AO23" s="239">
        <f t="shared" si="7"/>
        <v>0</v>
      </c>
      <c r="AP23" s="394"/>
      <c r="AQ23" s="395"/>
      <c r="AR23" s="328"/>
      <c r="AS23" s="328"/>
      <c r="AT23" s="328"/>
      <c r="AU23" s="328"/>
      <c r="AV23" s="328"/>
      <c r="AW23" s="243">
        <f t="shared" si="8"/>
        <v>0</v>
      </c>
      <c r="AX23" s="244"/>
      <c r="AY23" s="237"/>
      <c r="AZ23" s="238"/>
      <c r="BA23" s="238"/>
      <c r="BB23" s="238"/>
      <c r="BC23" s="238"/>
      <c r="BD23" s="238"/>
      <c r="BE23" s="239">
        <f t="shared" si="9"/>
        <v>0</v>
      </c>
    </row>
    <row r="24" spans="1:57" ht="36" customHeight="1" x14ac:dyDescent="0.25">
      <c r="A24" s="360">
        <v>18</v>
      </c>
      <c r="B24" s="734"/>
      <c r="C24" s="541"/>
      <c r="D24" s="602"/>
      <c r="E24" s="541"/>
      <c r="F24" s="602"/>
      <c r="G24" s="602"/>
      <c r="H24" s="602"/>
      <c r="I24" s="764"/>
      <c r="J24" s="682"/>
      <c r="K24" s="519" t="s">
        <v>2703</v>
      </c>
      <c r="L24" s="682"/>
      <c r="M24" s="506"/>
      <c r="N24" s="519" t="s">
        <v>1736</v>
      </c>
      <c r="O24" s="519" t="s">
        <v>2034</v>
      </c>
      <c r="P24" s="95">
        <v>0</v>
      </c>
      <c r="Q24" s="95">
        <v>1</v>
      </c>
      <c r="R24" s="233"/>
      <c r="S24" s="234">
        <f t="shared" si="1"/>
        <v>0</v>
      </c>
      <c r="T24" s="234">
        <f t="shared" si="13"/>
        <v>2000000</v>
      </c>
      <c r="U24" s="234">
        <f t="shared" si="10"/>
        <v>0</v>
      </c>
      <c r="V24" s="234">
        <f t="shared" si="11"/>
        <v>0</v>
      </c>
      <c r="W24" s="234">
        <f t="shared" si="12"/>
        <v>0</v>
      </c>
      <c r="X24" s="234">
        <f t="shared" si="5"/>
        <v>2000000</v>
      </c>
      <c r="Y24" s="235" t="s">
        <v>2047</v>
      </c>
      <c r="Z24" s="240">
        <v>1</v>
      </c>
      <c r="AA24" s="241"/>
      <c r="AB24" s="242"/>
      <c r="AC24" s="242">
        <v>2000000</v>
      </c>
      <c r="AD24" s="242"/>
      <c r="AE24" s="242"/>
      <c r="AF24" s="242"/>
      <c r="AG24" s="243">
        <f t="shared" si="6"/>
        <v>2000000</v>
      </c>
      <c r="AH24" s="244"/>
      <c r="AI24" s="237"/>
      <c r="AJ24" s="238"/>
      <c r="AK24" s="238"/>
      <c r="AL24" s="238"/>
      <c r="AM24" s="238"/>
      <c r="AN24" s="238"/>
      <c r="AO24" s="239">
        <f t="shared" si="7"/>
        <v>0</v>
      </c>
      <c r="AP24" s="240"/>
      <c r="AQ24" s="241"/>
      <c r="AR24" s="242"/>
      <c r="AS24" s="242"/>
      <c r="AT24" s="242"/>
      <c r="AU24" s="242"/>
      <c r="AV24" s="242"/>
      <c r="AW24" s="243">
        <f t="shared" si="8"/>
        <v>0</v>
      </c>
      <c r="AX24" s="244"/>
      <c r="AY24" s="237"/>
      <c r="AZ24" s="238"/>
      <c r="BA24" s="238"/>
      <c r="BB24" s="238"/>
      <c r="BC24" s="238"/>
      <c r="BD24" s="238"/>
      <c r="BE24" s="239">
        <f t="shared" si="9"/>
        <v>0</v>
      </c>
    </row>
    <row r="25" spans="1:57" ht="87.75" customHeight="1" x14ac:dyDescent="0.25">
      <c r="A25" s="360">
        <v>19</v>
      </c>
      <c r="B25" s="734"/>
      <c r="C25" s="541"/>
      <c r="D25" s="602"/>
      <c r="E25" s="541"/>
      <c r="F25" s="602"/>
      <c r="G25" s="602"/>
      <c r="H25" s="602"/>
      <c r="I25" s="764"/>
      <c r="J25" s="682"/>
      <c r="K25" s="519" t="s">
        <v>2704</v>
      </c>
      <c r="L25" s="682"/>
      <c r="M25" s="506"/>
      <c r="N25" s="519" t="s">
        <v>1735</v>
      </c>
      <c r="O25" s="519" t="s">
        <v>1732</v>
      </c>
      <c r="P25" s="95">
        <v>0</v>
      </c>
      <c r="Q25" s="95">
        <v>4</v>
      </c>
      <c r="R25" s="233"/>
      <c r="S25" s="234">
        <f t="shared" si="1"/>
        <v>0</v>
      </c>
      <c r="T25" s="234">
        <f t="shared" si="13"/>
        <v>2000000</v>
      </c>
      <c r="U25" s="234">
        <f t="shared" si="10"/>
        <v>0</v>
      </c>
      <c r="V25" s="234">
        <f t="shared" si="11"/>
        <v>0</v>
      </c>
      <c r="W25" s="234">
        <f t="shared" si="12"/>
        <v>0</v>
      </c>
      <c r="X25" s="234">
        <f t="shared" si="5"/>
        <v>2000000</v>
      </c>
      <c r="Y25" s="235" t="s">
        <v>2047</v>
      </c>
      <c r="Z25" s="240">
        <v>1</v>
      </c>
      <c r="AA25" s="241"/>
      <c r="AB25" s="242"/>
      <c r="AC25" s="242">
        <v>500000</v>
      </c>
      <c r="AD25" s="242"/>
      <c r="AE25" s="242"/>
      <c r="AF25" s="242"/>
      <c r="AG25" s="243">
        <f t="shared" si="6"/>
        <v>500000</v>
      </c>
      <c r="AH25" s="244"/>
      <c r="AI25" s="237"/>
      <c r="AJ25" s="238"/>
      <c r="AK25" s="238">
        <v>500000</v>
      </c>
      <c r="AL25" s="238"/>
      <c r="AM25" s="238"/>
      <c r="AN25" s="238"/>
      <c r="AO25" s="239">
        <f t="shared" si="7"/>
        <v>500000</v>
      </c>
      <c r="AP25" s="240">
        <v>1</v>
      </c>
      <c r="AQ25" s="241"/>
      <c r="AR25" s="242"/>
      <c r="AS25" s="242">
        <v>500000</v>
      </c>
      <c r="AT25" s="242"/>
      <c r="AU25" s="242"/>
      <c r="AV25" s="242"/>
      <c r="AW25" s="243">
        <f t="shared" si="8"/>
        <v>500000</v>
      </c>
      <c r="AX25" s="244">
        <v>1</v>
      </c>
      <c r="AY25" s="237"/>
      <c r="AZ25" s="238"/>
      <c r="BA25" s="238">
        <v>500000</v>
      </c>
      <c r="BB25" s="238"/>
      <c r="BC25" s="238"/>
      <c r="BD25" s="238"/>
      <c r="BE25" s="239">
        <f t="shared" si="9"/>
        <v>500000</v>
      </c>
    </row>
    <row r="26" spans="1:57" ht="40.5" customHeight="1" x14ac:dyDescent="0.25">
      <c r="A26" s="360">
        <v>20</v>
      </c>
      <c r="B26" s="734"/>
      <c r="C26" s="541"/>
      <c r="D26" s="602"/>
      <c r="E26" s="541"/>
      <c r="F26" s="602"/>
      <c r="G26" s="602"/>
      <c r="H26" s="602"/>
      <c r="I26" s="764"/>
      <c r="J26" s="682"/>
      <c r="K26" s="519" t="s">
        <v>2705</v>
      </c>
      <c r="L26" s="682"/>
      <c r="M26" s="506"/>
      <c r="N26" s="519" t="s">
        <v>2049</v>
      </c>
      <c r="O26" s="519" t="s">
        <v>1733</v>
      </c>
      <c r="P26" s="95">
        <v>0</v>
      </c>
      <c r="Q26" s="95">
        <v>100</v>
      </c>
      <c r="R26" s="233"/>
      <c r="S26" s="234">
        <f t="shared" si="1"/>
        <v>0</v>
      </c>
      <c r="T26" s="234">
        <f t="shared" si="13"/>
        <v>4000000</v>
      </c>
      <c r="U26" s="234">
        <f t="shared" ref="U26:U30" si="14">AD26+AL26+AT26+BB26</f>
        <v>0</v>
      </c>
      <c r="V26" s="234">
        <f t="shared" ref="V26:V30" si="15">AE26+AM26+AU26+BC26</f>
        <v>0</v>
      </c>
      <c r="W26" s="234">
        <f t="shared" ref="W26:W30" si="16">AF26+AN26+AV26+BD26</f>
        <v>0</v>
      </c>
      <c r="X26" s="234">
        <f>+SUM(S26:W26)</f>
        <v>4000000</v>
      </c>
      <c r="Y26" s="235" t="s">
        <v>2047</v>
      </c>
      <c r="Z26" s="248">
        <v>1</v>
      </c>
      <c r="AA26" s="241"/>
      <c r="AB26" s="242"/>
      <c r="AC26" s="242">
        <v>1000000</v>
      </c>
      <c r="AD26" s="242"/>
      <c r="AE26" s="242"/>
      <c r="AF26" s="242"/>
      <c r="AG26" s="243">
        <f t="shared" si="6"/>
        <v>1000000</v>
      </c>
      <c r="AH26" s="249">
        <v>1</v>
      </c>
      <c r="AI26" s="237"/>
      <c r="AJ26" s="238"/>
      <c r="AK26" s="238">
        <v>1000000</v>
      </c>
      <c r="AL26" s="238"/>
      <c r="AM26" s="238"/>
      <c r="AN26" s="238"/>
      <c r="AO26" s="239">
        <f t="shared" si="7"/>
        <v>1000000</v>
      </c>
      <c r="AP26" s="248">
        <v>1</v>
      </c>
      <c r="AQ26" s="241"/>
      <c r="AR26" s="242"/>
      <c r="AS26" s="242">
        <v>1000000</v>
      </c>
      <c r="AT26" s="242"/>
      <c r="AU26" s="242"/>
      <c r="AV26" s="242"/>
      <c r="AW26" s="243">
        <f t="shared" si="8"/>
        <v>1000000</v>
      </c>
      <c r="AX26" s="249">
        <v>1</v>
      </c>
      <c r="AY26" s="237"/>
      <c r="AZ26" s="238"/>
      <c r="BA26" s="238">
        <v>1000000</v>
      </c>
      <c r="BB26" s="238"/>
      <c r="BC26" s="238"/>
      <c r="BD26" s="238"/>
      <c r="BE26" s="239">
        <f t="shared" si="9"/>
        <v>1000000</v>
      </c>
    </row>
    <row r="27" spans="1:57" ht="33" customHeight="1" x14ac:dyDescent="0.25">
      <c r="A27" s="360">
        <v>21</v>
      </c>
      <c r="B27" s="735"/>
      <c r="C27" s="542"/>
      <c r="D27" s="603"/>
      <c r="E27" s="542"/>
      <c r="F27" s="603"/>
      <c r="G27" s="603"/>
      <c r="H27" s="603"/>
      <c r="I27" s="764"/>
      <c r="J27" s="683"/>
      <c r="K27" s="519" t="s">
        <v>2706</v>
      </c>
      <c r="L27" s="683"/>
      <c r="M27" s="506"/>
      <c r="N27" s="519" t="s">
        <v>1743</v>
      </c>
      <c r="O27" s="519" t="s">
        <v>1734</v>
      </c>
      <c r="P27" s="245">
        <v>6519</v>
      </c>
      <c r="Q27" s="95">
        <v>100</v>
      </c>
      <c r="R27" s="233"/>
      <c r="S27" s="234">
        <f t="shared" si="1"/>
        <v>0</v>
      </c>
      <c r="T27" s="234">
        <f t="shared" si="13"/>
        <v>2000000</v>
      </c>
      <c r="U27" s="234">
        <f t="shared" si="14"/>
        <v>0</v>
      </c>
      <c r="V27" s="234">
        <f t="shared" si="15"/>
        <v>0</v>
      </c>
      <c r="W27" s="234">
        <f t="shared" si="16"/>
        <v>0</v>
      </c>
      <c r="X27" s="234">
        <f t="shared" si="5"/>
        <v>2000000</v>
      </c>
      <c r="Y27" s="235" t="s">
        <v>2047</v>
      </c>
      <c r="Z27" s="248">
        <v>1</v>
      </c>
      <c r="AA27" s="241"/>
      <c r="AB27" s="242"/>
      <c r="AC27" s="242">
        <v>2000000</v>
      </c>
      <c r="AD27" s="242"/>
      <c r="AE27" s="242"/>
      <c r="AF27" s="242"/>
      <c r="AG27" s="243">
        <f t="shared" si="6"/>
        <v>2000000</v>
      </c>
      <c r="AH27" s="249">
        <v>1</v>
      </c>
      <c r="AI27" s="237"/>
      <c r="AJ27" s="238"/>
      <c r="AK27" s="238"/>
      <c r="AL27" s="238"/>
      <c r="AM27" s="238"/>
      <c r="AN27" s="238"/>
      <c r="AO27" s="239">
        <f t="shared" si="7"/>
        <v>0</v>
      </c>
      <c r="AP27" s="248">
        <v>1</v>
      </c>
      <c r="AQ27" s="241"/>
      <c r="AR27" s="242"/>
      <c r="AS27" s="242"/>
      <c r="AT27" s="242"/>
      <c r="AU27" s="242"/>
      <c r="AV27" s="242"/>
      <c r="AW27" s="243">
        <f t="shared" si="8"/>
        <v>0</v>
      </c>
      <c r="AX27" s="244"/>
      <c r="AY27" s="237"/>
      <c r="AZ27" s="238"/>
      <c r="BA27" s="238"/>
      <c r="BB27" s="238"/>
      <c r="BC27" s="238"/>
      <c r="BD27" s="238"/>
      <c r="BE27" s="239">
        <f t="shared" si="9"/>
        <v>0</v>
      </c>
    </row>
    <row r="28" spans="1:57" ht="27" x14ac:dyDescent="0.25">
      <c r="A28" s="360">
        <v>22</v>
      </c>
      <c r="B28" s="601" t="s">
        <v>1598</v>
      </c>
      <c r="C28" s="601"/>
      <c r="D28" s="601">
        <v>1</v>
      </c>
      <c r="E28" s="601"/>
      <c r="F28" s="601" t="s">
        <v>1696</v>
      </c>
      <c r="G28" s="601">
        <v>1.22</v>
      </c>
      <c r="H28" s="601" t="s">
        <v>2052</v>
      </c>
      <c r="I28" s="521"/>
      <c r="J28" s="681" t="s">
        <v>2819</v>
      </c>
      <c r="K28" s="519" t="s">
        <v>2707</v>
      </c>
      <c r="L28" s="681" t="s">
        <v>2054</v>
      </c>
      <c r="M28" s="506"/>
      <c r="N28" s="519" t="s">
        <v>1741</v>
      </c>
      <c r="O28" s="519" t="s">
        <v>2053</v>
      </c>
      <c r="P28" s="245">
        <v>0</v>
      </c>
      <c r="Q28" s="95">
        <v>1</v>
      </c>
      <c r="R28" s="233"/>
      <c r="S28" s="234">
        <f t="shared" si="1"/>
        <v>0</v>
      </c>
      <c r="T28" s="234">
        <f t="shared" si="13"/>
        <v>80000000</v>
      </c>
      <c r="U28" s="234">
        <f t="shared" si="14"/>
        <v>0</v>
      </c>
      <c r="V28" s="234">
        <f t="shared" si="15"/>
        <v>0</v>
      </c>
      <c r="W28" s="234">
        <f t="shared" si="16"/>
        <v>0</v>
      </c>
      <c r="X28" s="234">
        <f t="shared" si="5"/>
        <v>80000000</v>
      </c>
      <c r="Y28" s="235" t="s">
        <v>2047</v>
      </c>
      <c r="Z28" s="240">
        <v>1</v>
      </c>
      <c r="AA28" s="241"/>
      <c r="AB28" s="242"/>
      <c r="AC28" s="242">
        <v>20000000</v>
      </c>
      <c r="AD28" s="242"/>
      <c r="AE28" s="242"/>
      <c r="AF28" s="242"/>
      <c r="AG28" s="243">
        <f t="shared" si="6"/>
        <v>20000000</v>
      </c>
      <c r="AH28" s="244">
        <v>1</v>
      </c>
      <c r="AI28" s="237"/>
      <c r="AJ28" s="238"/>
      <c r="AK28" s="238">
        <v>20000000</v>
      </c>
      <c r="AL28" s="238"/>
      <c r="AM28" s="238"/>
      <c r="AN28" s="238"/>
      <c r="AO28" s="239">
        <f t="shared" si="7"/>
        <v>20000000</v>
      </c>
      <c r="AP28" s="240">
        <v>1</v>
      </c>
      <c r="AQ28" s="241"/>
      <c r="AR28" s="242"/>
      <c r="AS28" s="242">
        <v>20000000</v>
      </c>
      <c r="AT28" s="242"/>
      <c r="AU28" s="242"/>
      <c r="AV28" s="242"/>
      <c r="AW28" s="243">
        <f t="shared" si="8"/>
        <v>20000000</v>
      </c>
      <c r="AX28" s="244">
        <v>1</v>
      </c>
      <c r="AY28" s="237"/>
      <c r="AZ28" s="238"/>
      <c r="BA28" s="238">
        <v>20000000</v>
      </c>
      <c r="BB28" s="238"/>
      <c r="BC28" s="238"/>
      <c r="BD28" s="238"/>
      <c r="BE28" s="239">
        <f t="shared" si="9"/>
        <v>20000000</v>
      </c>
    </row>
    <row r="29" spans="1:57" ht="39.75" customHeight="1" x14ac:dyDescent="0.25">
      <c r="A29" s="360">
        <v>23</v>
      </c>
      <c r="B29" s="602"/>
      <c r="C29" s="602"/>
      <c r="D29" s="602"/>
      <c r="E29" s="602"/>
      <c r="F29" s="602"/>
      <c r="G29" s="602"/>
      <c r="H29" s="602"/>
      <c r="I29" s="543"/>
      <c r="J29" s="682"/>
      <c r="K29" s="519" t="s">
        <v>2708</v>
      </c>
      <c r="L29" s="682"/>
      <c r="M29" s="511"/>
      <c r="N29" s="519" t="s">
        <v>2055</v>
      </c>
      <c r="O29" s="519" t="s">
        <v>1770</v>
      </c>
      <c r="P29" s="245">
        <v>6519</v>
      </c>
      <c r="Q29" s="318">
        <v>1</v>
      </c>
      <c r="R29" s="233"/>
      <c r="S29" s="234">
        <f t="shared" si="1"/>
        <v>0</v>
      </c>
      <c r="T29" s="234">
        <f t="shared" si="13"/>
        <v>10000000</v>
      </c>
      <c r="U29" s="234">
        <f t="shared" si="14"/>
        <v>0</v>
      </c>
      <c r="V29" s="234">
        <f t="shared" si="15"/>
        <v>0</v>
      </c>
      <c r="W29" s="234">
        <f t="shared" si="16"/>
        <v>0</v>
      </c>
      <c r="X29" s="234">
        <f t="shared" si="5"/>
        <v>10000000</v>
      </c>
      <c r="Y29" s="235" t="s">
        <v>2047</v>
      </c>
      <c r="Z29" s="248">
        <v>1</v>
      </c>
      <c r="AA29" s="241"/>
      <c r="AB29" s="242"/>
      <c r="AC29" s="242">
        <v>2500000</v>
      </c>
      <c r="AD29" s="242"/>
      <c r="AE29" s="242"/>
      <c r="AF29" s="242"/>
      <c r="AG29" s="243">
        <f t="shared" si="6"/>
        <v>2500000</v>
      </c>
      <c r="AH29" s="249">
        <v>1</v>
      </c>
      <c r="AI29" s="237"/>
      <c r="AJ29" s="238"/>
      <c r="AK29" s="238">
        <v>2500000</v>
      </c>
      <c r="AL29" s="238"/>
      <c r="AM29" s="238"/>
      <c r="AN29" s="238"/>
      <c r="AO29" s="239">
        <f t="shared" si="7"/>
        <v>2500000</v>
      </c>
      <c r="AP29" s="248">
        <v>1</v>
      </c>
      <c r="AQ29" s="241"/>
      <c r="AR29" s="242"/>
      <c r="AS29" s="242">
        <v>2500000</v>
      </c>
      <c r="AT29" s="242"/>
      <c r="AU29" s="242"/>
      <c r="AV29" s="242"/>
      <c r="AW29" s="243">
        <f t="shared" si="8"/>
        <v>2500000</v>
      </c>
      <c r="AX29" s="249">
        <v>1</v>
      </c>
      <c r="AY29" s="237"/>
      <c r="AZ29" s="238"/>
      <c r="BA29" s="238">
        <v>2500000</v>
      </c>
      <c r="BB29" s="238"/>
      <c r="BC29" s="238"/>
      <c r="BD29" s="238"/>
      <c r="BE29" s="239">
        <f t="shared" si="9"/>
        <v>2500000</v>
      </c>
    </row>
    <row r="30" spans="1:57" ht="51" customHeight="1" x14ac:dyDescent="0.25">
      <c r="A30" s="360">
        <v>24</v>
      </c>
      <c r="B30" s="602"/>
      <c r="C30" s="602"/>
      <c r="D30" s="602"/>
      <c r="E30" s="602"/>
      <c r="F30" s="602"/>
      <c r="G30" s="602"/>
      <c r="H30" s="602"/>
      <c r="I30" s="543"/>
      <c r="J30" s="682"/>
      <c r="K30" s="519" t="s">
        <v>2709</v>
      </c>
      <c r="L30" s="682"/>
      <c r="M30" s="511"/>
      <c r="N30" s="519" t="s">
        <v>2048</v>
      </c>
      <c r="O30" s="519" t="s">
        <v>1737</v>
      </c>
      <c r="P30" s="95">
        <v>0</v>
      </c>
      <c r="Q30" s="318">
        <v>1</v>
      </c>
      <c r="R30" s="233"/>
      <c r="S30" s="234">
        <f t="shared" si="1"/>
        <v>0</v>
      </c>
      <c r="T30" s="234">
        <f t="shared" si="13"/>
        <v>8900000</v>
      </c>
      <c r="U30" s="234">
        <f t="shared" si="14"/>
        <v>0</v>
      </c>
      <c r="V30" s="234">
        <f t="shared" si="15"/>
        <v>0</v>
      </c>
      <c r="W30" s="234">
        <f t="shared" si="16"/>
        <v>0</v>
      </c>
      <c r="X30" s="234">
        <f t="shared" si="5"/>
        <v>8900000</v>
      </c>
      <c r="Y30" s="235" t="s">
        <v>2047</v>
      </c>
      <c r="Z30" s="248">
        <v>1</v>
      </c>
      <c r="AA30" s="241"/>
      <c r="AB30" s="242"/>
      <c r="AC30" s="242">
        <v>2000000</v>
      </c>
      <c r="AD30" s="242"/>
      <c r="AE30" s="242"/>
      <c r="AF30" s="242"/>
      <c r="AG30" s="243">
        <f t="shared" si="6"/>
        <v>2000000</v>
      </c>
      <c r="AH30" s="249">
        <v>1</v>
      </c>
      <c r="AI30" s="237"/>
      <c r="AJ30" s="238"/>
      <c r="AK30" s="238">
        <v>2200000</v>
      </c>
      <c r="AL30" s="238"/>
      <c r="AM30" s="238"/>
      <c r="AN30" s="238"/>
      <c r="AO30" s="239">
        <f t="shared" si="7"/>
        <v>2200000</v>
      </c>
      <c r="AP30" s="248">
        <v>1</v>
      </c>
      <c r="AQ30" s="241"/>
      <c r="AR30" s="242"/>
      <c r="AS30" s="242">
        <v>2300000</v>
      </c>
      <c r="AT30" s="242"/>
      <c r="AU30" s="242"/>
      <c r="AV30" s="242"/>
      <c r="AW30" s="243">
        <f t="shared" si="8"/>
        <v>2300000</v>
      </c>
      <c r="AX30" s="249">
        <v>1</v>
      </c>
      <c r="AY30" s="237"/>
      <c r="AZ30" s="238"/>
      <c r="BA30" s="238">
        <v>2400000</v>
      </c>
      <c r="BB30" s="238"/>
      <c r="BC30" s="238"/>
      <c r="BD30" s="238"/>
      <c r="BE30" s="239">
        <f t="shared" si="9"/>
        <v>2400000</v>
      </c>
    </row>
    <row r="31" spans="1:57" ht="48.75" customHeight="1" x14ac:dyDescent="0.25">
      <c r="A31" s="360">
        <v>25</v>
      </c>
      <c r="B31" s="603"/>
      <c r="C31" s="603"/>
      <c r="D31" s="603"/>
      <c r="E31" s="603"/>
      <c r="F31" s="603"/>
      <c r="G31" s="603"/>
      <c r="H31" s="603"/>
      <c r="I31" s="543"/>
      <c r="J31" s="683"/>
      <c r="K31" s="519" t="s">
        <v>2710</v>
      </c>
      <c r="L31" s="683"/>
      <c r="M31" s="511"/>
      <c r="N31" s="519" t="s">
        <v>1745</v>
      </c>
      <c r="O31" s="519" t="s">
        <v>1740</v>
      </c>
      <c r="P31" s="245">
        <v>6519</v>
      </c>
      <c r="Q31" s="95">
        <v>100</v>
      </c>
      <c r="R31" s="233"/>
      <c r="S31" s="234">
        <f t="shared" si="1"/>
        <v>0</v>
      </c>
      <c r="T31" s="234">
        <f t="shared" si="13"/>
        <v>47100000</v>
      </c>
      <c r="U31" s="234">
        <f t="shared" ref="U31:U36" si="17">AD31+AL31+AT31+BB31</f>
        <v>0</v>
      </c>
      <c r="V31" s="234">
        <f t="shared" ref="V31:V36" si="18">AE31+AM31+AU31+BC31</f>
        <v>0</v>
      </c>
      <c r="W31" s="234">
        <f t="shared" ref="W31:W36" si="19">AF31+AN31+AV31+BD31</f>
        <v>0</v>
      </c>
      <c r="X31" s="234">
        <f t="shared" si="5"/>
        <v>47100000</v>
      </c>
      <c r="Y31" s="235" t="s">
        <v>2047</v>
      </c>
      <c r="Z31" s="248">
        <v>1</v>
      </c>
      <c r="AA31" s="241"/>
      <c r="AB31" s="242"/>
      <c r="AC31" s="242">
        <v>10000000</v>
      </c>
      <c r="AD31" s="242"/>
      <c r="AE31" s="242"/>
      <c r="AF31" s="242"/>
      <c r="AG31" s="243">
        <f t="shared" si="6"/>
        <v>10000000</v>
      </c>
      <c r="AH31" s="249">
        <v>1</v>
      </c>
      <c r="AI31" s="237"/>
      <c r="AJ31" s="238"/>
      <c r="AK31" s="238">
        <v>12000000</v>
      </c>
      <c r="AL31" s="238"/>
      <c r="AM31" s="238"/>
      <c r="AN31" s="238"/>
      <c r="AO31" s="239">
        <f t="shared" si="7"/>
        <v>12000000</v>
      </c>
      <c r="AP31" s="248">
        <v>1</v>
      </c>
      <c r="AQ31" s="241"/>
      <c r="AR31" s="242"/>
      <c r="AS31" s="242">
        <v>12500000</v>
      </c>
      <c r="AT31" s="242"/>
      <c r="AU31" s="242"/>
      <c r="AV31" s="242"/>
      <c r="AW31" s="243">
        <f t="shared" si="8"/>
        <v>12500000</v>
      </c>
      <c r="AX31" s="249">
        <v>1</v>
      </c>
      <c r="AY31" s="237"/>
      <c r="AZ31" s="238"/>
      <c r="BA31" s="238">
        <v>12600000</v>
      </c>
      <c r="BB31" s="238"/>
      <c r="BC31" s="238"/>
      <c r="BD31" s="238"/>
      <c r="BE31" s="239">
        <f t="shared" si="9"/>
        <v>12600000</v>
      </c>
    </row>
    <row r="32" spans="1:57" ht="45" customHeight="1" x14ac:dyDescent="0.25">
      <c r="A32" s="360">
        <v>26</v>
      </c>
      <c r="B32" s="734" t="s">
        <v>1598</v>
      </c>
      <c r="C32" s="602"/>
      <c r="D32" s="602">
        <v>1</v>
      </c>
      <c r="E32" s="602"/>
      <c r="F32" s="602" t="s">
        <v>1696</v>
      </c>
      <c r="G32" s="601">
        <v>1.22</v>
      </c>
      <c r="H32" s="601" t="s">
        <v>2070</v>
      </c>
      <c r="I32" s="764"/>
      <c r="J32" s="681" t="s">
        <v>2820</v>
      </c>
      <c r="K32" s="519" t="s">
        <v>2711</v>
      </c>
      <c r="L32" s="681" t="s">
        <v>2069</v>
      </c>
      <c r="M32" s="762"/>
      <c r="N32" s="519" t="s">
        <v>1748</v>
      </c>
      <c r="O32" s="519" t="s">
        <v>1747</v>
      </c>
      <c r="P32" s="95"/>
      <c r="Q32" s="95">
        <v>4</v>
      </c>
      <c r="R32" s="233"/>
      <c r="S32" s="234">
        <f t="shared" si="1"/>
        <v>0</v>
      </c>
      <c r="T32" s="234">
        <f t="shared" si="13"/>
        <v>42500000</v>
      </c>
      <c r="U32" s="234">
        <f t="shared" si="17"/>
        <v>0</v>
      </c>
      <c r="V32" s="234">
        <f t="shared" si="18"/>
        <v>0</v>
      </c>
      <c r="W32" s="234">
        <f t="shared" si="19"/>
        <v>0</v>
      </c>
      <c r="X32" s="234">
        <f t="shared" si="5"/>
        <v>42500000</v>
      </c>
      <c r="Y32" s="235" t="s">
        <v>2047</v>
      </c>
      <c r="Z32" s="240">
        <v>1</v>
      </c>
      <c r="AA32" s="241"/>
      <c r="AB32" s="242"/>
      <c r="AC32" s="242">
        <v>8000000</v>
      </c>
      <c r="AD32" s="242"/>
      <c r="AE32" s="242"/>
      <c r="AF32" s="242"/>
      <c r="AG32" s="243">
        <f t="shared" si="6"/>
        <v>8000000</v>
      </c>
      <c r="AH32" s="244">
        <v>1</v>
      </c>
      <c r="AI32" s="237"/>
      <c r="AJ32" s="238"/>
      <c r="AK32" s="238">
        <v>10000000</v>
      </c>
      <c r="AL32" s="238"/>
      <c r="AM32" s="238"/>
      <c r="AN32" s="238"/>
      <c r="AO32" s="239">
        <f t="shared" si="7"/>
        <v>10000000</v>
      </c>
      <c r="AP32" s="240">
        <v>1</v>
      </c>
      <c r="AQ32" s="241"/>
      <c r="AR32" s="242"/>
      <c r="AS32" s="242">
        <v>12000000</v>
      </c>
      <c r="AT32" s="242"/>
      <c r="AU32" s="242"/>
      <c r="AV32" s="242"/>
      <c r="AW32" s="243">
        <f t="shared" si="8"/>
        <v>12000000</v>
      </c>
      <c r="AX32" s="244">
        <v>1</v>
      </c>
      <c r="AY32" s="237"/>
      <c r="AZ32" s="238"/>
      <c r="BA32" s="238">
        <v>12500000</v>
      </c>
      <c r="BB32" s="238"/>
      <c r="BC32" s="238"/>
      <c r="BD32" s="238"/>
      <c r="BE32" s="239">
        <f t="shared" si="9"/>
        <v>12500000</v>
      </c>
    </row>
    <row r="33" spans="1:57" ht="86.25" customHeight="1" x14ac:dyDescent="0.25">
      <c r="A33" s="360">
        <v>27</v>
      </c>
      <c r="B33" s="734"/>
      <c r="C33" s="602"/>
      <c r="D33" s="602"/>
      <c r="E33" s="602"/>
      <c r="F33" s="602"/>
      <c r="G33" s="602"/>
      <c r="H33" s="602"/>
      <c r="I33" s="764"/>
      <c r="J33" s="682"/>
      <c r="K33" s="519" t="s">
        <v>2712</v>
      </c>
      <c r="L33" s="682"/>
      <c r="M33" s="762"/>
      <c r="N33" s="519" t="s">
        <v>1945</v>
      </c>
      <c r="O33" s="519" t="s">
        <v>1946</v>
      </c>
      <c r="P33" s="95">
        <v>0</v>
      </c>
      <c r="Q33" s="318">
        <v>1</v>
      </c>
      <c r="R33" s="233"/>
      <c r="S33" s="234">
        <f t="shared" si="1"/>
        <v>0</v>
      </c>
      <c r="T33" s="234">
        <f t="shared" si="13"/>
        <v>6200000</v>
      </c>
      <c r="U33" s="234">
        <f t="shared" si="17"/>
        <v>0</v>
      </c>
      <c r="V33" s="234">
        <f t="shared" si="18"/>
        <v>0</v>
      </c>
      <c r="W33" s="234">
        <f t="shared" si="19"/>
        <v>0</v>
      </c>
      <c r="X33" s="234">
        <f t="shared" si="5"/>
        <v>6200000</v>
      </c>
      <c r="Y33" s="235" t="s">
        <v>2047</v>
      </c>
      <c r="Z33" s="248">
        <v>1</v>
      </c>
      <c r="AA33" s="241"/>
      <c r="AB33" s="242"/>
      <c r="AC33" s="242">
        <v>1000000</v>
      </c>
      <c r="AD33" s="242"/>
      <c r="AE33" s="242"/>
      <c r="AF33" s="242"/>
      <c r="AG33" s="243">
        <f t="shared" si="6"/>
        <v>1000000</v>
      </c>
      <c r="AH33" s="249">
        <v>1</v>
      </c>
      <c r="AI33" s="237"/>
      <c r="AJ33" s="238"/>
      <c r="AK33" s="238">
        <v>1500000</v>
      </c>
      <c r="AL33" s="238"/>
      <c r="AM33" s="238"/>
      <c r="AN33" s="238"/>
      <c r="AO33" s="239">
        <f t="shared" si="7"/>
        <v>1500000</v>
      </c>
      <c r="AP33" s="248">
        <v>1</v>
      </c>
      <c r="AQ33" s="241"/>
      <c r="AR33" s="242"/>
      <c r="AS33" s="242">
        <v>1700000</v>
      </c>
      <c r="AT33" s="242"/>
      <c r="AU33" s="242"/>
      <c r="AV33" s="242"/>
      <c r="AW33" s="243">
        <f t="shared" si="8"/>
        <v>1700000</v>
      </c>
      <c r="AX33" s="249">
        <v>1</v>
      </c>
      <c r="AY33" s="237"/>
      <c r="AZ33" s="238"/>
      <c r="BA33" s="238">
        <v>2000000</v>
      </c>
      <c r="BB33" s="238"/>
      <c r="BC33" s="238"/>
      <c r="BD33" s="238"/>
      <c r="BE33" s="239">
        <f t="shared" si="9"/>
        <v>2000000</v>
      </c>
    </row>
    <row r="34" spans="1:57" ht="53.25" customHeight="1" x14ac:dyDescent="0.25">
      <c r="A34" s="360">
        <v>28</v>
      </c>
      <c r="B34" s="734"/>
      <c r="C34" s="602"/>
      <c r="D34" s="602"/>
      <c r="E34" s="602"/>
      <c r="F34" s="602"/>
      <c r="G34" s="602"/>
      <c r="H34" s="602"/>
      <c r="I34" s="764"/>
      <c r="J34" s="682"/>
      <c r="K34" s="519" t="s">
        <v>2713</v>
      </c>
      <c r="L34" s="682"/>
      <c r="M34" s="762"/>
      <c r="N34" s="519" t="s">
        <v>1805</v>
      </c>
      <c r="O34" s="519" t="s">
        <v>1806</v>
      </c>
      <c r="P34" s="95">
        <v>0</v>
      </c>
      <c r="Q34" s="318">
        <v>1</v>
      </c>
      <c r="R34" s="233"/>
      <c r="S34" s="234">
        <f t="shared" si="1"/>
        <v>0</v>
      </c>
      <c r="T34" s="234">
        <f t="shared" si="13"/>
        <v>6200000</v>
      </c>
      <c r="U34" s="234">
        <f t="shared" si="17"/>
        <v>0</v>
      </c>
      <c r="V34" s="234">
        <f t="shared" si="18"/>
        <v>0</v>
      </c>
      <c r="W34" s="234">
        <f t="shared" si="19"/>
        <v>0</v>
      </c>
      <c r="X34" s="234">
        <f t="shared" si="5"/>
        <v>6200000</v>
      </c>
      <c r="Y34" s="235" t="s">
        <v>2047</v>
      </c>
      <c r="Z34" s="248">
        <v>1</v>
      </c>
      <c r="AA34" s="241"/>
      <c r="AB34" s="242"/>
      <c r="AC34" s="242">
        <v>1000000</v>
      </c>
      <c r="AD34" s="242"/>
      <c r="AE34" s="242"/>
      <c r="AF34" s="242"/>
      <c r="AG34" s="243">
        <f t="shared" si="6"/>
        <v>1000000</v>
      </c>
      <c r="AH34" s="249">
        <v>1</v>
      </c>
      <c r="AI34" s="237"/>
      <c r="AJ34" s="238"/>
      <c r="AK34" s="238">
        <v>1500000</v>
      </c>
      <c r="AL34" s="238"/>
      <c r="AM34" s="238"/>
      <c r="AN34" s="238"/>
      <c r="AO34" s="239">
        <f t="shared" si="7"/>
        <v>1500000</v>
      </c>
      <c r="AP34" s="248">
        <v>1</v>
      </c>
      <c r="AQ34" s="241"/>
      <c r="AR34" s="242"/>
      <c r="AS34" s="242">
        <v>1700000</v>
      </c>
      <c r="AT34" s="242"/>
      <c r="AU34" s="242"/>
      <c r="AV34" s="242"/>
      <c r="AW34" s="243">
        <f t="shared" si="8"/>
        <v>1700000</v>
      </c>
      <c r="AX34" s="249">
        <v>1</v>
      </c>
      <c r="AY34" s="237"/>
      <c r="AZ34" s="238"/>
      <c r="BA34" s="238">
        <v>2000000</v>
      </c>
      <c r="BB34" s="238"/>
      <c r="BC34" s="238"/>
      <c r="BD34" s="238"/>
      <c r="BE34" s="239">
        <f t="shared" si="9"/>
        <v>2000000</v>
      </c>
    </row>
    <row r="35" spans="1:57" ht="70.5" customHeight="1" x14ac:dyDescent="0.25">
      <c r="A35" s="360">
        <v>29</v>
      </c>
      <c r="B35" s="735"/>
      <c r="C35" s="603"/>
      <c r="D35" s="603"/>
      <c r="E35" s="603"/>
      <c r="F35" s="603"/>
      <c r="G35" s="603"/>
      <c r="H35" s="603"/>
      <c r="I35" s="764"/>
      <c r="J35" s="683"/>
      <c r="K35" s="519" t="s">
        <v>2714</v>
      </c>
      <c r="L35" s="683"/>
      <c r="M35" s="763"/>
      <c r="N35" s="519" t="s">
        <v>1807</v>
      </c>
      <c r="O35" s="519" t="s">
        <v>1746</v>
      </c>
      <c r="P35" s="95"/>
      <c r="Q35" s="318">
        <v>1</v>
      </c>
      <c r="R35" s="233"/>
      <c r="S35" s="234">
        <f t="shared" si="1"/>
        <v>0</v>
      </c>
      <c r="T35" s="234">
        <f t="shared" si="13"/>
        <v>6200000</v>
      </c>
      <c r="U35" s="234">
        <f t="shared" si="17"/>
        <v>0</v>
      </c>
      <c r="V35" s="234">
        <f t="shared" si="18"/>
        <v>0</v>
      </c>
      <c r="W35" s="234">
        <f t="shared" si="19"/>
        <v>0</v>
      </c>
      <c r="X35" s="234">
        <f t="shared" si="5"/>
        <v>6200000</v>
      </c>
      <c r="Y35" s="235" t="s">
        <v>2047</v>
      </c>
      <c r="Z35" s="248">
        <v>1</v>
      </c>
      <c r="AA35" s="241"/>
      <c r="AB35" s="242"/>
      <c r="AC35" s="242">
        <v>1000000</v>
      </c>
      <c r="AD35" s="242"/>
      <c r="AE35" s="242"/>
      <c r="AF35" s="242"/>
      <c r="AG35" s="243">
        <f t="shared" si="6"/>
        <v>1000000</v>
      </c>
      <c r="AH35" s="249">
        <v>1</v>
      </c>
      <c r="AI35" s="237"/>
      <c r="AJ35" s="238"/>
      <c r="AK35" s="238">
        <v>1500000</v>
      </c>
      <c r="AL35" s="238"/>
      <c r="AM35" s="238"/>
      <c r="AN35" s="238"/>
      <c r="AO35" s="239">
        <f t="shared" si="7"/>
        <v>1500000</v>
      </c>
      <c r="AP35" s="248">
        <v>1</v>
      </c>
      <c r="AQ35" s="241"/>
      <c r="AR35" s="242"/>
      <c r="AS35" s="242">
        <v>1700000</v>
      </c>
      <c r="AT35" s="242"/>
      <c r="AU35" s="242"/>
      <c r="AV35" s="242"/>
      <c r="AW35" s="243">
        <f t="shared" si="8"/>
        <v>1700000</v>
      </c>
      <c r="AX35" s="249">
        <v>1</v>
      </c>
      <c r="AY35" s="237"/>
      <c r="AZ35" s="238"/>
      <c r="BA35" s="238">
        <v>2000000</v>
      </c>
      <c r="BB35" s="238"/>
      <c r="BC35" s="238"/>
      <c r="BD35" s="238"/>
      <c r="BE35" s="239">
        <f t="shared" si="9"/>
        <v>2000000</v>
      </c>
    </row>
    <row r="36" spans="1:57" ht="108" x14ac:dyDescent="0.25">
      <c r="A36" s="360">
        <v>30</v>
      </c>
      <c r="B36" s="733" t="s">
        <v>1598</v>
      </c>
      <c r="C36" s="601"/>
      <c r="D36" s="601">
        <v>1</v>
      </c>
      <c r="E36" s="601"/>
      <c r="F36" s="601" t="s">
        <v>1696</v>
      </c>
      <c r="G36" s="601">
        <v>1.22</v>
      </c>
      <c r="H36" s="601" t="s">
        <v>2050</v>
      </c>
      <c r="I36" s="543"/>
      <c r="J36" s="681" t="s">
        <v>2821</v>
      </c>
      <c r="K36" s="681" t="s">
        <v>2715</v>
      </c>
      <c r="L36" s="681" t="s">
        <v>2281</v>
      </c>
      <c r="M36" s="506"/>
      <c r="N36" s="519" t="s">
        <v>1947</v>
      </c>
      <c r="O36" s="519" t="s">
        <v>1808</v>
      </c>
      <c r="P36" s="95">
        <v>0</v>
      </c>
      <c r="Q36" s="95">
        <v>8</v>
      </c>
      <c r="R36" s="233"/>
      <c r="S36" s="234">
        <f t="shared" si="1"/>
        <v>0</v>
      </c>
      <c r="T36" s="234">
        <f t="shared" si="13"/>
        <v>13400000</v>
      </c>
      <c r="U36" s="234">
        <f t="shared" si="17"/>
        <v>0</v>
      </c>
      <c r="V36" s="234">
        <f t="shared" si="18"/>
        <v>0</v>
      </c>
      <c r="W36" s="234">
        <f t="shared" si="19"/>
        <v>0</v>
      </c>
      <c r="X36" s="234">
        <f t="shared" si="5"/>
        <v>13400000</v>
      </c>
      <c r="Y36" s="235" t="s">
        <v>2047</v>
      </c>
      <c r="Z36" s="240">
        <v>2</v>
      </c>
      <c r="AA36" s="241"/>
      <c r="AB36" s="242"/>
      <c r="AC36" s="242">
        <v>3000000</v>
      </c>
      <c r="AD36" s="242"/>
      <c r="AE36" s="242"/>
      <c r="AF36" s="242"/>
      <c r="AG36" s="243">
        <f t="shared" si="6"/>
        <v>3000000</v>
      </c>
      <c r="AH36" s="244">
        <v>2</v>
      </c>
      <c r="AI36" s="237"/>
      <c r="AJ36" s="238"/>
      <c r="AK36" s="238">
        <v>3200000</v>
      </c>
      <c r="AL36" s="238"/>
      <c r="AM36" s="238"/>
      <c r="AN36" s="238"/>
      <c r="AO36" s="239">
        <f t="shared" si="7"/>
        <v>3200000</v>
      </c>
      <c r="AP36" s="240">
        <v>2</v>
      </c>
      <c r="AQ36" s="241"/>
      <c r="AR36" s="242"/>
      <c r="AS36" s="242">
        <v>3500000</v>
      </c>
      <c r="AT36" s="242"/>
      <c r="AU36" s="242"/>
      <c r="AV36" s="242"/>
      <c r="AW36" s="243">
        <f t="shared" si="8"/>
        <v>3500000</v>
      </c>
      <c r="AX36" s="244">
        <v>2</v>
      </c>
      <c r="AY36" s="237"/>
      <c r="AZ36" s="238"/>
      <c r="BA36" s="238">
        <v>3700000</v>
      </c>
      <c r="BB36" s="238"/>
      <c r="BC36" s="238"/>
      <c r="BD36" s="238"/>
      <c r="BE36" s="239">
        <f t="shared" si="9"/>
        <v>3700000</v>
      </c>
    </row>
    <row r="37" spans="1:57" ht="72" x14ac:dyDescent="0.25">
      <c r="A37" s="360">
        <v>31</v>
      </c>
      <c r="B37" s="734"/>
      <c r="C37" s="602"/>
      <c r="D37" s="602"/>
      <c r="E37" s="602"/>
      <c r="F37" s="602"/>
      <c r="G37" s="602"/>
      <c r="H37" s="602"/>
      <c r="I37" s="543"/>
      <c r="J37" s="682"/>
      <c r="K37" s="683"/>
      <c r="L37" s="683"/>
      <c r="M37" s="508"/>
      <c r="N37" s="509" t="s">
        <v>1948</v>
      </c>
      <c r="O37" s="519" t="s">
        <v>2201</v>
      </c>
      <c r="P37" s="95">
        <v>0</v>
      </c>
      <c r="Q37" s="95">
        <v>100</v>
      </c>
      <c r="R37" s="233"/>
      <c r="S37" s="234">
        <f t="shared" si="13"/>
        <v>0</v>
      </c>
      <c r="T37" s="234">
        <f t="shared" si="13"/>
        <v>7000000</v>
      </c>
      <c r="U37" s="234">
        <f t="shared" ref="U37" si="20">AD37+AL37+AT37+BB37</f>
        <v>0</v>
      </c>
      <c r="V37" s="234">
        <f t="shared" ref="V37" si="21">AE37+AM37+AU37+BC37</f>
        <v>0</v>
      </c>
      <c r="W37" s="234">
        <f t="shared" ref="W37" si="22">AF37+AN37+AV37+BD37</f>
        <v>0</v>
      </c>
      <c r="X37" s="234">
        <f t="shared" si="5"/>
        <v>7000000</v>
      </c>
      <c r="Y37" s="235" t="s">
        <v>2047</v>
      </c>
      <c r="Z37" s="398">
        <v>1</v>
      </c>
      <c r="AA37" s="395"/>
      <c r="AB37" s="328"/>
      <c r="AC37" s="328">
        <v>1000000</v>
      </c>
      <c r="AD37" s="328"/>
      <c r="AE37" s="328"/>
      <c r="AF37" s="328"/>
      <c r="AG37" s="243">
        <f t="shared" si="6"/>
        <v>1000000</v>
      </c>
      <c r="AH37" s="249">
        <v>1</v>
      </c>
      <c r="AI37" s="397"/>
      <c r="AJ37" s="268"/>
      <c r="AK37" s="268">
        <v>1500000</v>
      </c>
      <c r="AL37" s="268"/>
      <c r="AM37" s="268"/>
      <c r="AN37" s="268"/>
      <c r="AO37" s="239">
        <f t="shared" si="7"/>
        <v>1500000</v>
      </c>
      <c r="AP37" s="248">
        <v>1</v>
      </c>
      <c r="AQ37" s="395"/>
      <c r="AR37" s="328"/>
      <c r="AS37" s="328">
        <v>2000000</v>
      </c>
      <c r="AT37" s="328"/>
      <c r="AU37" s="328"/>
      <c r="AV37" s="328"/>
      <c r="AW37" s="243">
        <f t="shared" si="8"/>
        <v>2000000</v>
      </c>
      <c r="AX37" s="249">
        <v>1</v>
      </c>
      <c r="AY37" s="237"/>
      <c r="AZ37" s="238"/>
      <c r="BA37" s="238">
        <v>2500000</v>
      </c>
      <c r="BB37" s="238"/>
      <c r="BC37" s="238"/>
      <c r="BD37" s="238"/>
      <c r="BE37" s="239">
        <f t="shared" si="9"/>
        <v>2500000</v>
      </c>
    </row>
    <row r="38" spans="1:57" ht="18" x14ac:dyDescent="0.25">
      <c r="A38" s="360">
        <v>32</v>
      </c>
      <c r="B38" s="601" t="s">
        <v>1598</v>
      </c>
      <c r="C38" s="601"/>
      <c r="D38" s="601">
        <v>1</v>
      </c>
      <c r="E38" s="601"/>
      <c r="F38" s="601" t="s">
        <v>1696</v>
      </c>
      <c r="G38" s="601">
        <v>1.23</v>
      </c>
      <c r="H38" s="601" t="s">
        <v>1832</v>
      </c>
      <c r="I38" s="601"/>
      <c r="J38" s="681" t="s">
        <v>2202</v>
      </c>
      <c r="K38" s="515" t="s">
        <v>2718</v>
      </c>
      <c r="L38" s="681" t="s">
        <v>2203</v>
      </c>
      <c r="M38" s="544"/>
      <c r="N38" s="515" t="s">
        <v>2204</v>
      </c>
      <c r="O38" s="515" t="s">
        <v>2162</v>
      </c>
      <c r="P38" s="399"/>
      <c r="Q38" s="203">
        <v>4</v>
      </c>
      <c r="R38" s="399"/>
      <c r="S38" s="234">
        <f t="shared" si="13"/>
        <v>0</v>
      </c>
      <c r="T38" s="234">
        <f t="shared" si="13"/>
        <v>9200000</v>
      </c>
      <c r="U38" s="400">
        <f t="shared" ref="U38" si="23">AD38+AL38+AT38+BB38</f>
        <v>0</v>
      </c>
      <c r="V38" s="400">
        <f t="shared" ref="V38" si="24">AE38+AM38+AU38+BC38</f>
        <v>0</v>
      </c>
      <c r="W38" s="400">
        <f t="shared" ref="W38" si="25">AF38+AN38+AV38+BD38</f>
        <v>0</v>
      </c>
      <c r="X38" s="234">
        <f t="shared" si="5"/>
        <v>9200000</v>
      </c>
      <c r="Y38" s="401" t="s">
        <v>2433</v>
      </c>
      <c r="Z38" s="394">
        <v>1</v>
      </c>
      <c r="AA38" s="328"/>
      <c r="AB38" s="328"/>
      <c r="AC38" s="328">
        <v>2000000</v>
      </c>
      <c r="AD38" s="328"/>
      <c r="AE38" s="328"/>
      <c r="AF38" s="328"/>
      <c r="AG38" s="243">
        <f t="shared" si="6"/>
        <v>2000000</v>
      </c>
      <c r="AH38" s="244">
        <v>1</v>
      </c>
      <c r="AI38" s="268"/>
      <c r="AJ38" s="268"/>
      <c r="AK38" s="268">
        <v>2200000</v>
      </c>
      <c r="AL38" s="268"/>
      <c r="AM38" s="268"/>
      <c r="AN38" s="268"/>
      <c r="AO38" s="239">
        <f t="shared" si="7"/>
        <v>2200000</v>
      </c>
      <c r="AP38" s="394">
        <v>1</v>
      </c>
      <c r="AQ38" s="328"/>
      <c r="AR38" s="328"/>
      <c r="AS38" s="328">
        <v>2400000</v>
      </c>
      <c r="AT38" s="328"/>
      <c r="AU38" s="395"/>
      <c r="AV38" s="395"/>
      <c r="AW38" s="243">
        <f t="shared" si="8"/>
        <v>2400000</v>
      </c>
      <c r="AX38" s="402">
        <v>1</v>
      </c>
      <c r="AY38" s="397"/>
      <c r="AZ38" s="397"/>
      <c r="BA38" s="397">
        <v>2600000</v>
      </c>
      <c r="BB38" s="397"/>
      <c r="BC38" s="268"/>
      <c r="BD38" s="268"/>
      <c r="BE38" s="239">
        <f t="shared" si="9"/>
        <v>2600000</v>
      </c>
    </row>
    <row r="39" spans="1:57" ht="18" x14ac:dyDescent="0.25">
      <c r="A39" s="360">
        <v>33</v>
      </c>
      <c r="B39" s="602"/>
      <c r="C39" s="602"/>
      <c r="D39" s="602"/>
      <c r="E39" s="602"/>
      <c r="F39" s="602"/>
      <c r="G39" s="602"/>
      <c r="H39" s="602"/>
      <c r="I39" s="602"/>
      <c r="J39" s="682"/>
      <c r="K39" s="515" t="s">
        <v>2719</v>
      </c>
      <c r="L39" s="682"/>
      <c r="M39" s="544"/>
      <c r="N39" s="515" t="s">
        <v>2253</v>
      </c>
      <c r="O39" s="515"/>
      <c r="P39" s="399"/>
      <c r="Q39" s="203"/>
      <c r="R39" s="399"/>
      <c r="S39" s="234">
        <f t="shared" si="13"/>
        <v>0</v>
      </c>
      <c r="T39" s="234">
        <f t="shared" ref="T39:T41" si="26">AC39+AK39+AS39+BA39</f>
        <v>0</v>
      </c>
      <c r="U39" s="400">
        <f t="shared" ref="U39:U41" si="27">AD39+AL39+AT39+BB39</f>
        <v>0</v>
      </c>
      <c r="V39" s="400">
        <f t="shared" ref="V39:V41" si="28">AE39+AM39+AU39+BC39</f>
        <v>0</v>
      </c>
      <c r="W39" s="400">
        <f t="shared" ref="W39:W41" si="29">AF39+AN39+AV39+BD39</f>
        <v>0</v>
      </c>
      <c r="X39" s="234">
        <f t="shared" si="5"/>
        <v>0</v>
      </c>
      <c r="Y39" s="401" t="s">
        <v>2433</v>
      </c>
      <c r="Z39" s="394"/>
      <c r="AA39" s="328"/>
      <c r="AB39" s="328"/>
      <c r="AC39" s="328"/>
      <c r="AD39" s="328"/>
      <c r="AE39" s="328"/>
      <c r="AF39" s="328"/>
      <c r="AG39" s="243"/>
      <c r="AH39" s="244"/>
      <c r="AI39" s="268"/>
      <c r="AJ39" s="268"/>
      <c r="AK39" s="268"/>
      <c r="AL39" s="268"/>
      <c r="AM39" s="268"/>
      <c r="AN39" s="268"/>
      <c r="AO39" s="239"/>
      <c r="AP39" s="394"/>
      <c r="AQ39" s="328"/>
      <c r="AR39" s="328"/>
      <c r="AS39" s="328"/>
      <c r="AT39" s="328"/>
      <c r="AU39" s="395"/>
      <c r="AV39" s="395"/>
      <c r="AW39" s="243"/>
      <c r="AX39" s="402"/>
      <c r="AY39" s="397"/>
      <c r="AZ39" s="397"/>
      <c r="BA39" s="397"/>
      <c r="BB39" s="397"/>
      <c r="BC39" s="268"/>
      <c r="BD39" s="268"/>
      <c r="BE39" s="239"/>
    </row>
    <row r="40" spans="1:57" ht="18" x14ac:dyDescent="0.25">
      <c r="A40" s="360">
        <v>34</v>
      </c>
      <c r="B40" s="602"/>
      <c r="C40" s="602"/>
      <c r="D40" s="602"/>
      <c r="E40" s="602"/>
      <c r="F40" s="602"/>
      <c r="G40" s="602"/>
      <c r="H40" s="602"/>
      <c r="I40" s="602"/>
      <c r="J40" s="682"/>
      <c r="K40" s="515" t="s">
        <v>2720</v>
      </c>
      <c r="L40" s="682"/>
      <c r="M40" s="544"/>
      <c r="N40" s="515" t="s">
        <v>2254</v>
      </c>
      <c r="O40" s="515"/>
      <c r="P40" s="399"/>
      <c r="Q40" s="203"/>
      <c r="R40" s="399"/>
      <c r="S40" s="234">
        <f t="shared" si="13"/>
        <v>0</v>
      </c>
      <c r="T40" s="234">
        <f t="shared" si="26"/>
        <v>0</v>
      </c>
      <c r="U40" s="400">
        <f t="shared" si="27"/>
        <v>0</v>
      </c>
      <c r="V40" s="400">
        <f t="shared" si="28"/>
        <v>0</v>
      </c>
      <c r="W40" s="400">
        <f t="shared" si="29"/>
        <v>0</v>
      </c>
      <c r="X40" s="234">
        <f t="shared" si="5"/>
        <v>0</v>
      </c>
      <c r="Y40" s="401" t="s">
        <v>2433</v>
      </c>
      <c r="Z40" s="394"/>
      <c r="AA40" s="328"/>
      <c r="AB40" s="328"/>
      <c r="AC40" s="328"/>
      <c r="AD40" s="328"/>
      <c r="AE40" s="328"/>
      <c r="AF40" s="328"/>
      <c r="AG40" s="243"/>
      <c r="AH40" s="244"/>
      <c r="AI40" s="268"/>
      <c r="AJ40" s="268"/>
      <c r="AK40" s="268"/>
      <c r="AL40" s="268"/>
      <c r="AM40" s="268"/>
      <c r="AN40" s="268"/>
      <c r="AO40" s="239"/>
      <c r="AP40" s="394"/>
      <c r="AQ40" s="328"/>
      <c r="AR40" s="328"/>
      <c r="AS40" s="328"/>
      <c r="AT40" s="328"/>
      <c r="AU40" s="395"/>
      <c r="AV40" s="395"/>
      <c r="AW40" s="243"/>
      <c r="AX40" s="402"/>
      <c r="AY40" s="397"/>
      <c r="AZ40" s="397"/>
      <c r="BA40" s="397"/>
      <c r="BB40" s="397"/>
      <c r="BC40" s="268"/>
      <c r="BD40" s="268"/>
      <c r="BE40" s="239"/>
    </row>
    <row r="41" spans="1:57" ht="18" x14ac:dyDescent="0.25">
      <c r="A41" s="360">
        <v>35</v>
      </c>
      <c r="B41" s="603"/>
      <c r="C41" s="603"/>
      <c r="D41" s="603"/>
      <c r="E41" s="603"/>
      <c r="F41" s="603"/>
      <c r="G41" s="603"/>
      <c r="H41" s="603"/>
      <c r="I41" s="603"/>
      <c r="J41" s="683"/>
      <c r="K41" s="515" t="s">
        <v>2721</v>
      </c>
      <c r="L41" s="683"/>
      <c r="M41" s="544"/>
      <c r="N41" s="515" t="s">
        <v>2255</v>
      </c>
      <c r="O41" s="515"/>
      <c r="P41" s="399"/>
      <c r="Q41" s="203"/>
      <c r="R41" s="399"/>
      <c r="S41" s="234">
        <f t="shared" si="13"/>
        <v>0</v>
      </c>
      <c r="T41" s="234">
        <f t="shared" si="26"/>
        <v>0</v>
      </c>
      <c r="U41" s="400">
        <f t="shared" si="27"/>
        <v>0</v>
      </c>
      <c r="V41" s="400">
        <f t="shared" si="28"/>
        <v>0</v>
      </c>
      <c r="W41" s="400">
        <f t="shared" si="29"/>
        <v>0</v>
      </c>
      <c r="X41" s="234">
        <f t="shared" si="5"/>
        <v>0</v>
      </c>
      <c r="Y41" s="401" t="s">
        <v>2433</v>
      </c>
      <c r="Z41" s="394"/>
      <c r="AA41" s="328"/>
      <c r="AB41" s="328"/>
      <c r="AC41" s="328"/>
      <c r="AD41" s="328"/>
      <c r="AE41" s="328"/>
      <c r="AF41" s="328"/>
      <c r="AG41" s="243"/>
      <c r="AH41" s="244"/>
      <c r="AI41" s="268"/>
      <c r="AJ41" s="268"/>
      <c r="AK41" s="268"/>
      <c r="AL41" s="268"/>
      <c r="AM41" s="268"/>
      <c r="AN41" s="268"/>
      <c r="AO41" s="239"/>
      <c r="AP41" s="394"/>
      <c r="AQ41" s="328"/>
      <c r="AR41" s="328"/>
      <c r="AS41" s="328"/>
      <c r="AT41" s="328"/>
      <c r="AU41" s="395"/>
      <c r="AV41" s="395"/>
      <c r="AW41" s="243"/>
      <c r="AX41" s="402"/>
      <c r="AY41" s="397"/>
      <c r="AZ41" s="397"/>
      <c r="BA41" s="397"/>
      <c r="BB41" s="397"/>
      <c r="BC41" s="268"/>
      <c r="BD41" s="268"/>
      <c r="BE41" s="239"/>
    </row>
    <row r="42" spans="1:57" ht="45" customHeight="1" x14ac:dyDescent="0.25">
      <c r="A42" s="360">
        <v>36</v>
      </c>
      <c r="B42" s="601" t="s">
        <v>1598</v>
      </c>
      <c r="C42" s="601"/>
      <c r="D42" s="601">
        <v>1</v>
      </c>
      <c r="E42" s="601"/>
      <c r="F42" s="601" t="s">
        <v>2211</v>
      </c>
      <c r="G42" s="601">
        <v>1.24</v>
      </c>
      <c r="H42" s="601" t="s">
        <v>2212</v>
      </c>
      <c r="I42" s="601"/>
      <c r="J42" s="681" t="s">
        <v>2214</v>
      </c>
      <c r="K42" s="519" t="s">
        <v>2722</v>
      </c>
      <c r="L42" s="519" t="s">
        <v>2215</v>
      </c>
      <c r="M42" s="545"/>
      <c r="N42" s="519" t="s">
        <v>2218</v>
      </c>
      <c r="O42" s="519" t="s">
        <v>2219</v>
      </c>
      <c r="P42" s="95">
        <v>0</v>
      </c>
      <c r="Q42" s="95">
        <v>4</v>
      </c>
      <c r="R42" s="319"/>
      <c r="S42" s="234">
        <f t="shared" si="13"/>
        <v>0</v>
      </c>
      <c r="T42" s="234">
        <f t="shared" si="13"/>
        <v>0</v>
      </c>
      <c r="U42" s="400">
        <f t="shared" ref="U42:U47" si="30">AD42+AL42+AT42+BB42</f>
        <v>66000000</v>
      </c>
      <c r="V42" s="400">
        <f t="shared" ref="V42:V47" si="31">AE42+AM42+AU42+BC42</f>
        <v>0</v>
      </c>
      <c r="W42" s="400">
        <f t="shared" ref="W42:W47" si="32">AF42+AN42+AV42+BD42</f>
        <v>0</v>
      </c>
      <c r="X42" s="234">
        <f>+SUM(S42:W42)</f>
        <v>66000000</v>
      </c>
      <c r="Y42" s="316" t="s">
        <v>2047</v>
      </c>
      <c r="Z42" s="240">
        <v>1</v>
      </c>
      <c r="AA42" s="242"/>
      <c r="AB42" s="242"/>
      <c r="AC42" s="242"/>
      <c r="AD42" s="242">
        <v>15000000</v>
      </c>
      <c r="AE42" s="242"/>
      <c r="AF42" s="242"/>
      <c r="AG42" s="243">
        <f t="shared" si="6"/>
        <v>15000000</v>
      </c>
      <c r="AH42" s="244">
        <v>1</v>
      </c>
      <c r="AI42" s="238"/>
      <c r="AJ42" s="238"/>
      <c r="AK42" s="238"/>
      <c r="AL42" s="238">
        <v>16000000</v>
      </c>
      <c r="AM42" s="238"/>
      <c r="AN42" s="238"/>
      <c r="AO42" s="239">
        <f t="shared" si="7"/>
        <v>16000000</v>
      </c>
      <c r="AP42" s="240">
        <v>1</v>
      </c>
      <c r="AQ42" s="242"/>
      <c r="AR42" s="242"/>
      <c r="AS42" s="242"/>
      <c r="AT42" s="242">
        <v>17000000</v>
      </c>
      <c r="AU42" s="241"/>
      <c r="AV42" s="241"/>
      <c r="AW42" s="243">
        <f t="shared" si="8"/>
        <v>17000000</v>
      </c>
      <c r="AX42" s="403">
        <v>1</v>
      </c>
      <c r="AY42" s="237"/>
      <c r="AZ42" s="237"/>
      <c r="BA42" s="237"/>
      <c r="BB42" s="237">
        <v>18000000</v>
      </c>
      <c r="BC42" s="238"/>
      <c r="BD42" s="238"/>
      <c r="BE42" s="239">
        <f t="shared" si="9"/>
        <v>18000000</v>
      </c>
    </row>
    <row r="43" spans="1:57" ht="39" customHeight="1" x14ac:dyDescent="0.25">
      <c r="A43" s="360">
        <v>37</v>
      </c>
      <c r="B43" s="602"/>
      <c r="C43" s="602"/>
      <c r="D43" s="602"/>
      <c r="E43" s="602"/>
      <c r="F43" s="602"/>
      <c r="G43" s="602"/>
      <c r="H43" s="602"/>
      <c r="I43" s="602"/>
      <c r="J43" s="682"/>
      <c r="K43" s="681" t="s">
        <v>2723</v>
      </c>
      <c r="L43" s="681" t="s">
        <v>2216</v>
      </c>
      <c r="M43" s="545"/>
      <c r="N43" s="519" t="s">
        <v>2221</v>
      </c>
      <c r="O43" s="519" t="s">
        <v>2166</v>
      </c>
      <c r="P43" s="95">
        <v>0</v>
      </c>
      <c r="Q43" s="95">
        <v>4</v>
      </c>
      <c r="R43" s="319"/>
      <c r="S43" s="234">
        <f t="shared" si="13"/>
        <v>0</v>
      </c>
      <c r="T43" s="234">
        <f t="shared" si="13"/>
        <v>0</v>
      </c>
      <c r="U43" s="400">
        <f t="shared" si="30"/>
        <v>9200000</v>
      </c>
      <c r="V43" s="400">
        <f t="shared" si="31"/>
        <v>0</v>
      </c>
      <c r="W43" s="400">
        <f t="shared" si="32"/>
        <v>0</v>
      </c>
      <c r="X43" s="234">
        <f t="shared" si="5"/>
        <v>9200000</v>
      </c>
      <c r="Y43" s="316" t="s">
        <v>2047</v>
      </c>
      <c r="Z43" s="240">
        <v>1</v>
      </c>
      <c r="AA43" s="242"/>
      <c r="AB43" s="242"/>
      <c r="AC43" s="242"/>
      <c r="AD43" s="242">
        <v>2000000</v>
      </c>
      <c r="AE43" s="242"/>
      <c r="AF43" s="242"/>
      <c r="AG43" s="243">
        <f t="shared" si="6"/>
        <v>2000000</v>
      </c>
      <c r="AH43" s="244">
        <v>1</v>
      </c>
      <c r="AI43" s="238"/>
      <c r="AJ43" s="238"/>
      <c r="AK43" s="238"/>
      <c r="AL43" s="238">
        <v>2200000</v>
      </c>
      <c r="AM43" s="238"/>
      <c r="AN43" s="238"/>
      <c r="AO43" s="239">
        <f t="shared" si="7"/>
        <v>2200000</v>
      </c>
      <c r="AP43" s="240">
        <v>1</v>
      </c>
      <c r="AQ43" s="242"/>
      <c r="AR43" s="242"/>
      <c r="AS43" s="242"/>
      <c r="AT43" s="242">
        <v>2400000</v>
      </c>
      <c r="AU43" s="241"/>
      <c r="AV43" s="241"/>
      <c r="AW43" s="243">
        <f t="shared" si="8"/>
        <v>2400000</v>
      </c>
      <c r="AX43" s="403">
        <v>1</v>
      </c>
      <c r="AY43" s="237"/>
      <c r="AZ43" s="237"/>
      <c r="BA43" s="237"/>
      <c r="BB43" s="237">
        <v>2600000</v>
      </c>
      <c r="BC43" s="238"/>
      <c r="BD43" s="238"/>
      <c r="BE43" s="239">
        <f t="shared" si="9"/>
        <v>2600000</v>
      </c>
    </row>
    <row r="44" spans="1:57" ht="45" customHeight="1" x14ac:dyDescent="0.25">
      <c r="A44" s="360">
        <v>38</v>
      </c>
      <c r="B44" s="602"/>
      <c r="C44" s="602"/>
      <c r="D44" s="602"/>
      <c r="E44" s="602"/>
      <c r="F44" s="602"/>
      <c r="G44" s="603"/>
      <c r="H44" s="603"/>
      <c r="I44" s="603"/>
      <c r="J44" s="683"/>
      <c r="K44" s="683"/>
      <c r="L44" s="683"/>
      <c r="M44" s="545"/>
      <c r="N44" s="519" t="s">
        <v>2225</v>
      </c>
      <c r="O44" s="519" t="s">
        <v>2226</v>
      </c>
      <c r="P44" s="95">
        <v>1</v>
      </c>
      <c r="Q44" s="95">
        <v>2</v>
      </c>
      <c r="R44" s="319"/>
      <c r="S44" s="234">
        <f t="shared" si="13"/>
        <v>0</v>
      </c>
      <c r="T44" s="234">
        <f t="shared" si="13"/>
        <v>0</v>
      </c>
      <c r="U44" s="400">
        <f t="shared" si="30"/>
        <v>1000000</v>
      </c>
      <c r="V44" s="400">
        <f t="shared" si="31"/>
        <v>0</v>
      </c>
      <c r="W44" s="400">
        <f t="shared" si="32"/>
        <v>0</v>
      </c>
      <c r="X44" s="234">
        <f t="shared" si="5"/>
        <v>1000000</v>
      </c>
      <c r="Y44" s="316" t="s">
        <v>2047</v>
      </c>
      <c r="Z44" s="240"/>
      <c r="AA44" s="242"/>
      <c r="AB44" s="242"/>
      <c r="AC44" s="242"/>
      <c r="AD44" s="242"/>
      <c r="AE44" s="242"/>
      <c r="AF44" s="242"/>
      <c r="AG44" s="243">
        <f t="shared" si="6"/>
        <v>0</v>
      </c>
      <c r="AH44" s="244">
        <v>1</v>
      </c>
      <c r="AI44" s="238"/>
      <c r="AJ44" s="238"/>
      <c r="AK44" s="238"/>
      <c r="AL44" s="238">
        <v>1000000</v>
      </c>
      <c r="AM44" s="238"/>
      <c r="AN44" s="238"/>
      <c r="AO44" s="239">
        <f t="shared" si="7"/>
        <v>1000000</v>
      </c>
      <c r="AP44" s="240"/>
      <c r="AQ44" s="242"/>
      <c r="AR44" s="242"/>
      <c r="AS44" s="242"/>
      <c r="AT44" s="242"/>
      <c r="AU44" s="241"/>
      <c r="AV44" s="241"/>
      <c r="AW44" s="243">
        <f t="shared" si="8"/>
        <v>0</v>
      </c>
      <c r="AX44" s="403"/>
      <c r="AY44" s="237"/>
      <c r="AZ44" s="237"/>
      <c r="BA44" s="237"/>
      <c r="BB44" s="237"/>
      <c r="BC44" s="238"/>
      <c r="BD44" s="238"/>
      <c r="BE44" s="239">
        <f t="shared" si="9"/>
        <v>0</v>
      </c>
    </row>
    <row r="45" spans="1:57" ht="36.75" customHeight="1" x14ac:dyDescent="0.25">
      <c r="A45" s="360">
        <v>39</v>
      </c>
      <c r="B45" s="602"/>
      <c r="C45" s="602"/>
      <c r="D45" s="602"/>
      <c r="E45" s="602"/>
      <c r="F45" s="602"/>
      <c r="G45" s="601">
        <v>1.25</v>
      </c>
      <c r="H45" s="601" t="s">
        <v>2213</v>
      </c>
      <c r="I45" s="601"/>
      <c r="J45" s="681" t="s">
        <v>2739</v>
      </c>
      <c r="K45" s="519" t="s">
        <v>2716</v>
      </c>
      <c r="L45" s="519" t="s">
        <v>2217</v>
      </c>
      <c r="M45" s="545"/>
      <c r="N45" s="519" t="s">
        <v>2220</v>
      </c>
      <c r="O45" s="519" t="s">
        <v>2219</v>
      </c>
      <c r="P45" s="95">
        <v>0</v>
      </c>
      <c r="Q45" s="95">
        <v>4</v>
      </c>
      <c r="R45" s="319"/>
      <c r="S45" s="234">
        <f t="shared" si="13"/>
        <v>0</v>
      </c>
      <c r="T45" s="234">
        <f t="shared" si="13"/>
        <v>0</v>
      </c>
      <c r="U45" s="400">
        <f t="shared" si="30"/>
        <v>105000000</v>
      </c>
      <c r="V45" s="400">
        <f t="shared" si="31"/>
        <v>0</v>
      </c>
      <c r="W45" s="400">
        <f t="shared" si="32"/>
        <v>0</v>
      </c>
      <c r="X45" s="234">
        <f t="shared" si="5"/>
        <v>105000000</v>
      </c>
      <c r="Y45" s="316" t="s">
        <v>2047</v>
      </c>
      <c r="Z45" s="240">
        <v>1</v>
      </c>
      <c r="AA45" s="242"/>
      <c r="AB45" s="242"/>
      <c r="AC45" s="242"/>
      <c r="AD45" s="242">
        <v>15000000</v>
      </c>
      <c r="AE45" s="242"/>
      <c r="AF45" s="242"/>
      <c r="AG45" s="243">
        <f t="shared" si="6"/>
        <v>15000000</v>
      </c>
      <c r="AH45" s="244">
        <v>1</v>
      </c>
      <c r="AI45" s="238"/>
      <c r="AJ45" s="238"/>
      <c r="AK45" s="238"/>
      <c r="AL45" s="238">
        <v>24000000</v>
      </c>
      <c r="AM45" s="238"/>
      <c r="AN45" s="238"/>
      <c r="AO45" s="239">
        <f t="shared" si="7"/>
        <v>24000000</v>
      </c>
      <c r="AP45" s="240">
        <v>1</v>
      </c>
      <c r="AQ45" s="242"/>
      <c r="AR45" s="242"/>
      <c r="AS45" s="242"/>
      <c r="AT45" s="242">
        <v>30000000</v>
      </c>
      <c r="AU45" s="241"/>
      <c r="AV45" s="241"/>
      <c r="AW45" s="243">
        <f t="shared" si="8"/>
        <v>30000000</v>
      </c>
      <c r="AX45" s="403">
        <v>1</v>
      </c>
      <c r="AY45" s="237"/>
      <c r="AZ45" s="237"/>
      <c r="BA45" s="237"/>
      <c r="BB45" s="237">
        <v>36000000</v>
      </c>
      <c r="BC45" s="238"/>
      <c r="BD45" s="238"/>
      <c r="BE45" s="239">
        <f t="shared" si="9"/>
        <v>36000000</v>
      </c>
    </row>
    <row r="46" spans="1:57" ht="30" customHeight="1" x14ac:dyDescent="0.25">
      <c r="A46" s="360">
        <v>40</v>
      </c>
      <c r="B46" s="602"/>
      <c r="C46" s="602"/>
      <c r="D46" s="602"/>
      <c r="E46" s="602"/>
      <c r="F46" s="602"/>
      <c r="G46" s="602"/>
      <c r="H46" s="602"/>
      <c r="I46" s="602"/>
      <c r="J46" s="682"/>
      <c r="K46" s="681" t="s">
        <v>2717</v>
      </c>
      <c r="L46" s="681" t="s">
        <v>2216</v>
      </c>
      <c r="M46" s="544"/>
      <c r="N46" s="519" t="s">
        <v>2222</v>
      </c>
      <c r="O46" s="515" t="s">
        <v>2166</v>
      </c>
      <c r="P46" s="203">
        <v>0</v>
      </c>
      <c r="Q46" s="203">
        <v>4</v>
      </c>
      <c r="R46" s="399"/>
      <c r="S46" s="234">
        <f t="shared" si="13"/>
        <v>0</v>
      </c>
      <c r="T46" s="234">
        <f t="shared" si="13"/>
        <v>0</v>
      </c>
      <c r="U46" s="400">
        <f t="shared" si="30"/>
        <v>9200000</v>
      </c>
      <c r="V46" s="400">
        <f t="shared" si="31"/>
        <v>0</v>
      </c>
      <c r="W46" s="400">
        <f t="shared" si="32"/>
        <v>0</v>
      </c>
      <c r="X46" s="234">
        <f t="shared" si="5"/>
        <v>9200000</v>
      </c>
      <c r="Y46" s="316" t="s">
        <v>2047</v>
      </c>
      <c r="Z46" s="394">
        <v>1</v>
      </c>
      <c r="AA46" s="328"/>
      <c r="AB46" s="328"/>
      <c r="AC46" s="328"/>
      <c r="AD46" s="328">
        <v>2000000</v>
      </c>
      <c r="AE46" s="328"/>
      <c r="AF46" s="328"/>
      <c r="AG46" s="243">
        <f t="shared" si="6"/>
        <v>2000000</v>
      </c>
      <c r="AH46" s="244">
        <v>1</v>
      </c>
      <c r="AI46" s="268"/>
      <c r="AJ46" s="268"/>
      <c r="AK46" s="268"/>
      <c r="AL46" s="268">
        <v>2200000</v>
      </c>
      <c r="AM46" s="268"/>
      <c r="AN46" s="268"/>
      <c r="AO46" s="239">
        <f t="shared" si="7"/>
        <v>2200000</v>
      </c>
      <c r="AP46" s="394">
        <v>1</v>
      </c>
      <c r="AQ46" s="328"/>
      <c r="AR46" s="328"/>
      <c r="AS46" s="328"/>
      <c r="AT46" s="328">
        <v>2400000</v>
      </c>
      <c r="AU46" s="395"/>
      <c r="AV46" s="395"/>
      <c r="AW46" s="243">
        <f t="shared" si="8"/>
        <v>2400000</v>
      </c>
      <c r="AX46" s="402">
        <v>1</v>
      </c>
      <c r="AY46" s="397"/>
      <c r="AZ46" s="397"/>
      <c r="BA46" s="397"/>
      <c r="BB46" s="397">
        <v>2600000</v>
      </c>
      <c r="BC46" s="268"/>
      <c r="BD46" s="268"/>
      <c r="BE46" s="239">
        <f t="shared" si="9"/>
        <v>2600000</v>
      </c>
    </row>
    <row r="47" spans="1:57" ht="42.75" customHeight="1" x14ac:dyDescent="0.25">
      <c r="A47" s="404">
        <v>41</v>
      </c>
      <c r="B47" s="602"/>
      <c r="C47" s="602"/>
      <c r="D47" s="602"/>
      <c r="E47" s="602"/>
      <c r="F47" s="602"/>
      <c r="G47" s="602"/>
      <c r="H47" s="602"/>
      <c r="I47" s="602"/>
      <c r="J47" s="682"/>
      <c r="K47" s="682"/>
      <c r="L47" s="682"/>
      <c r="M47" s="544"/>
      <c r="N47" s="515" t="s">
        <v>2224</v>
      </c>
      <c r="O47" s="515" t="s">
        <v>2227</v>
      </c>
      <c r="P47" s="203">
        <v>3</v>
      </c>
      <c r="Q47" s="203">
        <v>6</v>
      </c>
      <c r="R47" s="399"/>
      <c r="S47" s="400">
        <f t="shared" si="13"/>
        <v>0</v>
      </c>
      <c r="T47" s="400">
        <f t="shared" si="13"/>
        <v>0</v>
      </c>
      <c r="U47" s="400">
        <f t="shared" si="30"/>
        <v>3000000</v>
      </c>
      <c r="V47" s="400">
        <f t="shared" si="31"/>
        <v>0</v>
      </c>
      <c r="W47" s="400">
        <f t="shared" si="32"/>
        <v>0</v>
      </c>
      <c r="X47" s="400">
        <f t="shared" si="5"/>
        <v>3000000</v>
      </c>
      <c r="Y47" s="316" t="s">
        <v>2047</v>
      </c>
      <c r="Z47" s="394"/>
      <c r="AA47" s="328"/>
      <c r="AB47" s="328"/>
      <c r="AC47" s="328"/>
      <c r="AD47" s="328"/>
      <c r="AE47" s="328"/>
      <c r="AF47" s="328"/>
      <c r="AG47" s="405">
        <f t="shared" si="6"/>
        <v>0</v>
      </c>
      <c r="AH47" s="396">
        <v>3</v>
      </c>
      <c r="AI47" s="268"/>
      <c r="AJ47" s="268"/>
      <c r="AK47" s="268"/>
      <c r="AL47" s="268">
        <v>3000000</v>
      </c>
      <c r="AM47" s="268"/>
      <c r="AN47" s="268"/>
      <c r="AO47" s="406">
        <f t="shared" si="7"/>
        <v>3000000</v>
      </c>
      <c r="AP47" s="394"/>
      <c r="AQ47" s="328"/>
      <c r="AR47" s="328"/>
      <c r="AS47" s="328"/>
      <c r="AT47" s="328"/>
      <c r="AU47" s="395"/>
      <c r="AV47" s="395"/>
      <c r="AW47" s="405">
        <f t="shared" si="8"/>
        <v>0</v>
      </c>
      <c r="AX47" s="402"/>
      <c r="AY47" s="397"/>
      <c r="AZ47" s="397"/>
      <c r="BA47" s="397"/>
      <c r="BB47" s="397"/>
      <c r="BC47" s="268"/>
      <c r="BD47" s="268"/>
      <c r="BE47" s="406">
        <f t="shared" si="9"/>
        <v>0</v>
      </c>
    </row>
    <row r="48" spans="1:57" ht="33" customHeight="1" thickBot="1" x14ac:dyDescent="0.3">
      <c r="A48" s="407"/>
      <c r="B48" s="730"/>
      <c r="C48" s="730"/>
      <c r="D48" s="730"/>
      <c r="E48" s="730"/>
      <c r="F48" s="730"/>
      <c r="G48" s="730"/>
      <c r="H48" s="730"/>
      <c r="I48" s="730"/>
      <c r="J48" s="731"/>
      <c r="K48" s="731"/>
      <c r="L48" s="731"/>
      <c r="M48" s="546"/>
      <c r="N48" s="466" t="s">
        <v>2740</v>
      </c>
      <c r="O48" s="466" t="s">
        <v>2741</v>
      </c>
      <c r="P48" s="254">
        <v>0</v>
      </c>
      <c r="Q48" s="254">
        <v>1</v>
      </c>
      <c r="R48" s="408"/>
      <c r="S48" s="324">
        <f t="shared" ref="S48" si="33">AB48+AJ48+AR48+AZ48</f>
        <v>0</v>
      </c>
      <c r="T48" s="324">
        <f t="shared" ref="T48" si="34">AC48+AK48+AS48+BA48</f>
        <v>0</v>
      </c>
      <c r="U48" s="324">
        <f t="shared" ref="U48" si="35">AD48+AL48+AT48+BB48</f>
        <v>0</v>
      </c>
      <c r="V48" s="324">
        <f t="shared" ref="V48" si="36">AE48+AM48+AU48+BC48</f>
        <v>0</v>
      </c>
      <c r="W48" s="324">
        <f t="shared" ref="W48" si="37">AF48+AN48+AV48+BD48</f>
        <v>0</v>
      </c>
      <c r="X48" s="324">
        <f t="shared" ref="X48" si="38">+SUM(S48:W48)</f>
        <v>0</v>
      </c>
      <c r="Y48" s="325" t="s">
        <v>2047</v>
      </c>
      <c r="Z48" s="409"/>
      <c r="AA48" s="265"/>
      <c r="AB48" s="265"/>
      <c r="AC48" s="265"/>
      <c r="AD48" s="265"/>
      <c r="AE48" s="265"/>
      <c r="AF48" s="265"/>
      <c r="AG48" s="266">
        <f t="shared" si="6"/>
        <v>0</v>
      </c>
      <c r="AH48" s="410"/>
      <c r="AI48" s="261"/>
      <c r="AJ48" s="261"/>
      <c r="AK48" s="261"/>
      <c r="AL48" s="261"/>
      <c r="AM48" s="261"/>
      <c r="AN48" s="261"/>
      <c r="AO48" s="262">
        <f t="shared" si="7"/>
        <v>0</v>
      </c>
      <c r="AP48" s="409"/>
      <c r="AQ48" s="265"/>
      <c r="AR48" s="265"/>
      <c r="AS48" s="265"/>
      <c r="AT48" s="265"/>
      <c r="AU48" s="264"/>
      <c r="AV48" s="264"/>
      <c r="AW48" s="266">
        <f t="shared" si="8"/>
        <v>0</v>
      </c>
      <c r="AX48" s="260"/>
      <c r="AY48" s="260"/>
      <c r="AZ48" s="260"/>
      <c r="BA48" s="260"/>
      <c r="BB48" s="260"/>
      <c r="BC48" s="261"/>
      <c r="BD48" s="261"/>
      <c r="BE48" s="262">
        <f t="shared" si="9"/>
        <v>0</v>
      </c>
    </row>
    <row r="49" spans="2:57" ht="22.5" customHeight="1" thickBot="1" x14ac:dyDescent="0.3">
      <c r="B49" s="478"/>
      <c r="C49" s="526"/>
      <c r="D49" s="527"/>
      <c r="E49" s="526"/>
      <c r="F49" s="478"/>
      <c r="G49" s="529"/>
      <c r="H49" s="547"/>
      <c r="I49" s="526"/>
      <c r="J49" s="526"/>
      <c r="K49" s="548"/>
      <c r="L49" s="549"/>
      <c r="M49" s="526"/>
      <c r="N49" s="549"/>
      <c r="O49" s="526"/>
      <c r="S49" s="411">
        <f>SUM(S7:S47)</f>
        <v>0</v>
      </c>
      <c r="T49" s="411">
        <f t="shared" ref="T49:U49" si="39">SUM(T7:T47)</f>
        <v>593700000</v>
      </c>
      <c r="U49" s="411">
        <f t="shared" si="39"/>
        <v>193400000</v>
      </c>
      <c r="V49" s="411">
        <f t="shared" ref="V49" si="40">SUM(V7:V47)</f>
        <v>8000000</v>
      </c>
      <c r="W49" s="411">
        <f t="shared" ref="W49" si="41">SUM(W7:W47)</f>
        <v>0</v>
      </c>
      <c r="X49" s="144">
        <f>SUM(X7:X47)</f>
        <v>795100000</v>
      </c>
      <c r="AB49" s="412">
        <f>SUM(AB7:AB38)</f>
        <v>0</v>
      </c>
      <c r="AC49" s="413">
        <f>SUM(AC7:AC47)</f>
        <v>130000000</v>
      </c>
      <c r="AD49" s="414">
        <f t="shared" ref="AD49:AF49" si="42">SUM(AD7:AD38)</f>
        <v>0</v>
      </c>
      <c r="AE49" s="413">
        <f t="shared" si="42"/>
        <v>8000000</v>
      </c>
      <c r="AF49" s="413">
        <f t="shared" si="42"/>
        <v>0</v>
      </c>
      <c r="AG49" s="145">
        <f>SUM(AG7:AG47)</f>
        <v>172000000</v>
      </c>
      <c r="AJ49" s="415">
        <f t="shared" ref="AJ49" si="43">SUM(AJ7:AJ38)</f>
        <v>0</v>
      </c>
      <c r="AK49" s="416">
        <f>SUM(AK7:AK47)</f>
        <v>150600000</v>
      </c>
      <c r="AL49" s="414">
        <f t="shared" ref="AL49:AN49" si="44">SUM(AL7:AL47)</f>
        <v>48400000</v>
      </c>
      <c r="AM49" s="416">
        <f t="shared" si="44"/>
        <v>0</v>
      </c>
      <c r="AN49" s="416">
        <f t="shared" si="44"/>
        <v>0</v>
      </c>
      <c r="AO49" s="417">
        <f>SUM(AO7:AO47)</f>
        <v>199000000</v>
      </c>
      <c r="AR49" s="412">
        <f t="shared" ref="AR49:AV49" si="45">SUM(AR7:AR38)</f>
        <v>0</v>
      </c>
      <c r="AS49" s="413">
        <f>SUM(AS7:AS47)</f>
        <v>151900000</v>
      </c>
      <c r="AT49" s="414">
        <f t="shared" si="45"/>
        <v>0</v>
      </c>
      <c r="AU49" s="413">
        <f t="shared" si="45"/>
        <v>0</v>
      </c>
      <c r="AV49" s="413">
        <f t="shared" si="45"/>
        <v>0</v>
      </c>
      <c r="AW49" s="145">
        <f>SUM(AW7:AW47)</f>
        <v>203700000</v>
      </c>
      <c r="AZ49" s="415">
        <f>SUM(AZ7:AZ38)</f>
        <v>0</v>
      </c>
      <c r="BA49" s="416">
        <f>SUM(BA7:BA47)</f>
        <v>161200000</v>
      </c>
      <c r="BB49" s="414">
        <f t="shared" ref="BB49:BD49" si="46">SUM(BB7:BB47)</f>
        <v>59200000</v>
      </c>
      <c r="BC49" s="416">
        <f t="shared" si="46"/>
        <v>0</v>
      </c>
      <c r="BD49" s="416">
        <f t="shared" si="46"/>
        <v>0</v>
      </c>
      <c r="BE49" s="417">
        <f>SUM(BE7:BE47)</f>
        <v>220400000</v>
      </c>
    </row>
    <row r="50" spans="2:57" x14ac:dyDescent="0.25">
      <c r="B50" s="525"/>
      <c r="C50" s="526"/>
      <c r="D50" s="527"/>
      <c r="E50" s="526"/>
      <c r="F50" s="528"/>
      <c r="G50" s="529"/>
      <c r="H50" s="547"/>
      <c r="I50" s="526"/>
      <c r="J50" s="526"/>
      <c r="K50" s="548"/>
      <c r="L50" s="549"/>
      <c r="M50" s="526"/>
      <c r="N50" s="549"/>
      <c r="O50" s="526"/>
    </row>
    <row r="51" spans="2:57" x14ac:dyDescent="0.25">
      <c r="X51" s="348"/>
    </row>
  </sheetData>
  <mergeCells count="168">
    <mergeCell ref="L36:L37"/>
    <mergeCell ref="D15:D22"/>
    <mergeCell ref="E15:E22"/>
    <mergeCell ref="G23:G27"/>
    <mergeCell ref="G32:G35"/>
    <mergeCell ref="J32:J35"/>
    <mergeCell ref="L7:L11"/>
    <mergeCell ref="K12:K13"/>
    <mergeCell ref="B38:B41"/>
    <mergeCell ref="C38:C41"/>
    <mergeCell ref="D38:D41"/>
    <mergeCell ref="E38:E41"/>
    <mergeCell ref="K36:K37"/>
    <mergeCell ref="J36:J37"/>
    <mergeCell ref="E36:E37"/>
    <mergeCell ref="D36:D37"/>
    <mergeCell ref="H36:H37"/>
    <mergeCell ref="C36:C37"/>
    <mergeCell ref="I38:I41"/>
    <mergeCell ref="B23:B27"/>
    <mergeCell ref="C15:C22"/>
    <mergeCell ref="B15:B22"/>
    <mergeCell ref="H7:H14"/>
    <mergeCell ref="J7:J14"/>
    <mergeCell ref="L12:L13"/>
    <mergeCell ref="H19:H20"/>
    <mergeCell ref="J15:J16"/>
    <mergeCell ref="J19:J20"/>
    <mergeCell ref="D23:D27"/>
    <mergeCell ref="F15:F22"/>
    <mergeCell ref="C28:C31"/>
    <mergeCell ref="D28:D31"/>
    <mergeCell ref="E28:E31"/>
    <mergeCell ref="H15:H16"/>
    <mergeCell ref="H17:H18"/>
    <mergeCell ref="J17:J18"/>
    <mergeCell ref="I15:I16"/>
    <mergeCell ref="I17:I18"/>
    <mergeCell ref="I19:I20"/>
    <mergeCell ref="J21:J22"/>
    <mergeCell ref="H21:H22"/>
    <mergeCell ref="I21:I22"/>
    <mergeCell ref="M32:M35"/>
    <mergeCell ref="I32:I35"/>
    <mergeCell ref="L23:L27"/>
    <mergeCell ref="J23:J27"/>
    <mergeCell ref="I23:I27"/>
    <mergeCell ref="H23:H27"/>
    <mergeCell ref="H32:H35"/>
    <mergeCell ref="L32:L35"/>
    <mergeCell ref="J28:J31"/>
    <mergeCell ref="L28:L31"/>
    <mergeCell ref="H28:H31"/>
    <mergeCell ref="AP2:AW2"/>
    <mergeCell ref="AR4:AR5"/>
    <mergeCell ref="AS4:AS5"/>
    <mergeCell ref="Z2:AG2"/>
    <mergeCell ref="AC4:AC5"/>
    <mergeCell ref="AD4:AD5"/>
    <mergeCell ref="AI4:AI5"/>
    <mergeCell ref="AJ4:AJ5"/>
    <mergeCell ref="AK4:AK5"/>
    <mergeCell ref="AL4:AL5"/>
    <mergeCell ref="AH3:AH5"/>
    <mergeCell ref="AJ3:AN3"/>
    <mergeCell ref="AH2:AO2"/>
    <mergeCell ref="AO3:AO5"/>
    <mergeCell ref="AM4:AM5"/>
    <mergeCell ref="AN4:AN5"/>
    <mergeCell ref="AX2:BE2"/>
    <mergeCell ref="L3:L5"/>
    <mergeCell ref="M3:M5"/>
    <mergeCell ref="N3:N5"/>
    <mergeCell ref="S3:W3"/>
    <mergeCell ref="O4:O5"/>
    <mergeCell ref="P4:P5"/>
    <mergeCell ref="AP3:AP5"/>
    <mergeCell ref="Z3:Z5"/>
    <mergeCell ref="AB3:AF3"/>
    <mergeCell ref="AG3:AG5"/>
    <mergeCell ref="Y3:Y5"/>
    <mergeCell ref="AB4:AB5"/>
    <mergeCell ref="AE4:AE5"/>
    <mergeCell ref="AF4:AF5"/>
    <mergeCell ref="AA4:AA5"/>
    <mergeCell ref="Q4:Q5"/>
    <mergeCell ref="R4:R5"/>
    <mergeCell ref="S4:S5"/>
    <mergeCell ref="T4:T5"/>
    <mergeCell ref="U4:U5"/>
    <mergeCell ref="V4:V5"/>
    <mergeCell ref="BE3:BE5"/>
    <mergeCell ref="AQ4:AQ5"/>
    <mergeCell ref="BC4:BC5"/>
    <mergeCell ref="AT4:AT5"/>
    <mergeCell ref="AZ3:BD3"/>
    <mergeCell ref="AU4:AU5"/>
    <mergeCell ref="AV4:AV5"/>
    <mergeCell ref="AY4:AY5"/>
    <mergeCell ref="AZ4:AZ5"/>
    <mergeCell ref="BA4:BA5"/>
    <mergeCell ref="BB4:BB5"/>
    <mergeCell ref="BD4:BD5"/>
    <mergeCell ref="AW3:AW5"/>
    <mergeCell ref="AX3:AX5"/>
    <mergeCell ref="AR3:AV3"/>
    <mergeCell ref="L1:Y1"/>
    <mergeCell ref="B3:B5"/>
    <mergeCell ref="C3:C5"/>
    <mergeCell ref="D3:D5"/>
    <mergeCell ref="E3:E5"/>
    <mergeCell ref="F3:F5"/>
    <mergeCell ref="G3:G5"/>
    <mergeCell ref="H3:H5"/>
    <mergeCell ref="I3:I5"/>
    <mergeCell ref="X3:X5"/>
    <mergeCell ref="J3:J5"/>
    <mergeCell ref="K3:K5"/>
    <mergeCell ref="W4:W5"/>
    <mergeCell ref="A2:Y2"/>
    <mergeCell ref="G42:G44"/>
    <mergeCell ref="K43:K44"/>
    <mergeCell ref="G45:G48"/>
    <mergeCell ref="H45:H48"/>
    <mergeCell ref="C7:C14"/>
    <mergeCell ref="B7:B14"/>
    <mergeCell ref="A1:K1"/>
    <mergeCell ref="E7:E14"/>
    <mergeCell ref="D7:D14"/>
    <mergeCell ref="F7:F14"/>
    <mergeCell ref="G7:G14"/>
    <mergeCell ref="K7:K11"/>
    <mergeCell ref="I7:I14"/>
    <mergeCell ref="B36:B37"/>
    <mergeCell ref="F28:F31"/>
    <mergeCell ref="C32:C35"/>
    <mergeCell ref="B32:B35"/>
    <mergeCell ref="E32:E35"/>
    <mergeCell ref="D32:D35"/>
    <mergeCell ref="G28:G31"/>
    <mergeCell ref="G36:G37"/>
    <mergeCell ref="A3:A5"/>
    <mergeCell ref="D42:D48"/>
    <mergeCell ref="B28:B31"/>
    <mergeCell ref="E42:E48"/>
    <mergeCell ref="B42:B48"/>
    <mergeCell ref="C42:C48"/>
    <mergeCell ref="J45:J48"/>
    <mergeCell ref="L46:L48"/>
    <mergeCell ref="K46:K48"/>
    <mergeCell ref="I45:I48"/>
    <mergeCell ref="G15:G16"/>
    <mergeCell ref="G17:G18"/>
    <mergeCell ref="G19:G20"/>
    <mergeCell ref="G21:G22"/>
    <mergeCell ref="L38:L41"/>
    <mergeCell ref="J38:J41"/>
    <mergeCell ref="H38:H41"/>
    <mergeCell ref="F38:F41"/>
    <mergeCell ref="L43:L44"/>
    <mergeCell ref="F23:F27"/>
    <mergeCell ref="F32:F35"/>
    <mergeCell ref="F36:F37"/>
    <mergeCell ref="F42:F48"/>
    <mergeCell ref="J42:J44"/>
    <mergeCell ref="H42:H44"/>
    <mergeCell ref="G38:G41"/>
    <mergeCell ref="I42:I44"/>
  </mergeCells>
  <pageMargins left="0.70866141732283472" right="0.70866141732283472" top="0.74803149606299213" bottom="0.74803149606299213" header="0.31496062992125984" footer="0.31496062992125984"/>
  <pageSetup scale="56" fitToWidth="3" fitToHeight="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BT120"/>
  <sheetViews>
    <sheetView topLeftCell="G1" zoomScale="40" zoomScaleNormal="40" workbookViewId="0">
      <selection activeCell="AP2" sqref="AP2:AW2"/>
    </sheetView>
  </sheetViews>
  <sheetFormatPr baseColWidth="10" defaultColWidth="11.42578125" defaultRowHeight="15" x14ac:dyDescent="0.25"/>
  <cols>
    <col min="1" max="1" width="4.42578125" style="205" customWidth="1"/>
    <col min="2" max="2" width="15.7109375" style="269" customWidth="1"/>
    <col min="3" max="3" width="3" style="207" bestFit="1" customWidth="1"/>
    <col min="4" max="4" width="3.7109375" style="270" customWidth="1"/>
    <col min="5" max="5" width="2.28515625" style="207" customWidth="1"/>
    <col min="6" max="6" width="21.5703125" style="269" customWidth="1"/>
    <col min="7" max="7" width="7.7109375" style="272" customWidth="1"/>
    <col min="8" max="8" width="12.5703125" style="289" customWidth="1"/>
    <col min="9" max="9" width="2.28515625" style="207" customWidth="1"/>
    <col min="10" max="10" width="16.5703125" style="207" customWidth="1"/>
    <col min="11" max="11" width="7.28515625" style="272" customWidth="1"/>
    <col min="12" max="12" width="25.7109375" style="349" customWidth="1"/>
    <col min="13" max="13" width="2.85546875" style="207" customWidth="1"/>
    <col min="14" max="14" width="25.7109375" style="270" customWidth="1"/>
    <col min="15" max="15" width="16.42578125" style="270" customWidth="1"/>
    <col min="16" max="16" width="6.7109375" style="270" customWidth="1"/>
    <col min="17" max="17" width="11.42578125" style="350"/>
    <col min="18" max="18" width="9" style="207" customWidth="1"/>
    <col min="19" max="21" width="12.5703125" style="207" customWidth="1"/>
    <col min="22" max="22" width="14.140625" style="207" customWidth="1"/>
    <col min="23" max="23" width="12.5703125" style="207" customWidth="1"/>
    <col min="24" max="24" width="17.5703125" style="207" customWidth="1"/>
    <col min="25" max="25" width="17.140625" style="207" customWidth="1"/>
    <col min="26" max="26" width="0" style="270" hidden="1" customWidth="1"/>
    <col min="27" max="27" width="0" style="207" hidden="1" customWidth="1"/>
    <col min="28" max="32" width="12.5703125" style="207" hidden="1" customWidth="1"/>
    <col min="33" max="33" width="16.5703125" style="207" hidden="1" customWidth="1"/>
    <col min="34" max="35" width="0" style="207" hidden="1" customWidth="1"/>
    <col min="36" max="40" width="12.5703125" style="207" hidden="1" customWidth="1"/>
    <col min="41" max="41" width="17.5703125" style="207" hidden="1" customWidth="1"/>
    <col min="42" max="42" width="8" style="207" customWidth="1"/>
    <col min="43" max="43" width="11.42578125" style="207"/>
    <col min="44" max="48" width="12.5703125" style="207" customWidth="1"/>
    <col min="49" max="49" width="17.140625" style="207" customWidth="1"/>
    <col min="50" max="51" width="0" style="207" hidden="1" customWidth="1"/>
    <col min="52" max="56" width="12.5703125" style="207" hidden="1" customWidth="1"/>
    <col min="57" max="57" width="16.85546875" style="207" hidden="1" customWidth="1"/>
    <col min="58" max="16384" width="11.42578125" style="207"/>
  </cols>
  <sheetData>
    <row r="1" spans="1:72" ht="90.75" customHeight="1" thickBot="1" x14ac:dyDescent="0.3">
      <c r="A1" s="605" t="s">
        <v>2032</v>
      </c>
      <c r="B1" s="606"/>
      <c r="C1" s="606"/>
      <c r="D1" s="606"/>
      <c r="E1" s="606"/>
      <c r="F1" s="606"/>
      <c r="G1" s="606"/>
      <c r="H1" s="606"/>
      <c r="I1" s="606"/>
      <c r="J1" s="606"/>
      <c r="K1" s="607"/>
      <c r="L1" s="608" t="s">
        <v>2514</v>
      </c>
      <c r="M1" s="609"/>
      <c r="N1" s="609"/>
      <c r="O1" s="609"/>
      <c r="P1" s="609"/>
      <c r="Q1" s="609"/>
      <c r="R1" s="609"/>
      <c r="S1" s="609"/>
      <c r="T1" s="609"/>
      <c r="U1" s="609"/>
      <c r="V1" s="609"/>
      <c r="W1" s="609"/>
      <c r="X1" s="609"/>
      <c r="Y1" s="610"/>
      <c r="Z1" s="290"/>
      <c r="AA1" s="290"/>
      <c r="AB1" s="290"/>
      <c r="AC1" s="205"/>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row>
    <row r="2" spans="1:72" ht="32.25" customHeight="1" thickBot="1" x14ac:dyDescent="0.3">
      <c r="A2" s="810" t="s">
        <v>1884</v>
      </c>
      <c r="B2" s="811"/>
      <c r="C2" s="811"/>
      <c r="D2" s="811"/>
      <c r="E2" s="811"/>
      <c r="F2" s="811"/>
      <c r="G2" s="811"/>
      <c r="H2" s="811"/>
      <c r="I2" s="811"/>
      <c r="J2" s="811"/>
      <c r="K2" s="811"/>
      <c r="L2" s="811"/>
      <c r="M2" s="811"/>
      <c r="N2" s="811"/>
      <c r="O2" s="811"/>
      <c r="P2" s="811"/>
      <c r="Q2" s="811"/>
      <c r="R2" s="811"/>
      <c r="S2" s="811"/>
      <c r="T2" s="811"/>
      <c r="U2" s="811"/>
      <c r="V2" s="811"/>
      <c r="W2" s="811"/>
      <c r="X2" s="811"/>
      <c r="Y2" s="812"/>
      <c r="Z2" s="792" t="s">
        <v>1960</v>
      </c>
      <c r="AA2" s="802"/>
      <c r="AB2" s="802"/>
      <c r="AC2" s="802"/>
      <c r="AD2" s="802"/>
      <c r="AE2" s="802"/>
      <c r="AF2" s="802"/>
      <c r="AG2" s="803"/>
      <c r="AH2" s="795" t="s">
        <v>1961</v>
      </c>
      <c r="AI2" s="796"/>
      <c r="AJ2" s="796"/>
      <c r="AK2" s="796"/>
      <c r="AL2" s="796"/>
      <c r="AM2" s="796"/>
      <c r="AN2" s="796"/>
      <c r="AO2" s="797"/>
      <c r="AP2" s="792" t="s">
        <v>1962</v>
      </c>
      <c r="AQ2" s="793"/>
      <c r="AR2" s="793"/>
      <c r="AS2" s="793"/>
      <c r="AT2" s="793"/>
      <c r="AU2" s="793"/>
      <c r="AV2" s="793"/>
      <c r="AW2" s="794"/>
      <c r="AX2" s="795" t="s">
        <v>1963</v>
      </c>
      <c r="AY2" s="796"/>
      <c r="AZ2" s="796"/>
      <c r="BA2" s="796"/>
      <c r="BB2" s="796"/>
      <c r="BC2" s="796"/>
      <c r="BD2" s="796"/>
      <c r="BE2" s="797"/>
    </row>
    <row r="3" spans="1:72" s="293" customFormat="1" ht="29.25" customHeight="1" x14ac:dyDescent="0.25">
      <c r="A3" s="776" t="s">
        <v>1178</v>
      </c>
      <c r="B3" s="746" t="s">
        <v>1597</v>
      </c>
      <c r="C3" s="641" t="s">
        <v>15</v>
      </c>
      <c r="D3" s="809" t="s">
        <v>1</v>
      </c>
      <c r="E3" s="641" t="s">
        <v>15</v>
      </c>
      <c r="F3" s="769" t="s">
        <v>0</v>
      </c>
      <c r="G3" s="767" t="s">
        <v>13</v>
      </c>
      <c r="H3" s="769" t="s">
        <v>2</v>
      </c>
      <c r="I3" s="771" t="s">
        <v>15</v>
      </c>
      <c r="J3" s="746" t="s">
        <v>3</v>
      </c>
      <c r="K3" s="807" t="s">
        <v>14</v>
      </c>
      <c r="L3" s="769" t="s">
        <v>1635</v>
      </c>
      <c r="M3" s="773" t="s">
        <v>15</v>
      </c>
      <c r="N3" s="769" t="s">
        <v>4</v>
      </c>
      <c r="O3" s="804" t="s">
        <v>5</v>
      </c>
      <c r="P3" s="805"/>
      <c r="Q3" s="805"/>
      <c r="R3" s="806"/>
      <c r="S3" s="799" t="s">
        <v>1958</v>
      </c>
      <c r="T3" s="769"/>
      <c r="U3" s="769"/>
      <c r="V3" s="769"/>
      <c r="W3" s="769"/>
      <c r="X3" s="769" t="s">
        <v>1973</v>
      </c>
      <c r="Y3" s="800" t="s">
        <v>7</v>
      </c>
      <c r="Z3" s="788" t="s">
        <v>72</v>
      </c>
      <c r="AA3" s="291"/>
      <c r="AB3" s="790" t="s">
        <v>18</v>
      </c>
      <c r="AC3" s="774"/>
      <c r="AD3" s="774"/>
      <c r="AE3" s="774"/>
      <c r="AF3" s="774"/>
      <c r="AG3" s="784" t="s">
        <v>73</v>
      </c>
      <c r="AH3" s="786" t="s">
        <v>74</v>
      </c>
      <c r="AI3" s="292"/>
      <c r="AJ3" s="766" t="s">
        <v>18</v>
      </c>
      <c r="AK3" s="765"/>
      <c r="AL3" s="765"/>
      <c r="AM3" s="765"/>
      <c r="AN3" s="765"/>
      <c r="AO3" s="779" t="s">
        <v>75</v>
      </c>
      <c r="AP3" s="788" t="s">
        <v>76</v>
      </c>
      <c r="AQ3" s="291"/>
      <c r="AR3" s="790" t="s">
        <v>18</v>
      </c>
      <c r="AS3" s="774"/>
      <c r="AT3" s="774"/>
      <c r="AU3" s="774"/>
      <c r="AV3" s="774"/>
      <c r="AW3" s="784" t="s">
        <v>77</v>
      </c>
      <c r="AX3" s="786" t="s">
        <v>1176</v>
      </c>
      <c r="AY3" s="292"/>
      <c r="AZ3" s="766" t="s">
        <v>18</v>
      </c>
      <c r="BA3" s="765"/>
      <c r="BB3" s="765"/>
      <c r="BC3" s="765"/>
      <c r="BD3" s="765"/>
      <c r="BE3" s="779" t="s">
        <v>1177</v>
      </c>
    </row>
    <row r="4" spans="1:72" s="293" customFormat="1" ht="18" customHeight="1" x14ac:dyDescent="0.25">
      <c r="A4" s="777"/>
      <c r="B4" s="630"/>
      <c r="C4" s="641"/>
      <c r="D4" s="644"/>
      <c r="E4" s="641"/>
      <c r="F4" s="770"/>
      <c r="G4" s="768"/>
      <c r="H4" s="770"/>
      <c r="I4" s="647"/>
      <c r="J4" s="630"/>
      <c r="K4" s="808"/>
      <c r="L4" s="770"/>
      <c r="M4" s="768"/>
      <c r="N4" s="770"/>
      <c r="O4" s="770" t="s">
        <v>1617</v>
      </c>
      <c r="P4" s="770" t="s">
        <v>8</v>
      </c>
      <c r="Q4" s="781" t="s">
        <v>49</v>
      </c>
      <c r="R4" s="783" t="s">
        <v>20</v>
      </c>
      <c r="S4" s="770" t="s">
        <v>9</v>
      </c>
      <c r="T4" s="770" t="s">
        <v>10</v>
      </c>
      <c r="U4" s="770" t="s">
        <v>1681</v>
      </c>
      <c r="V4" s="770" t="s">
        <v>16</v>
      </c>
      <c r="W4" s="783" t="s">
        <v>17</v>
      </c>
      <c r="X4" s="770"/>
      <c r="Y4" s="801"/>
      <c r="Z4" s="789"/>
      <c r="AA4" s="790" t="s">
        <v>22</v>
      </c>
      <c r="AB4" s="774" t="s">
        <v>9</v>
      </c>
      <c r="AC4" s="774" t="s">
        <v>10</v>
      </c>
      <c r="AD4" s="774" t="s">
        <v>1964</v>
      </c>
      <c r="AE4" s="774" t="s">
        <v>16</v>
      </c>
      <c r="AF4" s="790" t="s">
        <v>17</v>
      </c>
      <c r="AG4" s="785"/>
      <c r="AH4" s="787"/>
      <c r="AI4" s="766" t="s">
        <v>19</v>
      </c>
      <c r="AJ4" s="765" t="s">
        <v>9</v>
      </c>
      <c r="AK4" s="765" t="s">
        <v>10</v>
      </c>
      <c r="AL4" s="765" t="s">
        <v>1964</v>
      </c>
      <c r="AM4" s="766" t="s">
        <v>21</v>
      </c>
      <c r="AN4" s="766" t="s">
        <v>17</v>
      </c>
      <c r="AO4" s="780"/>
      <c r="AP4" s="789"/>
      <c r="AQ4" s="790" t="s">
        <v>19</v>
      </c>
      <c r="AR4" s="774" t="s">
        <v>9</v>
      </c>
      <c r="AS4" s="774" t="s">
        <v>10</v>
      </c>
      <c r="AT4" s="774" t="s">
        <v>1964</v>
      </c>
      <c r="AU4" s="790" t="s">
        <v>21</v>
      </c>
      <c r="AV4" s="790" t="s">
        <v>17</v>
      </c>
      <c r="AW4" s="785"/>
      <c r="AX4" s="787"/>
      <c r="AY4" s="766" t="s">
        <v>19</v>
      </c>
      <c r="AZ4" s="765" t="s">
        <v>9</v>
      </c>
      <c r="BA4" s="765" t="s">
        <v>10</v>
      </c>
      <c r="BB4" s="765" t="s">
        <v>1964</v>
      </c>
      <c r="BC4" s="766" t="s">
        <v>21</v>
      </c>
      <c r="BD4" s="766" t="s">
        <v>17</v>
      </c>
      <c r="BE4" s="780"/>
    </row>
    <row r="5" spans="1:72" s="293" customFormat="1" ht="54" customHeight="1" x14ac:dyDescent="0.25">
      <c r="A5" s="778"/>
      <c r="B5" s="630"/>
      <c r="C5" s="641"/>
      <c r="D5" s="644"/>
      <c r="E5" s="641"/>
      <c r="F5" s="770"/>
      <c r="G5" s="768"/>
      <c r="H5" s="770"/>
      <c r="I5" s="772"/>
      <c r="J5" s="630"/>
      <c r="K5" s="808"/>
      <c r="L5" s="770"/>
      <c r="M5" s="768"/>
      <c r="N5" s="770"/>
      <c r="O5" s="770"/>
      <c r="P5" s="770"/>
      <c r="Q5" s="782"/>
      <c r="R5" s="770"/>
      <c r="S5" s="770"/>
      <c r="T5" s="770"/>
      <c r="U5" s="770"/>
      <c r="V5" s="770"/>
      <c r="W5" s="770"/>
      <c r="X5" s="770"/>
      <c r="Y5" s="801"/>
      <c r="Z5" s="789"/>
      <c r="AA5" s="774"/>
      <c r="AB5" s="774"/>
      <c r="AC5" s="774"/>
      <c r="AD5" s="774"/>
      <c r="AE5" s="774"/>
      <c r="AF5" s="774"/>
      <c r="AG5" s="785"/>
      <c r="AH5" s="787"/>
      <c r="AI5" s="765"/>
      <c r="AJ5" s="765"/>
      <c r="AK5" s="765"/>
      <c r="AL5" s="765"/>
      <c r="AM5" s="765"/>
      <c r="AN5" s="765"/>
      <c r="AO5" s="780"/>
      <c r="AP5" s="789"/>
      <c r="AQ5" s="774"/>
      <c r="AR5" s="774"/>
      <c r="AS5" s="774"/>
      <c r="AT5" s="774"/>
      <c r="AU5" s="774"/>
      <c r="AV5" s="774"/>
      <c r="AW5" s="785"/>
      <c r="AX5" s="787"/>
      <c r="AY5" s="765"/>
      <c r="AZ5" s="765"/>
      <c r="BA5" s="765"/>
      <c r="BB5" s="765"/>
      <c r="BC5" s="765"/>
      <c r="BD5" s="765"/>
      <c r="BE5" s="780"/>
    </row>
    <row r="6" spans="1:72" ht="20.25" customHeight="1" x14ac:dyDescent="0.25">
      <c r="A6" s="294">
        <v>1</v>
      </c>
      <c r="B6" s="295">
        <v>2</v>
      </c>
      <c r="C6" s="296">
        <v>3</v>
      </c>
      <c r="D6" s="296">
        <v>4</v>
      </c>
      <c r="E6" s="296">
        <v>5</v>
      </c>
      <c r="F6" s="295">
        <v>6</v>
      </c>
      <c r="G6" s="296">
        <v>7</v>
      </c>
      <c r="H6" s="297">
        <v>8</v>
      </c>
      <c r="I6" s="296">
        <v>9</v>
      </c>
      <c r="J6" s="296">
        <v>10</v>
      </c>
      <c r="K6" s="296">
        <v>11</v>
      </c>
      <c r="L6" s="298">
        <v>12</v>
      </c>
      <c r="M6" s="296">
        <v>13</v>
      </c>
      <c r="N6" s="296">
        <v>14</v>
      </c>
      <c r="O6" s="217">
        <v>15</v>
      </c>
      <c r="P6" s="296">
        <v>16</v>
      </c>
      <c r="Q6" s="299">
        <v>17</v>
      </c>
      <c r="R6" s="296">
        <v>18</v>
      </c>
      <c r="S6" s="296">
        <v>19</v>
      </c>
      <c r="T6" s="296">
        <v>20</v>
      </c>
      <c r="U6" s="296">
        <v>21</v>
      </c>
      <c r="V6" s="296">
        <v>22</v>
      </c>
      <c r="W6" s="296">
        <v>23</v>
      </c>
      <c r="X6" s="296">
        <v>24</v>
      </c>
      <c r="Y6" s="300">
        <v>25</v>
      </c>
      <c r="Z6" s="244">
        <v>26</v>
      </c>
      <c r="AA6" s="301">
        <v>27</v>
      </c>
      <c r="AB6" s="301">
        <v>28</v>
      </c>
      <c r="AC6" s="301">
        <v>29</v>
      </c>
      <c r="AD6" s="301">
        <v>30</v>
      </c>
      <c r="AE6" s="301">
        <v>31</v>
      </c>
      <c r="AF6" s="301">
        <v>32</v>
      </c>
      <c r="AG6" s="302">
        <v>33</v>
      </c>
      <c r="AH6" s="240">
        <v>34</v>
      </c>
      <c r="AI6" s="303">
        <v>35</v>
      </c>
      <c r="AJ6" s="303">
        <v>36</v>
      </c>
      <c r="AK6" s="303">
        <v>37</v>
      </c>
      <c r="AL6" s="303">
        <v>38</v>
      </c>
      <c r="AM6" s="303">
        <v>39</v>
      </c>
      <c r="AN6" s="303">
        <v>40</v>
      </c>
      <c r="AO6" s="304">
        <v>41</v>
      </c>
      <c r="AP6" s="244">
        <v>42</v>
      </c>
      <c r="AQ6" s="301">
        <v>43</v>
      </c>
      <c r="AR6" s="301">
        <v>44</v>
      </c>
      <c r="AS6" s="301">
        <v>45</v>
      </c>
      <c r="AT6" s="301">
        <v>46</v>
      </c>
      <c r="AU6" s="301">
        <v>47</v>
      </c>
      <c r="AV6" s="301">
        <v>48</v>
      </c>
      <c r="AW6" s="302">
        <v>49</v>
      </c>
      <c r="AX6" s="240">
        <v>50</v>
      </c>
      <c r="AY6" s="303">
        <v>51</v>
      </c>
      <c r="AZ6" s="303">
        <v>52</v>
      </c>
      <c r="BA6" s="303">
        <v>53</v>
      </c>
      <c r="BB6" s="303">
        <v>54</v>
      </c>
      <c r="BC6" s="303">
        <v>55</v>
      </c>
      <c r="BD6" s="303">
        <v>56</v>
      </c>
      <c r="BE6" s="304">
        <v>57</v>
      </c>
    </row>
    <row r="7" spans="1:72" ht="45" customHeight="1" x14ac:dyDescent="0.25">
      <c r="A7" s="305">
        <v>1</v>
      </c>
      <c r="B7" s="601" t="s">
        <v>1599</v>
      </c>
      <c r="C7" s="681"/>
      <c r="D7" s="601">
        <v>2</v>
      </c>
      <c r="E7" s="681"/>
      <c r="F7" s="601" t="s">
        <v>2617</v>
      </c>
      <c r="G7" s="601">
        <v>2.1</v>
      </c>
      <c r="H7" s="601" t="s">
        <v>1674</v>
      </c>
      <c r="I7" s="681"/>
      <c r="J7" s="681"/>
      <c r="K7" s="516" t="s">
        <v>1185</v>
      </c>
      <c r="L7" s="550" t="s">
        <v>1659</v>
      </c>
      <c r="M7" s="551"/>
      <c r="N7" s="516" t="s">
        <v>1683</v>
      </c>
      <c r="O7" s="519" t="s">
        <v>1684</v>
      </c>
      <c r="P7" s="516">
        <v>100</v>
      </c>
      <c r="Q7" s="552">
        <f t="shared" ref="Q7:Q10" si="0">Z7+AH7+AP7+AX7+P7</f>
        <v>420</v>
      </c>
      <c r="R7" s="553" t="e">
        <f>+(Z7+AH7+AP7+AX7)/#REF!*100</f>
        <v>#REF!</v>
      </c>
      <c r="S7" s="554">
        <f t="shared" ref="S7:T73" si="1">AB7+AJ7+AR7+AZ7</f>
        <v>0</v>
      </c>
      <c r="T7" s="554">
        <f t="shared" si="1"/>
        <v>37000000</v>
      </c>
      <c r="U7" s="554">
        <f t="shared" ref="U7:U42" si="2">AD7+AL7+AT7+BB7</f>
        <v>0</v>
      </c>
      <c r="V7" s="554">
        <f t="shared" ref="V7:V42" si="3">AE7+AM7+AU7+BC7</f>
        <v>220000000</v>
      </c>
      <c r="W7" s="554">
        <f t="shared" ref="W7:W42" si="4">AF7+AN7+AV7+BD7</f>
        <v>0</v>
      </c>
      <c r="X7" s="555">
        <f t="shared" ref="X7:X42" si="5">+SUM(S7:W7)</f>
        <v>257000000</v>
      </c>
      <c r="Y7" s="556" t="s">
        <v>2394</v>
      </c>
      <c r="Z7" s="307"/>
      <c r="AA7" s="308" t="e">
        <f>+Z7/#REF!*100</f>
        <v>#REF!</v>
      </c>
      <c r="AB7" s="309"/>
      <c r="AC7" s="310"/>
      <c r="AD7" s="309"/>
      <c r="AE7" s="309"/>
      <c r="AF7" s="309"/>
      <c r="AG7" s="311">
        <f t="shared" ref="AG7:AG75" si="6">+SUM(AB7:AF7)</f>
        <v>0</v>
      </c>
      <c r="AH7" s="312">
        <v>100</v>
      </c>
      <c r="AI7" s="313" t="e">
        <f>+AH7/#REF!*100</f>
        <v>#REF!</v>
      </c>
      <c r="AJ7" s="314"/>
      <c r="AK7" s="314">
        <v>10000000</v>
      </c>
      <c r="AL7" s="314"/>
      <c r="AM7" s="314">
        <v>65000000</v>
      </c>
      <c r="AN7" s="314"/>
      <c r="AO7" s="243">
        <f t="shared" ref="AO7:AO76" si="7">+SUM(AJ7:AN7)</f>
        <v>75000000</v>
      </c>
      <c r="AP7" s="307">
        <v>120</v>
      </c>
      <c r="AQ7" s="308" t="e">
        <f>+AP7/#REF!*100</f>
        <v>#REF!</v>
      </c>
      <c r="AR7" s="309"/>
      <c r="AS7" s="309">
        <v>15000000</v>
      </c>
      <c r="AT7" s="309"/>
      <c r="AU7" s="309">
        <v>80000000</v>
      </c>
      <c r="AV7" s="309"/>
      <c r="AW7" s="239">
        <f t="shared" ref="AW7:AW75" si="8">+SUM(AR7:AV7)</f>
        <v>95000000</v>
      </c>
      <c r="AX7" s="312">
        <v>100</v>
      </c>
      <c r="AY7" s="313" t="e">
        <f>+AX7/#REF!*100</f>
        <v>#REF!</v>
      </c>
      <c r="AZ7" s="314"/>
      <c r="BA7" s="314">
        <v>12000000</v>
      </c>
      <c r="BB7" s="314"/>
      <c r="BC7" s="314">
        <v>75000000</v>
      </c>
      <c r="BD7" s="314"/>
      <c r="BE7" s="243">
        <f t="shared" ref="BE7:BE75" si="9">+SUM(AZ7:BD7)</f>
        <v>87000000</v>
      </c>
    </row>
    <row r="8" spans="1:72" ht="40.5" customHeight="1" x14ac:dyDescent="0.25">
      <c r="A8" s="305">
        <v>2</v>
      </c>
      <c r="B8" s="602"/>
      <c r="C8" s="682"/>
      <c r="D8" s="602"/>
      <c r="E8" s="682"/>
      <c r="F8" s="602"/>
      <c r="G8" s="602"/>
      <c r="H8" s="602"/>
      <c r="I8" s="682"/>
      <c r="J8" s="682"/>
      <c r="K8" s="516" t="s">
        <v>2283</v>
      </c>
      <c r="L8" s="518" t="s">
        <v>1685</v>
      </c>
      <c r="M8" s="551"/>
      <c r="N8" s="516" t="s">
        <v>1686</v>
      </c>
      <c r="O8" s="519" t="s">
        <v>1687</v>
      </c>
      <c r="P8" s="516">
        <v>0</v>
      </c>
      <c r="Q8" s="557">
        <f t="shared" si="0"/>
        <v>1</v>
      </c>
      <c r="R8" s="553"/>
      <c r="S8" s="554">
        <f t="shared" ref="S8:S11" si="10">AB8+AJ8+AR8+AZ8</f>
        <v>0</v>
      </c>
      <c r="T8" s="554">
        <f t="shared" ref="T8:T11" si="11">AC8+AK8+AS8+BA8</f>
        <v>10000000</v>
      </c>
      <c r="U8" s="554">
        <f t="shared" ref="U8:U11" si="12">AD8+AL8+AT8+BB8</f>
        <v>0</v>
      </c>
      <c r="V8" s="554">
        <f t="shared" ref="V8:V11" si="13">AE8+AM8+AU8+BC8</f>
        <v>0</v>
      </c>
      <c r="W8" s="554">
        <f t="shared" ref="W8:W11" si="14">AF8+AN8+AV8+BD8</f>
        <v>0</v>
      </c>
      <c r="X8" s="555">
        <f t="shared" ref="X8:X11" si="15">+SUM(S8:W8)</f>
        <v>10000000</v>
      </c>
      <c r="Y8" s="556" t="s">
        <v>2395</v>
      </c>
      <c r="Z8" s="307">
        <v>1</v>
      </c>
      <c r="AA8" s="308"/>
      <c r="AB8" s="309"/>
      <c r="AC8" s="309"/>
      <c r="AD8" s="309"/>
      <c r="AE8" s="309"/>
      <c r="AF8" s="309"/>
      <c r="AG8" s="311">
        <f t="shared" si="6"/>
        <v>0</v>
      </c>
      <c r="AH8" s="312"/>
      <c r="AI8" s="313"/>
      <c r="AJ8" s="314"/>
      <c r="AK8" s="314">
        <v>10000000</v>
      </c>
      <c r="AL8" s="314"/>
      <c r="AM8" s="314"/>
      <c r="AN8" s="314"/>
      <c r="AO8" s="315">
        <f t="shared" si="7"/>
        <v>10000000</v>
      </c>
      <c r="AP8" s="307"/>
      <c r="AQ8" s="308"/>
      <c r="AR8" s="309"/>
      <c r="AS8" s="309"/>
      <c r="AT8" s="309"/>
      <c r="AU8" s="309"/>
      <c r="AV8" s="309"/>
      <c r="AW8" s="311">
        <f t="shared" si="8"/>
        <v>0</v>
      </c>
      <c r="AX8" s="312"/>
      <c r="AY8" s="313"/>
      <c r="AZ8" s="314"/>
      <c r="BA8" s="314"/>
      <c r="BB8" s="314"/>
      <c r="BC8" s="314"/>
      <c r="BD8" s="314"/>
      <c r="BE8" s="315">
        <f t="shared" si="9"/>
        <v>0</v>
      </c>
    </row>
    <row r="9" spans="1:72" ht="32.25" customHeight="1" x14ac:dyDescent="0.25">
      <c r="A9" s="305">
        <v>3</v>
      </c>
      <c r="B9" s="602"/>
      <c r="C9" s="682"/>
      <c r="D9" s="602"/>
      <c r="E9" s="682"/>
      <c r="F9" s="602"/>
      <c r="G9" s="602"/>
      <c r="H9" s="602"/>
      <c r="I9" s="682"/>
      <c r="J9" s="682"/>
      <c r="K9" s="516" t="s">
        <v>1669</v>
      </c>
      <c r="L9" s="518" t="s">
        <v>2795</v>
      </c>
      <c r="M9" s="551"/>
      <c r="N9" s="516" t="s">
        <v>1688</v>
      </c>
      <c r="O9" s="519" t="s">
        <v>1673</v>
      </c>
      <c r="P9" s="516">
        <v>1</v>
      </c>
      <c r="Q9" s="557">
        <f t="shared" si="0"/>
        <v>9</v>
      </c>
      <c r="R9" s="553"/>
      <c r="S9" s="554">
        <f t="shared" si="10"/>
        <v>0</v>
      </c>
      <c r="T9" s="554">
        <f t="shared" si="11"/>
        <v>75000000</v>
      </c>
      <c r="U9" s="554">
        <f t="shared" si="12"/>
        <v>0</v>
      </c>
      <c r="V9" s="554">
        <f t="shared" si="13"/>
        <v>0</v>
      </c>
      <c r="W9" s="554">
        <f t="shared" si="14"/>
        <v>0</v>
      </c>
      <c r="X9" s="555">
        <f t="shared" si="15"/>
        <v>75000000</v>
      </c>
      <c r="Y9" s="556" t="s">
        <v>2395</v>
      </c>
      <c r="Z9" s="307">
        <v>2</v>
      </c>
      <c r="AA9" s="308"/>
      <c r="AB9" s="309"/>
      <c r="AC9" s="309">
        <v>15000000</v>
      </c>
      <c r="AD9" s="309"/>
      <c r="AE9" s="309"/>
      <c r="AF9" s="309"/>
      <c r="AG9" s="311">
        <f t="shared" si="6"/>
        <v>15000000</v>
      </c>
      <c r="AH9" s="312">
        <v>2</v>
      </c>
      <c r="AI9" s="313"/>
      <c r="AJ9" s="314"/>
      <c r="AK9" s="314">
        <v>18000000</v>
      </c>
      <c r="AL9" s="314"/>
      <c r="AM9" s="314"/>
      <c r="AN9" s="314"/>
      <c r="AO9" s="315">
        <f t="shared" si="7"/>
        <v>18000000</v>
      </c>
      <c r="AP9" s="307">
        <v>2</v>
      </c>
      <c r="AQ9" s="308"/>
      <c r="AR9" s="309"/>
      <c r="AS9" s="309">
        <v>20000000</v>
      </c>
      <c r="AT9" s="309"/>
      <c r="AU9" s="309"/>
      <c r="AV9" s="309"/>
      <c r="AW9" s="311">
        <f t="shared" si="8"/>
        <v>20000000</v>
      </c>
      <c r="AX9" s="312">
        <v>2</v>
      </c>
      <c r="AY9" s="313"/>
      <c r="AZ9" s="314"/>
      <c r="BA9" s="314">
        <v>22000000</v>
      </c>
      <c r="BB9" s="314"/>
      <c r="BC9" s="314"/>
      <c r="BD9" s="314"/>
      <c r="BE9" s="315">
        <f t="shared" si="9"/>
        <v>22000000</v>
      </c>
    </row>
    <row r="10" spans="1:72" ht="31.5" customHeight="1" x14ac:dyDescent="0.25">
      <c r="A10" s="305">
        <v>4</v>
      </c>
      <c r="B10" s="602"/>
      <c r="C10" s="682"/>
      <c r="D10" s="602"/>
      <c r="E10" s="682"/>
      <c r="F10" s="602"/>
      <c r="G10" s="602"/>
      <c r="H10" s="602"/>
      <c r="I10" s="682"/>
      <c r="J10" s="682"/>
      <c r="K10" s="516" t="s">
        <v>2284</v>
      </c>
      <c r="L10" s="497" t="s">
        <v>1679</v>
      </c>
      <c r="M10" s="516" t="s">
        <v>1927</v>
      </c>
      <c r="N10" s="516" t="s">
        <v>2029</v>
      </c>
      <c r="O10" s="519" t="s">
        <v>1718</v>
      </c>
      <c r="P10" s="516">
        <v>0</v>
      </c>
      <c r="Q10" s="557">
        <f t="shared" si="0"/>
        <v>4</v>
      </c>
      <c r="R10" s="553"/>
      <c r="S10" s="554">
        <f t="shared" si="10"/>
        <v>0</v>
      </c>
      <c r="T10" s="554">
        <f t="shared" si="11"/>
        <v>4000000</v>
      </c>
      <c r="U10" s="554">
        <f t="shared" si="12"/>
        <v>0</v>
      </c>
      <c r="V10" s="554">
        <f t="shared" si="13"/>
        <v>0</v>
      </c>
      <c r="W10" s="554">
        <f t="shared" si="14"/>
        <v>0</v>
      </c>
      <c r="X10" s="555">
        <f t="shared" si="15"/>
        <v>4000000</v>
      </c>
      <c r="Y10" s="556" t="s">
        <v>2393</v>
      </c>
      <c r="Z10" s="307">
        <v>1</v>
      </c>
      <c r="AA10" s="308"/>
      <c r="AB10" s="309"/>
      <c r="AC10" s="309">
        <v>1000000</v>
      </c>
      <c r="AD10" s="309"/>
      <c r="AE10" s="309"/>
      <c r="AF10" s="309"/>
      <c r="AG10" s="311">
        <f t="shared" si="6"/>
        <v>1000000</v>
      </c>
      <c r="AH10" s="312">
        <v>1</v>
      </c>
      <c r="AI10" s="313"/>
      <c r="AJ10" s="314"/>
      <c r="AK10" s="314">
        <v>1000000</v>
      </c>
      <c r="AL10" s="314"/>
      <c r="AM10" s="314"/>
      <c r="AN10" s="314"/>
      <c r="AO10" s="315">
        <f t="shared" si="7"/>
        <v>1000000</v>
      </c>
      <c r="AP10" s="307">
        <v>1</v>
      </c>
      <c r="AQ10" s="308"/>
      <c r="AR10" s="309"/>
      <c r="AS10" s="309">
        <v>1000000</v>
      </c>
      <c r="AT10" s="309"/>
      <c r="AU10" s="309"/>
      <c r="AV10" s="309"/>
      <c r="AW10" s="311">
        <f t="shared" si="8"/>
        <v>1000000</v>
      </c>
      <c r="AX10" s="312">
        <v>1</v>
      </c>
      <c r="AY10" s="313"/>
      <c r="AZ10" s="314"/>
      <c r="BA10" s="314">
        <v>1000000</v>
      </c>
      <c r="BB10" s="314"/>
      <c r="BC10" s="314"/>
      <c r="BD10" s="314"/>
      <c r="BE10" s="315">
        <f t="shared" si="9"/>
        <v>1000000</v>
      </c>
    </row>
    <row r="11" spans="1:72" ht="38.25" customHeight="1" x14ac:dyDescent="0.25">
      <c r="A11" s="305">
        <v>5</v>
      </c>
      <c r="B11" s="602"/>
      <c r="C11" s="682"/>
      <c r="D11" s="602"/>
      <c r="E11" s="682"/>
      <c r="F11" s="602"/>
      <c r="G11" s="602"/>
      <c r="H11" s="602"/>
      <c r="I11" s="682"/>
      <c r="J11" s="682"/>
      <c r="K11" s="516" t="s">
        <v>2285</v>
      </c>
      <c r="L11" s="519" t="s">
        <v>2833</v>
      </c>
      <c r="M11" s="516"/>
      <c r="N11" s="516" t="s">
        <v>2831</v>
      </c>
      <c r="O11" s="519" t="s">
        <v>1923</v>
      </c>
      <c r="P11" s="516">
        <v>0</v>
      </c>
      <c r="Q11" s="557">
        <v>4</v>
      </c>
      <c r="R11" s="553"/>
      <c r="S11" s="554">
        <f t="shared" si="10"/>
        <v>0</v>
      </c>
      <c r="T11" s="554">
        <f t="shared" si="11"/>
        <v>25000000</v>
      </c>
      <c r="U11" s="554">
        <f t="shared" si="12"/>
        <v>0</v>
      </c>
      <c r="V11" s="554">
        <f t="shared" si="13"/>
        <v>200000000</v>
      </c>
      <c r="W11" s="554">
        <f t="shared" si="14"/>
        <v>0</v>
      </c>
      <c r="X11" s="555">
        <f t="shared" si="15"/>
        <v>225000000</v>
      </c>
      <c r="Y11" s="556" t="s">
        <v>2393</v>
      </c>
      <c r="Z11" s="307"/>
      <c r="AA11" s="308"/>
      <c r="AB11" s="309"/>
      <c r="AC11" s="309"/>
      <c r="AD11" s="309"/>
      <c r="AE11" s="309"/>
      <c r="AF11" s="309"/>
      <c r="AG11" s="239">
        <f t="shared" si="6"/>
        <v>0</v>
      </c>
      <c r="AH11" s="312"/>
      <c r="AI11" s="313"/>
      <c r="AJ11" s="314"/>
      <c r="AK11" s="314"/>
      <c r="AL11" s="314"/>
      <c r="AM11" s="314"/>
      <c r="AN11" s="314"/>
      <c r="AO11" s="315">
        <f t="shared" si="7"/>
        <v>0</v>
      </c>
      <c r="AP11" s="307">
        <v>1</v>
      </c>
      <c r="AQ11" s="308"/>
      <c r="AR11" s="309"/>
      <c r="AS11" s="309">
        <v>10000000</v>
      </c>
      <c r="AT11" s="309"/>
      <c r="AU11" s="309">
        <v>100000000</v>
      </c>
      <c r="AV11" s="309"/>
      <c r="AW11" s="311">
        <f t="shared" si="8"/>
        <v>110000000</v>
      </c>
      <c r="AX11" s="312">
        <v>1</v>
      </c>
      <c r="AY11" s="313"/>
      <c r="AZ11" s="314"/>
      <c r="BA11" s="314">
        <v>15000000</v>
      </c>
      <c r="BB11" s="314"/>
      <c r="BC11" s="314">
        <v>100000000</v>
      </c>
      <c r="BD11" s="314"/>
      <c r="BE11" s="315">
        <f t="shared" si="9"/>
        <v>115000000</v>
      </c>
    </row>
    <row r="12" spans="1:72" ht="39" customHeight="1" x14ac:dyDescent="0.25">
      <c r="A12" s="305">
        <v>6</v>
      </c>
      <c r="B12" s="602"/>
      <c r="C12" s="682"/>
      <c r="D12" s="602"/>
      <c r="E12" s="682"/>
      <c r="F12" s="602"/>
      <c r="G12" s="602"/>
      <c r="H12" s="602"/>
      <c r="I12" s="682"/>
      <c r="J12" s="682"/>
      <c r="K12" s="516" t="s">
        <v>2286</v>
      </c>
      <c r="L12" s="519" t="s">
        <v>2768</v>
      </c>
      <c r="M12" s="516"/>
      <c r="N12" s="516" t="s">
        <v>2769</v>
      </c>
      <c r="O12" s="519" t="s">
        <v>2455</v>
      </c>
      <c r="P12" s="516">
        <v>1</v>
      </c>
      <c r="Q12" s="557">
        <v>1</v>
      </c>
      <c r="R12" s="553"/>
      <c r="S12" s="554">
        <f t="shared" ref="S12:S25" si="16">AB12+AJ12+AR12+AZ12</f>
        <v>0</v>
      </c>
      <c r="T12" s="554">
        <f t="shared" ref="T12:T25" si="17">AC12+AK12+AS12+BA12</f>
        <v>20000000</v>
      </c>
      <c r="U12" s="554">
        <f t="shared" ref="U12:U25" si="18">AD12+AL12+AT12+BB12</f>
        <v>0</v>
      </c>
      <c r="V12" s="554">
        <f t="shared" ref="V12:V25" si="19">AE12+AM12+AU12+BC12</f>
        <v>29000000</v>
      </c>
      <c r="W12" s="554">
        <f t="shared" ref="W12:W25" si="20">AF12+AN12+AV12+BD12</f>
        <v>0</v>
      </c>
      <c r="X12" s="555">
        <f t="shared" ref="X12:X25" si="21">+SUM(S12:W12)</f>
        <v>49000000</v>
      </c>
      <c r="Y12" s="556" t="s">
        <v>2395</v>
      </c>
      <c r="Z12" s="307"/>
      <c r="AA12" s="308"/>
      <c r="AB12" s="309"/>
      <c r="AC12" s="309"/>
      <c r="AD12" s="309"/>
      <c r="AE12" s="309">
        <v>10000000</v>
      </c>
      <c r="AF12" s="309"/>
      <c r="AG12" s="311">
        <f t="shared" si="6"/>
        <v>10000000</v>
      </c>
      <c r="AH12" s="312">
        <v>1</v>
      </c>
      <c r="AI12" s="313"/>
      <c r="AJ12" s="314"/>
      <c r="AK12" s="314"/>
      <c r="AL12" s="314"/>
      <c r="AM12" s="314">
        <v>5000000</v>
      </c>
      <c r="AN12" s="314"/>
      <c r="AO12" s="315">
        <f t="shared" si="7"/>
        <v>5000000</v>
      </c>
      <c r="AP12" s="307"/>
      <c r="AQ12" s="308"/>
      <c r="AR12" s="309"/>
      <c r="AS12" s="309">
        <v>20000000</v>
      </c>
      <c r="AT12" s="309"/>
      <c r="AU12" s="309">
        <v>6000000</v>
      </c>
      <c r="AV12" s="309"/>
      <c r="AW12" s="311">
        <f t="shared" si="8"/>
        <v>26000000</v>
      </c>
      <c r="AX12" s="312"/>
      <c r="AY12" s="313"/>
      <c r="AZ12" s="314"/>
      <c r="BA12" s="314"/>
      <c r="BB12" s="314"/>
      <c r="BC12" s="314">
        <v>8000000</v>
      </c>
      <c r="BD12" s="314"/>
      <c r="BE12" s="315">
        <f t="shared" si="9"/>
        <v>8000000</v>
      </c>
    </row>
    <row r="13" spans="1:72" ht="36.75" customHeight="1" x14ac:dyDescent="0.25">
      <c r="A13" s="305">
        <v>7</v>
      </c>
      <c r="B13" s="602"/>
      <c r="C13" s="682"/>
      <c r="D13" s="602"/>
      <c r="E13" s="682"/>
      <c r="F13" s="602"/>
      <c r="G13" s="602"/>
      <c r="H13" s="602"/>
      <c r="I13" s="682"/>
      <c r="J13" s="682"/>
      <c r="K13" s="516" t="s">
        <v>2287</v>
      </c>
      <c r="L13" s="519" t="s">
        <v>2770</v>
      </c>
      <c r="M13" s="516"/>
      <c r="N13" s="516" t="s">
        <v>2771</v>
      </c>
      <c r="O13" s="519" t="s">
        <v>2456</v>
      </c>
      <c r="P13" s="516">
        <v>0</v>
      </c>
      <c r="Q13" s="557">
        <v>1</v>
      </c>
      <c r="R13" s="553"/>
      <c r="S13" s="554">
        <f t="shared" si="16"/>
        <v>0</v>
      </c>
      <c r="T13" s="554">
        <f t="shared" si="17"/>
        <v>11600000</v>
      </c>
      <c r="U13" s="554">
        <f t="shared" si="18"/>
        <v>0</v>
      </c>
      <c r="V13" s="554">
        <f t="shared" si="19"/>
        <v>0</v>
      </c>
      <c r="W13" s="554">
        <f t="shared" si="20"/>
        <v>0</v>
      </c>
      <c r="X13" s="555">
        <f t="shared" si="21"/>
        <v>11600000</v>
      </c>
      <c r="Y13" s="556" t="s">
        <v>2395</v>
      </c>
      <c r="Z13" s="307">
        <v>1</v>
      </c>
      <c r="AA13" s="308"/>
      <c r="AB13" s="309"/>
      <c r="AC13" s="309">
        <v>8000000</v>
      </c>
      <c r="AD13" s="309"/>
      <c r="AE13" s="309"/>
      <c r="AF13" s="309"/>
      <c r="AG13" s="311">
        <f t="shared" si="6"/>
        <v>8000000</v>
      </c>
      <c r="AH13" s="312">
        <v>1</v>
      </c>
      <c r="AI13" s="313"/>
      <c r="AJ13" s="314"/>
      <c r="AK13" s="314">
        <v>1000000</v>
      </c>
      <c r="AL13" s="314"/>
      <c r="AM13" s="314"/>
      <c r="AN13" s="314"/>
      <c r="AO13" s="315">
        <f t="shared" si="7"/>
        <v>1000000</v>
      </c>
      <c r="AP13" s="307">
        <v>1</v>
      </c>
      <c r="AQ13" s="308"/>
      <c r="AR13" s="309"/>
      <c r="AS13" s="309">
        <v>1200000</v>
      </c>
      <c r="AT13" s="309"/>
      <c r="AU13" s="309"/>
      <c r="AV13" s="309"/>
      <c r="AW13" s="311">
        <f t="shared" si="8"/>
        <v>1200000</v>
      </c>
      <c r="AX13" s="312">
        <v>1</v>
      </c>
      <c r="AY13" s="313"/>
      <c r="AZ13" s="314"/>
      <c r="BA13" s="314">
        <v>1400000</v>
      </c>
      <c r="BB13" s="314"/>
      <c r="BC13" s="314"/>
      <c r="BD13" s="314"/>
      <c r="BE13" s="315">
        <f t="shared" si="9"/>
        <v>1400000</v>
      </c>
    </row>
    <row r="14" spans="1:72" ht="29.25" customHeight="1" x14ac:dyDescent="0.25">
      <c r="A14" s="305">
        <v>8</v>
      </c>
      <c r="B14" s="602"/>
      <c r="C14" s="682"/>
      <c r="D14" s="602"/>
      <c r="E14" s="682"/>
      <c r="F14" s="602"/>
      <c r="G14" s="602"/>
      <c r="H14" s="602"/>
      <c r="I14" s="682"/>
      <c r="J14" s="682"/>
      <c r="K14" s="516" t="s">
        <v>2288</v>
      </c>
      <c r="L14" s="519" t="s">
        <v>1930</v>
      </c>
      <c r="M14" s="516"/>
      <c r="N14" s="516" t="s">
        <v>1931</v>
      </c>
      <c r="O14" s="519" t="s">
        <v>2457</v>
      </c>
      <c r="P14" s="516">
        <v>0</v>
      </c>
      <c r="Q14" s="557">
        <v>1</v>
      </c>
      <c r="R14" s="553"/>
      <c r="S14" s="554">
        <f t="shared" si="16"/>
        <v>0</v>
      </c>
      <c r="T14" s="554">
        <f t="shared" si="17"/>
        <v>6600000</v>
      </c>
      <c r="U14" s="554">
        <f t="shared" si="18"/>
        <v>0</v>
      </c>
      <c r="V14" s="554">
        <f t="shared" si="19"/>
        <v>0</v>
      </c>
      <c r="W14" s="554">
        <f t="shared" si="20"/>
        <v>0</v>
      </c>
      <c r="X14" s="555">
        <f t="shared" si="21"/>
        <v>6600000</v>
      </c>
      <c r="Y14" s="556" t="s">
        <v>2393</v>
      </c>
      <c r="Z14" s="307">
        <v>1</v>
      </c>
      <c r="AA14" s="308"/>
      <c r="AB14" s="309"/>
      <c r="AC14" s="309"/>
      <c r="AD14" s="309"/>
      <c r="AE14" s="309"/>
      <c r="AF14" s="309"/>
      <c r="AG14" s="311">
        <f t="shared" si="6"/>
        <v>0</v>
      </c>
      <c r="AH14" s="312">
        <v>1</v>
      </c>
      <c r="AI14" s="313"/>
      <c r="AJ14" s="314"/>
      <c r="AK14" s="314">
        <v>2000000</v>
      </c>
      <c r="AL14" s="314"/>
      <c r="AM14" s="314"/>
      <c r="AN14" s="314"/>
      <c r="AO14" s="315">
        <f t="shared" si="7"/>
        <v>2000000</v>
      </c>
      <c r="AP14" s="307">
        <v>1</v>
      </c>
      <c r="AQ14" s="308"/>
      <c r="AR14" s="309"/>
      <c r="AS14" s="309">
        <v>2200000</v>
      </c>
      <c r="AT14" s="309"/>
      <c r="AU14" s="309"/>
      <c r="AV14" s="309"/>
      <c r="AW14" s="311">
        <f t="shared" si="8"/>
        <v>2200000</v>
      </c>
      <c r="AX14" s="312">
        <v>1</v>
      </c>
      <c r="AY14" s="313"/>
      <c r="AZ14" s="314"/>
      <c r="BA14" s="314">
        <v>2400000</v>
      </c>
      <c r="BB14" s="314"/>
      <c r="BC14" s="314"/>
      <c r="BD14" s="314"/>
      <c r="BE14" s="315">
        <f t="shared" si="9"/>
        <v>2400000</v>
      </c>
    </row>
    <row r="15" spans="1:72" ht="45" customHeight="1" x14ac:dyDescent="0.25">
      <c r="A15" s="305"/>
      <c r="B15" s="602"/>
      <c r="C15" s="682"/>
      <c r="D15" s="602"/>
      <c r="E15" s="682"/>
      <c r="F15" s="602"/>
      <c r="G15" s="602"/>
      <c r="H15" s="602"/>
      <c r="I15" s="682"/>
      <c r="J15" s="682"/>
      <c r="K15" s="519"/>
      <c r="L15" s="499" t="s">
        <v>2605</v>
      </c>
      <c r="M15" s="499"/>
      <c r="N15" s="519" t="s">
        <v>2604</v>
      </c>
      <c r="O15" s="519" t="s">
        <v>2606</v>
      </c>
      <c r="P15" s="519">
        <v>0</v>
      </c>
      <c r="Q15" s="557">
        <v>3</v>
      </c>
      <c r="R15" s="558"/>
      <c r="S15" s="554">
        <f t="shared" si="16"/>
        <v>0</v>
      </c>
      <c r="T15" s="554">
        <f t="shared" si="17"/>
        <v>60000000</v>
      </c>
      <c r="U15" s="554">
        <f t="shared" si="18"/>
        <v>0</v>
      </c>
      <c r="V15" s="554">
        <f t="shared" si="19"/>
        <v>0</v>
      </c>
      <c r="W15" s="554">
        <f t="shared" si="20"/>
        <v>0</v>
      </c>
      <c r="X15" s="555">
        <f t="shared" si="21"/>
        <v>60000000</v>
      </c>
      <c r="Y15" s="559" t="s">
        <v>2338</v>
      </c>
      <c r="Z15" s="244"/>
      <c r="AA15" s="237"/>
      <c r="AB15" s="238"/>
      <c r="AC15" s="238"/>
      <c r="AD15" s="238"/>
      <c r="AE15" s="238"/>
      <c r="AF15" s="238"/>
      <c r="AG15" s="311">
        <f t="shared" si="6"/>
        <v>0</v>
      </c>
      <c r="AH15" s="240">
        <v>1</v>
      </c>
      <c r="AI15" s="241"/>
      <c r="AJ15" s="242"/>
      <c r="AK15" s="242">
        <v>20000000</v>
      </c>
      <c r="AL15" s="242"/>
      <c r="AM15" s="242"/>
      <c r="AN15" s="242"/>
      <c r="AO15" s="315">
        <f t="shared" si="7"/>
        <v>20000000</v>
      </c>
      <c r="AP15" s="244">
        <v>1</v>
      </c>
      <c r="AQ15" s="237"/>
      <c r="AR15" s="238"/>
      <c r="AS15" s="238">
        <v>20000000</v>
      </c>
      <c r="AT15" s="238"/>
      <c r="AU15" s="238"/>
      <c r="AV15" s="238"/>
      <c r="AW15" s="311">
        <f t="shared" si="8"/>
        <v>20000000</v>
      </c>
      <c r="AX15" s="240"/>
      <c r="AY15" s="241"/>
      <c r="AZ15" s="242"/>
      <c r="BA15" s="242">
        <v>20000000</v>
      </c>
      <c r="BB15" s="242"/>
      <c r="BC15" s="242"/>
      <c r="BD15" s="242"/>
      <c r="BE15" s="315">
        <f t="shared" si="9"/>
        <v>20000000</v>
      </c>
    </row>
    <row r="16" spans="1:72" ht="27.75" customHeight="1" x14ac:dyDescent="0.25">
      <c r="A16" s="305">
        <v>9</v>
      </c>
      <c r="B16" s="602"/>
      <c r="C16" s="682"/>
      <c r="D16" s="602"/>
      <c r="E16" s="682"/>
      <c r="F16" s="602"/>
      <c r="G16" s="602"/>
      <c r="H16" s="602"/>
      <c r="I16" s="682"/>
      <c r="J16" s="682"/>
      <c r="K16" s="516" t="s">
        <v>2289</v>
      </c>
      <c r="L16" s="519" t="s">
        <v>2772</v>
      </c>
      <c r="M16" s="516" t="s">
        <v>1927</v>
      </c>
      <c r="N16" s="516" t="s">
        <v>2773</v>
      </c>
      <c r="O16" s="519" t="s">
        <v>2458</v>
      </c>
      <c r="P16" s="516">
        <v>1</v>
      </c>
      <c r="Q16" s="557">
        <f t="shared" ref="Q16:Q25" si="22">Z16+AH16+AP16+AX16+P16</f>
        <v>1</v>
      </c>
      <c r="R16" s="553"/>
      <c r="S16" s="554">
        <f t="shared" si="16"/>
        <v>0</v>
      </c>
      <c r="T16" s="554">
        <f t="shared" si="17"/>
        <v>2200000</v>
      </c>
      <c r="U16" s="554">
        <f t="shared" si="18"/>
        <v>0</v>
      </c>
      <c r="V16" s="554">
        <f t="shared" si="19"/>
        <v>0</v>
      </c>
      <c r="W16" s="554">
        <f t="shared" si="20"/>
        <v>0</v>
      </c>
      <c r="X16" s="555">
        <f t="shared" si="21"/>
        <v>2200000</v>
      </c>
      <c r="Y16" s="556" t="s">
        <v>2395</v>
      </c>
      <c r="Z16" s="307"/>
      <c r="AA16" s="308"/>
      <c r="AB16" s="309"/>
      <c r="AC16" s="309"/>
      <c r="AD16" s="309"/>
      <c r="AE16" s="309"/>
      <c r="AF16" s="309"/>
      <c r="AG16" s="311">
        <f t="shared" si="6"/>
        <v>0</v>
      </c>
      <c r="AH16" s="312"/>
      <c r="AI16" s="313"/>
      <c r="AJ16" s="314"/>
      <c r="AK16" s="314"/>
      <c r="AL16" s="314"/>
      <c r="AM16" s="314"/>
      <c r="AN16" s="314"/>
      <c r="AO16" s="315">
        <f t="shared" si="7"/>
        <v>0</v>
      </c>
      <c r="AP16" s="307"/>
      <c r="AQ16" s="308"/>
      <c r="AR16" s="309"/>
      <c r="AS16" s="309">
        <v>2200000</v>
      </c>
      <c r="AT16" s="309"/>
      <c r="AU16" s="309"/>
      <c r="AV16" s="309"/>
      <c r="AW16" s="311">
        <f t="shared" si="8"/>
        <v>2200000</v>
      </c>
      <c r="AX16" s="312"/>
      <c r="AY16" s="313"/>
      <c r="AZ16" s="314"/>
      <c r="BA16" s="314"/>
      <c r="BB16" s="314"/>
      <c r="BC16" s="314"/>
      <c r="BD16" s="314"/>
      <c r="BE16" s="315">
        <f t="shared" si="9"/>
        <v>0</v>
      </c>
    </row>
    <row r="17" spans="1:57" ht="40.5" customHeight="1" x14ac:dyDescent="0.25">
      <c r="A17" s="305"/>
      <c r="B17" s="602"/>
      <c r="C17" s="682"/>
      <c r="D17" s="602"/>
      <c r="E17" s="682"/>
      <c r="F17" s="602"/>
      <c r="G17" s="603"/>
      <c r="H17" s="603"/>
      <c r="I17" s="683"/>
      <c r="J17" s="683"/>
      <c r="K17" s="516"/>
      <c r="L17" s="519" t="s">
        <v>2609</v>
      </c>
      <c r="M17" s="516"/>
      <c r="N17" s="516" t="s">
        <v>2610</v>
      </c>
      <c r="O17" s="519" t="s">
        <v>2541</v>
      </c>
      <c r="P17" s="516">
        <v>0</v>
      </c>
      <c r="Q17" s="557">
        <v>1</v>
      </c>
      <c r="R17" s="553"/>
      <c r="S17" s="554">
        <f t="shared" ref="S17" si="23">AB17+AJ17+AR17+AZ17</f>
        <v>0</v>
      </c>
      <c r="T17" s="554">
        <f t="shared" ref="T17" si="24">AC17+AK17+AS17+BA17</f>
        <v>25000000</v>
      </c>
      <c r="U17" s="554">
        <f t="shared" ref="U17" si="25">AD17+AL17+AT17+BB17</f>
        <v>0</v>
      </c>
      <c r="V17" s="554">
        <f t="shared" ref="V17" si="26">AE17+AM17+AU17+BC17</f>
        <v>0</v>
      </c>
      <c r="W17" s="554">
        <f t="shared" ref="W17" si="27">AF17+AN17+AV17+BD17</f>
        <v>0</v>
      </c>
      <c r="X17" s="555">
        <f t="shared" ref="X17" si="28">+SUM(S17:W17)</f>
        <v>25000000</v>
      </c>
      <c r="Y17" s="556" t="s">
        <v>2393</v>
      </c>
      <c r="Z17" s="307">
        <v>1</v>
      </c>
      <c r="AA17" s="308"/>
      <c r="AB17" s="309"/>
      <c r="AC17" s="309">
        <v>25000000</v>
      </c>
      <c r="AD17" s="309"/>
      <c r="AE17" s="309"/>
      <c r="AF17" s="309"/>
      <c r="AG17" s="311">
        <f t="shared" si="6"/>
        <v>25000000</v>
      </c>
      <c r="AH17" s="312"/>
      <c r="AI17" s="313"/>
      <c r="AJ17" s="314"/>
      <c r="AK17" s="314"/>
      <c r="AL17" s="314"/>
      <c r="AM17" s="314"/>
      <c r="AN17" s="314"/>
      <c r="AO17" s="315">
        <f t="shared" si="7"/>
        <v>0</v>
      </c>
      <c r="AP17" s="307"/>
      <c r="AQ17" s="308"/>
      <c r="AR17" s="309"/>
      <c r="AS17" s="309"/>
      <c r="AT17" s="309"/>
      <c r="AU17" s="309"/>
      <c r="AV17" s="309"/>
      <c r="AW17" s="311">
        <f t="shared" si="8"/>
        <v>0</v>
      </c>
      <c r="AX17" s="312"/>
      <c r="AY17" s="313"/>
      <c r="AZ17" s="314"/>
      <c r="BA17" s="314"/>
      <c r="BB17" s="314"/>
      <c r="BC17" s="314"/>
      <c r="BD17" s="314"/>
      <c r="BE17" s="315">
        <f t="shared" si="9"/>
        <v>0</v>
      </c>
    </row>
    <row r="18" spans="1:57" ht="27" customHeight="1" x14ac:dyDescent="0.25">
      <c r="A18" s="305">
        <v>10</v>
      </c>
      <c r="B18" s="602"/>
      <c r="C18" s="682"/>
      <c r="D18" s="602"/>
      <c r="E18" s="682"/>
      <c r="F18" s="602"/>
      <c r="G18" s="601">
        <v>2.2000000000000002</v>
      </c>
      <c r="H18" s="601" t="s">
        <v>2124</v>
      </c>
      <c r="I18" s="681"/>
      <c r="J18" s="681" t="s">
        <v>1924</v>
      </c>
      <c r="K18" s="516" t="s">
        <v>2341</v>
      </c>
      <c r="L18" s="560" t="s">
        <v>1925</v>
      </c>
      <c r="M18" s="519"/>
      <c r="N18" s="519" t="s">
        <v>1926</v>
      </c>
      <c r="O18" s="519" t="s">
        <v>2018</v>
      </c>
      <c r="P18" s="516">
        <v>0</v>
      </c>
      <c r="Q18" s="557">
        <f t="shared" si="22"/>
        <v>1</v>
      </c>
      <c r="R18" s="553"/>
      <c r="S18" s="554">
        <f t="shared" si="16"/>
        <v>0</v>
      </c>
      <c r="T18" s="554">
        <f t="shared" si="17"/>
        <v>22200000</v>
      </c>
      <c r="U18" s="554">
        <f t="shared" si="18"/>
        <v>0</v>
      </c>
      <c r="V18" s="554">
        <f t="shared" si="19"/>
        <v>100000000</v>
      </c>
      <c r="W18" s="554">
        <f t="shared" si="20"/>
        <v>0</v>
      </c>
      <c r="X18" s="555">
        <f t="shared" si="21"/>
        <v>122200000</v>
      </c>
      <c r="Y18" s="556" t="s">
        <v>2395</v>
      </c>
      <c r="Z18" s="307">
        <v>1</v>
      </c>
      <c r="AA18" s="308"/>
      <c r="AB18" s="309"/>
      <c r="AC18" s="309">
        <v>20000000</v>
      </c>
      <c r="AD18" s="309"/>
      <c r="AE18" s="309">
        <v>100000000</v>
      </c>
      <c r="AF18" s="309"/>
      <c r="AG18" s="311">
        <f t="shared" si="6"/>
        <v>120000000</v>
      </c>
      <c r="AH18" s="312"/>
      <c r="AI18" s="313"/>
      <c r="AJ18" s="314"/>
      <c r="AK18" s="314"/>
      <c r="AL18" s="314"/>
      <c r="AM18" s="314"/>
      <c r="AN18" s="314"/>
      <c r="AO18" s="315">
        <f t="shared" si="7"/>
        <v>0</v>
      </c>
      <c r="AP18" s="307"/>
      <c r="AQ18" s="308"/>
      <c r="AR18" s="309"/>
      <c r="AS18" s="309">
        <v>2200000</v>
      </c>
      <c r="AT18" s="309"/>
      <c r="AU18" s="309"/>
      <c r="AV18" s="309"/>
      <c r="AW18" s="311">
        <f t="shared" si="8"/>
        <v>2200000</v>
      </c>
      <c r="AX18" s="312"/>
      <c r="AY18" s="313"/>
      <c r="AZ18" s="314"/>
      <c r="BA18" s="314"/>
      <c r="BB18" s="314"/>
      <c r="BC18" s="314"/>
      <c r="BD18" s="314"/>
      <c r="BE18" s="315">
        <f t="shared" si="9"/>
        <v>0</v>
      </c>
    </row>
    <row r="19" spans="1:57" ht="21" customHeight="1" x14ac:dyDescent="0.25">
      <c r="A19" s="305">
        <v>11</v>
      </c>
      <c r="B19" s="602"/>
      <c r="C19" s="682"/>
      <c r="D19" s="602"/>
      <c r="E19" s="682"/>
      <c r="F19" s="602"/>
      <c r="G19" s="602"/>
      <c r="H19" s="602"/>
      <c r="I19" s="682"/>
      <c r="J19" s="682"/>
      <c r="K19" s="516" t="s">
        <v>2342</v>
      </c>
      <c r="L19" s="560" t="s">
        <v>1708</v>
      </c>
      <c r="M19" s="519"/>
      <c r="N19" s="519" t="s">
        <v>2019</v>
      </c>
      <c r="O19" s="519" t="s">
        <v>1682</v>
      </c>
      <c r="P19" s="516">
        <v>20</v>
      </c>
      <c r="Q19" s="557">
        <f t="shared" si="22"/>
        <v>120</v>
      </c>
      <c r="R19" s="553"/>
      <c r="S19" s="554">
        <f t="shared" si="16"/>
        <v>0</v>
      </c>
      <c r="T19" s="554">
        <f t="shared" si="17"/>
        <v>275000000</v>
      </c>
      <c r="U19" s="554">
        <f t="shared" si="18"/>
        <v>0</v>
      </c>
      <c r="V19" s="554">
        <f t="shared" si="19"/>
        <v>0</v>
      </c>
      <c r="W19" s="554">
        <f t="shared" si="20"/>
        <v>0</v>
      </c>
      <c r="X19" s="555">
        <f t="shared" si="21"/>
        <v>275000000</v>
      </c>
      <c r="Y19" s="556" t="s">
        <v>2395</v>
      </c>
      <c r="Z19" s="307">
        <v>25</v>
      </c>
      <c r="AA19" s="308"/>
      <c r="AB19" s="309"/>
      <c r="AC19" s="309">
        <f>2500000*25</f>
        <v>62500000</v>
      </c>
      <c r="AD19" s="309"/>
      <c r="AE19" s="309"/>
      <c r="AF19" s="309"/>
      <c r="AG19" s="311">
        <f t="shared" si="6"/>
        <v>62500000</v>
      </c>
      <c r="AH19" s="312">
        <v>25</v>
      </c>
      <c r="AI19" s="313"/>
      <c r="AJ19" s="314"/>
      <c r="AK19" s="314">
        <f>2700000*25</f>
        <v>67500000</v>
      </c>
      <c r="AL19" s="314"/>
      <c r="AM19" s="314"/>
      <c r="AN19" s="314"/>
      <c r="AO19" s="315">
        <f t="shared" si="7"/>
        <v>67500000</v>
      </c>
      <c r="AP19" s="307">
        <v>25</v>
      </c>
      <c r="AQ19" s="308"/>
      <c r="AR19" s="309"/>
      <c r="AS19" s="309">
        <f>2800000*25</f>
        <v>70000000</v>
      </c>
      <c r="AT19" s="309"/>
      <c r="AU19" s="309"/>
      <c r="AV19" s="309"/>
      <c r="AW19" s="311">
        <f t="shared" si="8"/>
        <v>70000000</v>
      </c>
      <c r="AX19" s="312">
        <v>25</v>
      </c>
      <c r="AY19" s="313"/>
      <c r="AZ19" s="314"/>
      <c r="BA19" s="314">
        <f>3000000*25</f>
        <v>75000000</v>
      </c>
      <c r="BB19" s="314"/>
      <c r="BC19" s="314"/>
      <c r="BD19" s="314"/>
      <c r="BE19" s="315">
        <f t="shared" si="9"/>
        <v>75000000</v>
      </c>
    </row>
    <row r="20" spans="1:57" ht="35.25" customHeight="1" x14ac:dyDescent="0.25">
      <c r="A20" s="305">
        <v>12</v>
      </c>
      <c r="B20" s="602"/>
      <c r="C20" s="682"/>
      <c r="D20" s="602"/>
      <c r="E20" s="682"/>
      <c r="F20" s="602"/>
      <c r="G20" s="602"/>
      <c r="H20" s="602"/>
      <c r="I20" s="682"/>
      <c r="J20" s="682"/>
      <c r="K20" s="516" t="s">
        <v>2343</v>
      </c>
      <c r="L20" s="560" t="s">
        <v>2384</v>
      </c>
      <c r="M20" s="516"/>
      <c r="N20" s="519" t="s">
        <v>2021</v>
      </c>
      <c r="O20" s="519" t="s">
        <v>1682</v>
      </c>
      <c r="P20" s="516">
        <v>0</v>
      </c>
      <c r="Q20" s="557">
        <f t="shared" si="22"/>
        <v>40</v>
      </c>
      <c r="R20" s="553"/>
      <c r="S20" s="554">
        <f t="shared" si="16"/>
        <v>0</v>
      </c>
      <c r="T20" s="554">
        <f t="shared" si="17"/>
        <v>50000000</v>
      </c>
      <c r="U20" s="554">
        <f t="shared" si="18"/>
        <v>0</v>
      </c>
      <c r="V20" s="554">
        <f t="shared" si="19"/>
        <v>0</v>
      </c>
      <c r="W20" s="554">
        <f t="shared" si="20"/>
        <v>0</v>
      </c>
      <c r="X20" s="555">
        <f t="shared" si="21"/>
        <v>50000000</v>
      </c>
      <c r="Y20" s="556" t="s">
        <v>2395</v>
      </c>
      <c r="Z20" s="307">
        <v>10</v>
      </c>
      <c r="AA20" s="308"/>
      <c r="AB20" s="309"/>
      <c r="AC20" s="309">
        <v>12500000</v>
      </c>
      <c r="AD20" s="309"/>
      <c r="AE20" s="309"/>
      <c r="AF20" s="309"/>
      <c r="AG20" s="311">
        <f t="shared" si="6"/>
        <v>12500000</v>
      </c>
      <c r="AH20" s="312">
        <v>10</v>
      </c>
      <c r="AI20" s="313"/>
      <c r="AJ20" s="314"/>
      <c r="AK20" s="314">
        <v>12500000</v>
      </c>
      <c r="AL20" s="314"/>
      <c r="AM20" s="314"/>
      <c r="AN20" s="314"/>
      <c r="AO20" s="315">
        <f t="shared" si="7"/>
        <v>12500000</v>
      </c>
      <c r="AP20" s="307">
        <v>10</v>
      </c>
      <c r="AQ20" s="308"/>
      <c r="AR20" s="309"/>
      <c r="AS20" s="309">
        <v>12500000</v>
      </c>
      <c r="AT20" s="309"/>
      <c r="AU20" s="309"/>
      <c r="AV20" s="309"/>
      <c r="AW20" s="311">
        <f t="shared" si="8"/>
        <v>12500000</v>
      </c>
      <c r="AX20" s="312">
        <v>10</v>
      </c>
      <c r="AY20" s="313"/>
      <c r="AZ20" s="314"/>
      <c r="BA20" s="314">
        <v>12500000</v>
      </c>
      <c r="BB20" s="314"/>
      <c r="BC20" s="314"/>
      <c r="BD20" s="314"/>
      <c r="BE20" s="315">
        <f t="shared" si="9"/>
        <v>12500000</v>
      </c>
    </row>
    <row r="21" spans="1:57" ht="36" customHeight="1" x14ac:dyDescent="0.25">
      <c r="A21" s="305">
        <v>13</v>
      </c>
      <c r="B21" s="602"/>
      <c r="C21" s="682"/>
      <c r="D21" s="602"/>
      <c r="E21" s="682"/>
      <c r="F21" s="602"/>
      <c r="G21" s="602"/>
      <c r="H21" s="602"/>
      <c r="I21" s="682"/>
      <c r="J21" s="682"/>
      <c r="K21" s="516" t="s">
        <v>2344</v>
      </c>
      <c r="L21" s="560" t="s">
        <v>2020</v>
      </c>
      <c r="M21" s="516"/>
      <c r="N21" s="519" t="s">
        <v>2022</v>
      </c>
      <c r="O21" s="519" t="s">
        <v>2421</v>
      </c>
      <c r="P21" s="516">
        <v>0</v>
      </c>
      <c r="Q21" s="557">
        <f t="shared" si="22"/>
        <v>16</v>
      </c>
      <c r="R21" s="553"/>
      <c r="S21" s="554">
        <f t="shared" si="16"/>
        <v>0</v>
      </c>
      <c r="T21" s="554">
        <f t="shared" si="17"/>
        <v>20000000</v>
      </c>
      <c r="U21" s="554">
        <f t="shared" si="18"/>
        <v>0</v>
      </c>
      <c r="V21" s="554">
        <f t="shared" si="19"/>
        <v>0</v>
      </c>
      <c r="W21" s="554">
        <f t="shared" si="20"/>
        <v>0</v>
      </c>
      <c r="X21" s="555">
        <f t="shared" si="21"/>
        <v>20000000</v>
      </c>
      <c r="Y21" s="556" t="s">
        <v>2395</v>
      </c>
      <c r="Z21" s="307">
        <v>4</v>
      </c>
      <c r="AA21" s="308"/>
      <c r="AB21" s="309"/>
      <c r="AC21" s="309">
        <v>5000000</v>
      </c>
      <c r="AD21" s="309"/>
      <c r="AE21" s="309"/>
      <c r="AF21" s="309"/>
      <c r="AG21" s="311">
        <f t="shared" si="6"/>
        <v>5000000</v>
      </c>
      <c r="AH21" s="312">
        <v>4</v>
      </c>
      <c r="AI21" s="313"/>
      <c r="AJ21" s="314"/>
      <c r="AK21" s="314">
        <v>5000000</v>
      </c>
      <c r="AL21" s="314"/>
      <c r="AM21" s="314"/>
      <c r="AN21" s="314"/>
      <c r="AO21" s="315">
        <f t="shared" si="7"/>
        <v>5000000</v>
      </c>
      <c r="AP21" s="307">
        <v>4</v>
      </c>
      <c r="AQ21" s="308"/>
      <c r="AR21" s="309"/>
      <c r="AS21" s="309">
        <v>5000000</v>
      </c>
      <c r="AT21" s="309"/>
      <c r="AU21" s="309"/>
      <c r="AV21" s="309"/>
      <c r="AW21" s="311">
        <f t="shared" si="8"/>
        <v>5000000</v>
      </c>
      <c r="AX21" s="312">
        <v>4</v>
      </c>
      <c r="AY21" s="313"/>
      <c r="AZ21" s="314"/>
      <c r="BA21" s="314">
        <v>5000000</v>
      </c>
      <c r="BB21" s="314"/>
      <c r="BC21" s="314"/>
      <c r="BD21" s="314"/>
      <c r="BE21" s="315">
        <f t="shared" si="9"/>
        <v>5000000</v>
      </c>
    </row>
    <row r="22" spans="1:57" ht="28.5" customHeight="1" x14ac:dyDescent="0.25">
      <c r="A22" s="305">
        <v>14</v>
      </c>
      <c r="B22" s="602"/>
      <c r="C22" s="682"/>
      <c r="D22" s="602"/>
      <c r="E22" s="682"/>
      <c r="F22" s="602"/>
      <c r="G22" s="602"/>
      <c r="H22" s="602"/>
      <c r="I22" s="682"/>
      <c r="J22" s="682"/>
      <c r="K22" s="681" t="s">
        <v>2345</v>
      </c>
      <c r="L22" s="617" t="s">
        <v>2385</v>
      </c>
      <c r="M22" s="516"/>
      <c r="N22" s="519" t="s">
        <v>2774</v>
      </c>
      <c r="O22" s="519" t="s">
        <v>2025</v>
      </c>
      <c r="P22" s="516">
        <v>0</v>
      </c>
      <c r="Q22" s="557">
        <f t="shared" si="22"/>
        <v>8</v>
      </c>
      <c r="R22" s="553"/>
      <c r="S22" s="554">
        <f t="shared" si="16"/>
        <v>0</v>
      </c>
      <c r="T22" s="554">
        <f t="shared" si="17"/>
        <v>25000000</v>
      </c>
      <c r="U22" s="554">
        <f t="shared" si="18"/>
        <v>0</v>
      </c>
      <c r="V22" s="554">
        <f t="shared" si="19"/>
        <v>0</v>
      </c>
      <c r="W22" s="554">
        <f t="shared" si="20"/>
        <v>0</v>
      </c>
      <c r="X22" s="555">
        <f t="shared" si="21"/>
        <v>25000000</v>
      </c>
      <c r="Y22" s="556" t="s">
        <v>2393</v>
      </c>
      <c r="Z22" s="307"/>
      <c r="AA22" s="308"/>
      <c r="AB22" s="309"/>
      <c r="AC22" s="309"/>
      <c r="AD22" s="309"/>
      <c r="AE22" s="309"/>
      <c r="AF22" s="309"/>
      <c r="AG22" s="311">
        <f t="shared" si="6"/>
        <v>0</v>
      </c>
      <c r="AH22" s="312">
        <v>8</v>
      </c>
      <c r="AI22" s="313"/>
      <c r="AJ22" s="314"/>
      <c r="AK22" s="314">
        <v>20000000</v>
      </c>
      <c r="AL22" s="314"/>
      <c r="AM22" s="314"/>
      <c r="AN22" s="314"/>
      <c r="AO22" s="315">
        <f t="shared" si="7"/>
        <v>20000000</v>
      </c>
      <c r="AP22" s="307"/>
      <c r="AQ22" s="308"/>
      <c r="AR22" s="309"/>
      <c r="AS22" s="309">
        <v>5000000</v>
      </c>
      <c r="AT22" s="309"/>
      <c r="AU22" s="309"/>
      <c r="AV22" s="309"/>
      <c r="AW22" s="311">
        <f t="shared" si="8"/>
        <v>5000000</v>
      </c>
      <c r="AX22" s="312"/>
      <c r="AY22" s="313"/>
      <c r="AZ22" s="314"/>
      <c r="BA22" s="314"/>
      <c r="BB22" s="314"/>
      <c r="BC22" s="314"/>
      <c r="BD22" s="314"/>
      <c r="BE22" s="315">
        <f t="shared" si="9"/>
        <v>0</v>
      </c>
    </row>
    <row r="23" spans="1:57" ht="36.75" customHeight="1" x14ac:dyDescent="0.25">
      <c r="A23" s="305">
        <v>15</v>
      </c>
      <c r="B23" s="602"/>
      <c r="C23" s="682"/>
      <c r="D23" s="602"/>
      <c r="E23" s="682"/>
      <c r="F23" s="602"/>
      <c r="G23" s="602"/>
      <c r="H23" s="602"/>
      <c r="I23" s="682"/>
      <c r="J23" s="682"/>
      <c r="K23" s="682"/>
      <c r="L23" s="619"/>
      <c r="M23" s="516"/>
      <c r="N23" s="519" t="s">
        <v>2027</v>
      </c>
      <c r="O23" s="519" t="s">
        <v>2026</v>
      </c>
      <c r="P23" s="516">
        <v>4</v>
      </c>
      <c r="Q23" s="557">
        <f>P23+4</f>
        <v>8</v>
      </c>
      <c r="R23" s="553"/>
      <c r="S23" s="554">
        <f t="shared" si="16"/>
        <v>0</v>
      </c>
      <c r="T23" s="554">
        <f t="shared" si="17"/>
        <v>10000000</v>
      </c>
      <c r="U23" s="554">
        <f t="shared" si="18"/>
        <v>0</v>
      </c>
      <c r="V23" s="554">
        <f t="shared" si="19"/>
        <v>0</v>
      </c>
      <c r="W23" s="554">
        <f t="shared" si="20"/>
        <v>0</v>
      </c>
      <c r="X23" s="555">
        <f t="shared" si="21"/>
        <v>10000000</v>
      </c>
      <c r="Y23" s="556" t="s">
        <v>2393</v>
      </c>
      <c r="Z23" s="307">
        <v>1</v>
      </c>
      <c r="AA23" s="308"/>
      <c r="AB23" s="309"/>
      <c r="AC23" s="309">
        <v>2500000</v>
      </c>
      <c r="AD23" s="309"/>
      <c r="AE23" s="309"/>
      <c r="AF23" s="309"/>
      <c r="AG23" s="311">
        <f t="shared" si="6"/>
        <v>2500000</v>
      </c>
      <c r="AH23" s="312">
        <v>1</v>
      </c>
      <c r="AI23" s="313"/>
      <c r="AJ23" s="314"/>
      <c r="AK23" s="314">
        <v>2500000</v>
      </c>
      <c r="AL23" s="314"/>
      <c r="AM23" s="314"/>
      <c r="AN23" s="314"/>
      <c r="AO23" s="315">
        <f t="shared" si="7"/>
        <v>2500000</v>
      </c>
      <c r="AP23" s="307">
        <v>1</v>
      </c>
      <c r="AQ23" s="308"/>
      <c r="AR23" s="309"/>
      <c r="AS23" s="309">
        <v>2500000</v>
      </c>
      <c r="AT23" s="309"/>
      <c r="AU23" s="309"/>
      <c r="AV23" s="309"/>
      <c r="AW23" s="311">
        <f t="shared" si="8"/>
        <v>2500000</v>
      </c>
      <c r="AX23" s="312">
        <v>1</v>
      </c>
      <c r="AY23" s="313"/>
      <c r="AZ23" s="314"/>
      <c r="BA23" s="314">
        <v>2500000</v>
      </c>
      <c r="BB23" s="314"/>
      <c r="BC23" s="314"/>
      <c r="BD23" s="314"/>
      <c r="BE23" s="315">
        <f t="shared" si="9"/>
        <v>2500000</v>
      </c>
    </row>
    <row r="24" spans="1:57" ht="24" customHeight="1" x14ac:dyDescent="0.25">
      <c r="A24" s="305">
        <v>16</v>
      </c>
      <c r="B24" s="602"/>
      <c r="C24" s="682"/>
      <c r="D24" s="602"/>
      <c r="E24" s="682"/>
      <c r="F24" s="602"/>
      <c r="G24" s="603"/>
      <c r="H24" s="603"/>
      <c r="I24" s="683"/>
      <c r="J24" s="683"/>
      <c r="K24" s="683"/>
      <c r="L24" s="497" t="s">
        <v>2023</v>
      </c>
      <c r="M24" s="516"/>
      <c r="N24" s="519" t="s">
        <v>2028</v>
      </c>
      <c r="O24" s="519" t="s">
        <v>2024</v>
      </c>
      <c r="P24" s="516">
        <v>0</v>
      </c>
      <c r="Q24" s="557">
        <f t="shared" si="22"/>
        <v>3</v>
      </c>
      <c r="R24" s="553"/>
      <c r="S24" s="554">
        <f t="shared" si="16"/>
        <v>0</v>
      </c>
      <c r="T24" s="554">
        <f t="shared" si="17"/>
        <v>30000000</v>
      </c>
      <c r="U24" s="554">
        <f t="shared" si="18"/>
        <v>0</v>
      </c>
      <c r="V24" s="554">
        <f t="shared" si="19"/>
        <v>0</v>
      </c>
      <c r="W24" s="554">
        <f t="shared" si="20"/>
        <v>0</v>
      </c>
      <c r="X24" s="555">
        <f t="shared" si="21"/>
        <v>30000000</v>
      </c>
      <c r="Y24" s="556" t="s">
        <v>2393</v>
      </c>
      <c r="Z24" s="307"/>
      <c r="AA24" s="308"/>
      <c r="AB24" s="309"/>
      <c r="AC24" s="309"/>
      <c r="AD24" s="309"/>
      <c r="AE24" s="309"/>
      <c r="AF24" s="309"/>
      <c r="AG24" s="311">
        <f t="shared" si="6"/>
        <v>0</v>
      </c>
      <c r="AH24" s="312">
        <v>1</v>
      </c>
      <c r="AI24" s="313"/>
      <c r="AJ24" s="314"/>
      <c r="AK24" s="314">
        <v>10000000</v>
      </c>
      <c r="AL24" s="314"/>
      <c r="AM24" s="314"/>
      <c r="AN24" s="314"/>
      <c r="AO24" s="315">
        <f t="shared" si="7"/>
        <v>10000000</v>
      </c>
      <c r="AP24" s="307">
        <v>1</v>
      </c>
      <c r="AQ24" s="308"/>
      <c r="AR24" s="309"/>
      <c r="AS24" s="309">
        <v>10000000</v>
      </c>
      <c r="AT24" s="309"/>
      <c r="AU24" s="309"/>
      <c r="AV24" s="309"/>
      <c r="AW24" s="311">
        <f t="shared" si="8"/>
        <v>10000000</v>
      </c>
      <c r="AX24" s="312">
        <v>1</v>
      </c>
      <c r="AY24" s="313"/>
      <c r="AZ24" s="314"/>
      <c r="BA24" s="314">
        <v>10000000</v>
      </c>
      <c r="BB24" s="314"/>
      <c r="BC24" s="314"/>
      <c r="BD24" s="314"/>
      <c r="BE24" s="315">
        <f t="shared" si="9"/>
        <v>10000000</v>
      </c>
    </row>
    <row r="25" spans="1:57" ht="25.5" customHeight="1" x14ac:dyDescent="0.25">
      <c r="A25" s="305">
        <v>17</v>
      </c>
      <c r="B25" s="602"/>
      <c r="C25" s="682"/>
      <c r="D25" s="602"/>
      <c r="E25" s="682"/>
      <c r="F25" s="602"/>
      <c r="G25" s="604">
        <v>2.2999999999999998</v>
      </c>
      <c r="H25" s="601" t="s">
        <v>1634</v>
      </c>
      <c r="I25" s="798"/>
      <c r="J25" s="617" t="s">
        <v>2619</v>
      </c>
      <c r="K25" s="519" t="s">
        <v>2346</v>
      </c>
      <c r="L25" s="499" t="s">
        <v>1633</v>
      </c>
      <c r="M25" s="516"/>
      <c r="N25" s="519" t="s">
        <v>2223</v>
      </c>
      <c r="O25" s="519" t="s">
        <v>1689</v>
      </c>
      <c r="P25" s="519">
        <v>0</v>
      </c>
      <c r="Q25" s="557">
        <f t="shared" si="22"/>
        <v>50</v>
      </c>
      <c r="R25" s="558"/>
      <c r="S25" s="554">
        <f t="shared" si="16"/>
        <v>0</v>
      </c>
      <c r="T25" s="554">
        <f t="shared" si="17"/>
        <v>25000000</v>
      </c>
      <c r="U25" s="554">
        <f t="shared" si="18"/>
        <v>0</v>
      </c>
      <c r="V25" s="554">
        <f t="shared" si="19"/>
        <v>225000000</v>
      </c>
      <c r="W25" s="554">
        <f t="shared" si="20"/>
        <v>0</v>
      </c>
      <c r="X25" s="555">
        <f t="shared" si="21"/>
        <v>250000000</v>
      </c>
      <c r="Y25" s="556" t="s">
        <v>2395</v>
      </c>
      <c r="Z25" s="244"/>
      <c r="AA25" s="237"/>
      <c r="AB25" s="238"/>
      <c r="AC25" s="238"/>
      <c r="AD25" s="238"/>
      <c r="AE25" s="238"/>
      <c r="AF25" s="238"/>
      <c r="AG25" s="311">
        <f t="shared" si="6"/>
        <v>0</v>
      </c>
      <c r="AH25" s="240"/>
      <c r="AI25" s="241"/>
      <c r="AJ25" s="242"/>
      <c r="AK25" s="242"/>
      <c r="AL25" s="242"/>
      <c r="AM25" s="242"/>
      <c r="AN25" s="242"/>
      <c r="AO25" s="315">
        <f t="shared" si="7"/>
        <v>0</v>
      </c>
      <c r="AP25" s="244">
        <v>50</v>
      </c>
      <c r="AQ25" s="237"/>
      <c r="AR25" s="238"/>
      <c r="AS25" s="238">
        <v>25000000</v>
      </c>
      <c r="AT25" s="238"/>
      <c r="AU25" s="238">
        <v>225000000</v>
      </c>
      <c r="AV25" s="238"/>
      <c r="AW25" s="311">
        <f t="shared" si="8"/>
        <v>250000000</v>
      </c>
      <c r="AX25" s="240"/>
      <c r="AY25" s="241"/>
      <c r="AZ25" s="242"/>
      <c r="BA25" s="242"/>
      <c r="BB25" s="242"/>
      <c r="BC25" s="242"/>
      <c r="BD25" s="242"/>
      <c r="BE25" s="315">
        <f t="shared" si="9"/>
        <v>0</v>
      </c>
    </row>
    <row r="26" spans="1:57" ht="30.75" customHeight="1" x14ac:dyDescent="0.25">
      <c r="A26" s="305">
        <v>18</v>
      </c>
      <c r="B26" s="602"/>
      <c r="C26" s="682"/>
      <c r="D26" s="602"/>
      <c r="E26" s="682"/>
      <c r="F26" s="602"/>
      <c r="G26" s="604"/>
      <c r="H26" s="602"/>
      <c r="I26" s="798"/>
      <c r="J26" s="618"/>
      <c r="K26" s="519" t="s">
        <v>2347</v>
      </c>
      <c r="L26" s="499" t="s">
        <v>1680</v>
      </c>
      <c r="M26" s="499"/>
      <c r="N26" s="519" t="s">
        <v>2775</v>
      </c>
      <c r="O26" s="519" t="s">
        <v>1690</v>
      </c>
      <c r="P26" s="519">
        <v>36</v>
      </c>
      <c r="Q26" s="557">
        <f>P26+50</f>
        <v>86</v>
      </c>
      <c r="R26" s="558"/>
      <c r="S26" s="554">
        <f t="shared" ref="S26:S32" si="29">AB26+AJ26+AR26+AZ26</f>
        <v>0</v>
      </c>
      <c r="T26" s="554">
        <f t="shared" ref="T26:T32" si="30">AC26+AK26+AS26+BA26</f>
        <v>25000000</v>
      </c>
      <c r="U26" s="554">
        <f t="shared" ref="U26:U29" si="31">AD26+AL26+AT26+BB26</f>
        <v>0</v>
      </c>
      <c r="V26" s="554">
        <f t="shared" ref="V26:V32" si="32">AE26+AM26+AU26+BC26</f>
        <v>125000000</v>
      </c>
      <c r="W26" s="554">
        <f t="shared" ref="W26:W32" si="33">AF26+AN26+AV26+BD26</f>
        <v>0</v>
      </c>
      <c r="X26" s="555">
        <f t="shared" ref="X26:X29" si="34">+SUM(S26:W26)</f>
        <v>150000000</v>
      </c>
      <c r="Y26" s="556" t="s">
        <v>2395</v>
      </c>
      <c r="Z26" s="244"/>
      <c r="AA26" s="237"/>
      <c r="AB26" s="238"/>
      <c r="AC26" s="238"/>
      <c r="AD26" s="238"/>
      <c r="AE26" s="238"/>
      <c r="AF26" s="238"/>
      <c r="AG26" s="311">
        <f t="shared" si="6"/>
        <v>0</v>
      </c>
      <c r="AH26" s="240"/>
      <c r="AI26" s="241"/>
      <c r="AJ26" s="242"/>
      <c r="AK26" s="242"/>
      <c r="AL26" s="242"/>
      <c r="AM26" s="242"/>
      <c r="AN26" s="242"/>
      <c r="AO26" s="315">
        <f t="shared" si="7"/>
        <v>0</v>
      </c>
      <c r="AP26" s="244">
        <v>50</v>
      </c>
      <c r="AQ26" s="237"/>
      <c r="AR26" s="238"/>
      <c r="AS26" s="238">
        <v>25000000</v>
      </c>
      <c r="AT26" s="238"/>
      <c r="AU26" s="238">
        <f>2500000*50</f>
        <v>125000000</v>
      </c>
      <c r="AV26" s="238"/>
      <c r="AW26" s="311">
        <f t="shared" si="8"/>
        <v>150000000</v>
      </c>
      <c r="AX26" s="240"/>
      <c r="AY26" s="241"/>
      <c r="AZ26" s="242"/>
      <c r="BA26" s="242"/>
      <c r="BB26" s="242"/>
      <c r="BC26" s="242"/>
      <c r="BD26" s="242"/>
      <c r="BE26" s="315">
        <f t="shared" si="9"/>
        <v>0</v>
      </c>
    </row>
    <row r="27" spans="1:57" ht="34.5" customHeight="1" x14ac:dyDescent="0.25">
      <c r="A27" s="305">
        <v>19</v>
      </c>
      <c r="B27" s="602"/>
      <c r="C27" s="682"/>
      <c r="D27" s="602"/>
      <c r="E27" s="682"/>
      <c r="F27" s="602"/>
      <c r="G27" s="604"/>
      <c r="H27" s="603"/>
      <c r="I27" s="798"/>
      <c r="J27" s="619"/>
      <c r="K27" s="519" t="s">
        <v>2348</v>
      </c>
      <c r="L27" s="499" t="s">
        <v>1692</v>
      </c>
      <c r="M27" s="499"/>
      <c r="N27" s="519" t="s">
        <v>2776</v>
      </c>
      <c r="O27" s="519" t="s">
        <v>1691</v>
      </c>
      <c r="P27" s="519">
        <v>0</v>
      </c>
      <c r="Q27" s="557">
        <v>400</v>
      </c>
      <c r="R27" s="558"/>
      <c r="S27" s="554">
        <f t="shared" si="29"/>
        <v>0</v>
      </c>
      <c r="T27" s="554">
        <f t="shared" si="30"/>
        <v>36000000</v>
      </c>
      <c r="U27" s="554">
        <f t="shared" si="31"/>
        <v>0</v>
      </c>
      <c r="V27" s="554">
        <f t="shared" si="32"/>
        <v>99000000</v>
      </c>
      <c r="W27" s="554">
        <f t="shared" si="33"/>
        <v>0</v>
      </c>
      <c r="X27" s="555">
        <f t="shared" si="34"/>
        <v>135000000</v>
      </c>
      <c r="Y27" s="556" t="s">
        <v>2395</v>
      </c>
      <c r="Z27" s="244"/>
      <c r="AA27" s="237"/>
      <c r="AB27" s="238"/>
      <c r="AC27" s="238"/>
      <c r="AD27" s="238"/>
      <c r="AE27" s="238"/>
      <c r="AF27" s="238"/>
      <c r="AG27" s="311">
        <f t="shared" si="6"/>
        <v>0</v>
      </c>
      <c r="AH27" s="240">
        <v>100</v>
      </c>
      <c r="AI27" s="241"/>
      <c r="AJ27" s="242"/>
      <c r="AK27" s="242">
        <f>SUM(350000*20)+(160000+90000)*20</f>
        <v>12000000</v>
      </c>
      <c r="AL27" s="242"/>
      <c r="AM27" s="242">
        <f>(350000*80)+(160000+90000)*20</f>
        <v>33000000</v>
      </c>
      <c r="AN27" s="242"/>
      <c r="AO27" s="315">
        <f t="shared" si="7"/>
        <v>45000000</v>
      </c>
      <c r="AP27" s="244">
        <v>100</v>
      </c>
      <c r="AQ27" s="237"/>
      <c r="AR27" s="238"/>
      <c r="AS27" s="238">
        <f>SUM(350000*20)+(160000+90000)*20</f>
        <v>12000000</v>
      </c>
      <c r="AT27" s="238"/>
      <c r="AU27" s="238">
        <f>(350000*80)+(160000+90000)*20</f>
        <v>33000000</v>
      </c>
      <c r="AV27" s="238"/>
      <c r="AW27" s="311">
        <f t="shared" si="8"/>
        <v>45000000</v>
      </c>
      <c r="AX27" s="240">
        <v>100</v>
      </c>
      <c r="AY27" s="241"/>
      <c r="AZ27" s="242"/>
      <c r="BA27" s="242">
        <f>SUM(350000*20)+(160000+90000)*20</f>
        <v>12000000</v>
      </c>
      <c r="BB27" s="242"/>
      <c r="BC27" s="242">
        <f>(350000*80)+(160000+90000)*20</f>
        <v>33000000</v>
      </c>
      <c r="BD27" s="242"/>
      <c r="BE27" s="315">
        <f t="shared" si="9"/>
        <v>45000000</v>
      </c>
    </row>
    <row r="28" spans="1:57" ht="43.5" customHeight="1" x14ac:dyDescent="0.25">
      <c r="A28" s="305">
        <v>20</v>
      </c>
      <c r="B28" s="602"/>
      <c r="C28" s="682"/>
      <c r="D28" s="602"/>
      <c r="E28" s="682"/>
      <c r="F28" s="602"/>
      <c r="G28" s="601">
        <v>2.4</v>
      </c>
      <c r="H28" s="601" t="s">
        <v>1632</v>
      </c>
      <c r="I28" s="813"/>
      <c r="J28" s="617" t="s">
        <v>2618</v>
      </c>
      <c r="K28" s="519" t="s">
        <v>2349</v>
      </c>
      <c r="L28" s="499" t="s">
        <v>2336</v>
      </c>
      <c r="M28" s="499"/>
      <c r="N28" s="519" t="s">
        <v>2335</v>
      </c>
      <c r="O28" s="519" t="s">
        <v>2337</v>
      </c>
      <c r="P28" s="519">
        <v>7</v>
      </c>
      <c r="Q28" s="557">
        <f>P28+12</f>
        <v>19</v>
      </c>
      <c r="R28" s="558"/>
      <c r="S28" s="554">
        <f t="shared" si="29"/>
        <v>0</v>
      </c>
      <c r="T28" s="554">
        <f t="shared" si="30"/>
        <v>210000000</v>
      </c>
      <c r="U28" s="554">
        <f t="shared" si="31"/>
        <v>0</v>
      </c>
      <c r="V28" s="554">
        <f t="shared" si="32"/>
        <v>0</v>
      </c>
      <c r="W28" s="554">
        <f t="shared" si="33"/>
        <v>0</v>
      </c>
      <c r="X28" s="555">
        <f t="shared" si="34"/>
        <v>210000000</v>
      </c>
      <c r="Y28" s="559" t="s">
        <v>2338</v>
      </c>
      <c r="Z28" s="244">
        <v>3</v>
      </c>
      <c r="AA28" s="237"/>
      <c r="AB28" s="238"/>
      <c r="AC28" s="238">
        <v>45000000</v>
      </c>
      <c r="AD28" s="238"/>
      <c r="AE28" s="238"/>
      <c r="AF28" s="238"/>
      <c r="AG28" s="311">
        <f t="shared" si="6"/>
        <v>45000000</v>
      </c>
      <c r="AH28" s="240">
        <v>3</v>
      </c>
      <c r="AI28" s="241"/>
      <c r="AJ28" s="242"/>
      <c r="AK28" s="242">
        <v>50000000</v>
      </c>
      <c r="AL28" s="242"/>
      <c r="AM28" s="242"/>
      <c r="AN28" s="242"/>
      <c r="AO28" s="315">
        <f t="shared" si="7"/>
        <v>50000000</v>
      </c>
      <c r="AP28" s="244">
        <v>3</v>
      </c>
      <c r="AQ28" s="237"/>
      <c r="AR28" s="238"/>
      <c r="AS28" s="238">
        <v>55000000</v>
      </c>
      <c r="AT28" s="238"/>
      <c r="AU28" s="238"/>
      <c r="AV28" s="238"/>
      <c r="AW28" s="311">
        <f t="shared" si="8"/>
        <v>55000000</v>
      </c>
      <c r="AX28" s="240">
        <v>3</v>
      </c>
      <c r="AY28" s="241"/>
      <c r="AZ28" s="242"/>
      <c r="BA28" s="242">
        <v>60000000</v>
      </c>
      <c r="BB28" s="242"/>
      <c r="BC28" s="242"/>
      <c r="BD28" s="242"/>
      <c r="BE28" s="315">
        <f t="shared" si="9"/>
        <v>60000000</v>
      </c>
    </row>
    <row r="29" spans="1:57" ht="45" customHeight="1" x14ac:dyDescent="0.25">
      <c r="A29" s="305">
        <v>21</v>
      </c>
      <c r="B29" s="602"/>
      <c r="C29" s="682"/>
      <c r="D29" s="602"/>
      <c r="E29" s="682"/>
      <c r="F29" s="602"/>
      <c r="G29" s="602"/>
      <c r="H29" s="602"/>
      <c r="I29" s="814"/>
      <c r="J29" s="618"/>
      <c r="K29" s="519" t="s">
        <v>2350</v>
      </c>
      <c r="L29" s="499" t="s">
        <v>1186</v>
      </c>
      <c r="M29" s="499" t="s">
        <v>1927</v>
      </c>
      <c r="N29" s="519" t="s">
        <v>2832</v>
      </c>
      <c r="O29" s="519" t="s">
        <v>1709</v>
      </c>
      <c r="P29" s="519">
        <v>0</v>
      </c>
      <c r="Q29" s="557">
        <v>2</v>
      </c>
      <c r="R29" s="558"/>
      <c r="S29" s="554">
        <f t="shared" si="29"/>
        <v>0</v>
      </c>
      <c r="T29" s="554">
        <f t="shared" si="30"/>
        <v>0</v>
      </c>
      <c r="U29" s="554">
        <f t="shared" si="31"/>
        <v>0</v>
      </c>
      <c r="V29" s="554">
        <f t="shared" si="32"/>
        <v>0</v>
      </c>
      <c r="W29" s="554">
        <f t="shared" si="33"/>
        <v>0</v>
      </c>
      <c r="X29" s="555">
        <f t="shared" si="34"/>
        <v>0</v>
      </c>
      <c r="Y29" s="559" t="s">
        <v>2728</v>
      </c>
      <c r="Z29" s="244"/>
      <c r="AA29" s="237"/>
      <c r="AB29" s="238"/>
      <c r="AC29" s="238"/>
      <c r="AD29" s="238"/>
      <c r="AE29" s="238"/>
      <c r="AF29" s="238"/>
      <c r="AG29" s="311">
        <f t="shared" si="6"/>
        <v>0</v>
      </c>
      <c r="AH29" s="240"/>
      <c r="AI29" s="241"/>
      <c r="AJ29" s="242"/>
      <c r="AK29" s="242"/>
      <c r="AL29" s="242"/>
      <c r="AM29" s="242"/>
      <c r="AN29" s="242"/>
      <c r="AO29" s="315">
        <f t="shared" si="7"/>
        <v>0</v>
      </c>
      <c r="AP29" s="244"/>
      <c r="AQ29" s="237"/>
      <c r="AR29" s="238"/>
      <c r="AS29" s="238"/>
      <c r="AT29" s="238"/>
      <c r="AU29" s="238"/>
      <c r="AV29" s="238"/>
      <c r="AW29" s="311">
        <f t="shared" si="8"/>
        <v>0</v>
      </c>
      <c r="AX29" s="240"/>
      <c r="AY29" s="241"/>
      <c r="AZ29" s="242"/>
      <c r="BA29" s="242"/>
      <c r="BB29" s="242"/>
      <c r="BC29" s="242"/>
      <c r="BD29" s="242"/>
      <c r="BE29" s="315">
        <f t="shared" si="9"/>
        <v>0</v>
      </c>
    </row>
    <row r="30" spans="1:57" ht="26.25" customHeight="1" x14ac:dyDescent="0.25">
      <c r="A30" s="305"/>
      <c r="B30" s="602"/>
      <c r="C30" s="682"/>
      <c r="D30" s="602"/>
      <c r="E30" s="682"/>
      <c r="F30" s="602"/>
      <c r="G30" s="602"/>
      <c r="H30" s="602"/>
      <c r="I30" s="814"/>
      <c r="J30" s="618"/>
      <c r="K30" s="519"/>
      <c r="L30" s="499" t="s">
        <v>2607</v>
      </c>
      <c r="M30" s="499"/>
      <c r="N30" s="519" t="s">
        <v>2608</v>
      </c>
      <c r="O30" s="519" t="s">
        <v>2727</v>
      </c>
      <c r="P30" s="519">
        <v>0</v>
      </c>
      <c r="Q30" s="557">
        <v>4</v>
      </c>
      <c r="R30" s="558"/>
      <c r="S30" s="554">
        <f t="shared" ref="S30:S31" si="35">AB30+AJ30+AR30+AZ30</f>
        <v>0</v>
      </c>
      <c r="T30" s="554">
        <f t="shared" ref="T30:T31" si="36">AC30+AK30+AS30+BA30</f>
        <v>12000000</v>
      </c>
      <c r="U30" s="554">
        <f t="shared" ref="U30:U31" si="37">AD30+AL30+AT30+BB30</f>
        <v>0</v>
      </c>
      <c r="V30" s="554">
        <f t="shared" ref="V30:V31" si="38">AE30+AM30+AU30+BC30</f>
        <v>0</v>
      </c>
      <c r="W30" s="554">
        <f t="shared" ref="W30:W31" si="39">AF30+AN30+AV30+BD30</f>
        <v>0</v>
      </c>
      <c r="X30" s="555">
        <f t="shared" ref="X30:X31" si="40">+SUM(S30:W30)</f>
        <v>12000000</v>
      </c>
      <c r="Y30" s="559" t="s">
        <v>2728</v>
      </c>
      <c r="Z30" s="244">
        <v>1</v>
      </c>
      <c r="AA30" s="237"/>
      <c r="AB30" s="238"/>
      <c r="AC30" s="238">
        <v>3000000</v>
      </c>
      <c r="AD30" s="238"/>
      <c r="AE30" s="238"/>
      <c r="AF30" s="238"/>
      <c r="AG30" s="311">
        <f t="shared" si="6"/>
        <v>3000000</v>
      </c>
      <c r="AH30" s="240">
        <v>1</v>
      </c>
      <c r="AI30" s="241"/>
      <c r="AJ30" s="242"/>
      <c r="AK30" s="242">
        <v>3000000</v>
      </c>
      <c r="AL30" s="242"/>
      <c r="AM30" s="242"/>
      <c r="AN30" s="242"/>
      <c r="AO30" s="315">
        <f t="shared" si="7"/>
        <v>3000000</v>
      </c>
      <c r="AP30" s="244">
        <v>1</v>
      </c>
      <c r="AQ30" s="237"/>
      <c r="AR30" s="238"/>
      <c r="AS30" s="238">
        <v>3000000</v>
      </c>
      <c r="AT30" s="238"/>
      <c r="AU30" s="238"/>
      <c r="AV30" s="238"/>
      <c r="AW30" s="311">
        <f t="shared" si="8"/>
        <v>3000000</v>
      </c>
      <c r="AX30" s="240">
        <v>1</v>
      </c>
      <c r="AY30" s="241"/>
      <c r="AZ30" s="242"/>
      <c r="BA30" s="242">
        <v>3000000</v>
      </c>
      <c r="BB30" s="242"/>
      <c r="BC30" s="242"/>
      <c r="BD30" s="242"/>
      <c r="BE30" s="315">
        <f t="shared" si="9"/>
        <v>3000000</v>
      </c>
    </row>
    <row r="31" spans="1:57" ht="39.75" customHeight="1" x14ac:dyDescent="0.25">
      <c r="A31" s="305"/>
      <c r="B31" s="603"/>
      <c r="C31" s="683"/>
      <c r="D31" s="603"/>
      <c r="E31" s="683"/>
      <c r="F31" s="603"/>
      <c r="G31" s="603"/>
      <c r="H31" s="603"/>
      <c r="I31" s="815"/>
      <c r="J31" s="619"/>
      <c r="K31" s="519"/>
      <c r="L31" s="499" t="s">
        <v>2724</v>
      </c>
      <c r="M31" s="499"/>
      <c r="N31" s="499" t="s">
        <v>2725</v>
      </c>
      <c r="O31" s="519" t="s">
        <v>2726</v>
      </c>
      <c r="P31" s="519">
        <v>0</v>
      </c>
      <c r="Q31" s="557">
        <v>4</v>
      </c>
      <c r="R31" s="558"/>
      <c r="S31" s="554">
        <f t="shared" si="35"/>
        <v>0</v>
      </c>
      <c r="T31" s="554">
        <f t="shared" si="36"/>
        <v>20000000</v>
      </c>
      <c r="U31" s="554">
        <f t="shared" si="37"/>
        <v>0</v>
      </c>
      <c r="V31" s="554">
        <f t="shared" si="38"/>
        <v>0</v>
      </c>
      <c r="W31" s="554">
        <f t="shared" si="39"/>
        <v>0</v>
      </c>
      <c r="X31" s="555">
        <f t="shared" si="40"/>
        <v>20000000</v>
      </c>
      <c r="Y31" s="559" t="s">
        <v>2728</v>
      </c>
      <c r="Z31" s="244">
        <v>1</v>
      </c>
      <c r="AA31" s="237"/>
      <c r="AB31" s="238"/>
      <c r="AC31" s="238">
        <v>5000000</v>
      </c>
      <c r="AD31" s="238"/>
      <c r="AE31" s="238"/>
      <c r="AF31" s="238"/>
      <c r="AG31" s="311">
        <f t="shared" si="6"/>
        <v>5000000</v>
      </c>
      <c r="AH31" s="240">
        <v>1</v>
      </c>
      <c r="AI31" s="241"/>
      <c r="AJ31" s="242"/>
      <c r="AK31" s="242">
        <v>5000000</v>
      </c>
      <c r="AL31" s="242"/>
      <c r="AM31" s="242"/>
      <c r="AN31" s="242"/>
      <c r="AO31" s="315">
        <f t="shared" si="7"/>
        <v>5000000</v>
      </c>
      <c r="AP31" s="244">
        <v>1</v>
      </c>
      <c r="AQ31" s="237"/>
      <c r="AR31" s="238"/>
      <c r="AS31" s="238">
        <v>5000000</v>
      </c>
      <c r="AT31" s="238"/>
      <c r="AU31" s="238"/>
      <c r="AV31" s="238"/>
      <c r="AW31" s="311">
        <f t="shared" si="8"/>
        <v>5000000</v>
      </c>
      <c r="AX31" s="240">
        <v>1</v>
      </c>
      <c r="AY31" s="241"/>
      <c r="AZ31" s="242"/>
      <c r="BA31" s="242">
        <v>5000000</v>
      </c>
      <c r="BB31" s="242"/>
      <c r="BC31" s="242"/>
      <c r="BD31" s="242"/>
      <c r="BE31" s="315">
        <f t="shared" si="9"/>
        <v>5000000</v>
      </c>
    </row>
    <row r="32" spans="1:57" ht="49.5" customHeight="1" x14ac:dyDescent="0.25">
      <c r="A32" s="305">
        <v>22</v>
      </c>
      <c r="B32" s="601" t="s">
        <v>1599</v>
      </c>
      <c r="C32" s="601"/>
      <c r="D32" s="601">
        <v>2</v>
      </c>
      <c r="E32" s="601"/>
      <c r="F32" s="601" t="s">
        <v>1655</v>
      </c>
      <c r="G32" s="604">
        <v>2.5</v>
      </c>
      <c r="H32" s="601" t="s">
        <v>1649</v>
      </c>
      <c r="I32" s="681"/>
      <c r="J32" s="681" t="s">
        <v>1936</v>
      </c>
      <c r="K32" s="519" t="s">
        <v>32</v>
      </c>
      <c r="L32" s="519" t="s">
        <v>2777</v>
      </c>
      <c r="M32" s="499"/>
      <c r="N32" s="497" t="s">
        <v>2778</v>
      </c>
      <c r="O32" s="519" t="s">
        <v>1675</v>
      </c>
      <c r="P32" s="519">
        <v>3232.39</v>
      </c>
      <c r="Q32" s="557">
        <v>15000</v>
      </c>
      <c r="R32" s="558" t="e">
        <f>+(Z32+AH32+AP32+AX32)/#REF!*100</f>
        <v>#REF!</v>
      </c>
      <c r="S32" s="554">
        <f t="shared" si="29"/>
        <v>4008716562</v>
      </c>
      <c r="T32" s="554">
        <f t="shared" si="30"/>
        <v>0</v>
      </c>
      <c r="U32" s="554">
        <f t="shared" si="2"/>
        <v>1027808843</v>
      </c>
      <c r="V32" s="554">
        <f t="shared" si="32"/>
        <v>0</v>
      </c>
      <c r="W32" s="554">
        <f t="shared" si="33"/>
        <v>0</v>
      </c>
      <c r="X32" s="555">
        <f t="shared" si="5"/>
        <v>5036525405</v>
      </c>
      <c r="Y32" s="559" t="s">
        <v>2396</v>
      </c>
      <c r="Z32" s="244"/>
      <c r="AA32" s="237" t="e">
        <f>+Z32/#REF!*100</f>
        <v>#REF!</v>
      </c>
      <c r="AB32" s="238">
        <v>916358501</v>
      </c>
      <c r="AC32" s="238"/>
      <c r="AD32" s="317">
        <v>1027808843</v>
      </c>
      <c r="AE32" s="238"/>
      <c r="AF32" s="238"/>
      <c r="AG32" s="311">
        <f t="shared" si="6"/>
        <v>1944167344</v>
      </c>
      <c r="AH32" s="240"/>
      <c r="AI32" s="241" t="e">
        <f>+AH32/#REF!*100</f>
        <v>#REF!</v>
      </c>
      <c r="AJ32" s="242">
        <v>971340012</v>
      </c>
      <c r="AK32" s="242"/>
      <c r="AL32" s="242"/>
      <c r="AM32" s="242"/>
      <c r="AN32" s="242"/>
      <c r="AO32" s="315">
        <f t="shared" si="7"/>
        <v>971340012</v>
      </c>
      <c r="AP32" s="244"/>
      <c r="AQ32" s="237" t="e">
        <f>+AP32/#REF!*100</f>
        <v>#REF!</v>
      </c>
      <c r="AR32" s="238">
        <v>1029620412</v>
      </c>
      <c r="AS32" s="238"/>
      <c r="AT32" s="238"/>
      <c r="AU32" s="238"/>
      <c r="AV32" s="238"/>
      <c r="AW32" s="311">
        <f t="shared" si="8"/>
        <v>1029620412</v>
      </c>
      <c r="AX32" s="240"/>
      <c r="AY32" s="241" t="e">
        <f>+AX32/#REF!*100</f>
        <v>#REF!</v>
      </c>
      <c r="AZ32" s="242">
        <v>1091397637</v>
      </c>
      <c r="BA32" s="242"/>
      <c r="BB32" s="242"/>
      <c r="BC32" s="242"/>
      <c r="BD32" s="242"/>
      <c r="BE32" s="315">
        <f t="shared" si="9"/>
        <v>1091397637</v>
      </c>
    </row>
    <row r="33" spans="1:57" ht="31.5" customHeight="1" x14ac:dyDescent="0.25">
      <c r="A33" s="305">
        <v>23</v>
      </c>
      <c r="B33" s="602"/>
      <c r="C33" s="602"/>
      <c r="D33" s="602"/>
      <c r="E33" s="602"/>
      <c r="F33" s="602"/>
      <c r="G33" s="604"/>
      <c r="H33" s="602"/>
      <c r="I33" s="682"/>
      <c r="J33" s="682"/>
      <c r="K33" s="519" t="s">
        <v>2290</v>
      </c>
      <c r="L33" s="519" t="s">
        <v>1827</v>
      </c>
      <c r="M33" s="499"/>
      <c r="N33" s="497" t="s">
        <v>2339</v>
      </c>
      <c r="O33" s="519" t="s">
        <v>1828</v>
      </c>
      <c r="P33" s="519">
        <v>0</v>
      </c>
      <c r="Q33" s="557">
        <v>6</v>
      </c>
      <c r="R33" s="558"/>
      <c r="S33" s="554">
        <f t="shared" si="1"/>
        <v>0</v>
      </c>
      <c r="T33" s="554">
        <f t="shared" si="1"/>
        <v>0</v>
      </c>
      <c r="U33" s="554">
        <f t="shared" si="2"/>
        <v>1085826728</v>
      </c>
      <c r="V33" s="554">
        <f t="shared" si="3"/>
        <v>474022877</v>
      </c>
      <c r="W33" s="554">
        <f t="shared" si="4"/>
        <v>0</v>
      </c>
      <c r="X33" s="555">
        <f>+SUM(S33:W33)</f>
        <v>1559849605</v>
      </c>
      <c r="Y33" s="559" t="s">
        <v>2396</v>
      </c>
      <c r="Z33" s="244">
        <v>1</v>
      </c>
      <c r="AA33" s="237"/>
      <c r="AB33" s="238"/>
      <c r="AC33" s="238"/>
      <c r="AD33" s="238"/>
      <c r="AE33" s="238"/>
      <c r="AF33" s="238"/>
      <c r="AG33" s="311">
        <f t="shared" si="6"/>
        <v>0</v>
      </c>
      <c r="AH33" s="240">
        <v>3</v>
      </c>
      <c r="AI33" s="241"/>
      <c r="AJ33" s="242"/>
      <c r="AK33" s="242"/>
      <c r="AL33" s="242"/>
      <c r="AM33" s="242">
        <v>474022877</v>
      </c>
      <c r="AN33" s="242"/>
      <c r="AO33" s="315">
        <f t="shared" si="7"/>
        <v>474022877</v>
      </c>
      <c r="AP33" s="244">
        <v>3</v>
      </c>
      <c r="AQ33" s="237"/>
      <c r="AR33" s="238"/>
      <c r="AS33" s="238"/>
      <c r="AT33" s="317">
        <v>666572333</v>
      </c>
      <c r="AU33" s="238"/>
      <c r="AV33" s="238"/>
      <c r="AW33" s="311">
        <f t="shared" si="8"/>
        <v>666572333</v>
      </c>
      <c r="AX33" s="240">
        <v>3</v>
      </c>
      <c r="AY33" s="241"/>
      <c r="AZ33" s="242"/>
      <c r="BA33" s="242"/>
      <c r="BB33" s="317">
        <v>419254395</v>
      </c>
      <c r="BC33" s="242"/>
      <c r="BD33" s="242"/>
      <c r="BE33" s="315">
        <f t="shared" si="9"/>
        <v>419254395</v>
      </c>
    </row>
    <row r="34" spans="1:57" ht="34.5" customHeight="1" x14ac:dyDescent="0.25">
      <c r="A34" s="305">
        <v>24</v>
      </c>
      <c r="B34" s="602"/>
      <c r="C34" s="602"/>
      <c r="D34" s="602"/>
      <c r="E34" s="602"/>
      <c r="F34" s="602"/>
      <c r="G34" s="604"/>
      <c r="H34" s="602"/>
      <c r="I34" s="682"/>
      <c r="J34" s="682"/>
      <c r="K34" s="519" t="s">
        <v>33</v>
      </c>
      <c r="L34" s="519" t="s">
        <v>2386</v>
      </c>
      <c r="M34" s="499"/>
      <c r="N34" s="497" t="s">
        <v>2416</v>
      </c>
      <c r="O34" s="519" t="s">
        <v>2340</v>
      </c>
      <c r="P34" s="519">
        <v>6</v>
      </c>
      <c r="Q34" s="557">
        <f>P34+8</f>
        <v>14</v>
      </c>
      <c r="R34" s="558"/>
      <c r="S34" s="554">
        <f t="shared" si="1"/>
        <v>0</v>
      </c>
      <c r="T34" s="554">
        <f t="shared" si="1"/>
        <v>162000000</v>
      </c>
      <c r="U34" s="554">
        <f t="shared" ref="U34" si="41">AD34+AL34+AT34+BB34</f>
        <v>0</v>
      </c>
      <c r="V34" s="554">
        <f t="shared" ref="V34" si="42">AE34+AM34+AU34+BC34</f>
        <v>0</v>
      </c>
      <c r="W34" s="554">
        <f t="shared" ref="W34" si="43">AF34+AN34+AV34+BD34</f>
        <v>0</v>
      </c>
      <c r="X34" s="555">
        <f t="shared" si="5"/>
        <v>162000000</v>
      </c>
      <c r="Y34" s="559" t="s">
        <v>2396</v>
      </c>
      <c r="Z34" s="244"/>
      <c r="AA34" s="237"/>
      <c r="AB34" s="238"/>
      <c r="AC34" s="238">
        <v>35000000</v>
      </c>
      <c r="AD34" s="238"/>
      <c r="AE34" s="238"/>
      <c r="AF34" s="238"/>
      <c r="AG34" s="311">
        <f t="shared" si="6"/>
        <v>35000000</v>
      </c>
      <c r="AH34" s="240"/>
      <c r="AI34" s="241"/>
      <c r="AJ34" s="242"/>
      <c r="AK34" s="242">
        <v>40000000</v>
      </c>
      <c r="AL34" s="242"/>
      <c r="AM34" s="242"/>
      <c r="AN34" s="242"/>
      <c r="AO34" s="315">
        <f t="shared" si="7"/>
        <v>40000000</v>
      </c>
      <c r="AP34" s="244"/>
      <c r="AQ34" s="237"/>
      <c r="AR34" s="238"/>
      <c r="AS34" s="238">
        <v>42000000</v>
      </c>
      <c r="AT34" s="238"/>
      <c r="AU34" s="238"/>
      <c r="AV34" s="238"/>
      <c r="AW34" s="311">
        <f t="shared" si="8"/>
        <v>42000000</v>
      </c>
      <c r="AX34" s="240"/>
      <c r="AY34" s="241"/>
      <c r="AZ34" s="242"/>
      <c r="BA34" s="242">
        <v>45000000</v>
      </c>
      <c r="BB34" s="242"/>
      <c r="BC34" s="242"/>
      <c r="BD34" s="242"/>
      <c r="BE34" s="315">
        <f t="shared" si="9"/>
        <v>45000000</v>
      </c>
    </row>
    <row r="35" spans="1:57" ht="21.75" customHeight="1" x14ac:dyDescent="0.25">
      <c r="A35" s="305">
        <v>25</v>
      </c>
      <c r="B35" s="602"/>
      <c r="C35" s="602"/>
      <c r="D35" s="602"/>
      <c r="E35" s="602"/>
      <c r="F35" s="602"/>
      <c r="G35" s="604"/>
      <c r="H35" s="602"/>
      <c r="I35" s="682"/>
      <c r="J35" s="682"/>
      <c r="K35" s="519" t="s">
        <v>34</v>
      </c>
      <c r="L35" s="519" t="s">
        <v>2120</v>
      </c>
      <c r="M35" s="499"/>
      <c r="N35" s="497" t="s">
        <v>2155</v>
      </c>
      <c r="O35" s="519" t="s">
        <v>2156</v>
      </c>
      <c r="P35" s="561">
        <v>1</v>
      </c>
      <c r="Q35" s="562">
        <v>1</v>
      </c>
      <c r="R35" s="558"/>
      <c r="S35" s="554">
        <f t="shared" si="1"/>
        <v>1931808000</v>
      </c>
      <c r="T35" s="554">
        <f t="shared" si="1"/>
        <v>444000000</v>
      </c>
      <c r="U35" s="554">
        <f t="shared" si="2"/>
        <v>0</v>
      </c>
      <c r="V35" s="554">
        <f t="shared" si="3"/>
        <v>0</v>
      </c>
      <c r="W35" s="554">
        <f t="shared" si="4"/>
        <v>0</v>
      </c>
      <c r="X35" s="555">
        <f t="shared" si="5"/>
        <v>2375808000</v>
      </c>
      <c r="Y35" s="559" t="s">
        <v>2729</v>
      </c>
      <c r="Z35" s="244"/>
      <c r="AA35" s="237"/>
      <c r="AB35" s="238">
        <v>431808000</v>
      </c>
      <c r="AC35" s="238"/>
      <c r="AD35" s="238"/>
      <c r="AE35" s="238"/>
      <c r="AF35" s="238"/>
      <c r="AG35" s="311">
        <f t="shared" si="6"/>
        <v>431808000</v>
      </c>
      <c r="AH35" s="240"/>
      <c r="AI35" s="241"/>
      <c r="AJ35" s="242">
        <v>500000000</v>
      </c>
      <c r="AK35" s="242">
        <v>148000000</v>
      </c>
      <c r="AL35" s="242"/>
      <c r="AM35" s="242"/>
      <c r="AN35" s="242"/>
      <c r="AO35" s="315">
        <f t="shared" si="7"/>
        <v>648000000</v>
      </c>
      <c r="AP35" s="244"/>
      <c r="AQ35" s="237"/>
      <c r="AR35" s="238">
        <v>500000000</v>
      </c>
      <c r="AS35" s="238">
        <v>148000000</v>
      </c>
      <c r="AT35" s="238"/>
      <c r="AU35" s="238"/>
      <c r="AV35" s="238"/>
      <c r="AW35" s="311">
        <f t="shared" si="8"/>
        <v>648000000</v>
      </c>
      <c r="AX35" s="240"/>
      <c r="AY35" s="241"/>
      <c r="AZ35" s="242">
        <v>500000000</v>
      </c>
      <c r="BA35" s="242">
        <v>148000000</v>
      </c>
      <c r="BB35" s="242"/>
      <c r="BC35" s="242"/>
      <c r="BD35" s="242"/>
      <c r="BE35" s="315">
        <f t="shared" si="9"/>
        <v>648000000</v>
      </c>
    </row>
    <row r="36" spans="1:57" ht="32.25" customHeight="1" x14ac:dyDescent="0.25">
      <c r="A36" s="305">
        <v>26</v>
      </c>
      <c r="B36" s="602"/>
      <c r="C36" s="602"/>
      <c r="D36" s="602"/>
      <c r="E36" s="602"/>
      <c r="F36" s="602"/>
      <c r="G36" s="604"/>
      <c r="H36" s="602"/>
      <c r="I36" s="682"/>
      <c r="J36" s="682"/>
      <c r="K36" s="519" t="s">
        <v>35</v>
      </c>
      <c r="L36" s="519" t="s">
        <v>2148</v>
      </c>
      <c r="M36" s="499"/>
      <c r="N36" s="497" t="s">
        <v>2149</v>
      </c>
      <c r="O36" s="519" t="s">
        <v>2150</v>
      </c>
      <c r="P36" s="519">
        <v>0</v>
      </c>
      <c r="Q36" s="557">
        <v>3</v>
      </c>
      <c r="R36" s="558"/>
      <c r="S36" s="554">
        <f t="shared" si="1"/>
        <v>0</v>
      </c>
      <c r="T36" s="554">
        <f t="shared" si="1"/>
        <v>0</v>
      </c>
      <c r="U36" s="554">
        <f t="shared" si="2"/>
        <v>150000000</v>
      </c>
      <c r="V36" s="554">
        <f t="shared" si="3"/>
        <v>150000000</v>
      </c>
      <c r="W36" s="554">
        <f t="shared" si="4"/>
        <v>0</v>
      </c>
      <c r="X36" s="555">
        <f t="shared" si="5"/>
        <v>300000000</v>
      </c>
      <c r="Y36" s="559" t="s">
        <v>2397</v>
      </c>
      <c r="Z36" s="244"/>
      <c r="AA36" s="237"/>
      <c r="AB36" s="238"/>
      <c r="AC36" s="238"/>
      <c r="AD36" s="238"/>
      <c r="AE36" s="238"/>
      <c r="AF36" s="238"/>
      <c r="AG36" s="311">
        <f t="shared" si="6"/>
        <v>0</v>
      </c>
      <c r="AH36" s="240">
        <v>3</v>
      </c>
      <c r="AI36" s="241"/>
      <c r="AJ36" s="242"/>
      <c r="AK36" s="242"/>
      <c r="AL36" s="317">
        <v>150000000</v>
      </c>
      <c r="AM36" s="242">
        <v>150000000</v>
      </c>
      <c r="AN36" s="242"/>
      <c r="AO36" s="315">
        <f t="shared" si="7"/>
        <v>300000000</v>
      </c>
      <c r="AP36" s="244"/>
      <c r="AQ36" s="237"/>
      <c r="AR36" s="238"/>
      <c r="AS36" s="238"/>
      <c r="AT36" s="238"/>
      <c r="AU36" s="238"/>
      <c r="AV36" s="238"/>
      <c r="AW36" s="311">
        <f t="shared" si="8"/>
        <v>0</v>
      </c>
      <c r="AX36" s="240"/>
      <c r="AY36" s="241"/>
      <c r="AZ36" s="242"/>
      <c r="BA36" s="242"/>
      <c r="BB36" s="242"/>
      <c r="BC36" s="242"/>
      <c r="BD36" s="242"/>
      <c r="BE36" s="315">
        <f t="shared" si="9"/>
        <v>0</v>
      </c>
    </row>
    <row r="37" spans="1:57" ht="30.75" customHeight="1" x14ac:dyDescent="0.25">
      <c r="A37" s="305">
        <v>27</v>
      </c>
      <c r="B37" s="602"/>
      <c r="C37" s="602"/>
      <c r="D37" s="602"/>
      <c r="E37" s="602"/>
      <c r="F37" s="602"/>
      <c r="G37" s="604"/>
      <c r="H37" s="602"/>
      <c r="I37" s="682"/>
      <c r="J37" s="682"/>
      <c r="K37" s="519" t="s">
        <v>2291</v>
      </c>
      <c r="L37" s="516" t="s">
        <v>2151</v>
      </c>
      <c r="M37" s="499"/>
      <c r="N37" s="497" t="s">
        <v>2387</v>
      </c>
      <c r="O37" s="519" t="s">
        <v>1934</v>
      </c>
      <c r="P37" s="519">
        <v>0</v>
      </c>
      <c r="Q37" s="557">
        <v>750</v>
      </c>
      <c r="R37" s="558"/>
      <c r="S37" s="554">
        <f t="shared" si="1"/>
        <v>0</v>
      </c>
      <c r="T37" s="554">
        <f t="shared" si="1"/>
        <v>0</v>
      </c>
      <c r="U37" s="554">
        <f t="shared" si="2"/>
        <v>200000000</v>
      </c>
      <c r="V37" s="554">
        <f t="shared" si="3"/>
        <v>500000000</v>
      </c>
      <c r="W37" s="554">
        <f t="shared" si="4"/>
        <v>0</v>
      </c>
      <c r="X37" s="555">
        <f t="shared" si="5"/>
        <v>700000000</v>
      </c>
      <c r="Y37" s="559" t="s">
        <v>2397</v>
      </c>
      <c r="Z37" s="244"/>
      <c r="AA37" s="237"/>
      <c r="AB37" s="238"/>
      <c r="AC37" s="238"/>
      <c r="AD37" s="238"/>
      <c r="AE37" s="238"/>
      <c r="AF37" s="238"/>
      <c r="AG37" s="311">
        <f t="shared" si="6"/>
        <v>0</v>
      </c>
      <c r="AH37" s="240"/>
      <c r="AI37" s="241"/>
      <c r="AJ37" s="242"/>
      <c r="AK37" s="242"/>
      <c r="AL37" s="317">
        <v>200000000</v>
      </c>
      <c r="AM37" s="242">
        <v>500000000</v>
      </c>
      <c r="AN37" s="242"/>
      <c r="AO37" s="315">
        <f t="shared" si="7"/>
        <v>700000000</v>
      </c>
      <c r="AP37" s="244"/>
      <c r="AQ37" s="237"/>
      <c r="AR37" s="238"/>
      <c r="AS37" s="238"/>
      <c r="AT37" s="238"/>
      <c r="AU37" s="238"/>
      <c r="AV37" s="238"/>
      <c r="AW37" s="311">
        <f t="shared" si="8"/>
        <v>0</v>
      </c>
      <c r="AX37" s="240"/>
      <c r="AY37" s="241"/>
      <c r="AZ37" s="242"/>
      <c r="BA37" s="242"/>
      <c r="BB37" s="242"/>
      <c r="BC37" s="242"/>
      <c r="BD37" s="242"/>
      <c r="BE37" s="315">
        <f t="shared" si="9"/>
        <v>0</v>
      </c>
    </row>
    <row r="38" spans="1:57" ht="26.25" customHeight="1" x14ac:dyDescent="0.25">
      <c r="A38" s="305">
        <v>28</v>
      </c>
      <c r="B38" s="602"/>
      <c r="C38" s="602"/>
      <c r="D38" s="602"/>
      <c r="E38" s="602"/>
      <c r="F38" s="602"/>
      <c r="G38" s="604"/>
      <c r="H38" s="602"/>
      <c r="I38" s="682"/>
      <c r="J38" s="682"/>
      <c r="K38" s="519" t="s">
        <v>2292</v>
      </c>
      <c r="L38" s="516" t="s">
        <v>2153</v>
      </c>
      <c r="M38" s="499"/>
      <c r="N38" s="497" t="s">
        <v>2418</v>
      </c>
      <c r="O38" s="519" t="s">
        <v>2152</v>
      </c>
      <c r="P38" s="519">
        <v>125</v>
      </c>
      <c r="Q38" s="557">
        <v>240</v>
      </c>
      <c r="R38" s="558"/>
      <c r="S38" s="554">
        <f t="shared" si="1"/>
        <v>0</v>
      </c>
      <c r="T38" s="554">
        <f t="shared" si="1"/>
        <v>0</v>
      </c>
      <c r="U38" s="554">
        <f t="shared" si="2"/>
        <v>200000000</v>
      </c>
      <c r="V38" s="554">
        <f t="shared" si="3"/>
        <v>500000000</v>
      </c>
      <c r="W38" s="554">
        <f t="shared" si="4"/>
        <v>0</v>
      </c>
      <c r="X38" s="555">
        <f t="shared" si="5"/>
        <v>700000000</v>
      </c>
      <c r="Y38" s="559" t="s">
        <v>2397</v>
      </c>
      <c r="Z38" s="244"/>
      <c r="AA38" s="237"/>
      <c r="AB38" s="238"/>
      <c r="AC38" s="238"/>
      <c r="AD38" s="238"/>
      <c r="AE38" s="238"/>
      <c r="AF38" s="238"/>
      <c r="AG38" s="311">
        <f t="shared" si="6"/>
        <v>0</v>
      </c>
      <c r="AH38" s="240"/>
      <c r="AI38" s="241"/>
      <c r="AJ38" s="242"/>
      <c r="AK38" s="242"/>
      <c r="AL38" s="317">
        <v>200000000</v>
      </c>
      <c r="AM38" s="242">
        <v>500000000</v>
      </c>
      <c r="AN38" s="242"/>
      <c r="AO38" s="315">
        <f t="shared" si="7"/>
        <v>700000000</v>
      </c>
      <c r="AP38" s="244"/>
      <c r="AQ38" s="237"/>
      <c r="AR38" s="238"/>
      <c r="AS38" s="238"/>
      <c r="AT38" s="238"/>
      <c r="AU38" s="238"/>
      <c r="AV38" s="238"/>
      <c r="AW38" s="311">
        <f t="shared" si="8"/>
        <v>0</v>
      </c>
      <c r="AX38" s="240"/>
      <c r="AY38" s="241"/>
      <c r="AZ38" s="242"/>
      <c r="BA38" s="242"/>
      <c r="BB38" s="242"/>
      <c r="BC38" s="242"/>
      <c r="BD38" s="242"/>
      <c r="BE38" s="315">
        <f t="shared" si="9"/>
        <v>0</v>
      </c>
    </row>
    <row r="39" spans="1:57" ht="34.5" customHeight="1" x14ac:dyDescent="0.25">
      <c r="A39" s="305">
        <v>29</v>
      </c>
      <c r="B39" s="602"/>
      <c r="C39" s="602"/>
      <c r="D39" s="602"/>
      <c r="E39" s="602"/>
      <c r="F39" s="602"/>
      <c r="G39" s="604"/>
      <c r="H39" s="602"/>
      <c r="I39" s="682"/>
      <c r="J39" s="682"/>
      <c r="K39" s="519" t="s">
        <v>2293</v>
      </c>
      <c r="L39" s="516" t="s">
        <v>2779</v>
      </c>
      <c r="M39" s="499"/>
      <c r="N39" s="497" t="s">
        <v>2154</v>
      </c>
      <c r="O39" s="519" t="s">
        <v>2157</v>
      </c>
      <c r="P39" s="519">
        <v>1</v>
      </c>
      <c r="Q39" s="557">
        <v>2</v>
      </c>
      <c r="R39" s="558"/>
      <c r="S39" s="554">
        <f t="shared" si="1"/>
        <v>0</v>
      </c>
      <c r="T39" s="554">
        <f t="shared" si="1"/>
        <v>0</v>
      </c>
      <c r="U39" s="554">
        <f t="shared" si="2"/>
        <v>100000000</v>
      </c>
      <c r="V39" s="554">
        <f t="shared" si="3"/>
        <v>200000000</v>
      </c>
      <c r="W39" s="554">
        <f t="shared" si="4"/>
        <v>0</v>
      </c>
      <c r="X39" s="555">
        <f t="shared" si="5"/>
        <v>300000000</v>
      </c>
      <c r="Y39" s="559" t="s">
        <v>2397</v>
      </c>
      <c r="Z39" s="244"/>
      <c r="AA39" s="237"/>
      <c r="AB39" s="238"/>
      <c r="AC39" s="238"/>
      <c r="AD39" s="238"/>
      <c r="AE39" s="238"/>
      <c r="AF39" s="238"/>
      <c r="AG39" s="311">
        <f t="shared" si="6"/>
        <v>0</v>
      </c>
      <c r="AH39" s="240"/>
      <c r="AI39" s="241"/>
      <c r="AJ39" s="242"/>
      <c r="AK39" s="242"/>
      <c r="AL39" s="317">
        <v>100000000</v>
      </c>
      <c r="AM39" s="242">
        <v>200000000</v>
      </c>
      <c r="AN39" s="242"/>
      <c r="AO39" s="315">
        <f t="shared" si="7"/>
        <v>300000000</v>
      </c>
      <c r="AP39" s="244"/>
      <c r="AQ39" s="237"/>
      <c r="AR39" s="238"/>
      <c r="AS39" s="238"/>
      <c r="AT39" s="238"/>
      <c r="AU39" s="238"/>
      <c r="AV39" s="238"/>
      <c r="AW39" s="311">
        <f t="shared" si="8"/>
        <v>0</v>
      </c>
      <c r="AX39" s="240"/>
      <c r="AY39" s="241"/>
      <c r="AZ39" s="242"/>
      <c r="BA39" s="242"/>
      <c r="BB39" s="242"/>
      <c r="BC39" s="242"/>
      <c r="BD39" s="242"/>
      <c r="BE39" s="315">
        <f t="shared" si="9"/>
        <v>0</v>
      </c>
    </row>
    <row r="40" spans="1:57" ht="27.75" customHeight="1" x14ac:dyDescent="0.25">
      <c r="A40" s="305">
        <v>30</v>
      </c>
      <c r="B40" s="602"/>
      <c r="C40" s="602"/>
      <c r="D40" s="602"/>
      <c r="E40" s="602"/>
      <c r="F40" s="602"/>
      <c r="G40" s="604"/>
      <c r="H40" s="603"/>
      <c r="I40" s="682"/>
      <c r="J40" s="683"/>
      <c r="K40" s="519" t="s">
        <v>2294</v>
      </c>
      <c r="L40" s="516" t="s">
        <v>1672</v>
      </c>
      <c r="M40" s="499"/>
      <c r="N40" s="497" t="s">
        <v>2499</v>
      </c>
      <c r="O40" s="519" t="s">
        <v>2238</v>
      </c>
      <c r="P40" s="519">
        <v>0</v>
      </c>
      <c r="Q40" s="557">
        <v>2000</v>
      </c>
      <c r="R40" s="558"/>
      <c r="S40" s="554">
        <f t="shared" si="1"/>
        <v>0</v>
      </c>
      <c r="T40" s="554">
        <f t="shared" si="1"/>
        <v>0</v>
      </c>
      <c r="U40" s="554">
        <f t="shared" si="2"/>
        <v>0</v>
      </c>
      <c r="V40" s="554">
        <f t="shared" si="3"/>
        <v>52500000</v>
      </c>
      <c r="W40" s="554">
        <f t="shared" si="4"/>
        <v>0</v>
      </c>
      <c r="X40" s="555">
        <f t="shared" si="5"/>
        <v>52500000</v>
      </c>
      <c r="Y40" s="559" t="s">
        <v>2397</v>
      </c>
      <c r="Z40" s="244"/>
      <c r="AA40" s="237"/>
      <c r="AB40" s="238"/>
      <c r="AC40" s="238"/>
      <c r="AD40" s="238"/>
      <c r="AE40" s="238"/>
      <c r="AF40" s="238"/>
      <c r="AG40" s="311">
        <f t="shared" si="6"/>
        <v>0</v>
      </c>
      <c r="AH40" s="240">
        <v>500</v>
      </c>
      <c r="AI40" s="241"/>
      <c r="AJ40" s="242"/>
      <c r="AK40" s="242"/>
      <c r="AL40" s="242"/>
      <c r="AM40" s="242">
        <f>250000*100</f>
        <v>25000000</v>
      </c>
      <c r="AN40" s="242"/>
      <c r="AO40" s="315">
        <f t="shared" si="7"/>
        <v>25000000</v>
      </c>
      <c r="AP40" s="244">
        <v>100</v>
      </c>
      <c r="AQ40" s="237"/>
      <c r="AR40" s="238"/>
      <c r="AS40" s="238"/>
      <c r="AT40" s="238"/>
      <c r="AU40" s="238">
        <f>100*250000</f>
        <v>25000000</v>
      </c>
      <c r="AV40" s="238"/>
      <c r="AW40" s="311">
        <f t="shared" si="8"/>
        <v>25000000</v>
      </c>
      <c r="AX40" s="240">
        <v>100</v>
      </c>
      <c r="AY40" s="241"/>
      <c r="AZ40" s="242"/>
      <c r="BA40" s="242"/>
      <c r="BB40" s="242"/>
      <c r="BC40" s="242">
        <f>10*250000</f>
        <v>2500000</v>
      </c>
      <c r="BD40" s="242"/>
      <c r="BE40" s="315">
        <f t="shared" si="9"/>
        <v>2500000</v>
      </c>
    </row>
    <row r="41" spans="1:57" ht="39.75" customHeight="1" x14ac:dyDescent="0.25">
      <c r="A41" s="305">
        <v>31</v>
      </c>
      <c r="B41" s="602"/>
      <c r="C41" s="602"/>
      <c r="D41" s="602"/>
      <c r="E41" s="602"/>
      <c r="F41" s="602"/>
      <c r="G41" s="601">
        <v>2.6</v>
      </c>
      <c r="H41" s="601" t="s">
        <v>1935</v>
      </c>
      <c r="I41" s="681"/>
      <c r="J41" s="775"/>
      <c r="K41" s="519" t="s">
        <v>2351</v>
      </c>
      <c r="L41" s="516" t="s">
        <v>2241</v>
      </c>
      <c r="M41" s="499"/>
      <c r="N41" s="497" t="s">
        <v>2417</v>
      </c>
      <c r="O41" s="519" t="s">
        <v>2497</v>
      </c>
      <c r="P41" s="519">
        <v>1</v>
      </c>
      <c r="Q41" s="557">
        <v>1</v>
      </c>
      <c r="R41" s="558"/>
      <c r="S41" s="554">
        <f t="shared" si="1"/>
        <v>0</v>
      </c>
      <c r="T41" s="554">
        <f t="shared" si="1"/>
        <v>100000000</v>
      </c>
      <c r="U41" s="554">
        <f t="shared" si="2"/>
        <v>0</v>
      </c>
      <c r="V41" s="554">
        <f t="shared" si="3"/>
        <v>0</v>
      </c>
      <c r="W41" s="554">
        <f t="shared" si="4"/>
        <v>0</v>
      </c>
      <c r="X41" s="555">
        <f t="shared" si="5"/>
        <v>100000000</v>
      </c>
      <c r="Y41" s="559" t="s">
        <v>2397</v>
      </c>
      <c r="Z41" s="244"/>
      <c r="AA41" s="237"/>
      <c r="AB41" s="238"/>
      <c r="AC41" s="238"/>
      <c r="AD41" s="238"/>
      <c r="AE41" s="238"/>
      <c r="AF41" s="238"/>
      <c r="AG41" s="311">
        <f t="shared" si="6"/>
        <v>0</v>
      </c>
      <c r="AH41" s="240"/>
      <c r="AI41" s="241"/>
      <c r="AJ41" s="242"/>
      <c r="AK41" s="242">
        <v>100000000</v>
      </c>
      <c r="AL41" s="242"/>
      <c r="AM41" s="242"/>
      <c r="AN41" s="242"/>
      <c r="AO41" s="315">
        <f t="shared" si="7"/>
        <v>100000000</v>
      </c>
      <c r="AP41" s="244"/>
      <c r="AQ41" s="237"/>
      <c r="AR41" s="238"/>
      <c r="AS41" s="238"/>
      <c r="AT41" s="238"/>
      <c r="AU41" s="238"/>
      <c r="AV41" s="238"/>
      <c r="AW41" s="311">
        <f t="shared" si="8"/>
        <v>0</v>
      </c>
      <c r="AX41" s="240"/>
      <c r="AY41" s="241"/>
      <c r="AZ41" s="242"/>
      <c r="BA41" s="242"/>
      <c r="BB41" s="242"/>
      <c r="BC41" s="242"/>
      <c r="BD41" s="242"/>
      <c r="BE41" s="315">
        <f t="shared" si="9"/>
        <v>0</v>
      </c>
    </row>
    <row r="42" spans="1:57" ht="39" customHeight="1" x14ac:dyDescent="0.25">
      <c r="A42" s="305">
        <v>32</v>
      </c>
      <c r="B42" s="602"/>
      <c r="C42" s="602"/>
      <c r="D42" s="602"/>
      <c r="E42" s="602"/>
      <c r="F42" s="602"/>
      <c r="G42" s="602"/>
      <c r="H42" s="602"/>
      <c r="I42" s="682"/>
      <c r="J42" s="682"/>
      <c r="K42" s="681" t="s">
        <v>2352</v>
      </c>
      <c r="L42" s="681" t="s">
        <v>2158</v>
      </c>
      <c r="M42" s="499"/>
      <c r="N42" s="497" t="s">
        <v>2796</v>
      </c>
      <c r="O42" s="519" t="s">
        <v>2498</v>
      </c>
      <c r="P42" s="519">
        <v>4896.59</v>
      </c>
      <c r="Q42" s="557">
        <v>24918</v>
      </c>
      <c r="R42" s="558"/>
      <c r="S42" s="554">
        <f t="shared" si="1"/>
        <v>89416665</v>
      </c>
      <c r="T42" s="554">
        <f t="shared" si="1"/>
        <v>0</v>
      </c>
      <c r="U42" s="554">
        <f t="shared" si="2"/>
        <v>5772593482.9611502</v>
      </c>
      <c r="V42" s="554">
        <f t="shared" si="3"/>
        <v>2000000000</v>
      </c>
      <c r="W42" s="554">
        <f t="shared" si="4"/>
        <v>0</v>
      </c>
      <c r="X42" s="555">
        <f t="shared" si="5"/>
        <v>7862010147.9611502</v>
      </c>
      <c r="Y42" s="559" t="s">
        <v>2397</v>
      </c>
      <c r="Z42" s="244"/>
      <c r="AA42" s="237"/>
      <c r="AB42" s="238">
        <v>89416665</v>
      </c>
      <c r="AC42" s="238"/>
      <c r="AD42" s="317">
        <v>1074437000</v>
      </c>
      <c r="AE42" s="238"/>
      <c r="AF42" s="238"/>
      <c r="AG42" s="311">
        <f t="shared" si="6"/>
        <v>1163853665</v>
      </c>
      <c r="AH42" s="240"/>
      <c r="AI42" s="241"/>
      <c r="AJ42" s="242"/>
      <c r="AK42" s="242"/>
      <c r="AL42" s="242"/>
      <c r="AM42" s="242"/>
      <c r="AN42" s="242"/>
      <c r="AO42" s="315">
        <f t="shared" si="7"/>
        <v>0</v>
      </c>
      <c r="AP42" s="244"/>
      <c r="AQ42" s="237"/>
      <c r="AR42" s="238"/>
      <c r="AS42" s="238"/>
      <c r="AT42" s="317">
        <v>2149105711.5888</v>
      </c>
      <c r="AU42" s="238">
        <v>1000000000</v>
      </c>
      <c r="AV42" s="238"/>
      <c r="AW42" s="311">
        <f t="shared" si="8"/>
        <v>3149105711.5888</v>
      </c>
      <c r="AX42" s="240"/>
      <c r="AY42" s="241"/>
      <c r="AZ42" s="242"/>
      <c r="BA42" s="242"/>
      <c r="BB42" s="317">
        <v>2549050771.3723502</v>
      </c>
      <c r="BC42" s="242">
        <v>1000000000</v>
      </c>
      <c r="BD42" s="242"/>
      <c r="BE42" s="315">
        <f t="shared" si="9"/>
        <v>3549050771.3723502</v>
      </c>
    </row>
    <row r="43" spans="1:57" ht="30.75" customHeight="1" x14ac:dyDescent="0.25">
      <c r="A43" s="305">
        <v>33</v>
      </c>
      <c r="B43" s="602"/>
      <c r="C43" s="602"/>
      <c r="D43" s="602"/>
      <c r="E43" s="602"/>
      <c r="F43" s="602"/>
      <c r="G43" s="602"/>
      <c r="H43" s="602"/>
      <c r="I43" s="682"/>
      <c r="J43" s="682"/>
      <c r="K43" s="683"/>
      <c r="L43" s="683"/>
      <c r="M43" s="519" t="s">
        <v>1927</v>
      </c>
      <c r="N43" s="497" t="s">
        <v>2082</v>
      </c>
      <c r="O43" s="519" t="s">
        <v>2159</v>
      </c>
      <c r="P43" s="519">
        <v>0</v>
      </c>
      <c r="Q43" s="557">
        <v>1</v>
      </c>
      <c r="R43" s="558"/>
      <c r="S43" s="554">
        <f t="shared" si="1"/>
        <v>0</v>
      </c>
      <c r="T43" s="554">
        <f t="shared" si="1"/>
        <v>0</v>
      </c>
      <c r="U43" s="554">
        <f t="shared" ref="U43:U71" si="44">AD43+AL43+AT43+BB43</f>
        <v>2194898319.7199998</v>
      </c>
      <c r="V43" s="554">
        <f t="shared" ref="V43:V71" si="45">AE43+AM43+AU43+BC43</f>
        <v>0</v>
      </c>
      <c r="W43" s="554">
        <f t="shared" ref="W43:W71" si="46">AF43+AN43+AV43+BD43</f>
        <v>0</v>
      </c>
      <c r="X43" s="555">
        <f t="shared" ref="X43:X71" si="47">+SUM(S43:W43)</f>
        <v>2194898319.7199998</v>
      </c>
      <c r="Y43" s="559" t="s">
        <v>2397</v>
      </c>
      <c r="Z43" s="244"/>
      <c r="AA43" s="237"/>
      <c r="AB43" s="238"/>
      <c r="AC43" s="238"/>
      <c r="AD43" s="238"/>
      <c r="AE43" s="238"/>
      <c r="AF43" s="238"/>
      <c r="AG43" s="311">
        <f t="shared" si="6"/>
        <v>0</v>
      </c>
      <c r="AH43" s="240"/>
      <c r="AI43" s="241"/>
      <c r="AJ43" s="242"/>
      <c r="AK43" s="242"/>
      <c r="AL43" s="317">
        <v>2194898319.7199998</v>
      </c>
      <c r="AM43" s="242"/>
      <c r="AN43" s="242"/>
      <c r="AO43" s="315">
        <f t="shared" si="7"/>
        <v>2194898319.7199998</v>
      </c>
      <c r="AP43" s="244"/>
      <c r="AQ43" s="237"/>
      <c r="AR43" s="238"/>
      <c r="AS43" s="238"/>
      <c r="AT43" s="238"/>
      <c r="AU43" s="238"/>
      <c r="AV43" s="238"/>
      <c r="AW43" s="311">
        <f t="shared" si="8"/>
        <v>0</v>
      </c>
      <c r="AX43" s="240"/>
      <c r="AY43" s="241"/>
      <c r="AZ43" s="242"/>
      <c r="BA43" s="242"/>
      <c r="BB43" s="242"/>
      <c r="BC43" s="242"/>
      <c r="BD43" s="242"/>
      <c r="BE43" s="315">
        <f t="shared" si="9"/>
        <v>0</v>
      </c>
    </row>
    <row r="44" spans="1:57" ht="30.75" customHeight="1" x14ac:dyDescent="0.25">
      <c r="A44" s="305">
        <v>34</v>
      </c>
      <c r="B44" s="602"/>
      <c r="C44" s="602"/>
      <c r="D44" s="602"/>
      <c r="E44" s="602"/>
      <c r="F44" s="602"/>
      <c r="G44" s="602"/>
      <c r="H44" s="602"/>
      <c r="I44" s="682"/>
      <c r="J44" s="682"/>
      <c r="K44" s="519" t="s">
        <v>2353</v>
      </c>
      <c r="L44" s="517" t="s">
        <v>2460</v>
      </c>
      <c r="M44" s="519"/>
      <c r="N44" s="497" t="s">
        <v>2461</v>
      </c>
      <c r="O44" s="519" t="s">
        <v>1722</v>
      </c>
      <c r="P44" s="519">
        <v>3</v>
      </c>
      <c r="Q44" s="557">
        <f>P44+4</f>
        <v>7</v>
      </c>
      <c r="R44" s="558"/>
      <c r="S44" s="554">
        <f t="shared" si="1"/>
        <v>0</v>
      </c>
      <c r="T44" s="554">
        <f t="shared" si="1"/>
        <v>26000000</v>
      </c>
      <c r="U44" s="554">
        <f t="shared" si="44"/>
        <v>0</v>
      </c>
      <c r="V44" s="554">
        <f t="shared" si="45"/>
        <v>0</v>
      </c>
      <c r="W44" s="554">
        <f t="shared" si="46"/>
        <v>0</v>
      </c>
      <c r="X44" s="555">
        <f t="shared" si="47"/>
        <v>26000000</v>
      </c>
      <c r="Y44" s="559" t="s">
        <v>2397</v>
      </c>
      <c r="Z44" s="244"/>
      <c r="AA44" s="237"/>
      <c r="AB44" s="238"/>
      <c r="AC44" s="238">
        <v>5000000</v>
      </c>
      <c r="AD44" s="238"/>
      <c r="AE44" s="238"/>
      <c r="AF44" s="238"/>
      <c r="AG44" s="311">
        <f t="shared" si="6"/>
        <v>5000000</v>
      </c>
      <c r="AH44" s="240"/>
      <c r="AI44" s="241"/>
      <c r="AJ44" s="242"/>
      <c r="AK44" s="242">
        <v>6000000</v>
      </c>
      <c r="AL44" s="242"/>
      <c r="AM44" s="242"/>
      <c r="AN44" s="242"/>
      <c r="AO44" s="315">
        <f t="shared" si="7"/>
        <v>6000000</v>
      </c>
      <c r="AP44" s="244"/>
      <c r="AQ44" s="237"/>
      <c r="AR44" s="238"/>
      <c r="AS44" s="238">
        <v>7000000</v>
      </c>
      <c r="AT44" s="238"/>
      <c r="AU44" s="238"/>
      <c r="AV44" s="238"/>
      <c r="AW44" s="311">
        <f t="shared" si="8"/>
        <v>7000000</v>
      </c>
      <c r="AX44" s="240"/>
      <c r="AY44" s="241"/>
      <c r="AZ44" s="242"/>
      <c r="BA44" s="242">
        <v>8000000</v>
      </c>
      <c r="BB44" s="242"/>
      <c r="BC44" s="242"/>
      <c r="BD44" s="242"/>
      <c r="BE44" s="315">
        <f t="shared" si="9"/>
        <v>8000000</v>
      </c>
    </row>
    <row r="45" spans="1:57" ht="42" customHeight="1" x14ac:dyDescent="0.25">
      <c r="A45" s="305">
        <v>35</v>
      </c>
      <c r="B45" s="602"/>
      <c r="C45" s="602"/>
      <c r="D45" s="602"/>
      <c r="E45" s="602"/>
      <c r="F45" s="602"/>
      <c r="G45" s="602"/>
      <c r="H45" s="602"/>
      <c r="I45" s="682"/>
      <c r="J45" s="682"/>
      <c r="K45" s="519" t="s">
        <v>2354</v>
      </c>
      <c r="L45" s="515" t="s">
        <v>2620</v>
      </c>
      <c r="M45" s="519"/>
      <c r="N45" s="497" t="s">
        <v>2492</v>
      </c>
      <c r="O45" s="519" t="s">
        <v>2242</v>
      </c>
      <c r="P45" s="519">
        <v>0</v>
      </c>
      <c r="Q45" s="557">
        <v>1</v>
      </c>
      <c r="R45" s="558"/>
      <c r="S45" s="554">
        <f t="shared" ref="S45:S49" si="48">AB45+AJ45+AR45+AZ45</f>
        <v>0</v>
      </c>
      <c r="T45" s="554">
        <f t="shared" ref="T45:T49" si="49">AC45+AK45+AS45+BA45</f>
        <v>150000000</v>
      </c>
      <c r="U45" s="554">
        <f t="shared" ref="U45:U49" si="50">AD45+AL45+AT45+BB45</f>
        <v>0</v>
      </c>
      <c r="V45" s="554">
        <f t="shared" ref="V45:V49" si="51">AE45+AM45+AU45+BC45</f>
        <v>0</v>
      </c>
      <c r="W45" s="554">
        <f t="shared" ref="W45:W49" si="52">AF45+AN45+AV45+BD45</f>
        <v>0</v>
      </c>
      <c r="X45" s="555">
        <f t="shared" ref="X45:X49" si="53">+SUM(S45:W45)</f>
        <v>150000000</v>
      </c>
      <c r="Y45" s="559" t="s">
        <v>2397</v>
      </c>
      <c r="Z45" s="244"/>
      <c r="AA45" s="237"/>
      <c r="AB45" s="238"/>
      <c r="AC45" s="238"/>
      <c r="AD45" s="238"/>
      <c r="AE45" s="238"/>
      <c r="AF45" s="238"/>
      <c r="AG45" s="311">
        <f t="shared" si="6"/>
        <v>0</v>
      </c>
      <c r="AH45" s="240"/>
      <c r="AI45" s="241"/>
      <c r="AJ45" s="242"/>
      <c r="AK45" s="242">
        <v>150000000</v>
      </c>
      <c r="AL45" s="242"/>
      <c r="AM45" s="242"/>
      <c r="AN45" s="242"/>
      <c r="AO45" s="315">
        <f t="shared" si="7"/>
        <v>150000000</v>
      </c>
      <c r="AP45" s="244"/>
      <c r="AQ45" s="237"/>
      <c r="AR45" s="238"/>
      <c r="AS45" s="238"/>
      <c r="AT45" s="238"/>
      <c r="AU45" s="238"/>
      <c r="AV45" s="238"/>
      <c r="AW45" s="311">
        <f t="shared" si="8"/>
        <v>0</v>
      </c>
      <c r="AX45" s="240"/>
      <c r="AY45" s="241"/>
      <c r="AZ45" s="242"/>
      <c r="BA45" s="242"/>
      <c r="BB45" s="242"/>
      <c r="BC45" s="242"/>
      <c r="BD45" s="242"/>
      <c r="BE45" s="315">
        <f t="shared" si="9"/>
        <v>0</v>
      </c>
    </row>
    <row r="46" spans="1:57" ht="23.25" customHeight="1" x14ac:dyDescent="0.25">
      <c r="A46" s="305"/>
      <c r="B46" s="602"/>
      <c r="C46" s="602"/>
      <c r="D46" s="602"/>
      <c r="E46" s="602"/>
      <c r="F46" s="602"/>
      <c r="G46" s="603"/>
      <c r="H46" s="603"/>
      <c r="I46" s="683"/>
      <c r="J46" s="683"/>
      <c r="K46" s="519" t="s">
        <v>2493</v>
      </c>
      <c r="L46" s="515" t="s">
        <v>2494</v>
      </c>
      <c r="M46" s="519"/>
      <c r="N46" s="497" t="s">
        <v>2495</v>
      </c>
      <c r="O46" s="519" t="s">
        <v>2496</v>
      </c>
      <c r="P46" s="519">
        <v>0</v>
      </c>
      <c r="Q46" s="557">
        <v>400</v>
      </c>
      <c r="R46" s="558"/>
      <c r="S46" s="554">
        <f t="shared" si="48"/>
        <v>0</v>
      </c>
      <c r="T46" s="554">
        <f t="shared" si="49"/>
        <v>60000000</v>
      </c>
      <c r="U46" s="554">
        <f t="shared" si="50"/>
        <v>270000000</v>
      </c>
      <c r="V46" s="554">
        <f t="shared" si="51"/>
        <v>270000000</v>
      </c>
      <c r="W46" s="554">
        <f t="shared" si="52"/>
        <v>0</v>
      </c>
      <c r="X46" s="555">
        <f t="shared" si="53"/>
        <v>600000000</v>
      </c>
      <c r="Y46" s="559"/>
      <c r="Z46" s="244"/>
      <c r="AA46" s="237"/>
      <c r="AB46" s="238"/>
      <c r="AC46" s="238"/>
      <c r="AD46" s="238"/>
      <c r="AE46" s="238"/>
      <c r="AF46" s="238"/>
      <c r="AG46" s="311">
        <f t="shared" si="6"/>
        <v>0</v>
      </c>
      <c r="AH46" s="240"/>
      <c r="AI46" s="241"/>
      <c r="AJ46" s="242"/>
      <c r="AK46" s="242"/>
      <c r="AL46" s="242"/>
      <c r="AM46" s="242"/>
      <c r="AN46" s="242"/>
      <c r="AO46" s="315">
        <f t="shared" si="7"/>
        <v>0</v>
      </c>
      <c r="AP46" s="244">
        <v>200</v>
      </c>
      <c r="AQ46" s="237"/>
      <c r="AR46" s="238"/>
      <c r="AS46" s="238">
        <v>30000000</v>
      </c>
      <c r="AT46" s="238"/>
      <c r="AU46" s="238">
        <v>270000000</v>
      </c>
      <c r="AV46" s="238"/>
      <c r="AW46" s="311">
        <f t="shared" si="8"/>
        <v>300000000</v>
      </c>
      <c r="AX46" s="240">
        <v>200</v>
      </c>
      <c r="AY46" s="241"/>
      <c r="AZ46" s="242"/>
      <c r="BA46" s="242">
        <v>30000000</v>
      </c>
      <c r="BB46" s="242">
        <v>270000000</v>
      </c>
      <c r="BC46" s="242"/>
      <c r="BD46" s="242"/>
      <c r="BE46" s="315">
        <f t="shared" si="9"/>
        <v>300000000</v>
      </c>
    </row>
    <row r="47" spans="1:57" ht="33.75" customHeight="1" x14ac:dyDescent="0.25">
      <c r="A47" s="305">
        <v>36</v>
      </c>
      <c r="B47" s="602"/>
      <c r="C47" s="602"/>
      <c r="D47" s="602"/>
      <c r="E47" s="602"/>
      <c r="F47" s="602"/>
      <c r="G47" s="601">
        <v>2.7</v>
      </c>
      <c r="H47" s="601" t="s">
        <v>47</v>
      </c>
      <c r="I47" s="681"/>
      <c r="J47" s="617" t="s">
        <v>48</v>
      </c>
      <c r="K47" s="519" t="s">
        <v>2355</v>
      </c>
      <c r="L47" s="500" t="s">
        <v>1937</v>
      </c>
      <c r="M47" s="499"/>
      <c r="N47" s="497" t="s">
        <v>2459</v>
      </c>
      <c r="O47" s="519" t="s">
        <v>2440</v>
      </c>
      <c r="P47" s="519">
        <v>1</v>
      </c>
      <c r="Q47" s="557">
        <f>P47+3</f>
        <v>4</v>
      </c>
      <c r="R47" s="558"/>
      <c r="S47" s="554">
        <f t="shared" si="48"/>
        <v>0</v>
      </c>
      <c r="T47" s="554">
        <f t="shared" si="49"/>
        <v>0</v>
      </c>
      <c r="U47" s="554">
        <f t="shared" si="50"/>
        <v>0</v>
      </c>
      <c r="V47" s="554">
        <f t="shared" si="51"/>
        <v>0</v>
      </c>
      <c r="W47" s="554">
        <f t="shared" si="52"/>
        <v>0</v>
      </c>
      <c r="X47" s="555">
        <f t="shared" si="53"/>
        <v>0</v>
      </c>
      <c r="Y47" s="559" t="s">
        <v>2397</v>
      </c>
      <c r="Z47" s="244"/>
      <c r="AA47" s="237"/>
      <c r="AB47" s="238"/>
      <c r="AC47" s="238"/>
      <c r="AD47" s="238"/>
      <c r="AE47" s="238"/>
      <c r="AF47" s="238"/>
      <c r="AG47" s="311">
        <f t="shared" si="6"/>
        <v>0</v>
      </c>
      <c r="AH47" s="240"/>
      <c r="AI47" s="241"/>
      <c r="AJ47" s="242"/>
      <c r="AK47" s="242"/>
      <c r="AL47" s="242"/>
      <c r="AM47" s="242"/>
      <c r="AN47" s="242"/>
      <c r="AO47" s="315">
        <f t="shared" si="7"/>
        <v>0</v>
      </c>
      <c r="AP47" s="244"/>
      <c r="AQ47" s="237"/>
      <c r="AR47" s="238"/>
      <c r="AS47" s="238"/>
      <c r="AT47" s="238"/>
      <c r="AU47" s="238"/>
      <c r="AV47" s="238"/>
      <c r="AW47" s="311">
        <f t="shared" si="8"/>
        <v>0</v>
      </c>
      <c r="AX47" s="240"/>
      <c r="AY47" s="241"/>
      <c r="AZ47" s="242"/>
      <c r="BA47" s="242"/>
      <c r="BB47" s="242"/>
      <c r="BC47" s="242"/>
      <c r="BD47" s="242"/>
      <c r="BE47" s="315">
        <f t="shared" si="9"/>
        <v>0</v>
      </c>
    </row>
    <row r="48" spans="1:57" ht="35.25" customHeight="1" x14ac:dyDescent="0.25">
      <c r="A48" s="305">
        <v>37</v>
      </c>
      <c r="B48" s="602"/>
      <c r="C48" s="602"/>
      <c r="D48" s="602"/>
      <c r="E48" s="602"/>
      <c r="F48" s="602"/>
      <c r="G48" s="602"/>
      <c r="H48" s="602"/>
      <c r="I48" s="682"/>
      <c r="J48" s="618"/>
      <c r="K48" s="519" t="s">
        <v>2356</v>
      </c>
      <c r="L48" s="499" t="s">
        <v>2780</v>
      </c>
      <c r="M48" s="519" t="s">
        <v>1927</v>
      </c>
      <c r="N48" s="497" t="s">
        <v>2462</v>
      </c>
      <c r="O48" s="519" t="s">
        <v>1723</v>
      </c>
      <c r="P48" s="519">
        <v>0</v>
      </c>
      <c r="Q48" s="557">
        <v>1</v>
      </c>
      <c r="R48" s="558"/>
      <c r="S48" s="554">
        <f t="shared" si="48"/>
        <v>0</v>
      </c>
      <c r="T48" s="554">
        <f t="shared" si="49"/>
        <v>50000000</v>
      </c>
      <c r="U48" s="554">
        <f t="shared" si="50"/>
        <v>0</v>
      </c>
      <c r="V48" s="554">
        <f t="shared" si="51"/>
        <v>0</v>
      </c>
      <c r="W48" s="554">
        <f t="shared" si="52"/>
        <v>0</v>
      </c>
      <c r="X48" s="555">
        <f t="shared" si="53"/>
        <v>50000000</v>
      </c>
      <c r="Y48" s="559" t="s">
        <v>2397</v>
      </c>
      <c r="Z48" s="244"/>
      <c r="AA48" s="237"/>
      <c r="AB48" s="238"/>
      <c r="AC48" s="238">
        <v>50000000</v>
      </c>
      <c r="AD48" s="238"/>
      <c r="AE48" s="238"/>
      <c r="AF48" s="238"/>
      <c r="AG48" s="311">
        <f t="shared" si="6"/>
        <v>50000000</v>
      </c>
      <c r="AH48" s="240"/>
      <c r="AI48" s="241"/>
      <c r="AJ48" s="242"/>
      <c r="AK48" s="242"/>
      <c r="AL48" s="242"/>
      <c r="AM48" s="242"/>
      <c r="AN48" s="242"/>
      <c r="AO48" s="315">
        <f t="shared" si="7"/>
        <v>0</v>
      </c>
      <c r="AP48" s="244"/>
      <c r="AQ48" s="237"/>
      <c r="AR48" s="238"/>
      <c r="AS48" s="238"/>
      <c r="AT48" s="238"/>
      <c r="AU48" s="238"/>
      <c r="AV48" s="238"/>
      <c r="AW48" s="311">
        <f t="shared" si="8"/>
        <v>0</v>
      </c>
      <c r="AX48" s="240"/>
      <c r="AY48" s="241"/>
      <c r="AZ48" s="242"/>
      <c r="BA48" s="242"/>
      <c r="BB48" s="242"/>
      <c r="BC48" s="242"/>
      <c r="BD48" s="242"/>
      <c r="BE48" s="315">
        <f t="shared" si="9"/>
        <v>0</v>
      </c>
    </row>
    <row r="49" spans="1:57" ht="40.5" customHeight="1" x14ac:dyDescent="0.25">
      <c r="A49" s="305">
        <v>38</v>
      </c>
      <c r="B49" s="602"/>
      <c r="C49" s="602"/>
      <c r="D49" s="602"/>
      <c r="E49" s="602"/>
      <c r="F49" s="602"/>
      <c r="G49" s="602"/>
      <c r="H49" s="602"/>
      <c r="I49" s="682"/>
      <c r="J49" s="618"/>
      <c r="K49" s="519" t="s">
        <v>2357</v>
      </c>
      <c r="L49" s="499" t="s">
        <v>2781</v>
      </c>
      <c r="M49" s="519" t="s">
        <v>1927</v>
      </c>
      <c r="N49" s="519" t="s">
        <v>2463</v>
      </c>
      <c r="O49" s="519" t="s">
        <v>1723</v>
      </c>
      <c r="P49" s="519">
        <v>0</v>
      </c>
      <c r="Q49" s="557">
        <v>1</v>
      </c>
      <c r="R49" s="558"/>
      <c r="S49" s="554">
        <f t="shared" si="48"/>
        <v>0</v>
      </c>
      <c r="T49" s="554">
        <f t="shared" si="49"/>
        <v>50000000</v>
      </c>
      <c r="U49" s="554">
        <f t="shared" si="50"/>
        <v>0</v>
      </c>
      <c r="V49" s="554">
        <f t="shared" si="51"/>
        <v>0</v>
      </c>
      <c r="W49" s="554">
        <f t="shared" si="52"/>
        <v>0</v>
      </c>
      <c r="X49" s="555">
        <f t="shared" si="53"/>
        <v>50000000</v>
      </c>
      <c r="Y49" s="559" t="s">
        <v>2397</v>
      </c>
      <c r="Z49" s="244"/>
      <c r="AA49" s="237"/>
      <c r="AB49" s="238"/>
      <c r="AC49" s="238">
        <v>50000000</v>
      </c>
      <c r="AD49" s="238"/>
      <c r="AE49" s="238"/>
      <c r="AF49" s="238"/>
      <c r="AG49" s="311">
        <f t="shared" si="6"/>
        <v>50000000</v>
      </c>
      <c r="AH49" s="240"/>
      <c r="AI49" s="241"/>
      <c r="AJ49" s="242"/>
      <c r="AK49" s="242"/>
      <c r="AL49" s="242"/>
      <c r="AM49" s="242"/>
      <c r="AN49" s="242"/>
      <c r="AO49" s="315">
        <f t="shared" si="7"/>
        <v>0</v>
      </c>
      <c r="AP49" s="244"/>
      <c r="AQ49" s="237"/>
      <c r="AR49" s="238"/>
      <c r="AS49" s="238"/>
      <c r="AT49" s="238"/>
      <c r="AU49" s="238"/>
      <c r="AV49" s="238"/>
      <c r="AW49" s="311">
        <f t="shared" si="8"/>
        <v>0</v>
      </c>
      <c r="AX49" s="240"/>
      <c r="AY49" s="241"/>
      <c r="AZ49" s="242"/>
      <c r="BA49" s="242"/>
      <c r="BB49" s="242"/>
      <c r="BC49" s="242"/>
      <c r="BD49" s="242"/>
      <c r="BE49" s="315">
        <f t="shared" si="9"/>
        <v>0</v>
      </c>
    </row>
    <row r="50" spans="1:57" ht="36" customHeight="1" x14ac:dyDescent="0.25">
      <c r="A50" s="305">
        <v>39</v>
      </c>
      <c r="B50" s="602"/>
      <c r="C50" s="602"/>
      <c r="D50" s="602"/>
      <c r="E50" s="602"/>
      <c r="F50" s="602"/>
      <c r="G50" s="602"/>
      <c r="H50" s="602"/>
      <c r="I50" s="682"/>
      <c r="J50" s="618"/>
      <c r="K50" s="519" t="s">
        <v>2358</v>
      </c>
      <c r="L50" s="499" t="s">
        <v>2782</v>
      </c>
      <c r="M50" s="519" t="s">
        <v>1927</v>
      </c>
      <c r="N50" s="519" t="s">
        <v>1933</v>
      </c>
      <c r="O50" s="519" t="s">
        <v>2138</v>
      </c>
      <c r="P50" s="519">
        <v>0</v>
      </c>
      <c r="Q50" s="557">
        <v>1</v>
      </c>
      <c r="R50" s="558"/>
      <c r="S50" s="554">
        <f t="shared" ref="S50:S62" si="54">AB50+AJ50+AR50+AZ50</f>
        <v>0</v>
      </c>
      <c r="T50" s="554">
        <f t="shared" ref="T50:T62" si="55">AC50+AK50+AS50+BA50</f>
        <v>0</v>
      </c>
      <c r="U50" s="554">
        <f t="shared" ref="U50:U62" si="56">AD50+AL50+AT50+BB50</f>
        <v>0</v>
      </c>
      <c r="V50" s="554">
        <f t="shared" ref="V50:V62" si="57">AE50+AM50+AU50+BC50</f>
        <v>0</v>
      </c>
      <c r="W50" s="554">
        <f t="shared" ref="W50:W62" si="58">AF50+AN50+AV50+BD50</f>
        <v>0</v>
      </c>
      <c r="X50" s="555">
        <f t="shared" ref="X50:X62" si="59">+SUM(S50:W50)</f>
        <v>0</v>
      </c>
      <c r="Y50" s="559" t="s">
        <v>2397</v>
      </c>
      <c r="Z50" s="244"/>
      <c r="AA50" s="237"/>
      <c r="AB50" s="238"/>
      <c r="AC50" s="238"/>
      <c r="AD50" s="238"/>
      <c r="AE50" s="238"/>
      <c r="AF50" s="238"/>
      <c r="AG50" s="311">
        <f t="shared" si="6"/>
        <v>0</v>
      </c>
      <c r="AH50" s="240"/>
      <c r="AI50" s="241"/>
      <c r="AJ50" s="242"/>
      <c r="AK50" s="242"/>
      <c r="AL50" s="242"/>
      <c r="AM50" s="242"/>
      <c r="AN50" s="242"/>
      <c r="AO50" s="315">
        <f t="shared" si="7"/>
        <v>0</v>
      </c>
      <c r="AP50" s="244"/>
      <c r="AQ50" s="237"/>
      <c r="AR50" s="238"/>
      <c r="AS50" s="238"/>
      <c r="AT50" s="238"/>
      <c r="AU50" s="238"/>
      <c r="AV50" s="238"/>
      <c r="AW50" s="311">
        <f t="shared" si="8"/>
        <v>0</v>
      </c>
      <c r="AX50" s="240"/>
      <c r="AY50" s="241"/>
      <c r="AZ50" s="242"/>
      <c r="BA50" s="242"/>
      <c r="BB50" s="242"/>
      <c r="BC50" s="242"/>
      <c r="BD50" s="242"/>
      <c r="BE50" s="315">
        <f t="shared" si="9"/>
        <v>0</v>
      </c>
    </row>
    <row r="51" spans="1:57" ht="38.25" customHeight="1" x14ac:dyDescent="0.25">
      <c r="A51" s="305">
        <v>40</v>
      </c>
      <c r="B51" s="602"/>
      <c r="C51" s="602"/>
      <c r="D51" s="602"/>
      <c r="E51" s="602"/>
      <c r="F51" s="602"/>
      <c r="G51" s="602"/>
      <c r="H51" s="602"/>
      <c r="I51" s="682"/>
      <c r="J51" s="618"/>
      <c r="K51" s="519" t="s">
        <v>2359</v>
      </c>
      <c r="L51" s="499" t="s">
        <v>1710</v>
      </c>
      <c r="M51" s="499"/>
      <c r="N51" s="519" t="s">
        <v>2464</v>
      </c>
      <c r="O51" s="519" t="s">
        <v>1722</v>
      </c>
      <c r="P51" s="519">
        <v>5</v>
      </c>
      <c r="Q51" s="557">
        <f>P51+8</f>
        <v>13</v>
      </c>
      <c r="R51" s="558"/>
      <c r="S51" s="554">
        <f t="shared" si="54"/>
        <v>0</v>
      </c>
      <c r="T51" s="554">
        <f t="shared" si="55"/>
        <v>90000000</v>
      </c>
      <c r="U51" s="554">
        <f t="shared" si="56"/>
        <v>0</v>
      </c>
      <c r="V51" s="554">
        <f t="shared" si="57"/>
        <v>0</v>
      </c>
      <c r="W51" s="554">
        <f t="shared" si="58"/>
        <v>0</v>
      </c>
      <c r="X51" s="555">
        <f t="shared" si="59"/>
        <v>90000000</v>
      </c>
      <c r="Y51" s="559" t="s">
        <v>2397</v>
      </c>
      <c r="Z51" s="244">
        <v>1</v>
      </c>
      <c r="AA51" s="237"/>
      <c r="AB51" s="238"/>
      <c r="AC51" s="238">
        <v>15000000</v>
      </c>
      <c r="AD51" s="238"/>
      <c r="AE51" s="238"/>
      <c r="AF51" s="238"/>
      <c r="AG51" s="311">
        <f t="shared" si="6"/>
        <v>15000000</v>
      </c>
      <c r="AH51" s="240">
        <v>2</v>
      </c>
      <c r="AI51" s="241"/>
      <c r="AJ51" s="242"/>
      <c r="AK51" s="242">
        <v>30000000</v>
      </c>
      <c r="AL51" s="242"/>
      <c r="AM51" s="242"/>
      <c r="AN51" s="242"/>
      <c r="AO51" s="315">
        <f t="shared" si="7"/>
        <v>30000000</v>
      </c>
      <c r="AP51" s="244">
        <v>2</v>
      </c>
      <c r="AQ51" s="237"/>
      <c r="AR51" s="238"/>
      <c r="AS51" s="238">
        <v>30000000</v>
      </c>
      <c r="AT51" s="238"/>
      <c r="AU51" s="238"/>
      <c r="AV51" s="238"/>
      <c r="AW51" s="311">
        <f t="shared" si="8"/>
        <v>30000000</v>
      </c>
      <c r="AX51" s="240">
        <v>1</v>
      </c>
      <c r="AY51" s="241"/>
      <c r="AZ51" s="242"/>
      <c r="BA51" s="242">
        <v>15000000</v>
      </c>
      <c r="BB51" s="242"/>
      <c r="BC51" s="242"/>
      <c r="BD51" s="242"/>
      <c r="BE51" s="315">
        <f t="shared" si="9"/>
        <v>15000000</v>
      </c>
    </row>
    <row r="52" spans="1:57" ht="30.75" customHeight="1" x14ac:dyDescent="0.25">
      <c r="A52" s="305">
        <v>41</v>
      </c>
      <c r="B52" s="601" t="s">
        <v>1599</v>
      </c>
      <c r="C52" s="601"/>
      <c r="D52" s="601">
        <v>2</v>
      </c>
      <c r="E52" s="540"/>
      <c r="F52" s="601" t="s">
        <v>1444</v>
      </c>
      <c r="G52" s="601">
        <v>2.8</v>
      </c>
      <c r="H52" s="601" t="s">
        <v>1660</v>
      </c>
      <c r="I52" s="681"/>
      <c r="J52" s="681" t="s">
        <v>2783</v>
      </c>
      <c r="K52" s="519" t="s">
        <v>2295</v>
      </c>
      <c r="L52" s="499" t="s">
        <v>1711</v>
      </c>
      <c r="M52" s="499"/>
      <c r="N52" s="519" t="s">
        <v>1713</v>
      </c>
      <c r="O52" s="519" t="s">
        <v>1721</v>
      </c>
      <c r="P52" s="519">
        <v>125</v>
      </c>
      <c r="Q52" s="557">
        <v>125</v>
      </c>
      <c r="R52" s="558" t="e">
        <f>+(Z52+AH52+AP52+AX52)/#REF!*100</f>
        <v>#REF!</v>
      </c>
      <c r="S52" s="554">
        <f t="shared" si="54"/>
        <v>0</v>
      </c>
      <c r="T52" s="554">
        <f t="shared" si="55"/>
        <v>2400000000</v>
      </c>
      <c r="U52" s="554">
        <f t="shared" si="56"/>
        <v>0</v>
      </c>
      <c r="V52" s="554">
        <f t="shared" si="57"/>
        <v>200000000</v>
      </c>
      <c r="W52" s="554">
        <f t="shared" si="58"/>
        <v>0</v>
      </c>
      <c r="X52" s="555">
        <f t="shared" si="59"/>
        <v>2600000000</v>
      </c>
      <c r="Y52" s="559" t="s">
        <v>2398</v>
      </c>
      <c r="Z52" s="244">
        <v>30</v>
      </c>
      <c r="AA52" s="237" t="e">
        <f>+Z52/#REF!*100</f>
        <v>#REF!</v>
      </c>
      <c r="AB52" s="238"/>
      <c r="AC52" s="238">
        <v>900000000</v>
      </c>
      <c r="AD52" s="238"/>
      <c r="AE52" s="238">
        <v>200000000</v>
      </c>
      <c r="AF52" s="238"/>
      <c r="AG52" s="311">
        <f t="shared" si="6"/>
        <v>1100000000</v>
      </c>
      <c r="AH52" s="240">
        <v>30</v>
      </c>
      <c r="AI52" s="241" t="e">
        <f>+AH52/#REF!*100</f>
        <v>#REF!</v>
      </c>
      <c r="AJ52" s="242"/>
      <c r="AK52" s="242">
        <v>500000000</v>
      </c>
      <c r="AL52" s="242"/>
      <c r="AM52" s="242"/>
      <c r="AN52" s="242"/>
      <c r="AO52" s="315">
        <f t="shared" si="7"/>
        <v>500000000</v>
      </c>
      <c r="AP52" s="244">
        <v>40</v>
      </c>
      <c r="AQ52" s="237" t="e">
        <f>+AP52/#REF!*100</f>
        <v>#REF!</v>
      </c>
      <c r="AR52" s="238"/>
      <c r="AS52" s="238">
        <v>500000000</v>
      </c>
      <c r="AT52" s="238"/>
      <c r="AU52" s="238"/>
      <c r="AV52" s="238"/>
      <c r="AW52" s="311">
        <f t="shared" si="8"/>
        <v>500000000</v>
      </c>
      <c r="AX52" s="240">
        <v>25</v>
      </c>
      <c r="AY52" s="241" t="e">
        <f>+AX52/#REF!*100</f>
        <v>#REF!</v>
      </c>
      <c r="AZ52" s="242"/>
      <c r="BA52" s="242">
        <v>500000000</v>
      </c>
      <c r="BB52" s="242"/>
      <c r="BC52" s="242"/>
      <c r="BD52" s="242"/>
      <c r="BE52" s="315">
        <f t="shared" si="9"/>
        <v>500000000</v>
      </c>
    </row>
    <row r="53" spans="1:57" ht="26.25" customHeight="1" x14ac:dyDescent="0.25">
      <c r="A53" s="305">
        <v>42</v>
      </c>
      <c r="B53" s="602"/>
      <c r="C53" s="602"/>
      <c r="D53" s="602"/>
      <c r="E53" s="541"/>
      <c r="F53" s="602"/>
      <c r="G53" s="602"/>
      <c r="H53" s="602"/>
      <c r="I53" s="682"/>
      <c r="J53" s="682"/>
      <c r="K53" s="519" t="s">
        <v>2296</v>
      </c>
      <c r="L53" s="499" t="s">
        <v>1712</v>
      </c>
      <c r="M53" s="499"/>
      <c r="N53" s="519" t="s">
        <v>2784</v>
      </c>
      <c r="O53" s="519" t="s">
        <v>1720</v>
      </c>
      <c r="P53" s="519">
        <v>40</v>
      </c>
      <c r="Q53" s="557">
        <v>40</v>
      </c>
      <c r="R53" s="558"/>
      <c r="S53" s="554">
        <f t="shared" si="54"/>
        <v>0</v>
      </c>
      <c r="T53" s="554">
        <f t="shared" si="55"/>
        <v>960679671</v>
      </c>
      <c r="U53" s="554">
        <f t="shared" si="56"/>
        <v>0</v>
      </c>
      <c r="V53" s="554">
        <f t="shared" si="57"/>
        <v>0</v>
      </c>
      <c r="W53" s="554">
        <f t="shared" si="58"/>
        <v>0</v>
      </c>
      <c r="X53" s="555">
        <f t="shared" si="59"/>
        <v>960679671</v>
      </c>
      <c r="Y53" s="559" t="s">
        <v>2398</v>
      </c>
      <c r="Z53" s="244"/>
      <c r="AA53" s="237"/>
      <c r="AB53" s="238"/>
      <c r="AC53" s="238">
        <f>865879671-145000000-200000</f>
        <v>720679671</v>
      </c>
      <c r="AD53" s="238"/>
      <c r="AE53" s="238"/>
      <c r="AF53" s="238"/>
      <c r="AG53" s="311">
        <f t="shared" si="6"/>
        <v>720679671</v>
      </c>
      <c r="AH53" s="240"/>
      <c r="AI53" s="241"/>
      <c r="AJ53" s="242"/>
      <c r="AK53" s="242">
        <v>80000000</v>
      </c>
      <c r="AL53" s="242"/>
      <c r="AM53" s="242"/>
      <c r="AN53" s="242"/>
      <c r="AO53" s="315">
        <f t="shared" si="7"/>
        <v>80000000</v>
      </c>
      <c r="AP53" s="244"/>
      <c r="AQ53" s="237"/>
      <c r="AR53" s="238"/>
      <c r="AS53" s="238">
        <v>80000000</v>
      </c>
      <c r="AT53" s="238"/>
      <c r="AU53" s="238"/>
      <c r="AV53" s="238"/>
      <c r="AW53" s="311">
        <f t="shared" si="8"/>
        <v>80000000</v>
      </c>
      <c r="AX53" s="240"/>
      <c r="AY53" s="241"/>
      <c r="AZ53" s="242"/>
      <c r="BA53" s="242">
        <v>80000000</v>
      </c>
      <c r="BB53" s="242"/>
      <c r="BC53" s="242"/>
      <c r="BD53" s="242"/>
      <c r="BE53" s="315">
        <f t="shared" si="9"/>
        <v>80000000</v>
      </c>
    </row>
    <row r="54" spans="1:57" ht="34.5" customHeight="1" x14ac:dyDescent="0.25">
      <c r="A54" s="305">
        <v>43</v>
      </c>
      <c r="B54" s="602"/>
      <c r="C54" s="602"/>
      <c r="D54" s="602"/>
      <c r="E54" s="541"/>
      <c r="F54" s="602"/>
      <c r="G54" s="602"/>
      <c r="H54" s="602"/>
      <c r="I54" s="682"/>
      <c r="J54" s="682"/>
      <c r="K54" s="519" t="s">
        <v>2297</v>
      </c>
      <c r="L54" s="499" t="s">
        <v>1715</v>
      </c>
      <c r="M54" s="499"/>
      <c r="N54" s="519" t="s">
        <v>1714</v>
      </c>
      <c r="O54" s="519" t="s">
        <v>1719</v>
      </c>
      <c r="P54" s="519">
        <v>10</v>
      </c>
      <c r="Q54" s="557">
        <f>P54+10</f>
        <v>20</v>
      </c>
      <c r="R54" s="558"/>
      <c r="S54" s="554">
        <f t="shared" si="54"/>
        <v>0</v>
      </c>
      <c r="T54" s="554">
        <f t="shared" si="55"/>
        <v>225000000</v>
      </c>
      <c r="U54" s="554">
        <f t="shared" si="56"/>
        <v>0</v>
      </c>
      <c r="V54" s="554">
        <f t="shared" si="57"/>
        <v>0</v>
      </c>
      <c r="W54" s="554">
        <f t="shared" si="58"/>
        <v>0</v>
      </c>
      <c r="X54" s="555">
        <f t="shared" si="59"/>
        <v>225000000</v>
      </c>
      <c r="Y54" s="559" t="s">
        <v>2402</v>
      </c>
      <c r="Z54" s="244"/>
      <c r="AA54" s="237"/>
      <c r="AB54" s="238"/>
      <c r="AC54" s="238">
        <v>75000000</v>
      </c>
      <c r="AD54" s="238"/>
      <c r="AE54" s="238"/>
      <c r="AF54" s="238"/>
      <c r="AG54" s="311">
        <f t="shared" si="6"/>
        <v>75000000</v>
      </c>
      <c r="AH54" s="240"/>
      <c r="AI54" s="241"/>
      <c r="AJ54" s="242"/>
      <c r="AK54" s="242">
        <v>50000000</v>
      </c>
      <c r="AL54" s="242"/>
      <c r="AM54" s="242"/>
      <c r="AN54" s="242"/>
      <c r="AO54" s="315">
        <f t="shared" si="7"/>
        <v>50000000</v>
      </c>
      <c r="AP54" s="244"/>
      <c r="AQ54" s="237"/>
      <c r="AR54" s="238"/>
      <c r="AS54" s="238">
        <v>50000000</v>
      </c>
      <c r="AT54" s="238"/>
      <c r="AU54" s="238"/>
      <c r="AV54" s="238"/>
      <c r="AW54" s="311">
        <f t="shared" si="8"/>
        <v>50000000</v>
      </c>
      <c r="AX54" s="240"/>
      <c r="AY54" s="241"/>
      <c r="AZ54" s="242"/>
      <c r="BA54" s="242">
        <v>50000000</v>
      </c>
      <c r="BB54" s="242"/>
      <c r="BC54" s="242"/>
      <c r="BD54" s="242"/>
      <c r="BE54" s="315">
        <f t="shared" si="9"/>
        <v>50000000</v>
      </c>
    </row>
    <row r="55" spans="1:57" ht="36.75" customHeight="1" x14ac:dyDescent="0.25">
      <c r="A55" s="305">
        <v>44</v>
      </c>
      <c r="B55" s="602"/>
      <c r="C55" s="602"/>
      <c r="D55" s="602"/>
      <c r="E55" s="541"/>
      <c r="F55" s="602"/>
      <c r="G55" s="602"/>
      <c r="H55" s="602"/>
      <c r="I55" s="682"/>
      <c r="J55" s="682"/>
      <c r="K55" s="519" t="s">
        <v>2298</v>
      </c>
      <c r="L55" s="499" t="s">
        <v>2822</v>
      </c>
      <c r="M55" s="499"/>
      <c r="N55" s="519" t="s">
        <v>1725</v>
      </c>
      <c r="O55" s="519" t="s">
        <v>1724</v>
      </c>
      <c r="P55" s="519">
        <v>3</v>
      </c>
      <c r="Q55" s="557">
        <f>P55+1</f>
        <v>4</v>
      </c>
      <c r="R55" s="558"/>
      <c r="S55" s="554">
        <f t="shared" si="54"/>
        <v>0</v>
      </c>
      <c r="T55" s="554">
        <f t="shared" si="55"/>
        <v>145000000</v>
      </c>
      <c r="U55" s="554">
        <f t="shared" si="56"/>
        <v>0</v>
      </c>
      <c r="V55" s="554">
        <f t="shared" si="57"/>
        <v>0</v>
      </c>
      <c r="W55" s="554">
        <f t="shared" si="58"/>
        <v>0</v>
      </c>
      <c r="X55" s="555">
        <f t="shared" si="59"/>
        <v>145000000</v>
      </c>
      <c r="Y55" s="559" t="s">
        <v>2402</v>
      </c>
      <c r="Z55" s="244"/>
      <c r="AA55" s="237"/>
      <c r="AB55" s="238"/>
      <c r="AC55" s="238">
        <v>145000000</v>
      </c>
      <c r="AD55" s="238"/>
      <c r="AE55" s="238"/>
      <c r="AF55" s="238"/>
      <c r="AG55" s="311">
        <f t="shared" si="6"/>
        <v>145000000</v>
      </c>
      <c r="AH55" s="240"/>
      <c r="AI55" s="241"/>
      <c r="AJ55" s="242"/>
      <c r="AK55" s="242"/>
      <c r="AL55" s="242"/>
      <c r="AM55" s="242"/>
      <c r="AN55" s="242"/>
      <c r="AO55" s="315">
        <f t="shared" si="7"/>
        <v>0</v>
      </c>
      <c r="AP55" s="244"/>
      <c r="AQ55" s="237"/>
      <c r="AR55" s="238"/>
      <c r="AS55" s="238"/>
      <c r="AT55" s="238"/>
      <c r="AU55" s="238"/>
      <c r="AV55" s="238"/>
      <c r="AW55" s="311">
        <f t="shared" si="8"/>
        <v>0</v>
      </c>
      <c r="AX55" s="240"/>
      <c r="AY55" s="241"/>
      <c r="AZ55" s="242"/>
      <c r="BA55" s="242"/>
      <c r="BB55" s="242"/>
      <c r="BC55" s="242"/>
      <c r="BD55" s="242"/>
      <c r="BE55" s="315">
        <f t="shared" si="9"/>
        <v>0</v>
      </c>
    </row>
    <row r="56" spans="1:57" ht="40.5" customHeight="1" x14ac:dyDescent="0.25">
      <c r="A56" s="305">
        <v>45</v>
      </c>
      <c r="B56" s="602"/>
      <c r="C56" s="602"/>
      <c r="D56" s="602"/>
      <c r="E56" s="541"/>
      <c r="F56" s="602"/>
      <c r="G56" s="602"/>
      <c r="H56" s="602"/>
      <c r="I56" s="682"/>
      <c r="J56" s="682"/>
      <c r="K56" s="519" t="s">
        <v>2299</v>
      </c>
      <c r="L56" s="499" t="s">
        <v>2139</v>
      </c>
      <c r="M56" s="499"/>
      <c r="N56" s="519" t="s">
        <v>2465</v>
      </c>
      <c r="O56" s="519" t="s">
        <v>1724</v>
      </c>
      <c r="P56" s="519">
        <v>0</v>
      </c>
      <c r="Q56" s="557">
        <v>1</v>
      </c>
      <c r="R56" s="558"/>
      <c r="S56" s="554">
        <f t="shared" si="54"/>
        <v>0</v>
      </c>
      <c r="T56" s="554">
        <f t="shared" si="55"/>
        <v>100000000</v>
      </c>
      <c r="U56" s="554">
        <f t="shared" si="56"/>
        <v>0</v>
      </c>
      <c r="V56" s="554">
        <f t="shared" si="57"/>
        <v>0</v>
      </c>
      <c r="W56" s="554">
        <f t="shared" si="58"/>
        <v>0</v>
      </c>
      <c r="X56" s="555">
        <f t="shared" si="59"/>
        <v>100000000</v>
      </c>
      <c r="Y56" s="559" t="s">
        <v>2402</v>
      </c>
      <c r="Z56" s="244">
        <v>0</v>
      </c>
      <c r="AA56" s="237"/>
      <c r="AB56" s="238"/>
      <c r="AC56" s="238"/>
      <c r="AD56" s="238"/>
      <c r="AE56" s="238"/>
      <c r="AF56" s="238"/>
      <c r="AG56" s="311">
        <f t="shared" si="6"/>
        <v>0</v>
      </c>
      <c r="AH56" s="240">
        <v>1</v>
      </c>
      <c r="AI56" s="241"/>
      <c r="AJ56" s="242"/>
      <c r="AK56" s="242">
        <v>100000000</v>
      </c>
      <c r="AL56" s="242"/>
      <c r="AM56" s="242"/>
      <c r="AN56" s="242"/>
      <c r="AO56" s="315">
        <f t="shared" si="7"/>
        <v>100000000</v>
      </c>
      <c r="AP56" s="244"/>
      <c r="AQ56" s="237"/>
      <c r="AR56" s="238"/>
      <c r="AS56" s="238"/>
      <c r="AT56" s="238"/>
      <c r="AU56" s="238"/>
      <c r="AV56" s="238"/>
      <c r="AW56" s="311">
        <f t="shared" si="8"/>
        <v>0</v>
      </c>
      <c r="AX56" s="240"/>
      <c r="AY56" s="241"/>
      <c r="AZ56" s="242"/>
      <c r="BA56" s="242"/>
      <c r="BB56" s="242"/>
      <c r="BC56" s="242"/>
      <c r="BD56" s="242"/>
      <c r="BE56" s="315">
        <f t="shared" si="9"/>
        <v>0</v>
      </c>
    </row>
    <row r="57" spans="1:57" ht="27" x14ac:dyDescent="0.25">
      <c r="A57" s="305">
        <v>46</v>
      </c>
      <c r="B57" s="602"/>
      <c r="C57" s="602"/>
      <c r="D57" s="602"/>
      <c r="E57" s="541"/>
      <c r="F57" s="602"/>
      <c r="G57" s="602"/>
      <c r="H57" s="602"/>
      <c r="I57" s="682"/>
      <c r="J57" s="682"/>
      <c r="K57" s="519" t="s">
        <v>2360</v>
      </c>
      <c r="L57" s="499" t="s">
        <v>2823</v>
      </c>
      <c r="M57" s="499"/>
      <c r="N57" s="519" t="s">
        <v>1705</v>
      </c>
      <c r="O57" s="519" t="s">
        <v>1706</v>
      </c>
      <c r="P57" s="519">
        <v>15</v>
      </c>
      <c r="Q57" s="557">
        <f>P57+9</f>
        <v>24</v>
      </c>
      <c r="R57" s="558" t="e">
        <f>+(Z57+AH57+AP57+AX57)/#REF!*100</f>
        <v>#REF!</v>
      </c>
      <c r="S57" s="554">
        <f t="shared" si="54"/>
        <v>0</v>
      </c>
      <c r="T57" s="554">
        <f t="shared" si="55"/>
        <v>900000000</v>
      </c>
      <c r="U57" s="554">
        <f t="shared" si="56"/>
        <v>500000000</v>
      </c>
      <c r="V57" s="554">
        <f t="shared" si="57"/>
        <v>3800000000</v>
      </c>
      <c r="W57" s="554">
        <f t="shared" si="58"/>
        <v>0</v>
      </c>
      <c r="X57" s="555">
        <f t="shared" si="59"/>
        <v>5200000000</v>
      </c>
      <c r="Y57" s="559" t="s">
        <v>2402</v>
      </c>
      <c r="Z57" s="244"/>
      <c r="AA57" s="237" t="e">
        <f>+Z57/#REF!*100</f>
        <v>#REF!</v>
      </c>
      <c r="AB57" s="238"/>
      <c r="AC57" s="238"/>
      <c r="AD57" s="317">
        <v>500000000</v>
      </c>
      <c r="AE57" s="238"/>
      <c r="AF57" s="238"/>
      <c r="AG57" s="311">
        <f t="shared" si="6"/>
        <v>500000000</v>
      </c>
      <c r="AH57" s="240">
        <v>3</v>
      </c>
      <c r="AI57" s="241" t="e">
        <f>+AH57/#REF!*100</f>
        <v>#REF!</v>
      </c>
      <c r="AJ57" s="242"/>
      <c r="AK57" s="242">
        <v>600000000</v>
      </c>
      <c r="AL57" s="242"/>
      <c r="AM57" s="242">
        <v>2000000000</v>
      </c>
      <c r="AN57" s="242"/>
      <c r="AO57" s="315">
        <f t="shared" si="7"/>
        <v>2600000000</v>
      </c>
      <c r="AP57" s="244">
        <v>3</v>
      </c>
      <c r="AQ57" s="237" t="e">
        <f>+AP57/#REF!*100</f>
        <v>#REF!</v>
      </c>
      <c r="AR57" s="238"/>
      <c r="AS57" s="238">
        <v>150000000</v>
      </c>
      <c r="AT57" s="238"/>
      <c r="AU57" s="238">
        <v>900000000</v>
      </c>
      <c r="AV57" s="238"/>
      <c r="AW57" s="311">
        <f t="shared" si="8"/>
        <v>1050000000</v>
      </c>
      <c r="AX57" s="240">
        <v>3</v>
      </c>
      <c r="AY57" s="241" t="e">
        <f>+AX57/#REF!*100</f>
        <v>#REF!</v>
      </c>
      <c r="AZ57" s="242"/>
      <c r="BA57" s="242">
        <v>150000000</v>
      </c>
      <c r="BB57" s="242"/>
      <c r="BC57" s="242">
        <v>900000000</v>
      </c>
      <c r="BD57" s="242"/>
      <c r="BE57" s="315">
        <f t="shared" si="9"/>
        <v>1050000000</v>
      </c>
    </row>
    <row r="58" spans="1:57" ht="30" customHeight="1" x14ac:dyDescent="0.25">
      <c r="A58" s="305">
        <v>47</v>
      </c>
      <c r="B58" s="602"/>
      <c r="C58" s="602"/>
      <c r="D58" s="602"/>
      <c r="E58" s="541"/>
      <c r="F58" s="602"/>
      <c r="G58" s="602"/>
      <c r="H58" s="602"/>
      <c r="I58" s="682"/>
      <c r="J58" s="682"/>
      <c r="K58" s="519" t="s">
        <v>2361</v>
      </c>
      <c r="L58" s="499" t="s">
        <v>2824</v>
      </c>
      <c r="M58" s="499"/>
      <c r="N58" s="519" t="s">
        <v>2252</v>
      </c>
      <c r="O58" s="519" t="s">
        <v>1707</v>
      </c>
      <c r="P58" s="519">
        <v>9</v>
      </c>
      <c r="Q58" s="557">
        <f>P58+5</f>
        <v>14</v>
      </c>
      <c r="R58" s="558"/>
      <c r="S58" s="554">
        <f t="shared" si="54"/>
        <v>0</v>
      </c>
      <c r="T58" s="554">
        <f t="shared" si="55"/>
        <v>226000000</v>
      </c>
      <c r="U58" s="554">
        <f t="shared" si="56"/>
        <v>0</v>
      </c>
      <c r="V58" s="554">
        <f t="shared" si="57"/>
        <v>1150000000</v>
      </c>
      <c r="W58" s="554">
        <f t="shared" si="58"/>
        <v>0</v>
      </c>
      <c r="X58" s="555">
        <f t="shared" si="59"/>
        <v>1376000000</v>
      </c>
      <c r="Y58" s="559" t="s">
        <v>2402</v>
      </c>
      <c r="Z58" s="244">
        <v>2</v>
      </c>
      <c r="AA58" s="237"/>
      <c r="AB58" s="238"/>
      <c r="AC58" s="238">
        <v>16000000</v>
      </c>
      <c r="AD58" s="238"/>
      <c r="AE58" s="238"/>
      <c r="AF58" s="238"/>
      <c r="AG58" s="311">
        <f t="shared" si="6"/>
        <v>16000000</v>
      </c>
      <c r="AH58" s="240">
        <v>2</v>
      </c>
      <c r="AI58" s="241"/>
      <c r="AJ58" s="242"/>
      <c r="AK58" s="242">
        <v>100000000</v>
      </c>
      <c r="AL58" s="242"/>
      <c r="AM58" s="242">
        <v>600000000</v>
      </c>
      <c r="AN58" s="242"/>
      <c r="AO58" s="315">
        <f t="shared" si="7"/>
        <v>700000000</v>
      </c>
      <c r="AP58" s="244">
        <v>1</v>
      </c>
      <c r="AQ58" s="237"/>
      <c r="AR58" s="238"/>
      <c r="AS58" s="238">
        <v>50000000</v>
      </c>
      <c r="AT58" s="238"/>
      <c r="AU58" s="238">
        <v>300000000</v>
      </c>
      <c r="AV58" s="238"/>
      <c r="AW58" s="311">
        <f t="shared" si="8"/>
        <v>350000000</v>
      </c>
      <c r="AX58" s="240">
        <v>1</v>
      </c>
      <c r="AY58" s="241"/>
      <c r="AZ58" s="242"/>
      <c r="BA58" s="242">
        <v>60000000</v>
      </c>
      <c r="BB58" s="242"/>
      <c r="BC58" s="242">
        <v>250000000</v>
      </c>
      <c r="BD58" s="242"/>
      <c r="BE58" s="315">
        <f t="shared" si="9"/>
        <v>310000000</v>
      </c>
    </row>
    <row r="59" spans="1:57" ht="34.5" customHeight="1" x14ac:dyDescent="0.25">
      <c r="A59" s="305">
        <v>48</v>
      </c>
      <c r="B59" s="602"/>
      <c r="C59" s="602"/>
      <c r="D59" s="602"/>
      <c r="E59" s="541"/>
      <c r="F59" s="602"/>
      <c r="G59" s="602"/>
      <c r="H59" s="602"/>
      <c r="I59" s="682"/>
      <c r="J59" s="682"/>
      <c r="K59" s="519" t="s">
        <v>2362</v>
      </c>
      <c r="L59" s="499" t="s">
        <v>2785</v>
      </c>
      <c r="M59" s="499"/>
      <c r="N59" s="519" t="s">
        <v>2466</v>
      </c>
      <c r="O59" s="519" t="s">
        <v>1716</v>
      </c>
      <c r="P59" s="563">
        <v>6</v>
      </c>
      <c r="Q59" s="557">
        <f>P59+3</f>
        <v>9</v>
      </c>
      <c r="R59" s="558"/>
      <c r="S59" s="554">
        <f t="shared" si="54"/>
        <v>0</v>
      </c>
      <c r="T59" s="554">
        <f t="shared" si="55"/>
        <v>3040000000</v>
      </c>
      <c r="U59" s="554">
        <f t="shared" si="56"/>
        <v>0</v>
      </c>
      <c r="V59" s="554">
        <f t="shared" si="57"/>
        <v>0</v>
      </c>
      <c r="W59" s="554">
        <f t="shared" si="58"/>
        <v>0</v>
      </c>
      <c r="X59" s="555">
        <f t="shared" si="59"/>
        <v>3040000000</v>
      </c>
      <c r="Y59" s="559" t="s">
        <v>2402</v>
      </c>
      <c r="Z59" s="244">
        <v>1</v>
      </c>
      <c r="AA59" s="237"/>
      <c r="AB59" s="238"/>
      <c r="AC59" s="238">
        <v>1000000000</v>
      </c>
      <c r="AD59" s="238"/>
      <c r="AE59" s="238"/>
      <c r="AF59" s="238"/>
      <c r="AG59" s="311">
        <f t="shared" si="6"/>
        <v>1000000000</v>
      </c>
      <c r="AH59" s="240">
        <v>1</v>
      </c>
      <c r="AI59" s="241"/>
      <c r="AJ59" s="242"/>
      <c r="AK59" s="242">
        <f>AC59*4%+AC59</f>
        <v>1040000000</v>
      </c>
      <c r="AL59" s="242"/>
      <c r="AM59" s="242"/>
      <c r="AN59" s="242"/>
      <c r="AO59" s="315">
        <f t="shared" si="7"/>
        <v>1040000000</v>
      </c>
      <c r="AP59" s="244">
        <v>0.5</v>
      </c>
      <c r="AQ59" s="237"/>
      <c r="AR59" s="238"/>
      <c r="AS59" s="238">
        <v>500000000</v>
      </c>
      <c r="AT59" s="238"/>
      <c r="AU59" s="238"/>
      <c r="AV59" s="238"/>
      <c r="AW59" s="311">
        <f t="shared" si="8"/>
        <v>500000000</v>
      </c>
      <c r="AX59" s="240">
        <v>0.5</v>
      </c>
      <c r="AY59" s="241"/>
      <c r="AZ59" s="242"/>
      <c r="BA59" s="242">
        <v>500000000</v>
      </c>
      <c r="BB59" s="242"/>
      <c r="BC59" s="242"/>
      <c r="BD59" s="242"/>
      <c r="BE59" s="315">
        <f t="shared" si="9"/>
        <v>500000000</v>
      </c>
    </row>
    <row r="60" spans="1:57" ht="34.5" customHeight="1" x14ac:dyDescent="0.25">
      <c r="A60" s="305">
        <v>49</v>
      </c>
      <c r="B60" s="538"/>
      <c r="C60" s="538"/>
      <c r="D60" s="602"/>
      <c r="E60" s="541"/>
      <c r="F60" s="602"/>
      <c r="G60" s="602"/>
      <c r="H60" s="602"/>
      <c r="I60" s="517"/>
      <c r="J60" s="682"/>
      <c r="K60" s="519" t="s">
        <v>2363</v>
      </c>
      <c r="L60" s="499" t="s">
        <v>1749</v>
      </c>
      <c r="M60" s="499"/>
      <c r="N60" s="519" t="s">
        <v>2239</v>
      </c>
      <c r="O60" s="519" t="s">
        <v>2240</v>
      </c>
      <c r="P60" s="563">
        <v>0</v>
      </c>
      <c r="Q60" s="557">
        <v>10</v>
      </c>
      <c r="R60" s="558"/>
      <c r="S60" s="554">
        <f t="shared" si="54"/>
        <v>0</v>
      </c>
      <c r="T60" s="554">
        <f t="shared" si="55"/>
        <v>85000000</v>
      </c>
      <c r="U60" s="554">
        <f t="shared" si="56"/>
        <v>0</v>
      </c>
      <c r="V60" s="554">
        <f t="shared" si="57"/>
        <v>0</v>
      </c>
      <c r="W60" s="554">
        <f t="shared" si="58"/>
        <v>0</v>
      </c>
      <c r="X60" s="555">
        <f t="shared" si="59"/>
        <v>85000000</v>
      </c>
      <c r="Y60" s="559" t="s">
        <v>2402</v>
      </c>
      <c r="Z60" s="244"/>
      <c r="AA60" s="237"/>
      <c r="AB60" s="238"/>
      <c r="AC60" s="238"/>
      <c r="AD60" s="238"/>
      <c r="AE60" s="238"/>
      <c r="AF60" s="238"/>
      <c r="AG60" s="311">
        <f t="shared" si="6"/>
        <v>0</v>
      </c>
      <c r="AH60" s="240">
        <v>5</v>
      </c>
      <c r="AI60" s="241"/>
      <c r="AJ60" s="242"/>
      <c r="AK60" s="242">
        <v>40000000</v>
      </c>
      <c r="AL60" s="242"/>
      <c r="AM60" s="242"/>
      <c r="AN60" s="242"/>
      <c r="AO60" s="315">
        <f t="shared" si="7"/>
        <v>40000000</v>
      </c>
      <c r="AP60" s="244">
        <v>5</v>
      </c>
      <c r="AQ60" s="237"/>
      <c r="AR60" s="238"/>
      <c r="AS60" s="238">
        <v>45000000</v>
      </c>
      <c r="AT60" s="238"/>
      <c r="AU60" s="238"/>
      <c r="AV60" s="238"/>
      <c r="AW60" s="311">
        <f t="shared" si="8"/>
        <v>45000000</v>
      </c>
      <c r="AX60" s="240"/>
      <c r="AY60" s="241"/>
      <c r="AZ60" s="242"/>
      <c r="BA60" s="242"/>
      <c r="BB60" s="242"/>
      <c r="BC60" s="242"/>
      <c r="BD60" s="242"/>
      <c r="BE60" s="315">
        <f t="shared" si="9"/>
        <v>0</v>
      </c>
    </row>
    <row r="61" spans="1:57" ht="33.75" customHeight="1" x14ac:dyDescent="0.25">
      <c r="A61" s="305">
        <v>50</v>
      </c>
      <c r="B61" s="538"/>
      <c r="C61" s="538"/>
      <c r="D61" s="603"/>
      <c r="E61" s="541"/>
      <c r="F61" s="603"/>
      <c r="G61" s="603"/>
      <c r="H61" s="603"/>
      <c r="I61" s="517"/>
      <c r="J61" s="683"/>
      <c r="K61" s="519" t="s">
        <v>2364</v>
      </c>
      <c r="L61" s="519" t="s">
        <v>2786</v>
      </c>
      <c r="M61" s="519" t="s">
        <v>1927</v>
      </c>
      <c r="N61" s="519" t="s">
        <v>1932</v>
      </c>
      <c r="O61" s="519" t="s">
        <v>2157</v>
      </c>
      <c r="P61" s="563">
        <v>0</v>
      </c>
      <c r="Q61" s="557">
        <v>1</v>
      </c>
      <c r="R61" s="558"/>
      <c r="S61" s="554">
        <f t="shared" si="54"/>
        <v>0</v>
      </c>
      <c r="T61" s="554">
        <f t="shared" si="55"/>
        <v>0</v>
      </c>
      <c r="U61" s="554">
        <f t="shared" si="56"/>
        <v>0</v>
      </c>
      <c r="V61" s="554">
        <f t="shared" si="57"/>
        <v>0</v>
      </c>
      <c r="W61" s="554">
        <f t="shared" si="58"/>
        <v>0</v>
      </c>
      <c r="X61" s="555">
        <f t="shared" si="59"/>
        <v>0</v>
      </c>
      <c r="Y61" s="559" t="s">
        <v>2402</v>
      </c>
      <c r="Z61" s="244"/>
      <c r="AA61" s="237"/>
      <c r="AB61" s="238"/>
      <c r="AC61" s="238"/>
      <c r="AD61" s="238"/>
      <c r="AE61" s="238"/>
      <c r="AF61" s="238"/>
      <c r="AG61" s="311">
        <f t="shared" si="6"/>
        <v>0</v>
      </c>
      <c r="AH61" s="240"/>
      <c r="AI61" s="241"/>
      <c r="AJ61" s="242"/>
      <c r="AK61" s="242"/>
      <c r="AL61" s="242"/>
      <c r="AM61" s="242"/>
      <c r="AN61" s="242"/>
      <c r="AO61" s="315">
        <f t="shared" si="7"/>
        <v>0</v>
      </c>
      <c r="AP61" s="244"/>
      <c r="AQ61" s="237"/>
      <c r="AR61" s="238"/>
      <c r="AS61" s="238"/>
      <c r="AT61" s="238"/>
      <c r="AU61" s="238"/>
      <c r="AV61" s="238"/>
      <c r="AW61" s="311">
        <f t="shared" si="8"/>
        <v>0</v>
      </c>
      <c r="AX61" s="240"/>
      <c r="AY61" s="241"/>
      <c r="AZ61" s="242"/>
      <c r="BA61" s="242"/>
      <c r="BB61" s="242"/>
      <c r="BC61" s="242"/>
      <c r="BD61" s="242"/>
      <c r="BE61" s="315">
        <f t="shared" si="9"/>
        <v>0</v>
      </c>
    </row>
    <row r="62" spans="1:57" ht="36.75" customHeight="1" x14ac:dyDescent="0.25">
      <c r="A62" s="305">
        <v>51</v>
      </c>
      <c r="B62" s="601" t="s">
        <v>1599</v>
      </c>
      <c r="C62" s="681"/>
      <c r="D62" s="601">
        <v>2</v>
      </c>
      <c r="E62" s="601"/>
      <c r="F62" s="601" t="s">
        <v>1656</v>
      </c>
      <c r="G62" s="601">
        <v>2.9</v>
      </c>
      <c r="H62" s="601" t="s">
        <v>1188</v>
      </c>
      <c r="I62" s="681"/>
      <c r="J62" s="681" t="s">
        <v>1189</v>
      </c>
      <c r="K62" s="519" t="s">
        <v>2300</v>
      </c>
      <c r="L62" s="499" t="s">
        <v>2797</v>
      </c>
      <c r="M62" s="499"/>
      <c r="N62" s="519" t="s">
        <v>2468</v>
      </c>
      <c r="O62" s="519" t="s">
        <v>1717</v>
      </c>
      <c r="P62" s="519">
        <v>15</v>
      </c>
      <c r="Q62" s="557">
        <f>P62+8</f>
        <v>23</v>
      </c>
      <c r="R62" s="558" t="e">
        <f>+(Z62+AH62+AP62+AX62)/#REF!*100</f>
        <v>#REF!</v>
      </c>
      <c r="S62" s="554">
        <f t="shared" si="54"/>
        <v>0</v>
      </c>
      <c r="T62" s="554">
        <f t="shared" si="55"/>
        <v>1609460813.5680001</v>
      </c>
      <c r="U62" s="554">
        <f t="shared" si="56"/>
        <v>0</v>
      </c>
      <c r="V62" s="554">
        <f t="shared" si="57"/>
        <v>0</v>
      </c>
      <c r="W62" s="554">
        <f t="shared" si="58"/>
        <v>0</v>
      </c>
      <c r="X62" s="555">
        <f t="shared" si="59"/>
        <v>1609460813.5680001</v>
      </c>
      <c r="Y62" s="559" t="s">
        <v>2402</v>
      </c>
      <c r="Z62" s="244">
        <v>2</v>
      </c>
      <c r="AA62" s="237" t="e">
        <f>+Z62/#REF!*100</f>
        <v>#REF!</v>
      </c>
      <c r="AB62" s="238"/>
      <c r="AC62" s="238">
        <v>379012000</v>
      </c>
      <c r="AD62" s="238"/>
      <c r="AE62" s="238"/>
      <c r="AF62" s="238"/>
      <c r="AG62" s="311">
        <f t="shared" si="6"/>
        <v>379012000</v>
      </c>
      <c r="AH62" s="240">
        <v>6</v>
      </c>
      <c r="AI62" s="241" t="e">
        <f>+AH62/#REF!*100</f>
        <v>#REF!</v>
      </c>
      <c r="AJ62" s="242"/>
      <c r="AK62" s="242">
        <f>+AC62*4%+AC62</f>
        <v>394172480</v>
      </c>
      <c r="AL62" s="242"/>
      <c r="AM62" s="242"/>
      <c r="AN62" s="242"/>
      <c r="AO62" s="315">
        <f t="shared" si="7"/>
        <v>394172480</v>
      </c>
      <c r="AP62" s="244"/>
      <c r="AQ62" s="237" t="e">
        <f>+AP62/#REF!*100</f>
        <v>#REF!</v>
      </c>
      <c r="AR62" s="238"/>
      <c r="AS62" s="238">
        <f>+AK62*4%+AK62</f>
        <v>409939379.19999999</v>
      </c>
      <c r="AT62" s="238"/>
      <c r="AU62" s="238"/>
      <c r="AV62" s="238"/>
      <c r="AW62" s="311">
        <f t="shared" si="8"/>
        <v>409939379.19999999</v>
      </c>
      <c r="AX62" s="240"/>
      <c r="AY62" s="241" t="e">
        <f>+AX62/#REF!*100</f>
        <v>#REF!</v>
      </c>
      <c r="AZ62" s="242"/>
      <c r="BA62" s="242">
        <f>+AS62*4%+AS62</f>
        <v>426336954.36799997</v>
      </c>
      <c r="BB62" s="242"/>
      <c r="BC62" s="242"/>
      <c r="BD62" s="242"/>
      <c r="BE62" s="315">
        <f t="shared" si="9"/>
        <v>426336954.36799997</v>
      </c>
    </row>
    <row r="63" spans="1:57" ht="27.75" customHeight="1" x14ac:dyDescent="0.25">
      <c r="A63" s="305">
        <v>54</v>
      </c>
      <c r="B63" s="602"/>
      <c r="C63" s="682"/>
      <c r="D63" s="602"/>
      <c r="E63" s="602"/>
      <c r="F63" s="602"/>
      <c r="G63" s="602"/>
      <c r="H63" s="602"/>
      <c r="I63" s="682"/>
      <c r="J63" s="682"/>
      <c r="K63" s="519" t="s">
        <v>2301</v>
      </c>
      <c r="L63" s="499" t="s">
        <v>1695</v>
      </c>
      <c r="M63" s="499" t="s">
        <v>1927</v>
      </c>
      <c r="N63" s="519" t="s">
        <v>2467</v>
      </c>
      <c r="O63" s="519" t="s">
        <v>2138</v>
      </c>
      <c r="P63" s="519">
        <v>0</v>
      </c>
      <c r="Q63" s="557">
        <v>1</v>
      </c>
      <c r="R63" s="558"/>
      <c r="S63" s="554">
        <f t="shared" ref="S63" si="60">AB63+AJ63+AR63+AZ63</f>
        <v>0</v>
      </c>
      <c r="T63" s="554">
        <f t="shared" ref="T63" si="61">AC63+AK63+AS63+BA63</f>
        <v>0</v>
      </c>
      <c r="U63" s="554">
        <f t="shared" ref="U63" si="62">AD63+AL63+AT63+BB63</f>
        <v>0</v>
      </c>
      <c r="V63" s="554">
        <f t="shared" ref="V63" si="63">AE63+AM63+AU63+BC63</f>
        <v>0</v>
      </c>
      <c r="W63" s="554">
        <f t="shared" ref="W63" si="64">AF63+AN63+AV63+BD63</f>
        <v>0</v>
      </c>
      <c r="X63" s="555">
        <f t="shared" ref="X63" si="65">+SUM(S63:W63)</f>
        <v>0</v>
      </c>
      <c r="Y63" s="559" t="s">
        <v>2402</v>
      </c>
      <c r="Z63" s="244"/>
      <c r="AA63" s="237"/>
      <c r="AB63" s="238"/>
      <c r="AC63" s="238"/>
      <c r="AD63" s="238"/>
      <c r="AE63" s="238"/>
      <c r="AF63" s="238"/>
      <c r="AG63" s="311">
        <f t="shared" si="6"/>
        <v>0</v>
      </c>
      <c r="AH63" s="240"/>
      <c r="AI63" s="241"/>
      <c r="AJ63" s="242"/>
      <c r="AK63" s="242"/>
      <c r="AL63" s="242"/>
      <c r="AM63" s="242"/>
      <c r="AN63" s="242"/>
      <c r="AO63" s="315">
        <f t="shared" si="7"/>
        <v>0</v>
      </c>
      <c r="AP63" s="244"/>
      <c r="AQ63" s="237"/>
      <c r="AR63" s="238"/>
      <c r="AS63" s="238"/>
      <c r="AT63" s="238"/>
      <c r="AU63" s="238"/>
      <c r="AV63" s="238"/>
      <c r="AW63" s="311">
        <f t="shared" si="8"/>
        <v>0</v>
      </c>
      <c r="AX63" s="240"/>
      <c r="AY63" s="241"/>
      <c r="AZ63" s="242"/>
      <c r="BA63" s="242"/>
      <c r="BB63" s="242"/>
      <c r="BC63" s="242"/>
      <c r="BD63" s="242"/>
      <c r="BE63" s="315">
        <f t="shared" si="9"/>
        <v>0</v>
      </c>
    </row>
    <row r="64" spans="1:57" ht="30" customHeight="1" x14ac:dyDescent="0.25">
      <c r="A64" s="305">
        <v>55</v>
      </c>
      <c r="B64" s="602"/>
      <c r="C64" s="682"/>
      <c r="D64" s="602"/>
      <c r="E64" s="602"/>
      <c r="F64" s="602"/>
      <c r="G64" s="602"/>
      <c r="H64" s="602"/>
      <c r="I64" s="682"/>
      <c r="J64" s="682"/>
      <c r="K64" s="681" t="s">
        <v>2302</v>
      </c>
      <c r="L64" s="681" t="s">
        <v>2390</v>
      </c>
      <c r="M64" s="499"/>
      <c r="N64" s="519" t="s">
        <v>2391</v>
      </c>
      <c r="O64" s="519" t="s">
        <v>2181</v>
      </c>
      <c r="P64" s="519">
        <v>0</v>
      </c>
      <c r="Q64" s="557">
        <v>1</v>
      </c>
      <c r="R64" s="558"/>
      <c r="S64" s="554">
        <f t="shared" si="1"/>
        <v>0</v>
      </c>
      <c r="T64" s="554">
        <f t="shared" ref="T64:T71" si="66">AC64+AK64+AS64+BA64</f>
        <v>500000000</v>
      </c>
      <c r="U64" s="554">
        <f t="shared" si="44"/>
        <v>0</v>
      </c>
      <c r="V64" s="554">
        <f t="shared" si="45"/>
        <v>0</v>
      </c>
      <c r="W64" s="554">
        <f t="shared" si="46"/>
        <v>0</v>
      </c>
      <c r="X64" s="555">
        <f t="shared" si="47"/>
        <v>500000000</v>
      </c>
      <c r="Y64" s="559" t="s">
        <v>2402</v>
      </c>
      <c r="Z64" s="244"/>
      <c r="AA64" s="237"/>
      <c r="AB64" s="238"/>
      <c r="AC64" s="238">
        <v>500000000</v>
      </c>
      <c r="AD64" s="238"/>
      <c r="AE64" s="238"/>
      <c r="AF64" s="238"/>
      <c r="AG64" s="311">
        <f t="shared" si="6"/>
        <v>500000000</v>
      </c>
      <c r="AH64" s="240"/>
      <c r="AI64" s="241"/>
      <c r="AJ64" s="242"/>
      <c r="AK64" s="242"/>
      <c r="AL64" s="242"/>
      <c r="AM64" s="242"/>
      <c r="AN64" s="242"/>
      <c r="AO64" s="315">
        <f t="shared" si="7"/>
        <v>0</v>
      </c>
      <c r="AP64" s="244"/>
      <c r="AQ64" s="237"/>
      <c r="AR64" s="238"/>
      <c r="AS64" s="238"/>
      <c r="AT64" s="238"/>
      <c r="AU64" s="238"/>
      <c r="AV64" s="238"/>
      <c r="AW64" s="311">
        <f t="shared" si="8"/>
        <v>0</v>
      </c>
      <c r="AX64" s="240"/>
      <c r="AY64" s="241"/>
      <c r="AZ64" s="242"/>
      <c r="BA64" s="242"/>
      <c r="BB64" s="242"/>
      <c r="BC64" s="242"/>
      <c r="BD64" s="242"/>
      <c r="BE64" s="315">
        <f t="shared" si="9"/>
        <v>0</v>
      </c>
    </row>
    <row r="65" spans="1:57" ht="30" customHeight="1" x14ac:dyDescent="0.25">
      <c r="A65" s="305"/>
      <c r="B65" s="602"/>
      <c r="C65" s="682"/>
      <c r="D65" s="602"/>
      <c r="E65" s="602"/>
      <c r="F65" s="602"/>
      <c r="G65" s="602"/>
      <c r="H65" s="602"/>
      <c r="I65" s="682"/>
      <c r="J65" s="682"/>
      <c r="K65" s="683"/>
      <c r="L65" s="683"/>
      <c r="M65" s="499"/>
      <c r="N65" s="519" t="s">
        <v>2392</v>
      </c>
      <c r="O65" s="519" t="s">
        <v>1950</v>
      </c>
      <c r="P65" s="519">
        <v>0</v>
      </c>
      <c r="Q65" s="557">
        <v>1</v>
      </c>
      <c r="R65" s="558"/>
      <c r="S65" s="554">
        <f t="shared" si="1"/>
        <v>0</v>
      </c>
      <c r="T65" s="554">
        <f t="shared" ref="T65" si="67">AC65+AK65+AS65+BA65</f>
        <v>0</v>
      </c>
      <c r="U65" s="554">
        <f t="shared" ref="U65" si="68">AD65+AL65+AT65+BB65</f>
        <v>0</v>
      </c>
      <c r="V65" s="554">
        <f t="shared" ref="V65" si="69">AE65+AM65+AU65+BC65</f>
        <v>0</v>
      </c>
      <c r="W65" s="554">
        <f t="shared" si="46"/>
        <v>0</v>
      </c>
      <c r="X65" s="555">
        <f t="shared" si="47"/>
        <v>0</v>
      </c>
      <c r="Y65" s="559" t="s">
        <v>2402</v>
      </c>
      <c r="Z65" s="244"/>
      <c r="AA65" s="237"/>
      <c r="AB65" s="238"/>
      <c r="AC65" s="238"/>
      <c r="AD65" s="238"/>
      <c r="AE65" s="238"/>
      <c r="AF65" s="238"/>
      <c r="AG65" s="311">
        <f t="shared" si="6"/>
        <v>0</v>
      </c>
      <c r="AH65" s="240"/>
      <c r="AI65" s="241"/>
      <c r="AJ65" s="242"/>
      <c r="AK65" s="242"/>
      <c r="AL65" s="242"/>
      <c r="AM65" s="242"/>
      <c r="AN65" s="242"/>
      <c r="AO65" s="315">
        <f t="shared" si="7"/>
        <v>0</v>
      </c>
      <c r="AP65" s="244"/>
      <c r="AQ65" s="237"/>
      <c r="AR65" s="238"/>
      <c r="AS65" s="238"/>
      <c r="AT65" s="238"/>
      <c r="AU65" s="238"/>
      <c r="AV65" s="238"/>
      <c r="AW65" s="311">
        <f t="shared" si="8"/>
        <v>0</v>
      </c>
      <c r="AX65" s="240"/>
      <c r="AY65" s="241"/>
      <c r="AZ65" s="242"/>
      <c r="BA65" s="242"/>
      <c r="BB65" s="242"/>
      <c r="BC65" s="242"/>
      <c r="BD65" s="242"/>
      <c r="BE65" s="315">
        <f t="shared" si="9"/>
        <v>0</v>
      </c>
    </row>
    <row r="66" spans="1:57" ht="29.25" customHeight="1" x14ac:dyDescent="0.25">
      <c r="A66" s="305">
        <v>56</v>
      </c>
      <c r="B66" s="602"/>
      <c r="C66" s="682"/>
      <c r="D66" s="602"/>
      <c r="E66" s="602"/>
      <c r="F66" s="602"/>
      <c r="G66" s="602"/>
      <c r="H66" s="602"/>
      <c r="I66" s="682"/>
      <c r="J66" s="682"/>
      <c r="K66" s="519" t="s">
        <v>2303</v>
      </c>
      <c r="L66" s="499" t="s">
        <v>1726</v>
      </c>
      <c r="M66" s="499"/>
      <c r="N66" s="519" t="s">
        <v>2453</v>
      </c>
      <c r="O66" s="519" t="s">
        <v>1727</v>
      </c>
      <c r="P66" s="519">
        <v>20</v>
      </c>
      <c r="Q66" s="557">
        <f>P66+3</f>
        <v>23</v>
      </c>
      <c r="R66" s="558"/>
      <c r="S66" s="554">
        <f t="shared" si="1"/>
        <v>0</v>
      </c>
      <c r="T66" s="554">
        <f t="shared" si="66"/>
        <v>0</v>
      </c>
      <c r="U66" s="554">
        <f t="shared" si="44"/>
        <v>0</v>
      </c>
      <c r="V66" s="554">
        <f t="shared" si="45"/>
        <v>0</v>
      </c>
      <c r="W66" s="554">
        <f t="shared" si="46"/>
        <v>0</v>
      </c>
      <c r="X66" s="555">
        <f t="shared" si="47"/>
        <v>0</v>
      </c>
      <c r="Y66" s="559" t="s">
        <v>2402</v>
      </c>
      <c r="Z66" s="244"/>
      <c r="AA66" s="237"/>
      <c r="AB66" s="238"/>
      <c r="AC66" s="238"/>
      <c r="AD66" s="238"/>
      <c r="AE66" s="238"/>
      <c r="AF66" s="238"/>
      <c r="AG66" s="311">
        <f t="shared" si="6"/>
        <v>0</v>
      </c>
      <c r="AH66" s="240"/>
      <c r="AI66" s="241"/>
      <c r="AJ66" s="242"/>
      <c r="AK66" s="242"/>
      <c r="AL66" s="242"/>
      <c r="AM66" s="242"/>
      <c r="AN66" s="242"/>
      <c r="AO66" s="315">
        <f t="shared" si="7"/>
        <v>0</v>
      </c>
      <c r="AP66" s="244"/>
      <c r="AQ66" s="237"/>
      <c r="AR66" s="238"/>
      <c r="AS66" s="238"/>
      <c r="AT66" s="238"/>
      <c r="AU66" s="238"/>
      <c r="AV66" s="238"/>
      <c r="AW66" s="311">
        <f t="shared" si="8"/>
        <v>0</v>
      </c>
      <c r="AX66" s="240"/>
      <c r="AY66" s="241"/>
      <c r="AZ66" s="242"/>
      <c r="BA66" s="242"/>
      <c r="BB66" s="242"/>
      <c r="BC66" s="242"/>
      <c r="BD66" s="242"/>
      <c r="BE66" s="315">
        <f t="shared" si="9"/>
        <v>0</v>
      </c>
    </row>
    <row r="67" spans="1:57" ht="28.5" customHeight="1" x14ac:dyDescent="0.25">
      <c r="A67" s="305">
        <v>57</v>
      </c>
      <c r="B67" s="602"/>
      <c r="C67" s="682"/>
      <c r="D67" s="602"/>
      <c r="E67" s="602"/>
      <c r="F67" s="602"/>
      <c r="G67" s="602"/>
      <c r="H67" s="602"/>
      <c r="I67" s="682"/>
      <c r="J67" s="682"/>
      <c r="K67" s="519" t="s">
        <v>2304</v>
      </c>
      <c r="L67" s="499" t="s">
        <v>2798</v>
      </c>
      <c r="M67" s="499"/>
      <c r="N67" s="499" t="s">
        <v>2088</v>
      </c>
      <c r="O67" s="519" t="s">
        <v>1949</v>
      </c>
      <c r="P67" s="519">
        <v>0</v>
      </c>
      <c r="Q67" s="557">
        <f>30+12+6+6+2</f>
        <v>56</v>
      </c>
      <c r="R67" s="558"/>
      <c r="S67" s="554">
        <f t="shared" si="1"/>
        <v>0</v>
      </c>
      <c r="T67" s="554">
        <f t="shared" si="66"/>
        <v>530000000</v>
      </c>
      <c r="U67" s="554">
        <f t="shared" si="44"/>
        <v>0</v>
      </c>
      <c r="V67" s="554">
        <f t="shared" si="45"/>
        <v>0</v>
      </c>
      <c r="W67" s="554">
        <f t="shared" si="46"/>
        <v>0</v>
      </c>
      <c r="X67" s="555">
        <f t="shared" si="47"/>
        <v>530000000</v>
      </c>
      <c r="Y67" s="559" t="s">
        <v>2402</v>
      </c>
      <c r="Z67" s="244">
        <v>56</v>
      </c>
      <c r="AA67" s="237"/>
      <c r="AB67" s="238"/>
      <c r="AC67" s="238">
        <v>530000000</v>
      </c>
      <c r="AD67" s="238"/>
      <c r="AE67" s="238"/>
      <c r="AF67" s="238"/>
      <c r="AG67" s="311">
        <f t="shared" si="6"/>
        <v>530000000</v>
      </c>
      <c r="AH67" s="240">
        <v>12</v>
      </c>
      <c r="AI67" s="241"/>
      <c r="AJ67" s="242"/>
      <c r="AK67" s="242"/>
      <c r="AL67" s="242"/>
      <c r="AM67" s="242"/>
      <c r="AN67" s="242"/>
      <c r="AO67" s="315">
        <f t="shared" si="7"/>
        <v>0</v>
      </c>
      <c r="AP67" s="244"/>
      <c r="AQ67" s="237"/>
      <c r="AR67" s="238"/>
      <c r="AS67" s="238"/>
      <c r="AT67" s="238"/>
      <c r="AU67" s="238"/>
      <c r="AV67" s="238"/>
      <c r="AW67" s="311">
        <f t="shared" si="8"/>
        <v>0</v>
      </c>
      <c r="AX67" s="240"/>
      <c r="AY67" s="241"/>
      <c r="AZ67" s="242"/>
      <c r="BA67" s="242"/>
      <c r="BB67" s="242"/>
      <c r="BC67" s="242"/>
      <c r="BD67" s="242"/>
      <c r="BE67" s="315">
        <f t="shared" si="9"/>
        <v>0</v>
      </c>
    </row>
    <row r="68" spans="1:57" ht="29.25" customHeight="1" x14ac:dyDescent="0.25">
      <c r="A68" s="305">
        <v>58</v>
      </c>
      <c r="B68" s="602"/>
      <c r="C68" s="682"/>
      <c r="D68" s="602"/>
      <c r="E68" s="602"/>
      <c r="F68" s="602"/>
      <c r="G68" s="602"/>
      <c r="H68" s="602"/>
      <c r="I68" s="682"/>
      <c r="J68" s="682"/>
      <c r="K68" s="681" t="s">
        <v>2365</v>
      </c>
      <c r="L68" s="681" t="s">
        <v>2787</v>
      </c>
      <c r="M68" s="499"/>
      <c r="N68" s="519" t="s">
        <v>1966</v>
      </c>
      <c r="O68" s="519" t="s">
        <v>1724</v>
      </c>
      <c r="P68" s="519">
        <v>0</v>
      </c>
      <c r="Q68" s="557">
        <v>1</v>
      </c>
      <c r="R68" s="558"/>
      <c r="S68" s="554">
        <f t="shared" si="1"/>
        <v>0</v>
      </c>
      <c r="T68" s="554">
        <f t="shared" si="66"/>
        <v>16000000</v>
      </c>
      <c r="U68" s="554">
        <f t="shared" si="44"/>
        <v>0</v>
      </c>
      <c r="V68" s="554">
        <f t="shared" si="45"/>
        <v>0</v>
      </c>
      <c r="W68" s="554">
        <f t="shared" si="46"/>
        <v>0</v>
      </c>
      <c r="X68" s="555">
        <f t="shared" si="47"/>
        <v>16000000</v>
      </c>
      <c r="Y68" s="559" t="s">
        <v>2402</v>
      </c>
      <c r="Z68" s="244"/>
      <c r="AA68" s="237"/>
      <c r="AB68" s="238"/>
      <c r="AC68" s="238">
        <v>16000000</v>
      </c>
      <c r="AD68" s="238"/>
      <c r="AE68" s="238"/>
      <c r="AF68" s="238"/>
      <c r="AG68" s="311">
        <f t="shared" si="6"/>
        <v>16000000</v>
      </c>
      <c r="AH68" s="240"/>
      <c r="AI68" s="241"/>
      <c r="AJ68" s="242"/>
      <c r="AK68" s="242"/>
      <c r="AL68" s="242"/>
      <c r="AM68" s="242"/>
      <c r="AN68" s="242"/>
      <c r="AO68" s="315">
        <f t="shared" si="7"/>
        <v>0</v>
      </c>
      <c r="AP68" s="244"/>
      <c r="AQ68" s="237"/>
      <c r="AR68" s="238"/>
      <c r="AS68" s="238"/>
      <c r="AT68" s="238"/>
      <c r="AU68" s="238"/>
      <c r="AV68" s="238"/>
      <c r="AW68" s="311">
        <f t="shared" si="8"/>
        <v>0</v>
      </c>
      <c r="AX68" s="240"/>
      <c r="AY68" s="241"/>
      <c r="AZ68" s="242"/>
      <c r="BA68" s="242"/>
      <c r="BB68" s="242"/>
      <c r="BC68" s="242"/>
      <c r="BD68" s="242"/>
      <c r="BE68" s="315">
        <f t="shared" si="9"/>
        <v>0</v>
      </c>
    </row>
    <row r="69" spans="1:57" ht="34.5" customHeight="1" x14ac:dyDescent="0.25">
      <c r="A69" s="305">
        <v>59</v>
      </c>
      <c r="B69" s="602"/>
      <c r="C69" s="682"/>
      <c r="D69" s="602"/>
      <c r="E69" s="602"/>
      <c r="F69" s="602"/>
      <c r="G69" s="602"/>
      <c r="H69" s="602"/>
      <c r="I69" s="682"/>
      <c r="J69" s="682"/>
      <c r="K69" s="683"/>
      <c r="L69" s="683"/>
      <c r="M69" s="499"/>
      <c r="N69" s="519" t="s">
        <v>2788</v>
      </c>
      <c r="O69" s="519" t="s">
        <v>1950</v>
      </c>
      <c r="P69" s="519">
        <v>0</v>
      </c>
      <c r="Q69" s="557">
        <v>152</v>
      </c>
      <c r="R69" s="558"/>
      <c r="S69" s="554">
        <f t="shared" si="1"/>
        <v>0</v>
      </c>
      <c r="T69" s="554">
        <f t="shared" si="66"/>
        <v>250000000</v>
      </c>
      <c r="U69" s="554">
        <f t="shared" si="44"/>
        <v>0</v>
      </c>
      <c r="V69" s="554">
        <f t="shared" si="45"/>
        <v>0</v>
      </c>
      <c r="W69" s="554">
        <f t="shared" si="46"/>
        <v>0</v>
      </c>
      <c r="X69" s="555">
        <f t="shared" si="47"/>
        <v>250000000</v>
      </c>
      <c r="Y69" s="559" t="s">
        <v>2402</v>
      </c>
      <c r="Z69" s="244"/>
      <c r="AA69" s="237"/>
      <c r="AB69" s="238"/>
      <c r="AC69" s="238">
        <v>250000000</v>
      </c>
      <c r="AD69" s="238"/>
      <c r="AE69" s="238"/>
      <c r="AF69" s="238"/>
      <c r="AG69" s="311">
        <f t="shared" si="6"/>
        <v>250000000</v>
      </c>
      <c r="AH69" s="240"/>
      <c r="AI69" s="241"/>
      <c r="AJ69" s="242"/>
      <c r="AK69" s="242"/>
      <c r="AL69" s="242"/>
      <c r="AM69" s="242"/>
      <c r="AN69" s="242"/>
      <c r="AO69" s="315">
        <f t="shared" si="7"/>
        <v>0</v>
      </c>
      <c r="AP69" s="244"/>
      <c r="AQ69" s="237"/>
      <c r="AR69" s="238"/>
      <c r="AS69" s="238"/>
      <c r="AT69" s="238"/>
      <c r="AU69" s="238"/>
      <c r="AV69" s="238"/>
      <c r="AW69" s="311">
        <f t="shared" si="8"/>
        <v>0</v>
      </c>
      <c r="AX69" s="240"/>
      <c r="AY69" s="241"/>
      <c r="AZ69" s="242"/>
      <c r="BA69" s="242"/>
      <c r="BB69" s="242"/>
      <c r="BC69" s="242"/>
      <c r="BD69" s="242"/>
      <c r="BE69" s="315">
        <f t="shared" si="9"/>
        <v>0</v>
      </c>
    </row>
    <row r="70" spans="1:57" ht="35.25" customHeight="1" x14ac:dyDescent="0.25">
      <c r="A70" s="305"/>
      <c r="B70" s="602"/>
      <c r="C70" s="682"/>
      <c r="D70" s="602"/>
      <c r="E70" s="602"/>
      <c r="F70" s="602"/>
      <c r="G70" s="602"/>
      <c r="H70" s="602"/>
      <c r="I70" s="682"/>
      <c r="J70" s="682"/>
      <c r="K70" s="681" t="s">
        <v>2557</v>
      </c>
      <c r="L70" s="499" t="s">
        <v>2470</v>
      </c>
      <c r="M70" s="499" t="s">
        <v>1927</v>
      </c>
      <c r="N70" s="519" t="s">
        <v>2469</v>
      </c>
      <c r="O70" s="519" t="s">
        <v>2138</v>
      </c>
      <c r="P70" s="519">
        <v>0</v>
      </c>
      <c r="Q70" s="557">
        <v>1</v>
      </c>
      <c r="R70" s="558"/>
      <c r="S70" s="554">
        <f t="shared" ref="S70" si="70">AB70+AJ70+AR70+AZ70</f>
        <v>0</v>
      </c>
      <c r="T70" s="554">
        <f t="shared" ref="T70" si="71">AC70+AK70+AS70+BA70</f>
        <v>0</v>
      </c>
      <c r="U70" s="554">
        <f t="shared" ref="U70" si="72">AD70+AL70+AT70+BB70</f>
        <v>0</v>
      </c>
      <c r="V70" s="554">
        <f t="shared" ref="V70" si="73">AE70+AM70+AU70+BC70</f>
        <v>0</v>
      </c>
      <c r="W70" s="554">
        <f t="shared" ref="W70" si="74">AF70+AN70+AV70+BD70</f>
        <v>0</v>
      </c>
      <c r="X70" s="555">
        <f t="shared" ref="X70" si="75">+SUM(S70:W70)</f>
        <v>0</v>
      </c>
      <c r="Y70" s="559" t="s">
        <v>2402</v>
      </c>
      <c r="Z70" s="244"/>
      <c r="AA70" s="237"/>
      <c r="AB70" s="238"/>
      <c r="AC70" s="238"/>
      <c r="AD70" s="238"/>
      <c r="AE70" s="238"/>
      <c r="AF70" s="238"/>
      <c r="AG70" s="311">
        <f t="shared" si="6"/>
        <v>0</v>
      </c>
      <c r="AH70" s="240"/>
      <c r="AI70" s="241"/>
      <c r="AJ70" s="242"/>
      <c r="AK70" s="242"/>
      <c r="AL70" s="242"/>
      <c r="AM70" s="242"/>
      <c r="AN70" s="242"/>
      <c r="AO70" s="315">
        <f t="shared" si="7"/>
        <v>0</v>
      </c>
      <c r="AP70" s="244"/>
      <c r="AQ70" s="237"/>
      <c r="AR70" s="238"/>
      <c r="AS70" s="238"/>
      <c r="AT70" s="238"/>
      <c r="AU70" s="238"/>
      <c r="AV70" s="238"/>
      <c r="AW70" s="311">
        <f t="shared" si="8"/>
        <v>0</v>
      </c>
      <c r="AX70" s="240"/>
      <c r="AY70" s="241"/>
      <c r="AZ70" s="242"/>
      <c r="BA70" s="242"/>
      <c r="BB70" s="242"/>
      <c r="BC70" s="242"/>
      <c r="BD70" s="242"/>
      <c r="BE70" s="315">
        <f t="shared" si="9"/>
        <v>0</v>
      </c>
    </row>
    <row r="71" spans="1:57" ht="27" x14ac:dyDescent="0.25">
      <c r="A71" s="305">
        <v>61</v>
      </c>
      <c r="B71" s="602"/>
      <c r="C71" s="682"/>
      <c r="D71" s="602"/>
      <c r="E71" s="602"/>
      <c r="F71" s="602"/>
      <c r="G71" s="602"/>
      <c r="H71" s="602"/>
      <c r="I71" s="682"/>
      <c r="J71" s="682"/>
      <c r="K71" s="683"/>
      <c r="L71" s="499" t="s">
        <v>1862</v>
      </c>
      <c r="M71" s="499"/>
      <c r="N71" s="519" t="s">
        <v>1863</v>
      </c>
      <c r="O71" s="519" t="s">
        <v>2271</v>
      </c>
      <c r="P71" s="519">
        <v>0</v>
      </c>
      <c r="Q71" s="557">
        <v>1</v>
      </c>
      <c r="R71" s="558"/>
      <c r="S71" s="554">
        <f t="shared" si="1"/>
        <v>0</v>
      </c>
      <c r="T71" s="554">
        <f t="shared" si="66"/>
        <v>12000000</v>
      </c>
      <c r="U71" s="554">
        <f t="shared" si="44"/>
        <v>0</v>
      </c>
      <c r="V71" s="554">
        <f t="shared" si="45"/>
        <v>0</v>
      </c>
      <c r="W71" s="554">
        <f t="shared" si="46"/>
        <v>0</v>
      </c>
      <c r="X71" s="555">
        <f t="shared" si="47"/>
        <v>12000000</v>
      </c>
      <c r="Y71" s="559" t="s">
        <v>2402</v>
      </c>
      <c r="Z71" s="244"/>
      <c r="AA71" s="237"/>
      <c r="AB71" s="238"/>
      <c r="AC71" s="238">
        <v>12000000</v>
      </c>
      <c r="AD71" s="238"/>
      <c r="AE71" s="238"/>
      <c r="AF71" s="238"/>
      <c r="AG71" s="311">
        <f t="shared" si="6"/>
        <v>12000000</v>
      </c>
      <c r="AH71" s="240"/>
      <c r="AI71" s="241"/>
      <c r="AJ71" s="242"/>
      <c r="AK71" s="242"/>
      <c r="AL71" s="242"/>
      <c r="AM71" s="242"/>
      <c r="AN71" s="242"/>
      <c r="AO71" s="315">
        <f t="shared" si="7"/>
        <v>0</v>
      </c>
      <c r="AP71" s="244"/>
      <c r="AQ71" s="237"/>
      <c r="AR71" s="238"/>
      <c r="AS71" s="238"/>
      <c r="AT71" s="238"/>
      <c r="AU71" s="238"/>
      <c r="AV71" s="238"/>
      <c r="AW71" s="311">
        <f t="shared" si="8"/>
        <v>0</v>
      </c>
      <c r="AX71" s="240"/>
      <c r="AY71" s="241"/>
      <c r="AZ71" s="242"/>
      <c r="BA71" s="242"/>
      <c r="BB71" s="242"/>
      <c r="BC71" s="242"/>
      <c r="BD71" s="242"/>
      <c r="BE71" s="315">
        <f t="shared" si="9"/>
        <v>0</v>
      </c>
    </row>
    <row r="72" spans="1:57" ht="27" x14ac:dyDescent="0.25">
      <c r="A72" s="305">
        <v>62</v>
      </c>
      <c r="B72" s="602"/>
      <c r="C72" s="682"/>
      <c r="D72" s="602"/>
      <c r="E72" s="602"/>
      <c r="F72" s="602"/>
      <c r="G72" s="602"/>
      <c r="H72" s="602"/>
      <c r="I72" s="682"/>
      <c r="J72" s="682"/>
      <c r="K72" s="519" t="s">
        <v>2366</v>
      </c>
      <c r="L72" s="499" t="s">
        <v>2789</v>
      </c>
      <c r="M72" s="499" t="s">
        <v>1927</v>
      </c>
      <c r="N72" s="519" t="s">
        <v>2471</v>
      </c>
      <c r="O72" s="519" t="s">
        <v>2159</v>
      </c>
      <c r="P72" s="519">
        <v>0</v>
      </c>
      <c r="Q72" s="557">
        <v>1</v>
      </c>
      <c r="R72" s="558"/>
      <c r="S72" s="554">
        <f t="shared" si="1"/>
        <v>0</v>
      </c>
      <c r="T72" s="554">
        <f t="shared" ref="T72:T77" si="76">AC72+AK72+AS72+BA72</f>
        <v>0</v>
      </c>
      <c r="U72" s="554">
        <f t="shared" ref="U72:U77" si="77">AD72+AL72+AT72+BB72</f>
        <v>0</v>
      </c>
      <c r="V72" s="554">
        <f t="shared" ref="V72:V77" si="78">AE72+AM72+AU72+BC72</f>
        <v>0</v>
      </c>
      <c r="W72" s="554">
        <f t="shared" ref="W72:W77" si="79">AF72+AN72+AV72+BD72</f>
        <v>0</v>
      </c>
      <c r="X72" s="555">
        <f t="shared" ref="X72:X77" si="80">+SUM(S72:W72)</f>
        <v>0</v>
      </c>
      <c r="Y72" s="559" t="s">
        <v>2402</v>
      </c>
      <c r="Z72" s="244"/>
      <c r="AA72" s="237"/>
      <c r="AB72" s="238"/>
      <c r="AC72" s="238"/>
      <c r="AD72" s="238"/>
      <c r="AE72" s="238"/>
      <c r="AF72" s="238"/>
      <c r="AG72" s="311">
        <f t="shared" si="6"/>
        <v>0</v>
      </c>
      <c r="AH72" s="240"/>
      <c r="AI72" s="241"/>
      <c r="AJ72" s="242"/>
      <c r="AK72" s="242"/>
      <c r="AL72" s="242"/>
      <c r="AM72" s="242"/>
      <c r="AN72" s="242"/>
      <c r="AO72" s="315">
        <f t="shared" si="7"/>
        <v>0</v>
      </c>
      <c r="AP72" s="244"/>
      <c r="AQ72" s="237"/>
      <c r="AR72" s="238"/>
      <c r="AS72" s="238"/>
      <c r="AT72" s="238"/>
      <c r="AU72" s="238"/>
      <c r="AV72" s="238"/>
      <c r="AW72" s="311">
        <f t="shared" si="8"/>
        <v>0</v>
      </c>
      <c r="AX72" s="240"/>
      <c r="AY72" s="241"/>
      <c r="AZ72" s="242"/>
      <c r="BA72" s="242"/>
      <c r="BB72" s="242"/>
      <c r="BC72" s="242"/>
      <c r="BD72" s="242"/>
      <c r="BE72" s="315">
        <f t="shared" si="9"/>
        <v>0</v>
      </c>
    </row>
    <row r="73" spans="1:57" ht="35.25" customHeight="1" x14ac:dyDescent="0.25">
      <c r="A73" s="305">
        <v>63</v>
      </c>
      <c r="B73" s="602"/>
      <c r="C73" s="682"/>
      <c r="D73" s="602"/>
      <c r="E73" s="602"/>
      <c r="F73" s="602"/>
      <c r="G73" s="602"/>
      <c r="H73" s="602"/>
      <c r="I73" s="682"/>
      <c r="J73" s="682"/>
      <c r="K73" s="519" t="s">
        <v>2367</v>
      </c>
      <c r="L73" s="499" t="s">
        <v>2838</v>
      </c>
      <c r="M73" s="499"/>
      <c r="N73" s="519" t="s">
        <v>2839</v>
      </c>
      <c r="O73" s="519" t="s">
        <v>2159</v>
      </c>
      <c r="P73" s="519">
        <v>0</v>
      </c>
      <c r="Q73" s="557">
        <v>1</v>
      </c>
      <c r="R73" s="558"/>
      <c r="S73" s="554">
        <f t="shared" si="1"/>
        <v>0</v>
      </c>
      <c r="T73" s="554">
        <f t="shared" si="76"/>
        <v>20000000</v>
      </c>
      <c r="U73" s="554">
        <f t="shared" si="77"/>
        <v>0</v>
      </c>
      <c r="V73" s="554">
        <f t="shared" si="78"/>
        <v>0</v>
      </c>
      <c r="W73" s="554">
        <f t="shared" si="79"/>
        <v>0</v>
      </c>
      <c r="X73" s="555">
        <f t="shared" si="80"/>
        <v>20000000</v>
      </c>
      <c r="Y73" s="559" t="s">
        <v>2402</v>
      </c>
      <c r="Z73" s="244"/>
      <c r="AA73" s="237"/>
      <c r="AB73" s="238"/>
      <c r="AC73" s="238">
        <v>20000000</v>
      </c>
      <c r="AD73" s="238"/>
      <c r="AE73" s="238"/>
      <c r="AF73" s="238"/>
      <c r="AG73" s="311">
        <f t="shared" si="6"/>
        <v>20000000</v>
      </c>
      <c r="AH73" s="240"/>
      <c r="AI73" s="241"/>
      <c r="AJ73" s="242"/>
      <c r="AK73" s="242"/>
      <c r="AL73" s="242"/>
      <c r="AM73" s="242"/>
      <c r="AN73" s="242"/>
      <c r="AO73" s="315">
        <f t="shared" si="7"/>
        <v>0</v>
      </c>
      <c r="AP73" s="244"/>
      <c r="AQ73" s="237"/>
      <c r="AR73" s="238"/>
      <c r="AS73" s="238"/>
      <c r="AT73" s="238"/>
      <c r="AU73" s="238"/>
      <c r="AV73" s="238"/>
      <c r="AW73" s="311">
        <f t="shared" si="8"/>
        <v>0</v>
      </c>
      <c r="AX73" s="240"/>
      <c r="AY73" s="241"/>
      <c r="AZ73" s="242"/>
      <c r="BA73" s="242"/>
      <c r="BB73" s="242"/>
      <c r="BC73" s="242"/>
      <c r="BD73" s="242"/>
      <c r="BE73" s="315">
        <f t="shared" si="9"/>
        <v>0</v>
      </c>
    </row>
    <row r="74" spans="1:57" ht="27" customHeight="1" x14ac:dyDescent="0.25">
      <c r="A74" s="305">
        <v>64</v>
      </c>
      <c r="B74" s="602"/>
      <c r="C74" s="682"/>
      <c r="D74" s="602"/>
      <c r="E74" s="602"/>
      <c r="F74" s="602"/>
      <c r="G74" s="602"/>
      <c r="H74" s="602"/>
      <c r="I74" s="682"/>
      <c r="J74" s="682"/>
      <c r="K74" s="681" t="s">
        <v>2368</v>
      </c>
      <c r="L74" s="681" t="s">
        <v>2790</v>
      </c>
      <c r="M74" s="499"/>
      <c r="N74" s="519" t="s">
        <v>2454</v>
      </c>
      <c r="O74" s="519" t="s">
        <v>2181</v>
      </c>
      <c r="P74" s="519">
        <v>0</v>
      </c>
      <c r="Q74" s="557">
        <v>1</v>
      </c>
      <c r="R74" s="558"/>
      <c r="S74" s="554">
        <f t="shared" ref="S74:S105" si="81">AB74+AJ74+AR74+AZ74</f>
        <v>0</v>
      </c>
      <c r="T74" s="554">
        <f t="shared" si="76"/>
        <v>12000000</v>
      </c>
      <c r="U74" s="554">
        <f t="shared" si="77"/>
        <v>0</v>
      </c>
      <c r="V74" s="554">
        <f t="shared" si="78"/>
        <v>0</v>
      </c>
      <c r="W74" s="554">
        <f t="shared" si="79"/>
        <v>0</v>
      </c>
      <c r="X74" s="555">
        <f t="shared" si="80"/>
        <v>12000000</v>
      </c>
      <c r="Y74" s="559" t="s">
        <v>2402</v>
      </c>
      <c r="Z74" s="244"/>
      <c r="AA74" s="237"/>
      <c r="AB74" s="238"/>
      <c r="AC74" s="238"/>
      <c r="AD74" s="238"/>
      <c r="AE74" s="238"/>
      <c r="AF74" s="238"/>
      <c r="AG74" s="311">
        <f t="shared" si="6"/>
        <v>0</v>
      </c>
      <c r="AH74" s="240"/>
      <c r="AI74" s="241"/>
      <c r="AJ74" s="242"/>
      <c r="AK74" s="242">
        <v>12000000</v>
      </c>
      <c r="AL74" s="242"/>
      <c r="AM74" s="242"/>
      <c r="AN74" s="242"/>
      <c r="AO74" s="315">
        <f t="shared" si="7"/>
        <v>12000000</v>
      </c>
      <c r="AP74" s="244"/>
      <c r="AQ74" s="237"/>
      <c r="AR74" s="238"/>
      <c r="AS74" s="238"/>
      <c r="AT74" s="238"/>
      <c r="AU74" s="238"/>
      <c r="AV74" s="238"/>
      <c r="AW74" s="311">
        <f t="shared" si="8"/>
        <v>0</v>
      </c>
      <c r="AX74" s="240"/>
      <c r="AY74" s="241"/>
      <c r="AZ74" s="242"/>
      <c r="BA74" s="242"/>
      <c r="BB74" s="242"/>
      <c r="BC74" s="242"/>
      <c r="BD74" s="242"/>
      <c r="BE74" s="315">
        <f t="shared" si="9"/>
        <v>0</v>
      </c>
    </row>
    <row r="75" spans="1:57" ht="24.75" customHeight="1" x14ac:dyDescent="0.25">
      <c r="A75" s="305">
        <v>65</v>
      </c>
      <c r="B75" s="602"/>
      <c r="C75" s="682"/>
      <c r="D75" s="602"/>
      <c r="E75" s="602"/>
      <c r="F75" s="602"/>
      <c r="G75" s="602"/>
      <c r="H75" s="602"/>
      <c r="I75" s="682"/>
      <c r="J75" s="682"/>
      <c r="K75" s="683"/>
      <c r="L75" s="683"/>
      <c r="M75" s="499"/>
      <c r="N75" s="519" t="s">
        <v>2389</v>
      </c>
      <c r="O75" s="519" t="s">
        <v>1934</v>
      </c>
      <c r="P75" s="519">
        <v>0</v>
      </c>
      <c r="Q75" s="557">
        <v>600</v>
      </c>
      <c r="R75" s="558"/>
      <c r="S75" s="554">
        <f t="shared" si="81"/>
        <v>0</v>
      </c>
      <c r="T75" s="554">
        <f t="shared" si="76"/>
        <v>0</v>
      </c>
      <c r="U75" s="554">
        <f t="shared" si="77"/>
        <v>0</v>
      </c>
      <c r="V75" s="554">
        <f t="shared" si="78"/>
        <v>0</v>
      </c>
      <c r="W75" s="554">
        <f t="shared" si="79"/>
        <v>0</v>
      </c>
      <c r="X75" s="555">
        <f t="shared" si="80"/>
        <v>0</v>
      </c>
      <c r="Y75" s="559" t="s">
        <v>2402</v>
      </c>
      <c r="Z75" s="244"/>
      <c r="AA75" s="237"/>
      <c r="AB75" s="238"/>
      <c r="AC75" s="238"/>
      <c r="AD75" s="238"/>
      <c r="AE75" s="238"/>
      <c r="AF75" s="238"/>
      <c r="AG75" s="311">
        <f t="shared" si="6"/>
        <v>0</v>
      </c>
      <c r="AH75" s="240"/>
      <c r="AI75" s="241"/>
      <c r="AJ75" s="242"/>
      <c r="AK75" s="242"/>
      <c r="AL75" s="242"/>
      <c r="AM75" s="242"/>
      <c r="AN75" s="242"/>
      <c r="AO75" s="315">
        <f t="shared" si="7"/>
        <v>0</v>
      </c>
      <c r="AP75" s="244"/>
      <c r="AQ75" s="237"/>
      <c r="AR75" s="238"/>
      <c r="AS75" s="238"/>
      <c r="AT75" s="238"/>
      <c r="AU75" s="238"/>
      <c r="AV75" s="238"/>
      <c r="AW75" s="311">
        <f t="shared" si="8"/>
        <v>0</v>
      </c>
      <c r="AX75" s="240"/>
      <c r="AY75" s="241"/>
      <c r="AZ75" s="242"/>
      <c r="BA75" s="242"/>
      <c r="BB75" s="242"/>
      <c r="BC75" s="242"/>
      <c r="BD75" s="242"/>
      <c r="BE75" s="315">
        <f t="shared" si="9"/>
        <v>0</v>
      </c>
    </row>
    <row r="76" spans="1:57" ht="24.75" customHeight="1" x14ac:dyDescent="0.25">
      <c r="A76" s="305">
        <v>66</v>
      </c>
      <c r="B76" s="602"/>
      <c r="C76" s="682"/>
      <c r="D76" s="602"/>
      <c r="E76" s="602"/>
      <c r="F76" s="602"/>
      <c r="G76" s="602"/>
      <c r="H76" s="602"/>
      <c r="I76" s="682"/>
      <c r="J76" s="682"/>
      <c r="K76" s="681" t="s">
        <v>2369</v>
      </c>
      <c r="L76" s="681" t="s">
        <v>2791</v>
      </c>
      <c r="M76" s="499"/>
      <c r="N76" s="519" t="s">
        <v>2270</v>
      </c>
      <c r="O76" s="519" t="s">
        <v>2181</v>
      </c>
      <c r="P76" s="519">
        <v>0</v>
      </c>
      <c r="Q76" s="557">
        <v>1</v>
      </c>
      <c r="R76" s="558"/>
      <c r="S76" s="554">
        <f t="shared" si="81"/>
        <v>0</v>
      </c>
      <c r="T76" s="554">
        <f t="shared" si="76"/>
        <v>0</v>
      </c>
      <c r="U76" s="554">
        <f t="shared" si="77"/>
        <v>0</v>
      </c>
      <c r="V76" s="554">
        <f t="shared" si="78"/>
        <v>0</v>
      </c>
      <c r="W76" s="554">
        <f t="shared" si="79"/>
        <v>0</v>
      </c>
      <c r="X76" s="555">
        <f t="shared" si="80"/>
        <v>0</v>
      </c>
      <c r="Y76" s="559" t="s">
        <v>2402</v>
      </c>
      <c r="Z76" s="244"/>
      <c r="AA76" s="237"/>
      <c r="AB76" s="238"/>
      <c r="AC76" s="238"/>
      <c r="AD76" s="238"/>
      <c r="AE76" s="238"/>
      <c r="AF76" s="238"/>
      <c r="AG76" s="311">
        <f t="shared" ref="AG76:AG105" si="82">+SUM(AB76:AF76)</f>
        <v>0</v>
      </c>
      <c r="AH76" s="240"/>
      <c r="AI76" s="241"/>
      <c r="AJ76" s="242"/>
      <c r="AK76" s="242"/>
      <c r="AL76" s="242"/>
      <c r="AM76" s="242"/>
      <c r="AN76" s="242"/>
      <c r="AO76" s="315">
        <f t="shared" si="7"/>
        <v>0</v>
      </c>
      <c r="AP76" s="244"/>
      <c r="AQ76" s="237"/>
      <c r="AR76" s="238"/>
      <c r="AS76" s="238"/>
      <c r="AT76" s="238"/>
      <c r="AU76" s="238"/>
      <c r="AV76" s="238"/>
      <c r="AW76" s="311">
        <f t="shared" ref="AW76:AW105" si="83">+SUM(AR76:AV76)</f>
        <v>0</v>
      </c>
      <c r="AX76" s="240"/>
      <c r="AY76" s="241"/>
      <c r="AZ76" s="242"/>
      <c r="BA76" s="242"/>
      <c r="BB76" s="242"/>
      <c r="BC76" s="242"/>
      <c r="BD76" s="242"/>
      <c r="BE76" s="315">
        <f t="shared" ref="BE76:BE105" si="84">+SUM(AZ76:BD76)</f>
        <v>0</v>
      </c>
    </row>
    <row r="77" spans="1:57" ht="26.25" customHeight="1" x14ac:dyDescent="0.25">
      <c r="A77" s="305">
        <v>67</v>
      </c>
      <c r="B77" s="602"/>
      <c r="C77" s="682"/>
      <c r="D77" s="602"/>
      <c r="E77" s="602"/>
      <c r="F77" s="602"/>
      <c r="G77" s="602"/>
      <c r="H77" s="602"/>
      <c r="I77" s="682"/>
      <c r="J77" s="682"/>
      <c r="K77" s="683"/>
      <c r="L77" s="683"/>
      <c r="M77" s="499"/>
      <c r="N77" s="519" t="s">
        <v>2473</v>
      </c>
      <c r="O77" s="519" t="s">
        <v>2472</v>
      </c>
      <c r="P77" s="519">
        <v>0</v>
      </c>
      <c r="Q77" s="557">
        <v>1</v>
      </c>
      <c r="R77" s="558"/>
      <c r="S77" s="554">
        <f t="shared" si="81"/>
        <v>0</v>
      </c>
      <c r="T77" s="554">
        <f t="shared" si="76"/>
        <v>0</v>
      </c>
      <c r="U77" s="554">
        <f t="shared" si="77"/>
        <v>0</v>
      </c>
      <c r="V77" s="554">
        <f t="shared" si="78"/>
        <v>0</v>
      </c>
      <c r="W77" s="554">
        <f t="shared" si="79"/>
        <v>0</v>
      </c>
      <c r="X77" s="555">
        <f t="shared" si="80"/>
        <v>0</v>
      </c>
      <c r="Y77" s="559" t="s">
        <v>2402</v>
      </c>
      <c r="Z77" s="244"/>
      <c r="AA77" s="237"/>
      <c r="AB77" s="238"/>
      <c r="AC77" s="238"/>
      <c r="AD77" s="238"/>
      <c r="AE77" s="238"/>
      <c r="AF77" s="238"/>
      <c r="AG77" s="311">
        <f t="shared" si="82"/>
        <v>0</v>
      </c>
      <c r="AH77" s="240"/>
      <c r="AI77" s="241"/>
      <c r="AJ77" s="242"/>
      <c r="AK77" s="242"/>
      <c r="AL77" s="242"/>
      <c r="AM77" s="242"/>
      <c r="AN77" s="242"/>
      <c r="AO77" s="315">
        <f t="shared" ref="AO77:AO105" si="85">+SUM(AJ77:AN77)</f>
        <v>0</v>
      </c>
      <c r="AP77" s="244"/>
      <c r="AQ77" s="237"/>
      <c r="AR77" s="238"/>
      <c r="AS77" s="238"/>
      <c r="AT77" s="238"/>
      <c r="AU77" s="238"/>
      <c r="AV77" s="238"/>
      <c r="AW77" s="311">
        <f t="shared" si="83"/>
        <v>0</v>
      </c>
      <c r="AX77" s="240"/>
      <c r="AY77" s="241"/>
      <c r="AZ77" s="242"/>
      <c r="BA77" s="242"/>
      <c r="BB77" s="242"/>
      <c r="BC77" s="242"/>
      <c r="BD77" s="242"/>
      <c r="BE77" s="315">
        <f t="shared" si="84"/>
        <v>0</v>
      </c>
    </row>
    <row r="78" spans="1:57" ht="26.25" customHeight="1" x14ac:dyDescent="0.25">
      <c r="A78" s="305">
        <v>68</v>
      </c>
      <c r="B78" s="602"/>
      <c r="C78" s="682"/>
      <c r="D78" s="602"/>
      <c r="E78" s="602"/>
      <c r="F78" s="602"/>
      <c r="G78" s="602"/>
      <c r="H78" s="602"/>
      <c r="I78" s="682"/>
      <c r="J78" s="682"/>
      <c r="K78" s="519" t="s">
        <v>2370</v>
      </c>
      <c r="L78" s="516" t="s">
        <v>2477</v>
      </c>
      <c r="M78" s="499"/>
      <c r="N78" s="519" t="s">
        <v>2478</v>
      </c>
      <c r="O78" s="519" t="s">
        <v>2479</v>
      </c>
      <c r="P78" s="519">
        <v>0</v>
      </c>
      <c r="Q78" s="557">
        <v>1</v>
      </c>
      <c r="R78" s="558"/>
      <c r="S78" s="554">
        <f t="shared" si="81"/>
        <v>0</v>
      </c>
      <c r="T78" s="554">
        <f t="shared" ref="T78" si="86">AC78+AK78+AS78+BA78</f>
        <v>50000000</v>
      </c>
      <c r="U78" s="554">
        <f t="shared" ref="U78" si="87">AD78+AL78+AT78+BB78</f>
        <v>0</v>
      </c>
      <c r="V78" s="554">
        <f t="shared" ref="V78" si="88">AE78+AM78+AU78+BC78</f>
        <v>0</v>
      </c>
      <c r="W78" s="554">
        <f t="shared" ref="W78" si="89">AF78+AN78+AV78+BD78</f>
        <v>0</v>
      </c>
      <c r="X78" s="555">
        <f t="shared" ref="X78" si="90">+SUM(S78:W78)</f>
        <v>50000000</v>
      </c>
      <c r="Y78" s="559" t="s">
        <v>2402</v>
      </c>
      <c r="Z78" s="244"/>
      <c r="AA78" s="237"/>
      <c r="AB78" s="238"/>
      <c r="AC78" s="238"/>
      <c r="AD78" s="238"/>
      <c r="AE78" s="238"/>
      <c r="AF78" s="238"/>
      <c r="AG78" s="311">
        <f t="shared" si="82"/>
        <v>0</v>
      </c>
      <c r="AH78" s="240"/>
      <c r="AI78" s="241"/>
      <c r="AJ78" s="242"/>
      <c r="AK78" s="242"/>
      <c r="AL78" s="242"/>
      <c r="AM78" s="242"/>
      <c r="AN78" s="242"/>
      <c r="AO78" s="315">
        <f t="shared" si="85"/>
        <v>0</v>
      </c>
      <c r="AP78" s="244"/>
      <c r="AQ78" s="237"/>
      <c r="AR78" s="238"/>
      <c r="AS78" s="238">
        <v>50000000</v>
      </c>
      <c r="AT78" s="238"/>
      <c r="AU78" s="238"/>
      <c r="AV78" s="238"/>
      <c r="AW78" s="311">
        <f t="shared" si="83"/>
        <v>50000000</v>
      </c>
      <c r="AX78" s="240"/>
      <c r="AY78" s="241"/>
      <c r="AZ78" s="242"/>
      <c r="BA78" s="242"/>
      <c r="BB78" s="242"/>
      <c r="BC78" s="242"/>
      <c r="BD78" s="242"/>
      <c r="BE78" s="315">
        <f t="shared" si="84"/>
        <v>0</v>
      </c>
    </row>
    <row r="79" spans="1:57" ht="26.25" customHeight="1" x14ac:dyDescent="0.25">
      <c r="A79" s="305"/>
      <c r="B79" s="602"/>
      <c r="C79" s="682"/>
      <c r="D79" s="602"/>
      <c r="E79" s="602"/>
      <c r="F79" s="602"/>
      <c r="G79" s="602"/>
      <c r="H79" s="602"/>
      <c r="I79" s="682"/>
      <c r="J79" s="682"/>
      <c r="K79" s="519" t="s">
        <v>2371</v>
      </c>
      <c r="L79" s="516" t="s">
        <v>2555</v>
      </c>
      <c r="M79" s="499"/>
      <c r="N79" s="519" t="s">
        <v>2572</v>
      </c>
      <c r="O79" s="519" t="s">
        <v>2573</v>
      </c>
      <c r="P79" s="519">
        <v>0</v>
      </c>
      <c r="Q79" s="557">
        <v>1</v>
      </c>
      <c r="R79" s="558"/>
      <c r="S79" s="554">
        <f t="shared" ref="S79:S80" si="91">AB79+AJ79+AR79+AZ79</f>
        <v>0</v>
      </c>
      <c r="T79" s="554">
        <f t="shared" ref="T79:T80" si="92">AC79+AK79+AS79+BA79</f>
        <v>20000000</v>
      </c>
      <c r="U79" s="554">
        <f t="shared" ref="U79:U80" si="93">AD79+AL79+AT79+BB79</f>
        <v>0</v>
      </c>
      <c r="V79" s="554">
        <f t="shared" ref="V79:V80" si="94">AE79+AM79+AU79+BC79</f>
        <v>0</v>
      </c>
      <c r="W79" s="554">
        <f t="shared" ref="W79:W80" si="95">AF79+AN79+AV79+BD79</f>
        <v>0</v>
      </c>
      <c r="X79" s="555">
        <f t="shared" ref="X79:X80" si="96">+SUM(S79:W79)</f>
        <v>20000000</v>
      </c>
      <c r="Y79" s="559" t="s">
        <v>2402</v>
      </c>
      <c r="Z79" s="244"/>
      <c r="AA79" s="237"/>
      <c r="AB79" s="238"/>
      <c r="AC79" s="238"/>
      <c r="AD79" s="238"/>
      <c r="AE79" s="238"/>
      <c r="AF79" s="238"/>
      <c r="AG79" s="311">
        <f t="shared" si="82"/>
        <v>0</v>
      </c>
      <c r="AH79" s="240">
        <v>1</v>
      </c>
      <c r="AI79" s="241"/>
      <c r="AJ79" s="242"/>
      <c r="AK79" s="242">
        <v>20000000</v>
      </c>
      <c r="AL79" s="242"/>
      <c r="AM79" s="242"/>
      <c r="AN79" s="242"/>
      <c r="AO79" s="315">
        <f t="shared" si="85"/>
        <v>20000000</v>
      </c>
      <c r="AP79" s="244"/>
      <c r="AQ79" s="237"/>
      <c r="AR79" s="238"/>
      <c r="AS79" s="238"/>
      <c r="AT79" s="238"/>
      <c r="AU79" s="238"/>
      <c r="AV79" s="238"/>
      <c r="AW79" s="311">
        <f t="shared" si="83"/>
        <v>0</v>
      </c>
      <c r="AX79" s="240"/>
      <c r="AY79" s="241"/>
      <c r="AZ79" s="242"/>
      <c r="BA79" s="242"/>
      <c r="BB79" s="242"/>
      <c r="BC79" s="242"/>
      <c r="BD79" s="242"/>
      <c r="BE79" s="315">
        <f t="shared" si="84"/>
        <v>0</v>
      </c>
    </row>
    <row r="80" spans="1:57" ht="33.75" customHeight="1" x14ac:dyDescent="0.25">
      <c r="A80" s="305"/>
      <c r="B80" s="602"/>
      <c r="C80" s="682"/>
      <c r="D80" s="602"/>
      <c r="E80" s="602"/>
      <c r="F80" s="602"/>
      <c r="G80" s="602"/>
      <c r="H80" s="602"/>
      <c r="I80" s="682"/>
      <c r="J80" s="682"/>
      <c r="K80" s="519" t="s">
        <v>2554</v>
      </c>
      <c r="L80" s="516" t="s">
        <v>2556</v>
      </c>
      <c r="M80" s="499"/>
      <c r="N80" s="519" t="s">
        <v>2580</v>
      </c>
      <c r="O80" s="519" t="s">
        <v>2573</v>
      </c>
      <c r="P80" s="519">
        <v>0</v>
      </c>
      <c r="Q80" s="557">
        <v>1</v>
      </c>
      <c r="R80" s="558"/>
      <c r="S80" s="554">
        <f t="shared" si="91"/>
        <v>0</v>
      </c>
      <c r="T80" s="554">
        <f t="shared" si="92"/>
        <v>0</v>
      </c>
      <c r="U80" s="554">
        <f t="shared" si="93"/>
        <v>0</v>
      </c>
      <c r="V80" s="554">
        <f t="shared" si="94"/>
        <v>0</v>
      </c>
      <c r="W80" s="554">
        <f t="shared" si="95"/>
        <v>0</v>
      </c>
      <c r="X80" s="555">
        <f t="shared" si="96"/>
        <v>0</v>
      </c>
      <c r="Y80" s="559" t="s">
        <v>2402</v>
      </c>
      <c r="Z80" s="244"/>
      <c r="AA80" s="237"/>
      <c r="AB80" s="238"/>
      <c r="AC80" s="238"/>
      <c r="AD80" s="238"/>
      <c r="AE80" s="238"/>
      <c r="AF80" s="238"/>
      <c r="AG80" s="311">
        <f t="shared" si="82"/>
        <v>0</v>
      </c>
      <c r="AH80" s="240"/>
      <c r="AI80" s="241"/>
      <c r="AJ80" s="242"/>
      <c r="AK80" s="242"/>
      <c r="AL80" s="242"/>
      <c r="AM80" s="242"/>
      <c r="AN80" s="242"/>
      <c r="AO80" s="315">
        <f t="shared" si="85"/>
        <v>0</v>
      </c>
      <c r="AP80" s="244"/>
      <c r="AQ80" s="237"/>
      <c r="AR80" s="238"/>
      <c r="AS80" s="238"/>
      <c r="AT80" s="238"/>
      <c r="AU80" s="238"/>
      <c r="AV80" s="238"/>
      <c r="AW80" s="311">
        <f t="shared" si="83"/>
        <v>0</v>
      </c>
      <c r="AX80" s="240"/>
      <c r="AY80" s="241"/>
      <c r="AZ80" s="242"/>
      <c r="BA80" s="242"/>
      <c r="BB80" s="242"/>
      <c r="BC80" s="242"/>
      <c r="BD80" s="242"/>
      <c r="BE80" s="315">
        <f t="shared" si="84"/>
        <v>0</v>
      </c>
    </row>
    <row r="81" spans="1:57" ht="33.75" customHeight="1" x14ac:dyDescent="0.25">
      <c r="A81" s="305"/>
      <c r="B81" s="603"/>
      <c r="C81" s="683"/>
      <c r="D81" s="603"/>
      <c r="E81" s="603"/>
      <c r="F81" s="603"/>
      <c r="G81" s="603"/>
      <c r="H81" s="602"/>
      <c r="I81" s="683"/>
      <c r="J81" s="682"/>
      <c r="K81" s="519" t="s">
        <v>2584</v>
      </c>
      <c r="L81" s="516" t="s">
        <v>2583</v>
      </c>
      <c r="M81" s="499" t="s">
        <v>1927</v>
      </c>
      <c r="N81" s="519" t="s">
        <v>2585</v>
      </c>
      <c r="O81" s="519" t="s">
        <v>2573</v>
      </c>
      <c r="P81" s="519">
        <v>0</v>
      </c>
      <c r="Q81" s="557">
        <v>1</v>
      </c>
      <c r="R81" s="558"/>
      <c r="S81" s="554">
        <f t="shared" ref="S81" si="97">AB81+AJ81+AR81+AZ81</f>
        <v>0</v>
      </c>
      <c r="T81" s="554">
        <f t="shared" ref="T81" si="98">AC81+AK81+AS81+BA81</f>
        <v>0</v>
      </c>
      <c r="U81" s="554">
        <f t="shared" ref="U81" si="99">AD81+AL81+AT81+BB81</f>
        <v>0</v>
      </c>
      <c r="V81" s="554">
        <f t="shared" ref="V81" si="100">AE81+AM81+AU81+BC81</f>
        <v>200000000</v>
      </c>
      <c r="W81" s="554">
        <f t="shared" ref="W81" si="101">AF81+AN81+AV81+BD81</f>
        <v>0</v>
      </c>
      <c r="X81" s="555">
        <f t="shared" ref="X81" si="102">+SUM(S81:W81)</f>
        <v>200000000</v>
      </c>
      <c r="Y81" s="559" t="s">
        <v>2402</v>
      </c>
      <c r="Z81" s="244"/>
      <c r="AA81" s="237"/>
      <c r="AB81" s="238"/>
      <c r="AC81" s="238"/>
      <c r="AD81" s="238"/>
      <c r="AE81" s="238"/>
      <c r="AF81" s="238"/>
      <c r="AG81" s="311">
        <f t="shared" si="82"/>
        <v>0</v>
      </c>
      <c r="AH81" s="240"/>
      <c r="AI81" s="241"/>
      <c r="AJ81" s="242"/>
      <c r="AK81" s="242"/>
      <c r="AL81" s="242"/>
      <c r="AM81" s="242"/>
      <c r="AN81" s="242"/>
      <c r="AO81" s="315">
        <f t="shared" si="85"/>
        <v>0</v>
      </c>
      <c r="AP81" s="244"/>
      <c r="AQ81" s="237"/>
      <c r="AR81" s="238"/>
      <c r="AS81" s="238"/>
      <c r="AT81" s="238"/>
      <c r="AU81" s="238"/>
      <c r="AV81" s="238"/>
      <c r="AW81" s="311">
        <f t="shared" si="83"/>
        <v>0</v>
      </c>
      <c r="AX81" s="240">
        <v>1</v>
      </c>
      <c r="AY81" s="241"/>
      <c r="AZ81" s="242"/>
      <c r="BA81" s="242"/>
      <c r="BB81" s="242"/>
      <c r="BC81" s="242">
        <v>200000000</v>
      </c>
      <c r="BD81" s="242"/>
      <c r="BE81" s="315">
        <f t="shared" si="84"/>
        <v>200000000</v>
      </c>
    </row>
    <row r="82" spans="1:57" ht="33" customHeight="1" x14ac:dyDescent="0.25">
      <c r="A82" s="305">
        <v>69</v>
      </c>
      <c r="B82" s="601" t="s">
        <v>1599</v>
      </c>
      <c r="C82" s="681"/>
      <c r="D82" s="601">
        <v>2</v>
      </c>
      <c r="E82" s="601"/>
      <c r="F82" s="601" t="s">
        <v>1424</v>
      </c>
      <c r="G82" s="679" t="s">
        <v>2622</v>
      </c>
      <c r="H82" s="601" t="s">
        <v>28</v>
      </c>
      <c r="I82" s="684"/>
      <c r="J82" s="681" t="s">
        <v>2106</v>
      </c>
      <c r="K82" s="519" t="s">
        <v>2305</v>
      </c>
      <c r="L82" s="499" t="s">
        <v>2388</v>
      </c>
      <c r="M82" s="499"/>
      <c r="N82" s="519" t="s">
        <v>2491</v>
      </c>
      <c r="O82" s="519" t="s">
        <v>2586</v>
      </c>
      <c r="P82" s="519">
        <v>0</v>
      </c>
      <c r="Q82" s="557">
        <v>200</v>
      </c>
      <c r="R82" s="558" t="e">
        <f t="shared" ref="R82" si="103">+(Z82+AH82+AP82+AX82)/N84*100</f>
        <v>#VALUE!</v>
      </c>
      <c r="S82" s="554">
        <f t="shared" si="81"/>
        <v>0</v>
      </c>
      <c r="T82" s="554">
        <f t="shared" ref="T82:W83" si="104">AC82+AK82+AS82+BA82</f>
        <v>500000000</v>
      </c>
      <c r="U82" s="554">
        <f t="shared" si="104"/>
        <v>0</v>
      </c>
      <c r="V82" s="554">
        <f t="shared" si="104"/>
        <v>4400000000</v>
      </c>
      <c r="W82" s="554">
        <f t="shared" si="104"/>
        <v>0</v>
      </c>
      <c r="X82" s="555">
        <f>+SUM(S82:W82)</f>
        <v>4900000000</v>
      </c>
      <c r="Y82" s="559" t="s">
        <v>2399</v>
      </c>
      <c r="Z82" s="244">
        <v>20</v>
      </c>
      <c r="AA82" s="237" t="e">
        <f t="shared" ref="AA82" si="105">+Z82/$N84*100</f>
        <v>#VALUE!</v>
      </c>
      <c r="AB82" s="238"/>
      <c r="AC82" s="238">
        <f>20*5000000</f>
        <v>100000000</v>
      </c>
      <c r="AD82" s="238"/>
      <c r="AE82" s="238"/>
      <c r="AF82" s="238"/>
      <c r="AG82" s="311">
        <f t="shared" si="82"/>
        <v>100000000</v>
      </c>
      <c r="AH82" s="240">
        <v>200</v>
      </c>
      <c r="AI82" s="241" t="e">
        <f t="shared" ref="AI82" si="106">+AH82/$N84*100</f>
        <v>#VALUE!</v>
      </c>
      <c r="AJ82" s="242"/>
      <c r="AK82" s="242">
        <f>100*2000000</f>
        <v>200000000</v>
      </c>
      <c r="AL82" s="242"/>
      <c r="AM82" s="242">
        <f>100*22000000</f>
        <v>2200000000</v>
      </c>
      <c r="AN82" s="242"/>
      <c r="AO82" s="315">
        <f t="shared" si="85"/>
        <v>2400000000</v>
      </c>
      <c r="AP82" s="244">
        <v>100</v>
      </c>
      <c r="AQ82" s="237" t="e">
        <f t="shared" ref="AQ82" si="107">+AP82/$N84*100</f>
        <v>#VALUE!</v>
      </c>
      <c r="AR82" s="238"/>
      <c r="AS82" s="238">
        <f>100*2000000</f>
        <v>200000000</v>
      </c>
      <c r="AT82" s="238"/>
      <c r="AU82" s="238">
        <f>100*22000000</f>
        <v>2200000000</v>
      </c>
      <c r="AV82" s="238"/>
      <c r="AW82" s="311">
        <f t="shared" si="83"/>
        <v>2400000000</v>
      </c>
      <c r="AX82" s="240"/>
      <c r="AY82" s="241" t="e">
        <f t="shared" ref="AY82" si="108">+AX82/$N84*100</f>
        <v>#VALUE!</v>
      </c>
      <c r="AZ82" s="242"/>
      <c r="BA82" s="242"/>
      <c r="BB82" s="242"/>
      <c r="BC82" s="242"/>
      <c r="BD82" s="242"/>
      <c r="BE82" s="315">
        <f t="shared" si="84"/>
        <v>0</v>
      </c>
    </row>
    <row r="83" spans="1:57" ht="30" customHeight="1" x14ac:dyDescent="0.25">
      <c r="A83" s="305">
        <v>70</v>
      </c>
      <c r="B83" s="602"/>
      <c r="C83" s="682"/>
      <c r="D83" s="602"/>
      <c r="E83" s="602"/>
      <c r="F83" s="602"/>
      <c r="G83" s="679"/>
      <c r="H83" s="602"/>
      <c r="I83" s="684"/>
      <c r="J83" s="682"/>
      <c r="K83" s="519" t="s">
        <v>2306</v>
      </c>
      <c r="L83" s="499" t="s">
        <v>2086</v>
      </c>
      <c r="M83" s="499"/>
      <c r="N83" s="519" t="s">
        <v>2490</v>
      </c>
      <c r="O83" s="519" t="s">
        <v>2586</v>
      </c>
      <c r="P83" s="519">
        <v>0</v>
      </c>
      <c r="Q83" s="557">
        <v>200</v>
      </c>
      <c r="R83" s="558" t="e">
        <f>+(Z83+AH83+AP83+AX83)/#REF!*100</f>
        <v>#REF!</v>
      </c>
      <c r="S83" s="554">
        <f t="shared" si="81"/>
        <v>0</v>
      </c>
      <c r="T83" s="554">
        <f t="shared" si="104"/>
        <v>635000000</v>
      </c>
      <c r="U83" s="554">
        <f t="shared" si="104"/>
        <v>0</v>
      </c>
      <c r="V83" s="554">
        <f t="shared" si="104"/>
        <v>0</v>
      </c>
      <c r="W83" s="554">
        <f t="shared" si="104"/>
        <v>0</v>
      </c>
      <c r="X83" s="555">
        <f>+SUM(S83:W83)</f>
        <v>635000000</v>
      </c>
      <c r="Y83" s="559" t="s">
        <v>2399</v>
      </c>
      <c r="Z83" s="244">
        <v>25</v>
      </c>
      <c r="AA83" s="237" t="e">
        <f>+Z83/#REF!*100</f>
        <v>#REF!</v>
      </c>
      <c r="AB83" s="238"/>
      <c r="AC83" s="238">
        <f>25*3000000</f>
        <v>75000000</v>
      </c>
      <c r="AD83" s="238"/>
      <c r="AE83" s="238"/>
      <c r="AF83" s="238"/>
      <c r="AG83" s="311">
        <f t="shared" si="82"/>
        <v>75000000</v>
      </c>
      <c r="AH83" s="240">
        <v>75</v>
      </c>
      <c r="AI83" s="241" t="e">
        <f>+AH83/#REF!*100</f>
        <v>#REF!</v>
      </c>
      <c r="AJ83" s="242"/>
      <c r="AK83" s="242">
        <f>75*3000000</f>
        <v>225000000</v>
      </c>
      <c r="AL83" s="242"/>
      <c r="AM83" s="242"/>
      <c r="AN83" s="242"/>
      <c r="AO83" s="315">
        <f t="shared" si="85"/>
        <v>225000000</v>
      </c>
      <c r="AP83" s="244">
        <v>50</v>
      </c>
      <c r="AQ83" s="237" t="e">
        <f>+AP83/#REF!*100</f>
        <v>#REF!</v>
      </c>
      <c r="AR83" s="238"/>
      <c r="AS83" s="238">
        <f>50*3200000</f>
        <v>160000000</v>
      </c>
      <c r="AT83" s="238"/>
      <c r="AU83" s="238"/>
      <c r="AV83" s="238"/>
      <c r="AW83" s="311">
        <f t="shared" si="83"/>
        <v>160000000</v>
      </c>
      <c r="AX83" s="240">
        <v>50</v>
      </c>
      <c r="AY83" s="241" t="e">
        <f>+AX83/#REF!*100</f>
        <v>#REF!</v>
      </c>
      <c r="AZ83" s="242"/>
      <c r="BA83" s="242">
        <f>50*3500000</f>
        <v>175000000</v>
      </c>
      <c r="BB83" s="242"/>
      <c r="BC83" s="242"/>
      <c r="BD83" s="242"/>
      <c r="BE83" s="315">
        <f t="shared" si="84"/>
        <v>175000000</v>
      </c>
    </row>
    <row r="84" spans="1:57" ht="22.5" customHeight="1" x14ac:dyDescent="0.25">
      <c r="A84" s="305">
        <v>71</v>
      </c>
      <c r="B84" s="602"/>
      <c r="C84" s="682"/>
      <c r="D84" s="602"/>
      <c r="E84" s="602"/>
      <c r="F84" s="602"/>
      <c r="G84" s="679"/>
      <c r="H84" s="602"/>
      <c r="I84" s="684"/>
      <c r="J84" s="682"/>
      <c r="K84" s="519" t="s">
        <v>2307</v>
      </c>
      <c r="L84" s="499" t="s">
        <v>29</v>
      </c>
      <c r="M84" s="499"/>
      <c r="N84" s="519" t="s">
        <v>2100</v>
      </c>
      <c r="O84" s="519" t="s">
        <v>2586</v>
      </c>
      <c r="P84" s="519">
        <v>15</v>
      </c>
      <c r="Q84" s="557">
        <f>P84+30</f>
        <v>45</v>
      </c>
      <c r="R84" s="558" t="e">
        <f>+(Z84+AH84+AP84+AX84)/N85*100</f>
        <v>#VALUE!</v>
      </c>
      <c r="S84" s="554">
        <f t="shared" si="81"/>
        <v>0</v>
      </c>
      <c r="T84" s="554">
        <f t="shared" ref="T84:W105" si="109">AC84+AK84+AS84+BA84</f>
        <v>60000000</v>
      </c>
      <c r="U84" s="554">
        <f t="shared" si="109"/>
        <v>0</v>
      </c>
      <c r="V84" s="554">
        <f t="shared" si="109"/>
        <v>600000000</v>
      </c>
      <c r="W84" s="554">
        <f t="shared" si="109"/>
        <v>0</v>
      </c>
      <c r="X84" s="555">
        <f t="shared" ref="X84:X106" si="110">+SUM(S84:W84)</f>
        <v>660000000</v>
      </c>
      <c r="Y84" s="559" t="s">
        <v>2399</v>
      </c>
      <c r="Z84" s="244"/>
      <c r="AA84" s="237" t="e">
        <f>+Z84/$N85*100</f>
        <v>#VALUE!</v>
      </c>
      <c r="AB84" s="238"/>
      <c r="AC84" s="238"/>
      <c r="AD84" s="238"/>
      <c r="AE84" s="238"/>
      <c r="AF84" s="238"/>
      <c r="AG84" s="311">
        <f t="shared" si="82"/>
        <v>0</v>
      </c>
      <c r="AH84" s="240">
        <v>10</v>
      </c>
      <c r="AI84" s="241" t="e">
        <f>+AH84/$N85*100</f>
        <v>#VALUE!</v>
      </c>
      <c r="AJ84" s="242"/>
      <c r="AK84" s="242">
        <f>10*2000000</f>
        <v>20000000</v>
      </c>
      <c r="AL84" s="242"/>
      <c r="AM84" s="242">
        <f>10*20000000</f>
        <v>200000000</v>
      </c>
      <c r="AN84" s="242"/>
      <c r="AO84" s="315">
        <f t="shared" si="85"/>
        <v>220000000</v>
      </c>
      <c r="AP84" s="244">
        <v>10</v>
      </c>
      <c r="AQ84" s="237" t="e">
        <f>+AP84/$N85*100</f>
        <v>#VALUE!</v>
      </c>
      <c r="AR84" s="238"/>
      <c r="AS84" s="238">
        <f>10*2000000</f>
        <v>20000000</v>
      </c>
      <c r="AT84" s="238"/>
      <c r="AU84" s="238">
        <f>10*20000000</f>
        <v>200000000</v>
      </c>
      <c r="AV84" s="238"/>
      <c r="AW84" s="311">
        <f t="shared" si="83"/>
        <v>220000000</v>
      </c>
      <c r="AX84" s="240">
        <v>10</v>
      </c>
      <c r="AY84" s="241" t="e">
        <f>+AX84/$N85*100</f>
        <v>#VALUE!</v>
      </c>
      <c r="AZ84" s="242"/>
      <c r="BA84" s="242">
        <f>10*2000000</f>
        <v>20000000</v>
      </c>
      <c r="BB84" s="242"/>
      <c r="BC84" s="242">
        <f>10*20000000</f>
        <v>200000000</v>
      </c>
      <c r="BD84" s="242"/>
      <c r="BE84" s="315">
        <f t="shared" si="84"/>
        <v>220000000</v>
      </c>
    </row>
    <row r="85" spans="1:57" ht="36.75" customHeight="1" x14ac:dyDescent="0.25">
      <c r="A85" s="305">
        <v>72</v>
      </c>
      <c r="B85" s="602"/>
      <c r="C85" s="682"/>
      <c r="D85" s="602"/>
      <c r="E85" s="602"/>
      <c r="F85" s="602"/>
      <c r="G85" s="679"/>
      <c r="H85" s="602"/>
      <c r="I85" s="684"/>
      <c r="J85" s="682"/>
      <c r="K85" s="519" t="s">
        <v>2372</v>
      </c>
      <c r="L85" s="499" t="s">
        <v>1183</v>
      </c>
      <c r="M85" s="499"/>
      <c r="N85" s="519" t="s">
        <v>2101</v>
      </c>
      <c r="O85" s="519" t="s">
        <v>2587</v>
      </c>
      <c r="P85" s="519">
        <v>7</v>
      </c>
      <c r="Q85" s="557">
        <f>P85+325</f>
        <v>332</v>
      </c>
      <c r="R85" s="558" t="e">
        <f>+(Z85+AH85+AP85+AX85)/#REF!*100</f>
        <v>#REF!</v>
      </c>
      <c r="S85" s="554">
        <f t="shared" si="81"/>
        <v>0</v>
      </c>
      <c r="T85" s="554">
        <f t="shared" si="109"/>
        <v>0</v>
      </c>
      <c r="U85" s="554">
        <f t="shared" si="109"/>
        <v>0</v>
      </c>
      <c r="V85" s="554">
        <f t="shared" si="109"/>
        <v>7875000000</v>
      </c>
      <c r="W85" s="554">
        <f t="shared" si="109"/>
        <v>0</v>
      </c>
      <c r="X85" s="555">
        <f t="shared" si="110"/>
        <v>7875000000</v>
      </c>
      <c r="Y85" s="559" t="s">
        <v>2399</v>
      </c>
      <c r="Z85" s="244">
        <v>325</v>
      </c>
      <c r="AA85" s="237" t="e">
        <f>+Z85/#REF!*100</f>
        <v>#REF!</v>
      </c>
      <c r="AB85" s="238"/>
      <c r="AC85" s="238"/>
      <c r="AD85" s="238"/>
      <c r="AE85" s="238">
        <f>25000000*200+125*23000000</f>
        <v>7875000000</v>
      </c>
      <c r="AF85" s="238"/>
      <c r="AG85" s="311">
        <f t="shared" si="82"/>
        <v>7875000000</v>
      </c>
      <c r="AH85" s="240"/>
      <c r="AI85" s="241" t="e">
        <f>+AH85/#REF!*100</f>
        <v>#REF!</v>
      </c>
      <c r="AJ85" s="242"/>
      <c r="AK85" s="242"/>
      <c r="AL85" s="242"/>
      <c r="AM85" s="242"/>
      <c r="AN85" s="242"/>
      <c r="AO85" s="315">
        <f t="shared" si="85"/>
        <v>0</v>
      </c>
      <c r="AP85" s="244">
        <v>14</v>
      </c>
      <c r="AQ85" s="237" t="e">
        <f>+AP85/#REF!*100</f>
        <v>#REF!</v>
      </c>
      <c r="AR85" s="238"/>
      <c r="AS85" s="238"/>
      <c r="AT85" s="238"/>
      <c r="AU85" s="238"/>
      <c r="AV85" s="238"/>
      <c r="AW85" s="311">
        <f t="shared" si="83"/>
        <v>0</v>
      </c>
      <c r="AX85" s="240"/>
      <c r="AY85" s="241" t="e">
        <f>+AX85/#REF!*100</f>
        <v>#REF!</v>
      </c>
      <c r="AZ85" s="242"/>
      <c r="BA85" s="242"/>
      <c r="BB85" s="242"/>
      <c r="BC85" s="242"/>
      <c r="BD85" s="242"/>
      <c r="BE85" s="315">
        <f t="shared" si="84"/>
        <v>0</v>
      </c>
    </row>
    <row r="86" spans="1:57" ht="32.25" customHeight="1" x14ac:dyDescent="0.25">
      <c r="A86" s="305">
        <v>73</v>
      </c>
      <c r="B86" s="602"/>
      <c r="C86" s="682"/>
      <c r="D86" s="602"/>
      <c r="E86" s="602"/>
      <c r="F86" s="602"/>
      <c r="G86" s="679"/>
      <c r="H86" s="602"/>
      <c r="I86" s="684"/>
      <c r="J86" s="682"/>
      <c r="K86" s="519" t="s">
        <v>2373</v>
      </c>
      <c r="L86" s="499" t="s">
        <v>2087</v>
      </c>
      <c r="M86" s="499"/>
      <c r="N86" s="519" t="s">
        <v>2033</v>
      </c>
      <c r="O86" s="519" t="s">
        <v>2588</v>
      </c>
      <c r="P86" s="519">
        <v>62</v>
      </c>
      <c r="Q86" s="557">
        <f>P86+400</f>
        <v>462</v>
      </c>
      <c r="R86" s="558"/>
      <c r="S86" s="554">
        <f t="shared" si="81"/>
        <v>0</v>
      </c>
      <c r="T86" s="554">
        <f t="shared" si="109"/>
        <v>1200000000</v>
      </c>
      <c r="U86" s="554">
        <f t="shared" si="109"/>
        <v>0</v>
      </c>
      <c r="V86" s="554">
        <f t="shared" si="109"/>
        <v>13200000000</v>
      </c>
      <c r="W86" s="554">
        <f t="shared" si="109"/>
        <v>0</v>
      </c>
      <c r="X86" s="555">
        <f t="shared" si="110"/>
        <v>14400000000</v>
      </c>
      <c r="Y86" s="559" t="s">
        <v>2399</v>
      </c>
      <c r="Z86" s="244"/>
      <c r="AA86" s="237"/>
      <c r="AB86" s="238"/>
      <c r="AC86" s="238"/>
      <c r="AD86" s="238"/>
      <c r="AE86" s="238"/>
      <c r="AF86" s="238"/>
      <c r="AG86" s="311">
        <f t="shared" si="82"/>
        <v>0</v>
      </c>
      <c r="AH86" s="240"/>
      <c r="AI86" s="241"/>
      <c r="AJ86" s="242"/>
      <c r="AK86" s="242">
        <f>200*2000000</f>
        <v>400000000</v>
      </c>
      <c r="AL86" s="242"/>
      <c r="AM86" s="242">
        <f>200*22000000</f>
        <v>4400000000</v>
      </c>
      <c r="AN86" s="242"/>
      <c r="AO86" s="315">
        <f t="shared" si="85"/>
        <v>4800000000</v>
      </c>
      <c r="AP86" s="244"/>
      <c r="AQ86" s="237"/>
      <c r="AR86" s="238"/>
      <c r="AS86" s="238">
        <f>200*2000000</f>
        <v>400000000</v>
      </c>
      <c r="AT86" s="238"/>
      <c r="AU86" s="238">
        <f>200*22000000</f>
        <v>4400000000</v>
      </c>
      <c r="AV86" s="238"/>
      <c r="AW86" s="311">
        <f t="shared" si="83"/>
        <v>4800000000</v>
      </c>
      <c r="AX86" s="240">
        <v>200</v>
      </c>
      <c r="AY86" s="241"/>
      <c r="AZ86" s="242"/>
      <c r="BA86" s="242">
        <f>200*2000000</f>
        <v>400000000</v>
      </c>
      <c r="BB86" s="242"/>
      <c r="BC86" s="242">
        <f>200*22000000</f>
        <v>4400000000</v>
      </c>
      <c r="BD86" s="242"/>
      <c r="BE86" s="315">
        <f t="shared" si="84"/>
        <v>4800000000</v>
      </c>
    </row>
    <row r="87" spans="1:57" ht="36.75" customHeight="1" x14ac:dyDescent="0.25">
      <c r="A87" s="305">
        <v>74</v>
      </c>
      <c r="B87" s="602"/>
      <c r="C87" s="682"/>
      <c r="D87" s="602"/>
      <c r="E87" s="602"/>
      <c r="F87" s="602"/>
      <c r="G87" s="545">
        <v>2.11</v>
      </c>
      <c r="H87" s="545" t="s">
        <v>2090</v>
      </c>
      <c r="I87" s="517"/>
      <c r="J87" s="519" t="s">
        <v>2107</v>
      </c>
      <c r="K87" s="519" t="s">
        <v>2374</v>
      </c>
      <c r="L87" s="499" t="s">
        <v>2105</v>
      </c>
      <c r="M87" s="499"/>
      <c r="N87" s="519" t="s">
        <v>2092</v>
      </c>
      <c r="O87" s="519" t="s">
        <v>2091</v>
      </c>
      <c r="P87" s="519">
        <v>0</v>
      </c>
      <c r="Q87" s="557">
        <v>1</v>
      </c>
      <c r="R87" s="558"/>
      <c r="S87" s="554">
        <f t="shared" si="81"/>
        <v>0</v>
      </c>
      <c r="T87" s="554">
        <f t="shared" si="109"/>
        <v>80000000</v>
      </c>
      <c r="U87" s="554">
        <f t="shared" si="109"/>
        <v>0</v>
      </c>
      <c r="V87" s="554">
        <f t="shared" si="109"/>
        <v>0</v>
      </c>
      <c r="W87" s="554">
        <f t="shared" si="109"/>
        <v>0</v>
      </c>
      <c r="X87" s="555">
        <f t="shared" si="110"/>
        <v>80000000</v>
      </c>
      <c r="Y87" s="559" t="s">
        <v>2581</v>
      </c>
      <c r="Z87" s="244"/>
      <c r="AA87" s="237"/>
      <c r="AB87" s="238"/>
      <c r="AC87" s="238">
        <v>80000000</v>
      </c>
      <c r="AD87" s="238"/>
      <c r="AE87" s="238"/>
      <c r="AF87" s="238"/>
      <c r="AG87" s="311">
        <f t="shared" si="82"/>
        <v>80000000</v>
      </c>
      <c r="AH87" s="240"/>
      <c r="AI87" s="241"/>
      <c r="AJ87" s="242"/>
      <c r="AK87" s="242"/>
      <c r="AL87" s="242"/>
      <c r="AM87" s="242"/>
      <c r="AN87" s="242"/>
      <c r="AO87" s="315">
        <f t="shared" si="85"/>
        <v>0</v>
      </c>
      <c r="AP87" s="244"/>
      <c r="AQ87" s="237"/>
      <c r="AR87" s="238"/>
      <c r="AS87" s="238"/>
      <c r="AT87" s="238"/>
      <c r="AU87" s="238"/>
      <c r="AV87" s="238"/>
      <c r="AW87" s="311">
        <f t="shared" si="83"/>
        <v>0</v>
      </c>
      <c r="AX87" s="240"/>
      <c r="AY87" s="241"/>
      <c r="AZ87" s="242"/>
      <c r="BA87" s="242"/>
      <c r="BB87" s="242"/>
      <c r="BC87" s="242"/>
      <c r="BD87" s="242"/>
      <c r="BE87" s="315">
        <f t="shared" si="84"/>
        <v>0</v>
      </c>
    </row>
    <row r="88" spans="1:57" ht="22.5" customHeight="1" x14ac:dyDescent="0.25">
      <c r="A88" s="305">
        <v>75</v>
      </c>
      <c r="B88" s="602"/>
      <c r="C88" s="682"/>
      <c r="D88" s="602"/>
      <c r="E88" s="602"/>
      <c r="F88" s="602"/>
      <c r="G88" s="601">
        <v>2.12</v>
      </c>
      <c r="H88" s="601" t="s">
        <v>2089</v>
      </c>
      <c r="I88" s="517"/>
      <c r="J88" s="681" t="s">
        <v>2103</v>
      </c>
      <c r="K88" s="681" t="s">
        <v>2375</v>
      </c>
      <c r="L88" s="681" t="s">
        <v>2094</v>
      </c>
      <c r="M88" s="499"/>
      <c r="N88" s="519" t="s">
        <v>2102</v>
      </c>
      <c r="O88" s="519" t="s">
        <v>2096</v>
      </c>
      <c r="P88" s="519">
        <v>1500</v>
      </c>
      <c r="Q88" s="557">
        <f>P88+1000</f>
        <v>2500</v>
      </c>
      <c r="R88" s="558"/>
      <c r="S88" s="554">
        <f t="shared" si="81"/>
        <v>0</v>
      </c>
      <c r="T88" s="554">
        <f t="shared" si="109"/>
        <v>0</v>
      </c>
      <c r="U88" s="554">
        <f t="shared" si="109"/>
        <v>0</v>
      </c>
      <c r="V88" s="554">
        <f t="shared" si="109"/>
        <v>300000000</v>
      </c>
      <c r="W88" s="554">
        <f t="shared" si="109"/>
        <v>0</v>
      </c>
      <c r="X88" s="555">
        <f t="shared" si="110"/>
        <v>300000000</v>
      </c>
      <c r="Y88" s="559" t="s">
        <v>2401</v>
      </c>
      <c r="Z88" s="244"/>
      <c r="AA88" s="237"/>
      <c r="AB88" s="238"/>
      <c r="AC88" s="238"/>
      <c r="AD88" s="238"/>
      <c r="AE88" s="238"/>
      <c r="AF88" s="238"/>
      <c r="AG88" s="311">
        <f t="shared" si="82"/>
        <v>0</v>
      </c>
      <c r="AH88" s="240">
        <v>1000</v>
      </c>
      <c r="AI88" s="241"/>
      <c r="AJ88" s="242"/>
      <c r="AK88" s="242"/>
      <c r="AL88" s="242"/>
      <c r="AM88" s="242">
        <v>300000000</v>
      </c>
      <c r="AN88" s="242"/>
      <c r="AO88" s="315">
        <f t="shared" si="85"/>
        <v>300000000</v>
      </c>
      <c r="AP88" s="244"/>
      <c r="AQ88" s="237"/>
      <c r="AR88" s="238"/>
      <c r="AS88" s="238"/>
      <c r="AT88" s="238"/>
      <c r="AU88" s="238"/>
      <c r="AV88" s="238"/>
      <c r="AW88" s="311">
        <f t="shared" si="83"/>
        <v>0</v>
      </c>
      <c r="AX88" s="240"/>
      <c r="AY88" s="241"/>
      <c r="AZ88" s="242"/>
      <c r="BA88" s="242"/>
      <c r="BB88" s="242"/>
      <c r="BC88" s="242"/>
      <c r="BD88" s="242"/>
      <c r="BE88" s="315">
        <f t="shared" si="84"/>
        <v>0</v>
      </c>
    </row>
    <row r="89" spans="1:57" ht="28.5" customHeight="1" x14ac:dyDescent="0.25">
      <c r="A89" s="305">
        <v>76</v>
      </c>
      <c r="B89" s="602"/>
      <c r="C89" s="682"/>
      <c r="D89" s="602"/>
      <c r="E89" s="602"/>
      <c r="F89" s="602"/>
      <c r="G89" s="603"/>
      <c r="H89" s="603"/>
      <c r="I89" s="517"/>
      <c r="J89" s="683"/>
      <c r="K89" s="683"/>
      <c r="L89" s="683"/>
      <c r="M89" s="499"/>
      <c r="N89" s="519" t="s">
        <v>2122</v>
      </c>
      <c r="O89" s="519" t="s">
        <v>2097</v>
      </c>
      <c r="P89" s="519">
        <v>0</v>
      </c>
      <c r="Q89" s="557">
        <v>200</v>
      </c>
      <c r="R89" s="558"/>
      <c r="S89" s="554">
        <f t="shared" si="81"/>
        <v>0</v>
      </c>
      <c r="T89" s="554">
        <f t="shared" si="109"/>
        <v>60000000</v>
      </c>
      <c r="U89" s="554">
        <f t="shared" si="109"/>
        <v>0</v>
      </c>
      <c r="V89" s="554">
        <f t="shared" si="109"/>
        <v>0</v>
      </c>
      <c r="W89" s="554">
        <f t="shared" si="109"/>
        <v>0</v>
      </c>
      <c r="X89" s="555">
        <f t="shared" si="110"/>
        <v>60000000</v>
      </c>
      <c r="Y89" s="559" t="s">
        <v>2400</v>
      </c>
      <c r="Z89" s="244"/>
      <c r="AA89" s="237"/>
      <c r="AB89" s="238"/>
      <c r="AC89" s="238">
        <v>15000000</v>
      </c>
      <c r="AD89" s="238"/>
      <c r="AE89" s="238"/>
      <c r="AF89" s="238"/>
      <c r="AG89" s="311">
        <f t="shared" si="82"/>
        <v>15000000</v>
      </c>
      <c r="AH89" s="240"/>
      <c r="AI89" s="241"/>
      <c r="AJ89" s="242"/>
      <c r="AK89" s="242">
        <v>15000000</v>
      </c>
      <c r="AL89" s="242"/>
      <c r="AM89" s="242"/>
      <c r="AN89" s="242"/>
      <c r="AO89" s="315">
        <f t="shared" si="85"/>
        <v>15000000</v>
      </c>
      <c r="AP89" s="244"/>
      <c r="AQ89" s="237"/>
      <c r="AR89" s="238"/>
      <c r="AS89" s="238">
        <v>15000000</v>
      </c>
      <c r="AT89" s="238"/>
      <c r="AU89" s="238"/>
      <c r="AV89" s="238"/>
      <c r="AW89" s="311">
        <f t="shared" si="83"/>
        <v>15000000</v>
      </c>
      <c r="AX89" s="240"/>
      <c r="AY89" s="241"/>
      <c r="AZ89" s="242"/>
      <c r="BA89" s="242">
        <v>15000000</v>
      </c>
      <c r="BB89" s="242"/>
      <c r="BC89" s="242"/>
      <c r="BD89" s="242"/>
      <c r="BE89" s="315">
        <f t="shared" si="84"/>
        <v>15000000</v>
      </c>
    </row>
    <row r="90" spans="1:57" ht="45" x14ac:dyDescent="0.25">
      <c r="A90" s="305">
        <v>77</v>
      </c>
      <c r="B90" s="603"/>
      <c r="C90" s="683"/>
      <c r="D90" s="603"/>
      <c r="E90" s="603"/>
      <c r="F90" s="603"/>
      <c r="G90" s="545">
        <v>2.13</v>
      </c>
      <c r="H90" s="545" t="s">
        <v>2093</v>
      </c>
      <c r="I90" s="517"/>
      <c r="J90" s="515" t="s">
        <v>2104</v>
      </c>
      <c r="K90" s="519" t="s">
        <v>2509</v>
      </c>
      <c r="L90" s="499" t="s">
        <v>2099</v>
      </c>
      <c r="M90" s="499"/>
      <c r="N90" s="519" t="s">
        <v>2095</v>
      </c>
      <c r="O90" s="519" t="s">
        <v>2098</v>
      </c>
      <c r="P90" s="519">
        <v>0</v>
      </c>
      <c r="Q90" s="557">
        <v>3</v>
      </c>
      <c r="R90" s="558"/>
      <c r="S90" s="554">
        <f t="shared" si="81"/>
        <v>0</v>
      </c>
      <c r="T90" s="554">
        <f t="shared" si="109"/>
        <v>2372220000</v>
      </c>
      <c r="U90" s="554">
        <f t="shared" si="109"/>
        <v>0</v>
      </c>
      <c r="V90" s="554">
        <f t="shared" si="109"/>
        <v>0</v>
      </c>
      <c r="W90" s="554">
        <f t="shared" si="109"/>
        <v>0</v>
      </c>
      <c r="X90" s="555">
        <f t="shared" si="110"/>
        <v>2372220000</v>
      </c>
      <c r="Y90" s="559" t="s">
        <v>2400</v>
      </c>
      <c r="Z90" s="244"/>
      <c r="AA90" s="237"/>
      <c r="AB90" s="238"/>
      <c r="AC90" s="238">
        <v>1172220000</v>
      </c>
      <c r="AD90" s="238"/>
      <c r="AE90" s="238"/>
      <c r="AF90" s="238"/>
      <c r="AG90" s="311">
        <f t="shared" si="82"/>
        <v>1172220000</v>
      </c>
      <c r="AH90" s="240"/>
      <c r="AI90" s="241"/>
      <c r="AJ90" s="242"/>
      <c r="AK90" s="242">
        <v>1200000000</v>
      </c>
      <c r="AL90" s="242"/>
      <c r="AM90" s="242"/>
      <c r="AN90" s="242"/>
      <c r="AO90" s="315">
        <f t="shared" si="85"/>
        <v>1200000000</v>
      </c>
      <c r="AP90" s="244"/>
      <c r="AQ90" s="237"/>
      <c r="AR90" s="238"/>
      <c r="AS90" s="238"/>
      <c r="AT90" s="238"/>
      <c r="AU90" s="238"/>
      <c r="AV90" s="238"/>
      <c r="AW90" s="311">
        <f t="shared" si="83"/>
        <v>0</v>
      </c>
      <c r="AX90" s="240"/>
      <c r="AY90" s="241"/>
      <c r="AZ90" s="242"/>
      <c r="BA90" s="242"/>
      <c r="BB90" s="242"/>
      <c r="BC90" s="242"/>
      <c r="BD90" s="242"/>
      <c r="BE90" s="315">
        <f t="shared" si="84"/>
        <v>0</v>
      </c>
    </row>
    <row r="91" spans="1:57" ht="30" customHeight="1" x14ac:dyDescent="0.25">
      <c r="A91" s="305">
        <v>78</v>
      </c>
      <c r="B91" s="601" t="s">
        <v>1599</v>
      </c>
      <c r="C91" s="601"/>
      <c r="D91" s="601">
        <v>2</v>
      </c>
      <c r="E91" s="601"/>
      <c r="F91" s="601" t="s">
        <v>2282</v>
      </c>
      <c r="G91" s="601">
        <v>2.14</v>
      </c>
      <c r="H91" s="601" t="s">
        <v>2837</v>
      </c>
      <c r="I91" s="681"/>
      <c r="J91" s="681" t="s">
        <v>1187</v>
      </c>
      <c r="K91" s="519" t="s">
        <v>2308</v>
      </c>
      <c r="L91" s="499" t="s">
        <v>2836</v>
      </c>
      <c r="M91" s="499"/>
      <c r="N91" s="519" t="s">
        <v>2229</v>
      </c>
      <c r="O91" s="519" t="s">
        <v>2230</v>
      </c>
      <c r="P91" s="519">
        <v>0</v>
      </c>
      <c r="Q91" s="557">
        <f>Z91+AH91+AP91+AX91+P91</f>
        <v>1</v>
      </c>
      <c r="R91" s="558" t="e">
        <f>+(Z91+AH91+AP91+AX91)/#REF!*100</f>
        <v>#REF!</v>
      </c>
      <c r="S91" s="554">
        <f t="shared" si="81"/>
        <v>0</v>
      </c>
      <c r="T91" s="554">
        <f t="shared" si="109"/>
        <v>3000000</v>
      </c>
      <c r="U91" s="554">
        <f t="shared" si="109"/>
        <v>0</v>
      </c>
      <c r="V91" s="554">
        <f t="shared" si="109"/>
        <v>0</v>
      </c>
      <c r="W91" s="554">
        <f t="shared" si="109"/>
        <v>0</v>
      </c>
      <c r="X91" s="555">
        <f t="shared" si="110"/>
        <v>3000000</v>
      </c>
      <c r="Y91" s="559" t="s">
        <v>2398</v>
      </c>
      <c r="Z91" s="244">
        <v>1</v>
      </c>
      <c r="AA91" s="237" t="e">
        <f>+Z91/#REF!*100</f>
        <v>#REF!</v>
      </c>
      <c r="AB91" s="238"/>
      <c r="AC91" s="238">
        <v>3000000</v>
      </c>
      <c r="AD91" s="238"/>
      <c r="AE91" s="238"/>
      <c r="AF91" s="238"/>
      <c r="AG91" s="311">
        <f t="shared" si="82"/>
        <v>3000000</v>
      </c>
      <c r="AH91" s="240"/>
      <c r="AI91" s="241" t="e">
        <f>+AH91/#REF!*100</f>
        <v>#REF!</v>
      </c>
      <c r="AJ91" s="242"/>
      <c r="AK91" s="242"/>
      <c r="AL91" s="242"/>
      <c r="AM91" s="242"/>
      <c r="AN91" s="242"/>
      <c r="AO91" s="315">
        <f t="shared" si="85"/>
        <v>0</v>
      </c>
      <c r="AP91" s="244"/>
      <c r="AQ91" s="237" t="e">
        <f>+AP91/#REF!*100</f>
        <v>#REF!</v>
      </c>
      <c r="AR91" s="238"/>
      <c r="AS91" s="238"/>
      <c r="AT91" s="238"/>
      <c r="AU91" s="238"/>
      <c r="AV91" s="238"/>
      <c r="AW91" s="311">
        <f t="shared" si="83"/>
        <v>0</v>
      </c>
      <c r="AX91" s="240"/>
      <c r="AY91" s="241" t="e">
        <f>+AX91/#REF!*100</f>
        <v>#REF!</v>
      </c>
      <c r="AZ91" s="242"/>
      <c r="BA91" s="242"/>
      <c r="BB91" s="242"/>
      <c r="BC91" s="242"/>
      <c r="BD91" s="242"/>
      <c r="BE91" s="315">
        <f t="shared" si="84"/>
        <v>0</v>
      </c>
    </row>
    <row r="92" spans="1:57" ht="21" customHeight="1" x14ac:dyDescent="0.25">
      <c r="A92" s="305">
        <v>79</v>
      </c>
      <c r="B92" s="602"/>
      <c r="C92" s="602"/>
      <c r="D92" s="602"/>
      <c r="E92" s="602"/>
      <c r="F92" s="602"/>
      <c r="G92" s="602"/>
      <c r="H92" s="602"/>
      <c r="I92" s="682"/>
      <c r="J92" s="682"/>
      <c r="K92" s="681" t="s">
        <v>2309</v>
      </c>
      <c r="L92" s="681" t="s">
        <v>2273</v>
      </c>
      <c r="M92" s="499"/>
      <c r="N92" s="519" t="s">
        <v>2231</v>
      </c>
      <c r="O92" s="519" t="s">
        <v>2232</v>
      </c>
      <c r="P92" s="561">
        <v>1</v>
      </c>
      <c r="Q92" s="562">
        <v>1</v>
      </c>
      <c r="R92" s="558" t="e">
        <f>+(Z92+AH92+AP92+AX92)/N92*100</f>
        <v>#VALUE!</v>
      </c>
      <c r="S92" s="554">
        <f t="shared" si="81"/>
        <v>0</v>
      </c>
      <c r="T92" s="554">
        <f t="shared" si="109"/>
        <v>80000000</v>
      </c>
      <c r="U92" s="554">
        <f t="shared" si="109"/>
        <v>0</v>
      </c>
      <c r="V92" s="554">
        <f t="shared" si="109"/>
        <v>0</v>
      </c>
      <c r="W92" s="554">
        <f t="shared" si="109"/>
        <v>0</v>
      </c>
      <c r="X92" s="555">
        <f t="shared" si="110"/>
        <v>80000000</v>
      </c>
      <c r="Y92" s="559" t="s">
        <v>2398</v>
      </c>
      <c r="Z92" s="249">
        <v>1</v>
      </c>
      <c r="AA92" s="237" t="e">
        <f>+Z92/$N92*100</f>
        <v>#VALUE!</v>
      </c>
      <c r="AB92" s="238"/>
      <c r="AC92" s="238">
        <v>20000000</v>
      </c>
      <c r="AD92" s="238"/>
      <c r="AE92" s="238"/>
      <c r="AF92" s="238"/>
      <c r="AG92" s="311">
        <f t="shared" si="82"/>
        <v>20000000</v>
      </c>
      <c r="AH92" s="240"/>
      <c r="AI92" s="241" t="e">
        <f>+AH92/$N92*100</f>
        <v>#VALUE!</v>
      </c>
      <c r="AJ92" s="242"/>
      <c r="AK92" s="242">
        <v>20000000</v>
      </c>
      <c r="AL92" s="242"/>
      <c r="AM92" s="242"/>
      <c r="AN92" s="242"/>
      <c r="AO92" s="315">
        <f t="shared" si="85"/>
        <v>20000000</v>
      </c>
      <c r="AP92" s="244"/>
      <c r="AQ92" s="237" t="e">
        <f>+AP92/$N92*100</f>
        <v>#VALUE!</v>
      </c>
      <c r="AR92" s="238"/>
      <c r="AS92" s="238">
        <v>20000000</v>
      </c>
      <c r="AT92" s="238"/>
      <c r="AU92" s="238"/>
      <c r="AV92" s="238"/>
      <c r="AW92" s="311">
        <f t="shared" si="83"/>
        <v>20000000</v>
      </c>
      <c r="AX92" s="240"/>
      <c r="AY92" s="241" t="e">
        <f>+AX92/$N92*100</f>
        <v>#VALUE!</v>
      </c>
      <c r="AZ92" s="242"/>
      <c r="BA92" s="242">
        <v>20000000</v>
      </c>
      <c r="BB92" s="242"/>
      <c r="BC92" s="242"/>
      <c r="BD92" s="242"/>
      <c r="BE92" s="315">
        <f t="shared" si="84"/>
        <v>20000000</v>
      </c>
    </row>
    <row r="93" spans="1:57" ht="22.5" customHeight="1" x14ac:dyDescent="0.25">
      <c r="A93" s="305">
        <v>80</v>
      </c>
      <c r="B93" s="602"/>
      <c r="C93" s="602"/>
      <c r="D93" s="602"/>
      <c r="E93" s="602"/>
      <c r="F93" s="602"/>
      <c r="G93" s="602"/>
      <c r="H93" s="602"/>
      <c r="I93" s="682"/>
      <c r="J93" s="682"/>
      <c r="K93" s="683"/>
      <c r="L93" s="683"/>
      <c r="M93" s="499"/>
      <c r="N93" s="519" t="s">
        <v>2272</v>
      </c>
      <c r="O93" s="519" t="s">
        <v>2269</v>
      </c>
      <c r="P93" s="519"/>
      <c r="Q93" s="564">
        <v>12</v>
      </c>
      <c r="R93" s="558"/>
      <c r="S93" s="554">
        <f t="shared" si="81"/>
        <v>0</v>
      </c>
      <c r="T93" s="554">
        <f t="shared" ref="T93" si="111">AC93+AK93+AS93+BA93</f>
        <v>310000000</v>
      </c>
      <c r="U93" s="554">
        <f t="shared" ref="U93" si="112">AD93+AL93+AT93+BB93</f>
        <v>0</v>
      </c>
      <c r="V93" s="554">
        <f t="shared" ref="V93" si="113">AE93+AM93+AU93+BC93</f>
        <v>0</v>
      </c>
      <c r="W93" s="554">
        <f t="shared" ref="W93" si="114">AF93+AN93+AV93+BD93</f>
        <v>0</v>
      </c>
      <c r="X93" s="555">
        <f t="shared" si="110"/>
        <v>310000000</v>
      </c>
      <c r="Y93" s="559" t="s">
        <v>2398</v>
      </c>
      <c r="Z93" s="320">
        <v>3</v>
      </c>
      <c r="AA93" s="237"/>
      <c r="AB93" s="238"/>
      <c r="AC93" s="238">
        <v>70000000</v>
      </c>
      <c r="AD93" s="238"/>
      <c r="AE93" s="238"/>
      <c r="AF93" s="238"/>
      <c r="AG93" s="311">
        <f t="shared" si="82"/>
        <v>70000000</v>
      </c>
      <c r="AH93" s="240"/>
      <c r="AI93" s="241"/>
      <c r="AJ93" s="242"/>
      <c r="AK93" s="242">
        <v>75000000</v>
      </c>
      <c r="AL93" s="242"/>
      <c r="AM93" s="242"/>
      <c r="AN93" s="242"/>
      <c r="AO93" s="315">
        <f t="shared" si="85"/>
        <v>75000000</v>
      </c>
      <c r="AP93" s="244"/>
      <c r="AQ93" s="237"/>
      <c r="AR93" s="238"/>
      <c r="AS93" s="238">
        <v>80000000</v>
      </c>
      <c r="AT93" s="238"/>
      <c r="AU93" s="238"/>
      <c r="AV93" s="238"/>
      <c r="AW93" s="311">
        <f t="shared" si="83"/>
        <v>80000000</v>
      </c>
      <c r="AX93" s="240"/>
      <c r="AY93" s="241"/>
      <c r="AZ93" s="242"/>
      <c r="BA93" s="242">
        <v>85000000</v>
      </c>
      <c r="BB93" s="242"/>
      <c r="BC93" s="242"/>
      <c r="BD93" s="242"/>
      <c r="BE93" s="315">
        <f t="shared" si="84"/>
        <v>85000000</v>
      </c>
    </row>
    <row r="94" spans="1:57" ht="35.25" customHeight="1" x14ac:dyDescent="0.25">
      <c r="A94" s="305">
        <v>81</v>
      </c>
      <c r="B94" s="602"/>
      <c r="C94" s="602"/>
      <c r="D94" s="602"/>
      <c r="E94" s="602"/>
      <c r="F94" s="602"/>
      <c r="G94" s="602"/>
      <c r="H94" s="602"/>
      <c r="I94" s="682"/>
      <c r="J94" s="682"/>
      <c r="K94" s="519" t="s">
        <v>2310</v>
      </c>
      <c r="L94" s="499" t="s">
        <v>1921</v>
      </c>
      <c r="M94" s="499"/>
      <c r="N94" s="519" t="s">
        <v>2266</v>
      </c>
      <c r="O94" s="519" t="s">
        <v>2181</v>
      </c>
      <c r="P94" s="519">
        <v>0</v>
      </c>
      <c r="Q94" s="557">
        <f t="shared" ref="Q94:Q100" si="115">Z94+AH94+AP94+AX94+P94</f>
        <v>1</v>
      </c>
      <c r="R94" s="558"/>
      <c r="S94" s="554">
        <f t="shared" si="81"/>
        <v>0</v>
      </c>
      <c r="T94" s="554">
        <f t="shared" si="109"/>
        <v>72000000</v>
      </c>
      <c r="U94" s="554">
        <f t="shared" si="109"/>
        <v>0</v>
      </c>
      <c r="V94" s="554">
        <f t="shared" si="109"/>
        <v>0</v>
      </c>
      <c r="W94" s="554">
        <f t="shared" si="109"/>
        <v>0</v>
      </c>
      <c r="X94" s="555">
        <f t="shared" si="110"/>
        <v>72000000</v>
      </c>
      <c r="Y94" s="559" t="s">
        <v>2398</v>
      </c>
      <c r="Z94" s="244">
        <v>1</v>
      </c>
      <c r="AA94" s="237"/>
      <c r="AB94" s="238"/>
      <c r="AC94" s="238">
        <v>72000000</v>
      </c>
      <c r="AD94" s="238"/>
      <c r="AE94" s="238"/>
      <c r="AF94" s="238"/>
      <c r="AG94" s="311">
        <f t="shared" si="82"/>
        <v>72000000</v>
      </c>
      <c r="AH94" s="240"/>
      <c r="AI94" s="241"/>
      <c r="AJ94" s="242"/>
      <c r="AK94" s="242"/>
      <c r="AL94" s="242"/>
      <c r="AM94" s="242"/>
      <c r="AN94" s="242"/>
      <c r="AO94" s="315">
        <f t="shared" si="85"/>
        <v>0</v>
      </c>
      <c r="AP94" s="244"/>
      <c r="AQ94" s="237"/>
      <c r="AR94" s="238"/>
      <c r="AS94" s="238"/>
      <c r="AT94" s="238"/>
      <c r="AU94" s="238"/>
      <c r="AV94" s="238"/>
      <c r="AW94" s="311">
        <f t="shared" si="83"/>
        <v>0</v>
      </c>
      <c r="AX94" s="240"/>
      <c r="AY94" s="241"/>
      <c r="AZ94" s="242"/>
      <c r="BA94" s="242"/>
      <c r="BB94" s="242"/>
      <c r="BC94" s="242"/>
      <c r="BD94" s="242"/>
      <c r="BE94" s="315">
        <f t="shared" si="84"/>
        <v>0</v>
      </c>
    </row>
    <row r="95" spans="1:57" ht="33.75" customHeight="1" x14ac:dyDescent="0.25">
      <c r="A95" s="305">
        <v>82</v>
      </c>
      <c r="B95" s="602"/>
      <c r="C95" s="602"/>
      <c r="D95" s="602"/>
      <c r="E95" s="602"/>
      <c r="F95" s="602"/>
      <c r="G95" s="602"/>
      <c r="H95" s="602"/>
      <c r="I95" s="682"/>
      <c r="J95" s="682"/>
      <c r="K95" s="519" t="s">
        <v>2311</v>
      </c>
      <c r="L95" s="499" t="s">
        <v>1922</v>
      </c>
      <c r="M95" s="499"/>
      <c r="N95" s="519" t="s">
        <v>2267</v>
      </c>
      <c r="O95" s="519" t="s">
        <v>2268</v>
      </c>
      <c r="P95" s="519">
        <v>3</v>
      </c>
      <c r="Q95" s="557">
        <f>P95+1</f>
        <v>4</v>
      </c>
      <c r="R95" s="558"/>
      <c r="S95" s="554">
        <f t="shared" si="81"/>
        <v>0</v>
      </c>
      <c r="T95" s="554">
        <f>AC95+AK95+AS95+BA95</f>
        <v>360000000</v>
      </c>
      <c r="U95" s="554">
        <f>AD95+AL95+AT95+BB95</f>
        <v>0</v>
      </c>
      <c r="V95" s="554">
        <f>AE95+AM95+AU95+BC95</f>
        <v>2557000000</v>
      </c>
      <c r="W95" s="554">
        <f t="shared" si="109"/>
        <v>0</v>
      </c>
      <c r="X95" s="555">
        <f t="shared" si="110"/>
        <v>2917000000</v>
      </c>
      <c r="Y95" s="559" t="s">
        <v>2398</v>
      </c>
      <c r="Z95" s="244"/>
      <c r="AA95" s="237"/>
      <c r="AB95" s="238"/>
      <c r="AC95" s="238"/>
      <c r="AD95" s="238"/>
      <c r="AE95" s="238"/>
      <c r="AF95" s="238"/>
      <c r="AG95" s="311">
        <f t="shared" si="82"/>
        <v>0</v>
      </c>
      <c r="AH95" s="240"/>
      <c r="AI95" s="241"/>
      <c r="AJ95" s="242"/>
      <c r="AK95" s="242"/>
      <c r="AL95" s="242"/>
      <c r="AM95" s="242"/>
      <c r="AN95" s="242"/>
      <c r="AO95" s="315">
        <f t="shared" si="85"/>
        <v>0</v>
      </c>
      <c r="AP95" s="244"/>
      <c r="AQ95" s="237"/>
      <c r="AR95" s="238"/>
      <c r="AS95" s="238"/>
      <c r="AT95" s="238"/>
      <c r="AU95" s="238"/>
      <c r="AV95" s="238"/>
      <c r="AW95" s="311">
        <f t="shared" si="83"/>
        <v>0</v>
      </c>
      <c r="AX95" s="240">
        <v>1</v>
      </c>
      <c r="AY95" s="241"/>
      <c r="AZ95" s="242"/>
      <c r="BA95" s="242">
        <v>360000000</v>
      </c>
      <c r="BB95" s="242"/>
      <c r="BC95" s="242">
        <f>3400000000-4000000-2000000-24000000-19000000-8000000-18000000-24000000-16000000-9000000-1200000-40000000-240000000-40000000-60000000-800000-56000000-45000000-179000000-57000000</f>
        <v>2557000000</v>
      </c>
      <c r="BD95" s="242"/>
      <c r="BE95" s="315">
        <f t="shared" si="84"/>
        <v>2917000000</v>
      </c>
    </row>
    <row r="96" spans="1:57" ht="22.5" customHeight="1" x14ac:dyDescent="0.25">
      <c r="A96" s="305">
        <v>83</v>
      </c>
      <c r="B96" s="602"/>
      <c r="C96" s="602"/>
      <c r="D96" s="602"/>
      <c r="E96" s="602"/>
      <c r="F96" s="602"/>
      <c r="G96" s="602"/>
      <c r="H96" s="602"/>
      <c r="I96" s="682"/>
      <c r="J96" s="682"/>
      <c r="K96" s="519" t="s">
        <v>2312</v>
      </c>
      <c r="L96" s="499" t="s">
        <v>2233</v>
      </c>
      <c r="M96" s="499"/>
      <c r="N96" s="519" t="s">
        <v>2475</v>
      </c>
      <c r="O96" s="519" t="s">
        <v>2476</v>
      </c>
      <c r="P96" s="519"/>
      <c r="Q96" s="557">
        <f t="shared" si="115"/>
        <v>0</v>
      </c>
      <c r="R96" s="558"/>
      <c r="S96" s="554">
        <f t="shared" si="81"/>
        <v>0</v>
      </c>
      <c r="T96" s="554">
        <f t="shared" si="109"/>
        <v>50000000</v>
      </c>
      <c r="U96" s="554">
        <f t="shared" si="109"/>
        <v>0</v>
      </c>
      <c r="V96" s="554">
        <f t="shared" si="109"/>
        <v>200000000</v>
      </c>
      <c r="W96" s="554">
        <f t="shared" si="109"/>
        <v>0</v>
      </c>
      <c r="X96" s="555">
        <f t="shared" si="110"/>
        <v>250000000</v>
      </c>
      <c r="Y96" s="559" t="s">
        <v>2398</v>
      </c>
      <c r="Z96" s="244"/>
      <c r="AA96" s="237"/>
      <c r="AB96" s="238"/>
      <c r="AC96" s="238"/>
      <c r="AD96" s="238"/>
      <c r="AE96" s="238"/>
      <c r="AF96" s="238"/>
      <c r="AG96" s="311">
        <f t="shared" si="82"/>
        <v>0</v>
      </c>
      <c r="AH96" s="240"/>
      <c r="AI96" s="241"/>
      <c r="AJ96" s="242"/>
      <c r="AK96" s="242">
        <v>50000000</v>
      </c>
      <c r="AL96" s="242"/>
      <c r="AM96" s="242">
        <v>200000000</v>
      </c>
      <c r="AN96" s="242"/>
      <c r="AO96" s="315">
        <f t="shared" si="85"/>
        <v>250000000</v>
      </c>
      <c r="AP96" s="244"/>
      <c r="AQ96" s="237"/>
      <c r="AR96" s="238"/>
      <c r="AS96" s="238"/>
      <c r="AT96" s="238"/>
      <c r="AU96" s="238"/>
      <c r="AV96" s="238"/>
      <c r="AW96" s="311">
        <f t="shared" si="83"/>
        <v>0</v>
      </c>
      <c r="AX96" s="240"/>
      <c r="AY96" s="241"/>
      <c r="AZ96" s="242"/>
      <c r="BA96" s="242"/>
      <c r="BB96" s="242"/>
      <c r="BC96" s="242"/>
      <c r="BD96" s="242"/>
      <c r="BE96" s="315">
        <f t="shared" si="84"/>
        <v>0</v>
      </c>
    </row>
    <row r="97" spans="1:57" ht="36.75" customHeight="1" x14ac:dyDescent="0.25">
      <c r="A97" s="305"/>
      <c r="B97" s="603"/>
      <c r="C97" s="603"/>
      <c r="D97" s="603"/>
      <c r="E97" s="603"/>
      <c r="F97" s="603"/>
      <c r="G97" s="603"/>
      <c r="H97" s="603"/>
      <c r="I97" s="683"/>
      <c r="J97" s="683"/>
      <c r="K97" s="519" t="s">
        <v>2559</v>
      </c>
      <c r="L97" s="499" t="s">
        <v>2558</v>
      </c>
      <c r="M97" s="499"/>
      <c r="N97" s="519" t="s">
        <v>2574</v>
      </c>
      <c r="O97" s="519" t="s">
        <v>1675</v>
      </c>
      <c r="P97" s="519">
        <v>0</v>
      </c>
      <c r="Q97" s="557">
        <v>423</v>
      </c>
      <c r="R97" s="558"/>
      <c r="S97" s="554">
        <f t="shared" ref="S97" si="116">AB97+AJ97+AR97+AZ97</f>
        <v>0</v>
      </c>
      <c r="T97" s="554">
        <f t="shared" ref="T97" si="117">AC97+AK97+AS97+BA97</f>
        <v>20000000</v>
      </c>
      <c r="U97" s="554">
        <f t="shared" ref="U97" si="118">AD97+AL97+AT97+BB97</f>
        <v>0</v>
      </c>
      <c r="V97" s="554">
        <f t="shared" ref="V97" si="119">AE97+AM97+AU97+BC97</f>
        <v>220000000</v>
      </c>
      <c r="W97" s="554">
        <f t="shared" ref="W97" si="120">AF97+AN97+AV97+BD97</f>
        <v>0</v>
      </c>
      <c r="X97" s="555">
        <f t="shared" ref="X97" si="121">+SUM(S97:W97)</f>
        <v>240000000</v>
      </c>
      <c r="Y97" s="559" t="s">
        <v>2398</v>
      </c>
      <c r="Z97" s="244"/>
      <c r="AA97" s="237"/>
      <c r="AB97" s="238"/>
      <c r="AC97" s="238"/>
      <c r="AD97" s="238"/>
      <c r="AE97" s="238"/>
      <c r="AF97" s="238"/>
      <c r="AG97" s="311">
        <f t="shared" si="82"/>
        <v>0</v>
      </c>
      <c r="AH97" s="240"/>
      <c r="AI97" s="241"/>
      <c r="AJ97" s="242"/>
      <c r="AK97" s="242"/>
      <c r="AL97" s="242"/>
      <c r="AM97" s="242"/>
      <c r="AN97" s="242"/>
      <c r="AO97" s="315">
        <f t="shared" si="85"/>
        <v>0</v>
      </c>
      <c r="AP97" s="244">
        <v>423</v>
      </c>
      <c r="AQ97" s="237"/>
      <c r="AR97" s="238"/>
      <c r="AS97" s="238">
        <v>20000000</v>
      </c>
      <c r="AT97" s="238"/>
      <c r="AU97" s="238">
        <v>220000000</v>
      </c>
      <c r="AV97" s="238"/>
      <c r="AW97" s="311">
        <f t="shared" si="83"/>
        <v>240000000</v>
      </c>
      <c r="AX97" s="240"/>
      <c r="AY97" s="241"/>
      <c r="AZ97" s="242"/>
      <c r="BA97" s="242"/>
      <c r="BB97" s="242"/>
      <c r="BC97" s="242"/>
      <c r="BD97" s="242"/>
      <c r="BE97" s="315">
        <f t="shared" si="84"/>
        <v>0</v>
      </c>
    </row>
    <row r="98" spans="1:57" ht="26.25" customHeight="1" x14ac:dyDescent="0.25">
      <c r="A98" s="305">
        <v>84</v>
      </c>
      <c r="B98" s="601" t="s">
        <v>1599</v>
      </c>
      <c r="C98" s="540"/>
      <c r="D98" s="601">
        <v>2</v>
      </c>
      <c r="E98" s="601"/>
      <c r="F98" s="620" t="s">
        <v>1657</v>
      </c>
      <c r="G98" s="601">
        <v>2.15</v>
      </c>
      <c r="H98" s="601" t="s">
        <v>30</v>
      </c>
      <c r="I98" s="681"/>
      <c r="J98" s="681" t="s">
        <v>31</v>
      </c>
      <c r="K98" s="519" t="s">
        <v>2376</v>
      </c>
      <c r="L98" s="499" t="s">
        <v>2234</v>
      </c>
      <c r="M98" s="499"/>
      <c r="N98" s="519" t="s">
        <v>2236</v>
      </c>
      <c r="O98" s="519" t="s">
        <v>1722</v>
      </c>
      <c r="P98" s="519"/>
      <c r="Q98" s="562">
        <v>1</v>
      </c>
      <c r="R98" s="558"/>
      <c r="S98" s="554">
        <f t="shared" si="81"/>
        <v>0</v>
      </c>
      <c r="T98" s="554">
        <f t="shared" si="109"/>
        <v>79000000</v>
      </c>
      <c r="U98" s="554">
        <f t="shared" si="109"/>
        <v>0</v>
      </c>
      <c r="V98" s="554">
        <f t="shared" si="109"/>
        <v>0</v>
      </c>
      <c r="W98" s="554">
        <f t="shared" si="109"/>
        <v>0</v>
      </c>
      <c r="X98" s="555">
        <f t="shared" si="110"/>
        <v>79000000</v>
      </c>
      <c r="Y98" s="559" t="s">
        <v>2398</v>
      </c>
      <c r="Z98" s="249">
        <v>1</v>
      </c>
      <c r="AA98" s="237"/>
      <c r="AB98" s="238"/>
      <c r="AC98" s="238">
        <v>25000000</v>
      </c>
      <c r="AD98" s="238"/>
      <c r="AE98" s="238"/>
      <c r="AF98" s="238"/>
      <c r="AG98" s="311">
        <f t="shared" si="82"/>
        <v>25000000</v>
      </c>
      <c r="AH98" s="248">
        <v>1</v>
      </c>
      <c r="AI98" s="241"/>
      <c r="AJ98" s="242"/>
      <c r="AK98" s="242">
        <v>16000000</v>
      </c>
      <c r="AL98" s="242"/>
      <c r="AM98" s="242"/>
      <c r="AN98" s="242"/>
      <c r="AO98" s="315">
        <f t="shared" si="85"/>
        <v>16000000</v>
      </c>
      <c r="AP98" s="249">
        <v>1</v>
      </c>
      <c r="AQ98" s="237"/>
      <c r="AR98" s="238"/>
      <c r="AS98" s="238">
        <v>18000000</v>
      </c>
      <c r="AT98" s="238"/>
      <c r="AU98" s="238"/>
      <c r="AV98" s="238"/>
      <c r="AW98" s="311">
        <f t="shared" si="83"/>
        <v>18000000</v>
      </c>
      <c r="AX98" s="248">
        <v>1</v>
      </c>
      <c r="AY98" s="241"/>
      <c r="AZ98" s="242"/>
      <c r="BA98" s="242">
        <v>20000000</v>
      </c>
      <c r="BB98" s="242"/>
      <c r="BC98" s="242"/>
      <c r="BD98" s="242"/>
      <c r="BE98" s="315">
        <f t="shared" si="84"/>
        <v>20000000</v>
      </c>
    </row>
    <row r="99" spans="1:57" ht="31.5" customHeight="1" x14ac:dyDescent="0.25">
      <c r="A99" s="305">
        <v>85</v>
      </c>
      <c r="B99" s="602"/>
      <c r="C99" s="541"/>
      <c r="D99" s="602"/>
      <c r="E99" s="602"/>
      <c r="F99" s="621"/>
      <c r="G99" s="602"/>
      <c r="H99" s="602"/>
      <c r="I99" s="682"/>
      <c r="J99" s="682"/>
      <c r="K99" s="519" t="s">
        <v>2377</v>
      </c>
      <c r="L99" s="499" t="s">
        <v>2235</v>
      </c>
      <c r="M99" s="499"/>
      <c r="N99" s="519" t="s">
        <v>2575</v>
      </c>
      <c r="O99" s="519" t="s">
        <v>2237</v>
      </c>
      <c r="P99" s="519"/>
      <c r="Q99" s="557">
        <v>400</v>
      </c>
      <c r="R99" s="558"/>
      <c r="S99" s="554">
        <f t="shared" si="81"/>
        <v>0</v>
      </c>
      <c r="T99" s="554">
        <f t="shared" si="109"/>
        <v>70000000</v>
      </c>
      <c r="U99" s="554">
        <f t="shared" si="109"/>
        <v>0</v>
      </c>
      <c r="V99" s="554">
        <f t="shared" si="109"/>
        <v>0</v>
      </c>
      <c r="W99" s="554">
        <f t="shared" si="109"/>
        <v>0</v>
      </c>
      <c r="X99" s="555">
        <f t="shared" si="110"/>
        <v>70000000</v>
      </c>
      <c r="Y99" s="559" t="s">
        <v>2402</v>
      </c>
      <c r="Z99" s="244">
        <v>50</v>
      </c>
      <c r="AA99" s="237"/>
      <c r="AB99" s="238"/>
      <c r="AC99" s="238">
        <f>50*350000</f>
        <v>17500000</v>
      </c>
      <c r="AD99" s="238"/>
      <c r="AE99" s="238"/>
      <c r="AF99" s="238"/>
      <c r="AG99" s="311">
        <f t="shared" si="82"/>
        <v>17500000</v>
      </c>
      <c r="AH99" s="240">
        <v>50</v>
      </c>
      <c r="AI99" s="241"/>
      <c r="AJ99" s="242"/>
      <c r="AK99" s="242">
        <f>50*350000</f>
        <v>17500000</v>
      </c>
      <c r="AL99" s="242"/>
      <c r="AM99" s="242"/>
      <c r="AN99" s="242"/>
      <c r="AO99" s="315">
        <f t="shared" si="85"/>
        <v>17500000</v>
      </c>
      <c r="AP99" s="244">
        <v>50</v>
      </c>
      <c r="AQ99" s="237"/>
      <c r="AR99" s="238"/>
      <c r="AS99" s="238">
        <f>50*350000</f>
        <v>17500000</v>
      </c>
      <c r="AT99" s="238"/>
      <c r="AU99" s="238"/>
      <c r="AV99" s="238"/>
      <c r="AW99" s="311">
        <f t="shared" si="83"/>
        <v>17500000</v>
      </c>
      <c r="AX99" s="240">
        <v>50</v>
      </c>
      <c r="AY99" s="241"/>
      <c r="AZ99" s="242"/>
      <c r="BA99" s="242">
        <f>50*350000</f>
        <v>17500000</v>
      </c>
      <c r="BB99" s="242"/>
      <c r="BC99" s="242"/>
      <c r="BD99" s="242"/>
      <c r="BE99" s="315">
        <f t="shared" si="84"/>
        <v>17500000</v>
      </c>
    </row>
    <row r="100" spans="1:57" ht="27" x14ac:dyDescent="0.25">
      <c r="A100" s="305">
        <v>86</v>
      </c>
      <c r="B100" s="602"/>
      <c r="C100" s="541"/>
      <c r="D100" s="602"/>
      <c r="E100" s="602"/>
      <c r="F100" s="621"/>
      <c r="G100" s="602"/>
      <c r="H100" s="602"/>
      <c r="I100" s="682"/>
      <c r="J100" s="682"/>
      <c r="K100" s="519" t="s">
        <v>2378</v>
      </c>
      <c r="L100" s="499" t="s">
        <v>2482</v>
      </c>
      <c r="M100" s="499"/>
      <c r="N100" s="519" t="s">
        <v>2480</v>
      </c>
      <c r="O100" s="519" t="s">
        <v>2481</v>
      </c>
      <c r="P100" s="519"/>
      <c r="Q100" s="557">
        <f t="shared" si="115"/>
        <v>0</v>
      </c>
      <c r="R100" s="558" t="e">
        <f>+(Z100+AH100+AP100+AX100)/#REF!*100</f>
        <v>#REF!</v>
      </c>
      <c r="S100" s="554">
        <f t="shared" si="81"/>
        <v>0</v>
      </c>
      <c r="T100" s="554">
        <f t="shared" si="109"/>
        <v>0</v>
      </c>
      <c r="U100" s="554">
        <f t="shared" si="109"/>
        <v>0</v>
      </c>
      <c r="V100" s="554">
        <f t="shared" si="109"/>
        <v>0</v>
      </c>
      <c r="W100" s="554">
        <f t="shared" si="109"/>
        <v>0</v>
      </c>
      <c r="X100" s="555">
        <f t="shared" si="110"/>
        <v>0</v>
      </c>
      <c r="Y100" s="559" t="s">
        <v>2402</v>
      </c>
      <c r="Z100" s="244"/>
      <c r="AA100" s="237" t="e">
        <f>+Z100/#REF!*100</f>
        <v>#REF!</v>
      </c>
      <c r="AB100" s="238"/>
      <c r="AC100" s="238"/>
      <c r="AD100" s="238"/>
      <c r="AE100" s="238"/>
      <c r="AF100" s="238"/>
      <c r="AG100" s="311">
        <f t="shared" si="82"/>
        <v>0</v>
      </c>
      <c r="AH100" s="240"/>
      <c r="AI100" s="241" t="e">
        <f>+AH100/#REF!*100</f>
        <v>#REF!</v>
      </c>
      <c r="AJ100" s="242"/>
      <c r="AK100" s="242"/>
      <c r="AL100" s="242"/>
      <c r="AM100" s="242"/>
      <c r="AN100" s="242"/>
      <c r="AO100" s="315">
        <f t="shared" si="85"/>
        <v>0</v>
      </c>
      <c r="AP100" s="244"/>
      <c r="AQ100" s="237" t="e">
        <f>+AP100/#REF!*100</f>
        <v>#REF!</v>
      </c>
      <c r="AR100" s="238"/>
      <c r="AS100" s="238"/>
      <c r="AT100" s="238"/>
      <c r="AU100" s="238"/>
      <c r="AV100" s="238"/>
      <c r="AW100" s="311">
        <f t="shared" si="83"/>
        <v>0</v>
      </c>
      <c r="AX100" s="240"/>
      <c r="AY100" s="241" t="e">
        <f>+AX100/#REF!*100</f>
        <v>#REF!</v>
      </c>
      <c r="AZ100" s="242"/>
      <c r="BA100" s="242"/>
      <c r="BB100" s="242"/>
      <c r="BC100" s="242"/>
      <c r="BD100" s="242"/>
      <c r="BE100" s="315">
        <f t="shared" si="84"/>
        <v>0</v>
      </c>
    </row>
    <row r="101" spans="1:57" s="322" customFormat="1" ht="36" x14ac:dyDescent="0.25">
      <c r="A101" s="305">
        <v>87</v>
      </c>
      <c r="B101" s="601" t="s">
        <v>1599</v>
      </c>
      <c r="C101" s="601"/>
      <c r="D101" s="601">
        <v>2</v>
      </c>
      <c r="E101" s="601"/>
      <c r="F101" s="620" t="s">
        <v>1658</v>
      </c>
      <c r="G101" s="601">
        <v>2.16</v>
      </c>
      <c r="H101" s="604" t="s">
        <v>1670</v>
      </c>
      <c r="I101" s="681"/>
      <c r="J101" s="681" t="s">
        <v>1671</v>
      </c>
      <c r="K101" s="519" t="s">
        <v>2379</v>
      </c>
      <c r="L101" s="565" t="s">
        <v>1928</v>
      </c>
      <c r="M101" s="499"/>
      <c r="N101" s="519" t="s">
        <v>1929</v>
      </c>
      <c r="O101" s="519" t="s">
        <v>1954</v>
      </c>
      <c r="P101" s="557">
        <v>10000</v>
      </c>
      <c r="Q101" s="557">
        <f>P101+10000</f>
        <v>20000</v>
      </c>
      <c r="R101" s="558"/>
      <c r="S101" s="554">
        <f t="shared" si="81"/>
        <v>0</v>
      </c>
      <c r="T101" s="554">
        <f t="shared" si="109"/>
        <v>40000000</v>
      </c>
      <c r="U101" s="554">
        <f t="shared" si="109"/>
        <v>0</v>
      </c>
      <c r="V101" s="554">
        <f t="shared" si="109"/>
        <v>0</v>
      </c>
      <c r="W101" s="554">
        <f t="shared" si="109"/>
        <v>0</v>
      </c>
      <c r="X101" s="555">
        <f t="shared" si="110"/>
        <v>40000000</v>
      </c>
      <c r="Y101" s="559" t="s">
        <v>2403</v>
      </c>
      <c r="Z101" s="244"/>
      <c r="AA101" s="321"/>
      <c r="AB101" s="238"/>
      <c r="AC101" s="238">
        <v>10000000</v>
      </c>
      <c r="AD101" s="238"/>
      <c r="AE101" s="238"/>
      <c r="AF101" s="238"/>
      <c r="AG101" s="311">
        <f t="shared" si="82"/>
        <v>10000000</v>
      </c>
      <c r="AH101" s="240"/>
      <c r="AI101" s="241"/>
      <c r="AJ101" s="242"/>
      <c r="AK101" s="242">
        <v>10000000</v>
      </c>
      <c r="AL101" s="242"/>
      <c r="AM101" s="242"/>
      <c r="AN101" s="242"/>
      <c r="AO101" s="315">
        <f t="shared" si="85"/>
        <v>10000000</v>
      </c>
      <c r="AP101" s="244"/>
      <c r="AQ101" s="237"/>
      <c r="AR101" s="238"/>
      <c r="AS101" s="238">
        <v>10000000</v>
      </c>
      <c r="AT101" s="238"/>
      <c r="AU101" s="238"/>
      <c r="AV101" s="238"/>
      <c r="AW101" s="311">
        <f t="shared" si="83"/>
        <v>10000000</v>
      </c>
      <c r="AX101" s="240"/>
      <c r="AY101" s="241"/>
      <c r="AZ101" s="242"/>
      <c r="BA101" s="242">
        <v>10000000</v>
      </c>
      <c r="BB101" s="242"/>
      <c r="BC101" s="242"/>
      <c r="BD101" s="242"/>
      <c r="BE101" s="315">
        <f t="shared" si="84"/>
        <v>10000000</v>
      </c>
    </row>
    <row r="102" spans="1:57" ht="29.25" customHeight="1" x14ac:dyDescent="0.25">
      <c r="A102" s="305">
        <v>88</v>
      </c>
      <c r="B102" s="602"/>
      <c r="C102" s="602"/>
      <c r="D102" s="602"/>
      <c r="E102" s="602"/>
      <c r="F102" s="621"/>
      <c r="G102" s="602"/>
      <c r="H102" s="604"/>
      <c r="I102" s="682"/>
      <c r="J102" s="682"/>
      <c r="K102" s="519" t="s">
        <v>2380</v>
      </c>
      <c r="L102" s="565" t="s">
        <v>1676</v>
      </c>
      <c r="M102" s="499"/>
      <c r="N102" s="519" t="s">
        <v>2799</v>
      </c>
      <c r="O102" s="566" t="s">
        <v>1943</v>
      </c>
      <c r="P102" s="519">
        <v>6</v>
      </c>
      <c r="Q102" s="557">
        <f>P102+6</f>
        <v>12</v>
      </c>
      <c r="R102" s="558"/>
      <c r="S102" s="554">
        <f t="shared" si="81"/>
        <v>0</v>
      </c>
      <c r="T102" s="554">
        <f t="shared" si="109"/>
        <v>240000000</v>
      </c>
      <c r="U102" s="554">
        <f t="shared" si="109"/>
        <v>0</v>
      </c>
      <c r="V102" s="554">
        <f t="shared" si="109"/>
        <v>0</v>
      </c>
      <c r="W102" s="554">
        <f t="shared" si="109"/>
        <v>0</v>
      </c>
      <c r="X102" s="555">
        <f t="shared" si="110"/>
        <v>240000000</v>
      </c>
      <c r="Y102" s="559" t="s">
        <v>2402</v>
      </c>
      <c r="Z102" s="244"/>
      <c r="AA102" s="321"/>
      <c r="AB102" s="238"/>
      <c r="AC102" s="238"/>
      <c r="AD102" s="238"/>
      <c r="AE102" s="238"/>
      <c r="AF102" s="238"/>
      <c r="AG102" s="311">
        <f t="shared" si="82"/>
        <v>0</v>
      </c>
      <c r="AH102" s="240">
        <v>2</v>
      </c>
      <c r="AI102" s="241"/>
      <c r="AJ102" s="242"/>
      <c r="AK102" s="242">
        <v>80000000</v>
      </c>
      <c r="AL102" s="242"/>
      <c r="AM102" s="242"/>
      <c r="AN102" s="242"/>
      <c r="AO102" s="315">
        <f t="shared" si="85"/>
        <v>80000000</v>
      </c>
      <c r="AP102" s="244">
        <v>2</v>
      </c>
      <c r="AQ102" s="237"/>
      <c r="AR102" s="238"/>
      <c r="AS102" s="238">
        <v>80000000</v>
      </c>
      <c r="AT102" s="238"/>
      <c r="AU102" s="238"/>
      <c r="AV102" s="238"/>
      <c r="AW102" s="311">
        <f t="shared" si="83"/>
        <v>80000000</v>
      </c>
      <c r="AX102" s="240">
        <v>2</v>
      </c>
      <c r="AY102" s="241"/>
      <c r="AZ102" s="242"/>
      <c r="BA102" s="242">
        <v>80000000</v>
      </c>
      <c r="BB102" s="242"/>
      <c r="BC102" s="242"/>
      <c r="BD102" s="242"/>
      <c r="BE102" s="315">
        <f t="shared" si="84"/>
        <v>80000000</v>
      </c>
    </row>
    <row r="103" spans="1:57" ht="29.25" customHeight="1" x14ac:dyDescent="0.25">
      <c r="A103" s="305">
        <v>89</v>
      </c>
      <c r="B103" s="602"/>
      <c r="C103" s="602"/>
      <c r="D103" s="602"/>
      <c r="E103" s="602"/>
      <c r="F103" s="621"/>
      <c r="G103" s="602"/>
      <c r="H103" s="604"/>
      <c r="I103" s="682"/>
      <c r="J103" s="682"/>
      <c r="K103" s="519" t="s">
        <v>2381</v>
      </c>
      <c r="L103" s="567" t="s">
        <v>1953</v>
      </c>
      <c r="M103" s="499"/>
      <c r="N103" s="519" t="s">
        <v>1944</v>
      </c>
      <c r="O103" s="566" t="s">
        <v>1673</v>
      </c>
      <c r="P103" s="519">
        <v>3</v>
      </c>
      <c r="Q103" s="557">
        <f>P103+4</f>
        <v>7</v>
      </c>
      <c r="R103" s="558"/>
      <c r="S103" s="554">
        <f t="shared" si="81"/>
        <v>0</v>
      </c>
      <c r="T103" s="554">
        <f t="shared" si="109"/>
        <v>40000000</v>
      </c>
      <c r="U103" s="554">
        <f t="shared" si="109"/>
        <v>0</v>
      </c>
      <c r="V103" s="554">
        <f t="shared" si="109"/>
        <v>0</v>
      </c>
      <c r="W103" s="554">
        <f t="shared" si="109"/>
        <v>0</v>
      </c>
      <c r="X103" s="555">
        <f t="shared" si="110"/>
        <v>40000000</v>
      </c>
      <c r="Y103" s="559" t="s">
        <v>2402</v>
      </c>
      <c r="Z103" s="244"/>
      <c r="AA103" s="321"/>
      <c r="AB103" s="238"/>
      <c r="AC103" s="238"/>
      <c r="AD103" s="238"/>
      <c r="AE103" s="238"/>
      <c r="AF103" s="238"/>
      <c r="AG103" s="311">
        <f t="shared" si="82"/>
        <v>0</v>
      </c>
      <c r="AH103" s="240"/>
      <c r="AI103" s="241"/>
      <c r="AJ103" s="242"/>
      <c r="AK103" s="242"/>
      <c r="AL103" s="242"/>
      <c r="AM103" s="242"/>
      <c r="AN103" s="242"/>
      <c r="AO103" s="315">
        <f t="shared" si="85"/>
        <v>0</v>
      </c>
      <c r="AP103" s="244">
        <v>2</v>
      </c>
      <c r="AQ103" s="237"/>
      <c r="AR103" s="238"/>
      <c r="AS103" s="238">
        <v>20000000</v>
      </c>
      <c r="AT103" s="238"/>
      <c r="AU103" s="238"/>
      <c r="AV103" s="238"/>
      <c r="AW103" s="311">
        <f t="shared" si="83"/>
        <v>20000000</v>
      </c>
      <c r="AX103" s="240">
        <v>2</v>
      </c>
      <c r="AY103" s="241"/>
      <c r="AZ103" s="242"/>
      <c r="BA103" s="242">
        <v>20000000</v>
      </c>
      <c r="BB103" s="242"/>
      <c r="BC103" s="242"/>
      <c r="BD103" s="242"/>
      <c r="BE103" s="315">
        <f t="shared" si="84"/>
        <v>20000000</v>
      </c>
    </row>
    <row r="104" spans="1:57" ht="27" x14ac:dyDescent="0.25">
      <c r="A104" s="305">
        <v>90</v>
      </c>
      <c r="B104" s="602"/>
      <c r="C104" s="602"/>
      <c r="D104" s="602"/>
      <c r="E104" s="602"/>
      <c r="F104" s="621"/>
      <c r="G104" s="602"/>
      <c r="H104" s="604"/>
      <c r="I104" s="682"/>
      <c r="J104" s="682"/>
      <c r="K104" s="519" t="s">
        <v>2382</v>
      </c>
      <c r="L104" s="565" t="s">
        <v>1678</v>
      </c>
      <c r="M104" s="499"/>
      <c r="N104" s="519" t="s">
        <v>2596</v>
      </c>
      <c r="O104" s="566" t="s">
        <v>2597</v>
      </c>
      <c r="P104" s="519">
        <v>0</v>
      </c>
      <c r="Q104" s="557">
        <v>1000</v>
      </c>
      <c r="R104" s="558"/>
      <c r="S104" s="554">
        <f t="shared" si="81"/>
        <v>0</v>
      </c>
      <c r="T104" s="554">
        <f t="shared" si="109"/>
        <v>60000000</v>
      </c>
      <c r="U104" s="554">
        <f t="shared" si="109"/>
        <v>0</v>
      </c>
      <c r="V104" s="554">
        <f t="shared" si="109"/>
        <v>0</v>
      </c>
      <c r="W104" s="554">
        <f t="shared" si="109"/>
        <v>0</v>
      </c>
      <c r="X104" s="555">
        <f t="shared" si="110"/>
        <v>60000000</v>
      </c>
      <c r="Y104" s="559" t="s">
        <v>2402</v>
      </c>
      <c r="Z104" s="244"/>
      <c r="AA104" s="321"/>
      <c r="AB104" s="238"/>
      <c r="AC104" s="238"/>
      <c r="AD104" s="238"/>
      <c r="AE104" s="238"/>
      <c r="AF104" s="238"/>
      <c r="AG104" s="311">
        <f t="shared" si="82"/>
        <v>0</v>
      </c>
      <c r="AH104" s="240">
        <v>500</v>
      </c>
      <c r="AI104" s="241"/>
      <c r="AJ104" s="242"/>
      <c r="AK104" s="242">
        <v>15000000</v>
      </c>
      <c r="AL104" s="242"/>
      <c r="AM104" s="242"/>
      <c r="AN104" s="242"/>
      <c r="AO104" s="315">
        <f t="shared" si="85"/>
        <v>15000000</v>
      </c>
      <c r="AP104" s="244">
        <v>500</v>
      </c>
      <c r="AQ104" s="237"/>
      <c r="AR104" s="238"/>
      <c r="AS104" s="238">
        <v>15000000</v>
      </c>
      <c r="AT104" s="238"/>
      <c r="AU104" s="238"/>
      <c r="AV104" s="238"/>
      <c r="AW104" s="311">
        <f t="shared" si="83"/>
        <v>15000000</v>
      </c>
      <c r="AX104" s="240">
        <v>1000</v>
      </c>
      <c r="AY104" s="241"/>
      <c r="AZ104" s="242"/>
      <c r="BA104" s="242">
        <v>30000000</v>
      </c>
      <c r="BB104" s="242"/>
      <c r="BC104" s="242"/>
      <c r="BD104" s="242"/>
      <c r="BE104" s="315">
        <f t="shared" si="84"/>
        <v>30000000</v>
      </c>
    </row>
    <row r="105" spans="1:57" ht="36.75" thickBot="1" x14ac:dyDescent="0.3">
      <c r="A105" s="253">
        <v>91</v>
      </c>
      <c r="B105" s="730"/>
      <c r="C105" s="730"/>
      <c r="D105" s="730"/>
      <c r="E105" s="730"/>
      <c r="F105" s="791"/>
      <c r="G105" s="730"/>
      <c r="H105" s="678"/>
      <c r="I105" s="731"/>
      <c r="J105" s="731"/>
      <c r="K105" s="466" t="s">
        <v>2383</v>
      </c>
      <c r="L105" s="568" t="s">
        <v>2404</v>
      </c>
      <c r="M105" s="569"/>
      <c r="N105" s="466" t="s">
        <v>1955</v>
      </c>
      <c r="O105" s="570" t="s">
        <v>1677</v>
      </c>
      <c r="P105" s="466">
        <v>2</v>
      </c>
      <c r="Q105" s="571">
        <f>P105+4</f>
        <v>6</v>
      </c>
      <c r="R105" s="572"/>
      <c r="S105" s="573">
        <f t="shared" si="81"/>
        <v>0</v>
      </c>
      <c r="T105" s="573">
        <f t="shared" si="109"/>
        <v>800000</v>
      </c>
      <c r="U105" s="573">
        <f t="shared" si="109"/>
        <v>0</v>
      </c>
      <c r="V105" s="573">
        <f t="shared" si="109"/>
        <v>0</v>
      </c>
      <c r="W105" s="573">
        <f t="shared" si="109"/>
        <v>0</v>
      </c>
      <c r="X105" s="574">
        <f t="shared" si="110"/>
        <v>800000</v>
      </c>
      <c r="Y105" s="575" t="s">
        <v>2403</v>
      </c>
      <c r="Z105" s="267">
        <v>1</v>
      </c>
      <c r="AA105" s="326"/>
      <c r="AB105" s="268"/>
      <c r="AC105" s="268">
        <v>200000</v>
      </c>
      <c r="AD105" s="268"/>
      <c r="AE105" s="268"/>
      <c r="AF105" s="268"/>
      <c r="AG105" s="327">
        <f t="shared" si="82"/>
        <v>200000</v>
      </c>
      <c r="AH105" s="263">
        <v>1</v>
      </c>
      <c r="AI105" s="264"/>
      <c r="AJ105" s="328"/>
      <c r="AK105" s="328">
        <v>200000</v>
      </c>
      <c r="AL105" s="328"/>
      <c r="AM105" s="328"/>
      <c r="AN105" s="328"/>
      <c r="AO105" s="329">
        <f t="shared" si="85"/>
        <v>200000</v>
      </c>
      <c r="AP105" s="267">
        <v>1</v>
      </c>
      <c r="AQ105" s="260"/>
      <c r="AR105" s="268"/>
      <c r="AS105" s="268">
        <v>200000</v>
      </c>
      <c r="AT105" s="268"/>
      <c r="AU105" s="268"/>
      <c r="AV105" s="268"/>
      <c r="AW105" s="327">
        <f t="shared" si="83"/>
        <v>200000</v>
      </c>
      <c r="AX105" s="263">
        <v>1</v>
      </c>
      <c r="AY105" s="264"/>
      <c r="AZ105" s="265"/>
      <c r="BA105" s="265">
        <v>200000</v>
      </c>
      <c r="BB105" s="265"/>
      <c r="BC105" s="265"/>
      <c r="BD105" s="265"/>
      <c r="BE105" s="329">
        <f t="shared" si="84"/>
        <v>200000</v>
      </c>
    </row>
    <row r="106" spans="1:57" ht="21.75" customHeight="1" thickBot="1" x14ac:dyDescent="0.3">
      <c r="H106" s="273"/>
      <c r="I106" s="274"/>
      <c r="J106" s="274"/>
      <c r="K106" s="330"/>
      <c r="L106" s="331"/>
      <c r="M106" s="274"/>
      <c r="N106" s="181"/>
      <c r="O106" s="181"/>
      <c r="P106" s="181"/>
      <c r="Q106" s="332"/>
      <c r="S106" s="333">
        <f>SUM(S7:S105)</f>
        <v>6029941227</v>
      </c>
      <c r="T106" s="333">
        <f>SUM(T7:T105)</f>
        <v>19601760484.568001</v>
      </c>
      <c r="U106" s="333">
        <f>SUM(U7:U105)</f>
        <v>11501127373.68115</v>
      </c>
      <c r="V106" s="333">
        <f>SUM(V7:V105)</f>
        <v>39846522877</v>
      </c>
      <c r="W106" s="333">
        <f>SUM(W7:W105)</f>
        <v>0</v>
      </c>
      <c r="X106" s="334">
        <f t="shared" si="110"/>
        <v>76979351962.249146</v>
      </c>
      <c r="AB106" s="335">
        <f t="shared" ref="AB106:AG106" si="122">SUM(AB7:AB105)</f>
        <v>1437583166</v>
      </c>
      <c r="AC106" s="336">
        <f t="shared" si="122"/>
        <v>6583111671</v>
      </c>
      <c r="AD106" s="337">
        <f t="shared" si="122"/>
        <v>2602245843</v>
      </c>
      <c r="AE106" s="336">
        <f t="shared" si="122"/>
        <v>8185000000</v>
      </c>
      <c r="AF106" s="336">
        <f t="shared" si="122"/>
        <v>0</v>
      </c>
      <c r="AG106" s="338">
        <f t="shared" si="122"/>
        <v>18807940680</v>
      </c>
      <c r="AJ106" s="339">
        <f t="shared" ref="AJ106:AO106" si="123">SUM(AJ7:AJ105)</f>
        <v>1471340012</v>
      </c>
      <c r="AK106" s="340">
        <f t="shared" si="123"/>
        <v>6003372480</v>
      </c>
      <c r="AL106" s="337">
        <f t="shared" si="123"/>
        <v>2844898319.7199998</v>
      </c>
      <c r="AM106" s="340">
        <f t="shared" si="123"/>
        <v>11852022877</v>
      </c>
      <c r="AN106" s="340">
        <f t="shared" si="123"/>
        <v>0</v>
      </c>
      <c r="AO106" s="341">
        <f t="shared" si="123"/>
        <v>22171633688.720001</v>
      </c>
      <c r="AR106" s="335">
        <f t="shared" ref="AR106:AW106" si="124">SUM(AR7:AR105)</f>
        <v>1529620412</v>
      </c>
      <c r="AS106" s="336">
        <f t="shared" si="124"/>
        <v>3491439379.1999998</v>
      </c>
      <c r="AT106" s="337">
        <f t="shared" si="124"/>
        <v>2815678044.5888</v>
      </c>
      <c r="AU106" s="336">
        <f t="shared" si="124"/>
        <v>10084000000</v>
      </c>
      <c r="AV106" s="336">
        <f t="shared" si="124"/>
        <v>0</v>
      </c>
      <c r="AW106" s="338">
        <f t="shared" si="124"/>
        <v>17920737835.788803</v>
      </c>
      <c r="AZ106" s="339">
        <f t="shared" ref="AZ106:BE106" si="125">SUM(AZ7:AZ105)</f>
        <v>1591397637</v>
      </c>
      <c r="BA106" s="340">
        <f t="shared" si="125"/>
        <v>3523836954.368</v>
      </c>
      <c r="BB106" s="337">
        <f t="shared" si="125"/>
        <v>3238305166.3723502</v>
      </c>
      <c r="BC106" s="340">
        <f t="shared" si="125"/>
        <v>9725500000</v>
      </c>
      <c r="BD106" s="340">
        <f t="shared" si="125"/>
        <v>0</v>
      </c>
      <c r="BE106" s="341">
        <f t="shared" si="125"/>
        <v>18079039757.740349</v>
      </c>
    </row>
    <row r="107" spans="1:57" x14ac:dyDescent="0.25">
      <c r="H107" s="273"/>
      <c r="I107" s="274"/>
      <c r="J107" s="274"/>
      <c r="K107" s="330"/>
      <c r="L107" s="331"/>
      <c r="M107" s="274"/>
      <c r="N107" s="181"/>
      <c r="O107" s="181"/>
      <c r="P107" s="181"/>
      <c r="Q107" s="332"/>
    </row>
    <row r="108" spans="1:57" ht="15.75" thickBot="1" x14ac:dyDescent="0.3">
      <c r="H108" s="273"/>
      <c r="I108" s="274"/>
      <c r="J108" s="274"/>
      <c r="K108" s="330"/>
      <c r="L108" s="331"/>
      <c r="M108" s="274"/>
      <c r="N108" s="181"/>
      <c r="O108" s="181"/>
      <c r="P108" s="181"/>
      <c r="Q108" s="332"/>
      <c r="AD108" s="207">
        <v>2012</v>
      </c>
      <c r="AL108" s="207">
        <v>2013</v>
      </c>
      <c r="AT108" s="207">
        <v>2014</v>
      </c>
      <c r="BB108" s="207">
        <v>2015</v>
      </c>
    </row>
    <row r="109" spans="1:57" ht="15.75" thickBot="1" x14ac:dyDescent="0.3">
      <c r="H109" s="273"/>
      <c r="I109" s="274"/>
      <c r="J109" s="274"/>
      <c r="K109" s="330"/>
      <c r="L109" s="331"/>
      <c r="M109" s="274"/>
      <c r="N109" s="181"/>
      <c r="O109" s="181"/>
      <c r="P109" s="181"/>
      <c r="Q109" s="332"/>
      <c r="X109" s="342"/>
      <c r="AD109" s="343"/>
      <c r="AL109" s="322"/>
      <c r="BB109" s="344">
        <f>BB106+'GyH Sociales salud'!BN55</f>
        <v>4163867181.3723502</v>
      </c>
      <c r="BC109" s="345" t="s">
        <v>2792</v>
      </c>
    </row>
    <row r="110" spans="1:57" x14ac:dyDescent="0.25">
      <c r="H110" s="273"/>
      <c r="I110" s="274"/>
      <c r="J110" s="274"/>
      <c r="K110" s="330"/>
      <c r="L110" s="331"/>
      <c r="M110" s="274"/>
      <c r="N110" s="181"/>
      <c r="O110" s="181"/>
      <c r="P110" s="181"/>
      <c r="Q110" s="332"/>
      <c r="AD110" s="346">
        <f>AD106+'GyH Sociales salud'!AG55</f>
        <v>3527807858</v>
      </c>
      <c r="AE110" s="345" t="s">
        <v>2793</v>
      </c>
      <c r="AL110" s="347">
        <f>AL106+'GyH Sociales salud'!AR55</f>
        <v>3770460334.7199998</v>
      </c>
      <c r="AM110" s="345" t="s">
        <v>2794</v>
      </c>
      <c r="AT110" s="347">
        <f>AT106+'GyH Sociales salud'!BC55</f>
        <v>3741240059.5888</v>
      </c>
      <c r="AU110" s="345" t="s">
        <v>2792</v>
      </c>
      <c r="BB110" s="348"/>
    </row>
    <row r="111" spans="1:57" x14ac:dyDescent="0.25">
      <c r="H111" s="273"/>
      <c r="I111" s="274"/>
      <c r="J111" s="274"/>
      <c r="K111" s="330"/>
      <c r="L111" s="331"/>
      <c r="M111" s="274"/>
      <c r="N111" s="181"/>
      <c r="O111" s="181"/>
      <c r="P111" s="181"/>
      <c r="Q111" s="332"/>
      <c r="AD111" s="343"/>
    </row>
    <row r="112" spans="1:57" x14ac:dyDescent="0.25">
      <c r="H112" s="273"/>
      <c r="I112" s="274"/>
      <c r="J112" s="274"/>
      <c r="K112" s="330"/>
      <c r="L112" s="331"/>
      <c r="M112" s="274"/>
      <c r="N112" s="181"/>
      <c r="O112" s="181"/>
      <c r="P112" s="181"/>
      <c r="Q112" s="332"/>
      <c r="AD112" s="343"/>
    </row>
    <row r="113" spans="8:30" x14ac:dyDescent="0.25">
      <c r="H113" s="273"/>
      <c r="I113" s="274"/>
      <c r="J113" s="274"/>
      <c r="K113" s="330"/>
      <c r="L113" s="331"/>
      <c r="M113" s="274"/>
      <c r="N113" s="181"/>
      <c r="O113" s="181"/>
      <c r="P113" s="181"/>
      <c r="Q113" s="332"/>
      <c r="AD113" s="343"/>
    </row>
    <row r="114" spans="8:30" x14ac:dyDescent="0.25">
      <c r="H114" s="273"/>
      <c r="I114" s="274"/>
      <c r="J114" s="274"/>
      <c r="K114" s="330"/>
      <c r="L114" s="331"/>
      <c r="M114" s="274"/>
      <c r="N114" s="181"/>
      <c r="O114" s="181"/>
      <c r="P114" s="181"/>
      <c r="Q114" s="332"/>
      <c r="AD114" s="343"/>
    </row>
    <row r="115" spans="8:30" x14ac:dyDescent="0.25">
      <c r="H115" s="273"/>
      <c r="I115" s="274"/>
      <c r="J115" s="274"/>
      <c r="K115" s="330"/>
      <c r="L115" s="331"/>
      <c r="M115" s="274"/>
      <c r="N115" s="181"/>
      <c r="O115" s="181"/>
      <c r="P115" s="181"/>
      <c r="Q115" s="332"/>
    </row>
    <row r="116" spans="8:30" x14ac:dyDescent="0.25">
      <c r="H116" s="273"/>
      <c r="I116" s="274"/>
      <c r="J116" s="274"/>
      <c r="K116" s="330"/>
      <c r="L116" s="331"/>
      <c r="M116" s="274"/>
      <c r="N116" s="181"/>
      <c r="O116" s="181"/>
      <c r="P116" s="181"/>
      <c r="Q116" s="332"/>
    </row>
    <row r="117" spans="8:30" x14ac:dyDescent="0.25">
      <c r="H117" s="273"/>
      <c r="I117" s="274"/>
      <c r="J117" s="274"/>
      <c r="K117" s="330"/>
      <c r="L117" s="331"/>
      <c r="M117" s="274"/>
      <c r="N117" s="181"/>
      <c r="O117" s="181"/>
      <c r="P117" s="181"/>
      <c r="Q117" s="332"/>
    </row>
    <row r="118" spans="8:30" x14ac:dyDescent="0.25">
      <c r="H118" s="273"/>
      <c r="K118" s="330"/>
      <c r="N118" s="181"/>
      <c r="P118" s="181"/>
      <c r="Q118" s="332"/>
    </row>
    <row r="119" spans="8:30" x14ac:dyDescent="0.25">
      <c r="K119" s="330"/>
      <c r="N119" s="181"/>
      <c r="Q119" s="332"/>
    </row>
    <row r="120" spans="8:30" x14ac:dyDescent="0.25">
      <c r="K120" s="330"/>
    </row>
  </sheetData>
  <mergeCells count="180">
    <mergeCell ref="B91:B97"/>
    <mergeCell ref="C91:C97"/>
    <mergeCell ref="E91:E97"/>
    <mergeCell ref="D62:D81"/>
    <mergeCell ref="G28:G31"/>
    <mergeCell ref="D7:D31"/>
    <mergeCell ref="E7:E31"/>
    <mergeCell ref="C7:C31"/>
    <mergeCell ref="J28:J31"/>
    <mergeCell ref="I28:I31"/>
    <mergeCell ref="I18:I24"/>
    <mergeCell ref="H91:H97"/>
    <mergeCell ref="I91:I97"/>
    <mergeCell ref="G91:G97"/>
    <mergeCell ref="F91:F97"/>
    <mergeCell ref="D91:D97"/>
    <mergeCell ref="I62:I81"/>
    <mergeCell ref="J7:J17"/>
    <mergeCell ref="H7:H17"/>
    <mergeCell ref="G7:G17"/>
    <mergeCell ref="I7:I17"/>
    <mergeCell ref="H28:H31"/>
    <mergeCell ref="F7:F31"/>
    <mergeCell ref="F62:F81"/>
    <mergeCell ref="B62:B81"/>
    <mergeCell ref="C62:C81"/>
    <mergeCell ref="E62:E81"/>
    <mergeCell ref="G62:G81"/>
    <mergeCell ref="AH2:AO2"/>
    <mergeCell ref="I52:I59"/>
    <mergeCell ref="E32:E51"/>
    <mergeCell ref="A2:Y2"/>
    <mergeCell ref="H52:H61"/>
    <mergeCell ref="J52:J61"/>
    <mergeCell ref="AL4:AL5"/>
    <mergeCell ref="AI4:AI5"/>
    <mergeCell ref="V4:V5"/>
    <mergeCell ref="Z3:Z5"/>
    <mergeCell ref="K64:K65"/>
    <mergeCell ref="K76:K77"/>
    <mergeCell ref="J62:J81"/>
    <mergeCell ref="H62:H81"/>
    <mergeCell ref="J47:J51"/>
    <mergeCell ref="H47:H51"/>
    <mergeCell ref="G47:G51"/>
    <mergeCell ref="I47:I51"/>
    <mergeCell ref="B7:B31"/>
    <mergeCell ref="B82:B90"/>
    <mergeCell ref="C82:C90"/>
    <mergeCell ref="D82:D90"/>
    <mergeCell ref="E82:E90"/>
    <mergeCell ref="O3:R3"/>
    <mergeCell ref="J88:J89"/>
    <mergeCell ref="K3:K5"/>
    <mergeCell ref="J18:J24"/>
    <mergeCell ref="H18:H24"/>
    <mergeCell ref="C3:C5"/>
    <mergeCell ref="D3:D5"/>
    <mergeCell ref="E3:E5"/>
    <mergeCell ref="B52:B59"/>
    <mergeCell ref="C52:C59"/>
    <mergeCell ref="L64:L65"/>
    <mergeCell ref="L68:L69"/>
    <mergeCell ref="L74:L75"/>
    <mergeCell ref="L76:L77"/>
    <mergeCell ref="D52:D61"/>
    <mergeCell ref="J32:J40"/>
    <mergeCell ref="I32:I40"/>
    <mergeCell ref="K68:K69"/>
    <mergeCell ref="K74:K75"/>
    <mergeCell ref="F52:F61"/>
    <mergeCell ref="AP2:AW2"/>
    <mergeCell ref="AX2:BE2"/>
    <mergeCell ref="J25:J27"/>
    <mergeCell ref="I25:I27"/>
    <mergeCell ref="H25:H27"/>
    <mergeCell ref="G25:G27"/>
    <mergeCell ref="L42:L43"/>
    <mergeCell ref="AK4:AK5"/>
    <mergeCell ref="AU4:AU5"/>
    <mergeCell ref="AM4:AM5"/>
    <mergeCell ref="S3:W3"/>
    <mergeCell ref="X3:X5"/>
    <mergeCell ref="Y3:Y5"/>
    <mergeCell ref="G18:G24"/>
    <mergeCell ref="AB3:AF3"/>
    <mergeCell ref="U4:U5"/>
    <mergeCell ref="AB4:AB5"/>
    <mergeCell ref="Z2:AG2"/>
    <mergeCell ref="AD4:AD5"/>
    <mergeCell ref="AE4:AE5"/>
    <mergeCell ref="AF4:AF5"/>
    <mergeCell ref="W4:W5"/>
    <mergeCell ref="AA4:AA5"/>
    <mergeCell ref="AT4:AT5"/>
    <mergeCell ref="L92:L93"/>
    <mergeCell ref="H88:H89"/>
    <mergeCell ref="F3:F5"/>
    <mergeCell ref="G101:G105"/>
    <mergeCell ref="I101:I105"/>
    <mergeCell ref="J101:J105"/>
    <mergeCell ref="F98:F100"/>
    <mergeCell ref="L88:L89"/>
    <mergeCell ref="L22:L23"/>
    <mergeCell ref="G32:G40"/>
    <mergeCell ref="K42:K43"/>
    <mergeCell ref="G88:G89"/>
    <mergeCell ref="K88:K89"/>
    <mergeCell ref="G82:G86"/>
    <mergeCell ref="F82:F90"/>
    <mergeCell ref="G52:G61"/>
    <mergeCell ref="K92:K93"/>
    <mergeCell ref="H82:H86"/>
    <mergeCell ref="J82:J86"/>
    <mergeCell ref="I82:I86"/>
    <mergeCell ref="J3:J5"/>
    <mergeCell ref="K70:K71"/>
    <mergeCell ref="J91:J97"/>
    <mergeCell ref="K22:K24"/>
    <mergeCell ref="E98:E100"/>
    <mergeCell ref="D98:D100"/>
    <mergeCell ref="B98:B100"/>
    <mergeCell ref="H98:H100"/>
    <mergeCell ref="H101:H105"/>
    <mergeCell ref="J98:J100"/>
    <mergeCell ref="I98:I100"/>
    <mergeCell ref="G98:G100"/>
    <mergeCell ref="F101:F105"/>
    <mergeCell ref="B101:B105"/>
    <mergeCell ref="C101:C105"/>
    <mergeCell ref="D101:D105"/>
    <mergeCell ref="E101:E105"/>
    <mergeCell ref="BE3:BE5"/>
    <mergeCell ref="O4:O5"/>
    <mergeCell ref="P4:P5"/>
    <mergeCell ref="Q4:Q5"/>
    <mergeCell ref="R4:R5"/>
    <mergeCell ref="S4:S5"/>
    <mergeCell ref="T4:T5"/>
    <mergeCell ref="AG3:AG5"/>
    <mergeCell ref="AH3:AH5"/>
    <mergeCell ref="AJ3:AN3"/>
    <mergeCell ref="AO3:AO5"/>
    <mergeCell ref="AP3:AP5"/>
    <mergeCell ref="AR3:AV3"/>
    <mergeCell ref="AJ4:AJ5"/>
    <mergeCell ref="AW3:AW5"/>
    <mergeCell ref="AX3:AX5"/>
    <mergeCell ref="AZ3:BD3"/>
    <mergeCell ref="BD4:BD5"/>
    <mergeCell ref="AV4:AV5"/>
    <mergeCell ref="AN4:AN5"/>
    <mergeCell ref="AZ4:AZ5"/>
    <mergeCell ref="AQ4:AQ5"/>
    <mergeCell ref="AC4:AC5"/>
    <mergeCell ref="BA4:BA5"/>
    <mergeCell ref="BB4:BB5"/>
    <mergeCell ref="BC4:BC5"/>
    <mergeCell ref="A1:K1"/>
    <mergeCell ref="L1:Y1"/>
    <mergeCell ref="B32:B51"/>
    <mergeCell ref="C32:C51"/>
    <mergeCell ref="D32:D51"/>
    <mergeCell ref="F32:F51"/>
    <mergeCell ref="G3:G5"/>
    <mergeCell ref="H3:H5"/>
    <mergeCell ref="I3:I5"/>
    <mergeCell ref="L3:L5"/>
    <mergeCell ref="M3:M5"/>
    <mergeCell ref="N3:N5"/>
    <mergeCell ref="AR4:AR5"/>
    <mergeCell ref="AS4:AS5"/>
    <mergeCell ref="H41:H46"/>
    <mergeCell ref="G41:G46"/>
    <mergeCell ref="J41:J46"/>
    <mergeCell ref="I41:I46"/>
    <mergeCell ref="A3:A5"/>
    <mergeCell ref="B3:B5"/>
    <mergeCell ref="AY4:AY5"/>
    <mergeCell ref="H32:H40"/>
  </mergeCells>
  <pageMargins left="0.70866141732283472" right="0.70866141732283472" top="0.74803149606299213" bottom="0.74803149606299213" header="0.31496062992125984" footer="0.31496062992125984"/>
  <pageSetup scale="65" fitToWidth="4" fitToHeight="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T40"/>
  <sheetViews>
    <sheetView topLeftCell="K1" zoomScale="40" zoomScaleNormal="40" workbookViewId="0">
      <selection activeCell="BH22" sqref="BH22"/>
    </sheetView>
  </sheetViews>
  <sheetFormatPr baseColWidth="10" defaultColWidth="11.42578125" defaultRowHeight="15" x14ac:dyDescent="0.25"/>
  <cols>
    <col min="1" max="1" width="2.42578125" style="476" customWidth="1"/>
    <col min="2" max="2" width="15.7109375" style="477" customWidth="1"/>
    <col min="3" max="3" width="3" style="418" bestFit="1" customWidth="1"/>
    <col min="4" max="4" width="4.42578125" style="418" customWidth="1"/>
    <col min="5" max="5" width="1.5703125" style="418" customWidth="1"/>
    <col min="6" max="6" width="17.140625" style="477" bestFit="1" customWidth="1"/>
    <col min="7" max="7" width="6.42578125" style="479" customWidth="1"/>
    <col min="8" max="8" width="15.42578125" style="418" customWidth="1"/>
    <col min="9" max="9" width="3" style="418" bestFit="1" customWidth="1"/>
    <col min="10" max="10" width="22.85546875" style="418" customWidth="1"/>
    <col min="11" max="11" width="7.140625" style="479" customWidth="1"/>
    <col min="12" max="12" width="25.7109375" style="418" customWidth="1"/>
    <col min="13" max="13" width="4.28515625" style="418" customWidth="1"/>
    <col min="14" max="14" width="25.85546875" style="418" customWidth="1"/>
    <col min="15" max="15" width="10.28515625" style="418" customWidth="1"/>
    <col min="16" max="16" width="6" style="418" customWidth="1"/>
    <col min="17" max="17" width="8.85546875" style="494" customWidth="1"/>
    <col min="18" max="18" width="9.5703125" style="418" customWidth="1"/>
    <col min="19" max="20" width="12.7109375" style="418" customWidth="1"/>
    <col min="21" max="21" width="11.42578125" style="418"/>
    <col min="22" max="22" width="13.42578125" style="418" customWidth="1"/>
    <col min="23" max="23" width="11.42578125" style="418"/>
    <col min="24" max="24" width="18" style="418" bestFit="1" customWidth="1"/>
    <col min="25" max="25" width="11.42578125" style="418"/>
    <col min="26" max="27" width="0" style="418" hidden="1" customWidth="1"/>
    <col min="28" max="32" width="12.7109375" style="418" hidden="1" customWidth="1"/>
    <col min="33" max="33" width="14.85546875" style="418" hidden="1" customWidth="1"/>
    <col min="34" max="35" width="0" style="418" hidden="1" customWidth="1"/>
    <col min="36" max="40" width="12.7109375" style="418" hidden="1" customWidth="1"/>
    <col min="41" max="41" width="14.85546875" style="418" hidden="1" customWidth="1"/>
    <col min="42" max="42" width="8" style="418" customWidth="1"/>
    <col min="43" max="43" width="11.42578125" style="418"/>
    <col min="44" max="48" width="12.7109375" style="418" customWidth="1"/>
    <col min="49" max="49" width="14.7109375" style="418" customWidth="1"/>
    <col min="50" max="51" width="0" style="418" hidden="1" customWidth="1"/>
    <col min="52" max="56" width="12.7109375" style="418" hidden="1" customWidth="1"/>
    <col min="57" max="57" width="14.7109375" style="418" hidden="1" customWidth="1"/>
    <col min="58" max="16384" width="11.42578125" style="418"/>
  </cols>
  <sheetData>
    <row r="1" spans="1:72" s="351" customFormat="1" ht="90.75" customHeight="1" thickBot="1" x14ac:dyDescent="0.3">
      <c r="A1" s="605" t="s">
        <v>2032</v>
      </c>
      <c r="B1" s="606"/>
      <c r="C1" s="606"/>
      <c r="D1" s="606"/>
      <c r="E1" s="606"/>
      <c r="F1" s="606"/>
      <c r="G1" s="606"/>
      <c r="H1" s="606"/>
      <c r="I1" s="606"/>
      <c r="J1" s="606"/>
      <c r="K1" s="607"/>
      <c r="L1" s="608" t="s">
        <v>2516</v>
      </c>
      <c r="M1" s="609"/>
      <c r="N1" s="609"/>
      <c r="O1" s="609"/>
      <c r="P1" s="609"/>
      <c r="Q1" s="609"/>
      <c r="R1" s="609"/>
      <c r="S1" s="609"/>
      <c r="T1" s="609"/>
      <c r="U1" s="609"/>
      <c r="V1" s="609"/>
      <c r="W1" s="609"/>
      <c r="X1" s="609"/>
      <c r="Y1" s="610"/>
      <c r="Z1" s="204"/>
      <c r="AA1" s="204"/>
      <c r="AB1" s="204"/>
      <c r="AC1" s="205"/>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row>
    <row r="2" spans="1:72" ht="29.25" customHeight="1" thickBot="1" x14ac:dyDescent="0.3">
      <c r="A2" s="810" t="s">
        <v>1884</v>
      </c>
      <c r="B2" s="811"/>
      <c r="C2" s="811"/>
      <c r="D2" s="811"/>
      <c r="E2" s="811"/>
      <c r="F2" s="811"/>
      <c r="G2" s="811"/>
      <c r="H2" s="811"/>
      <c r="I2" s="811"/>
      <c r="J2" s="811"/>
      <c r="K2" s="811"/>
      <c r="L2" s="811"/>
      <c r="M2" s="811"/>
      <c r="N2" s="811"/>
      <c r="O2" s="811"/>
      <c r="P2" s="811"/>
      <c r="Q2" s="811"/>
      <c r="R2" s="811"/>
      <c r="S2" s="811"/>
      <c r="T2" s="811"/>
      <c r="U2" s="811"/>
      <c r="V2" s="811"/>
      <c r="W2" s="811"/>
      <c r="X2" s="811"/>
      <c r="Y2" s="812"/>
      <c r="Z2" s="830" t="s">
        <v>1960</v>
      </c>
      <c r="AA2" s="831"/>
      <c r="AB2" s="831"/>
      <c r="AC2" s="831"/>
      <c r="AD2" s="831"/>
      <c r="AE2" s="831"/>
      <c r="AF2" s="831"/>
      <c r="AG2" s="832"/>
      <c r="AH2" s="827" t="s">
        <v>1961</v>
      </c>
      <c r="AI2" s="828"/>
      <c r="AJ2" s="828"/>
      <c r="AK2" s="828"/>
      <c r="AL2" s="828"/>
      <c r="AM2" s="828"/>
      <c r="AN2" s="828"/>
      <c r="AO2" s="829"/>
      <c r="AP2" s="830" t="s">
        <v>1962</v>
      </c>
      <c r="AQ2" s="831"/>
      <c r="AR2" s="831"/>
      <c r="AS2" s="831"/>
      <c r="AT2" s="831"/>
      <c r="AU2" s="831"/>
      <c r="AV2" s="831"/>
      <c r="AW2" s="832"/>
      <c r="AX2" s="827" t="s">
        <v>1963</v>
      </c>
      <c r="AY2" s="828"/>
      <c r="AZ2" s="828"/>
      <c r="BA2" s="828"/>
      <c r="BB2" s="828"/>
      <c r="BC2" s="828"/>
      <c r="BD2" s="828"/>
      <c r="BE2" s="829"/>
    </row>
    <row r="3" spans="1:72" ht="23.25" customHeight="1" x14ac:dyDescent="0.25">
      <c r="A3" s="736" t="s">
        <v>1178</v>
      </c>
      <c r="B3" s="746" t="s">
        <v>1597</v>
      </c>
      <c r="C3" s="641" t="s">
        <v>15</v>
      </c>
      <c r="D3" s="809" t="s">
        <v>1</v>
      </c>
      <c r="E3" s="641" t="s">
        <v>15</v>
      </c>
      <c r="F3" s="746" t="s">
        <v>0</v>
      </c>
      <c r="G3" s="835" t="s">
        <v>13</v>
      </c>
      <c r="H3" s="746" t="s">
        <v>2</v>
      </c>
      <c r="I3" s="771" t="s">
        <v>15</v>
      </c>
      <c r="J3" s="746" t="s">
        <v>3</v>
      </c>
      <c r="K3" s="835" t="s">
        <v>14</v>
      </c>
      <c r="L3" s="746" t="s">
        <v>1635</v>
      </c>
      <c r="M3" s="836" t="s">
        <v>15</v>
      </c>
      <c r="N3" s="746" t="s">
        <v>4</v>
      </c>
      <c r="O3" s="386" t="s">
        <v>5</v>
      </c>
      <c r="P3" s="387"/>
      <c r="Q3" s="419"/>
      <c r="R3" s="388"/>
      <c r="S3" s="799" t="s">
        <v>1958</v>
      </c>
      <c r="T3" s="769"/>
      <c r="U3" s="769"/>
      <c r="V3" s="769"/>
      <c r="W3" s="769"/>
      <c r="X3" s="746" t="s">
        <v>6</v>
      </c>
      <c r="Y3" s="758" t="s">
        <v>7</v>
      </c>
      <c r="Z3" s="659" t="s">
        <v>72</v>
      </c>
      <c r="AA3" s="210"/>
      <c r="AB3" s="833" t="s">
        <v>18</v>
      </c>
      <c r="AC3" s="834"/>
      <c r="AD3" s="834"/>
      <c r="AE3" s="834"/>
      <c r="AF3" s="834"/>
      <c r="AG3" s="671" t="s">
        <v>73</v>
      </c>
      <c r="AH3" s="668" t="s">
        <v>74</v>
      </c>
      <c r="AI3" s="209"/>
      <c r="AJ3" s="752" t="s">
        <v>18</v>
      </c>
      <c r="AK3" s="753"/>
      <c r="AL3" s="753"/>
      <c r="AM3" s="753"/>
      <c r="AN3" s="753"/>
      <c r="AO3" s="656" t="s">
        <v>75</v>
      </c>
      <c r="AP3" s="659" t="s">
        <v>76</v>
      </c>
      <c r="AQ3" s="210"/>
      <c r="AR3" s="750" t="s">
        <v>18</v>
      </c>
      <c r="AS3" s="751"/>
      <c r="AT3" s="751"/>
      <c r="AU3" s="751"/>
      <c r="AV3" s="751"/>
      <c r="AW3" s="671" t="s">
        <v>77</v>
      </c>
      <c r="AX3" s="668" t="s">
        <v>1176</v>
      </c>
      <c r="AY3" s="209"/>
      <c r="AZ3" s="752" t="s">
        <v>18</v>
      </c>
      <c r="BA3" s="753"/>
      <c r="BB3" s="753"/>
      <c r="BC3" s="753"/>
      <c r="BD3" s="753"/>
      <c r="BE3" s="656" t="s">
        <v>1177</v>
      </c>
    </row>
    <row r="4" spans="1:72" ht="18.75" customHeight="1" x14ac:dyDescent="0.25">
      <c r="A4" s="737"/>
      <c r="B4" s="630"/>
      <c r="C4" s="641"/>
      <c r="D4" s="644"/>
      <c r="E4" s="641"/>
      <c r="F4" s="630"/>
      <c r="G4" s="647"/>
      <c r="H4" s="630"/>
      <c r="I4" s="647"/>
      <c r="J4" s="630"/>
      <c r="K4" s="647"/>
      <c r="L4" s="630"/>
      <c r="M4" s="837"/>
      <c r="N4" s="630"/>
      <c r="O4" s="630" t="s">
        <v>1617</v>
      </c>
      <c r="P4" s="630" t="s">
        <v>8</v>
      </c>
      <c r="Q4" s="819" t="s">
        <v>49</v>
      </c>
      <c r="R4" s="838" t="s">
        <v>20</v>
      </c>
      <c r="S4" s="630" t="s">
        <v>9</v>
      </c>
      <c r="T4" s="630" t="s">
        <v>10</v>
      </c>
      <c r="U4" s="630" t="s">
        <v>1964</v>
      </c>
      <c r="V4" s="630" t="s">
        <v>16</v>
      </c>
      <c r="W4" s="625" t="s">
        <v>17</v>
      </c>
      <c r="X4" s="630"/>
      <c r="Y4" s="632"/>
      <c r="Z4" s="660"/>
      <c r="AA4" s="667" t="s">
        <v>22</v>
      </c>
      <c r="AB4" s="623" t="s">
        <v>9</v>
      </c>
      <c r="AC4" s="623" t="s">
        <v>10</v>
      </c>
      <c r="AD4" s="623" t="s">
        <v>1964</v>
      </c>
      <c r="AE4" s="623" t="s">
        <v>16</v>
      </c>
      <c r="AF4" s="667" t="s">
        <v>17</v>
      </c>
      <c r="AG4" s="672"/>
      <c r="AH4" s="669"/>
      <c r="AI4" s="664" t="s">
        <v>19</v>
      </c>
      <c r="AJ4" s="666" t="s">
        <v>9</v>
      </c>
      <c r="AK4" s="666" t="s">
        <v>10</v>
      </c>
      <c r="AL4" s="666" t="s">
        <v>1964</v>
      </c>
      <c r="AM4" s="664" t="s">
        <v>21</v>
      </c>
      <c r="AN4" s="664" t="s">
        <v>17</v>
      </c>
      <c r="AO4" s="657"/>
      <c r="AP4" s="660"/>
      <c r="AQ4" s="667" t="s">
        <v>19</v>
      </c>
      <c r="AR4" s="623" t="s">
        <v>9</v>
      </c>
      <c r="AS4" s="623" t="s">
        <v>10</v>
      </c>
      <c r="AT4" s="623" t="s">
        <v>1964</v>
      </c>
      <c r="AU4" s="667" t="s">
        <v>21</v>
      </c>
      <c r="AV4" s="667" t="s">
        <v>17</v>
      </c>
      <c r="AW4" s="672"/>
      <c r="AX4" s="669"/>
      <c r="AY4" s="664" t="s">
        <v>19</v>
      </c>
      <c r="AZ4" s="666" t="s">
        <v>9</v>
      </c>
      <c r="BA4" s="666" t="s">
        <v>10</v>
      </c>
      <c r="BB4" s="666" t="s">
        <v>1964</v>
      </c>
      <c r="BC4" s="664" t="s">
        <v>21</v>
      </c>
      <c r="BD4" s="664" t="s">
        <v>17</v>
      </c>
      <c r="BE4" s="657"/>
    </row>
    <row r="5" spans="1:72" ht="44.25" customHeight="1" x14ac:dyDescent="0.25">
      <c r="A5" s="737"/>
      <c r="B5" s="630"/>
      <c r="C5" s="641"/>
      <c r="D5" s="644"/>
      <c r="E5" s="641"/>
      <c r="F5" s="630"/>
      <c r="G5" s="647"/>
      <c r="H5" s="630"/>
      <c r="I5" s="772"/>
      <c r="J5" s="630"/>
      <c r="K5" s="647"/>
      <c r="L5" s="630"/>
      <c r="M5" s="837"/>
      <c r="N5" s="630"/>
      <c r="O5" s="630"/>
      <c r="P5" s="630"/>
      <c r="Q5" s="820"/>
      <c r="R5" s="695"/>
      <c r="S5" s="630"/>
      <c r="T5" s="630"/>
      <c r="U5" s="630"/>
      <c r="V5" s="630"/>
      <c r="W5" s="630"/>
      <c r="X5" s="630"/>
      <c r="Y5" s="632"/>
      <c r="Z5" s="660"/>
      <c r="AA5" s="623"/>
      <c r="AB5" s="623"/>
      <c r="AC5" s="623"/>
      <c r="AD5" s="623"/>
      <c r="AE5" s="623"/>
      <c r="AF5" s="623"/>
      <c r="AG5" s="672"/>
      <c r="AH5" s="669"/>
      <c r="AI5" s="666"/>
      <c r="AJ5" s="666"/>
      <c r="AK5" s="666"/>
      <c r="AL5" s="666"/>
      <c r="AM5" s="666"/>
      <c r="AN5" s="666"/>
      <c r="AO5" s="657"/>
      <c r="AP5" s="660"/>
      <c r="AQ5" s="623"/>
      <c r="AR5" s="623"/>
      <c r="AS5" s="623"/>
      <c r="AT5" s="623"/>
      <c r="AU5" s="623"/>
      <c r="AV5" s="623"/>
      <c r="AW5" s="672"/>
      <c r="AX5" s="669"/>
      <c r="AY5" s="666"/>
      <c r="AZ5" s="666"/>
      <c r="BA5" s="666"/>
      <c r="BB5" s="666"/>
      <c r="BC5" s="666"/>
      <c r="BD5" s="666"/>
      <c r="BE5" s="657"/>
    </row>
    <row r="6" spans="1:72" s="440" customFormat="1" x14ac:dyDescent="0.25">
      <c r="A6" s="420">
        <v>1</v>
      </c>
      <c r="B6" s="421">
        <v>2</v>
      </c>
      <c r="C6" s="422">
        <v>3</v>
      </c>
      <c r="D6" s="218">
        <v>4</v>
      </c>
      <c r="E6" s="422">
        <v>5</v>
      </c>
      <c r="F6" s="423">
        <v>6</v>
      </c>
      <c r="G6" s="424">
        <v>7</v>
      </c>
      <c r="H6" s="218">
        <v>8</v>
      </c>
      <c r="I6" s="422">
        <v>9</v>
      </c>
      <c r="J6" s="218">
        <v>10</v>
      </c>
      <c r="K6" s="425">
        <v>11</v>
      </c>
      <c r="L6" s="297">
        <v>12</v>
      </c>
      <c r="M6" s="426">
        <v>13</v>
      </c>
      <c r="N6" s="297">
        <v>14</v>
      </c>
      <c r="O6" s="427">
        <v>15</v>
      </c>
      <c r="P6" s="218">
        <v>16</v>
      </c>
      <c r="Q6" s="428">
        <v>17</v>
      </c>
      <c r="R6" s="429">
        <v>18</v>
      </c>
      <c r="S6" s="424">
        <v>19</v>
      </c>
      <c r="T6" s="218">
        <v>20</v>
      </c>
      <c r="U6" s="424">
        <v>21</v>
      </c>
      <c r="V6" s="218">
        <v>22</v>
      </c>
      <c r="W6" s="424">
        <v>23</v>
      </c>
      <c r="X6" s="297">
        <v>24</v>
      </c>
      <c r="Y6" s="430">
        <v>25</v>
      </c>
      <c r="Z6" s="431">
        <v>26</v>
      </c>
      <c r="AA6" s="432">
        <v>27</v>
      </c>
      <c r="AB6" s="433">
        <v>28</v>
      </c>
      <c r="AC6" s="432">
        <v>29</v>
      </c>
      <c r="AD6" s="433">
        <v>30</v>
      </c>
      <c r="AE6" s="432">
        <v>31</v>
      </c>
      <c r="AF6" s="433">
        <v>32</v>
      </c>
      <c r="AG6" s="434">
        <v>33</v>
      </c>
      <c r="AH6" s="435">
        <v>34</v>
      </c>
      <c r="AI6" s="436">
        <v>35</v>
      </c>
      <c r="AJ6" s="437">
        <v>36</v>
      </c>
      <c r="AK6" s="436">
        <v>37</v>
      </c>
      <c r="AL6" s="437">
        <v>38</v>
      </c>
      <c r="AM6" s="436">
        <v>39</v>
      </c>
      <c r="AN6" s="437">
        <v>40</v>
      </c>
      <c r="AO6" s="438">
        <v>41</v>
      </c>
      <c r="AP6" s="431">
        <v>42</v>
      </c>
      <c r="AQ6" s="432">
        <v>43</v>
      </c>
      <c r="AR6" s="433">
        <v>44</v>
      </c>
      <c r="AS6" s="432">
        <v>45</v>
      </c>
      <c r="AT6" s="433">
        <v>46</v>
      </c>
      <c r="AU6" s="432">
        <v>47</v>
      </c>
      <c r="AV6" s="433">
        <v>48</v>
      </c>
      <c r="AW6" s="434">
        <v>49</v>
      </c>
      <c r="AX6" s="435">
        <v>50</v>
      </c>
      <c r="AY6" s="436">
        <v>51</v>
      </c>
      <c r="AZ6" s="437">
        <v>52</v>
      </c>
      <c r="BA6" s="436">
        <v>53</v>
      </c>
      <c r="BB6" s="437">
        <v>54</v>
      </c>
      <c r="BC6" s="436">
        <v>55</v>
      </c>
      <c r="BD6" s="437">
        <v>56</v>
      </c>
      <c r="BE6" s="439">
        <v>57</v>
      </c>
    </row>
    <row r="7" spans="1:72" ht="47.25" customHeight="1" x14ac:dyDescent="0.25">
      <c r="A7" s="441">
        <v>4</v>
      </c>
      <c r="B7" s="823" t="s">
        <v>1631</v>
      </c>
      <c r="C7" s="601"/>
      <c r="D7" s="601">
        <v>3</v>
      </c>
      <c r="E7" s="821"/>
      <c r="F7" s="823" t="s">
        <v>2576</v>
      </c>
      <c r="G7" s="601">
        <v>3.1</v>
      </c>
      <c r="H7" s="601" t="s">
        <v>2536</v>
      </c>
      <c r="I7" s="681"/>
      <c r="J7" s="681" t="s">
        <v>1184</v>
      </c>
      <c r="K7" s="516" t="s">
        <v>2279</v>
      </c>
      <c r="L7" s="516" t="s">
        <v>1894</v>
      </c>
      <c r="M7" s="516"/>
      <c r="N7" s="516" t="s">
        <v>2825</v>
      </c>
      <c r="O7" s="516" t="s">
        <v>1853</v>
      </c>
      <c r="P7" s="442">
        <f>1+2+5</f>
        <v>8</v>
      </c>
      <c r="Q7" s="443">
        <f>P7+45</f>
        <v>53</v>
      </c>
      <c r="R7" s="444"/>
      <c r="S7" s="445">
        <f t="shared" ref="S7" si="0">AB7+AJ7+AR7+AZ7</f>
        <v>0</v>
      </c>
      <c r="T7" s="445">
        <f t="shared" ref="T7" si="1">AC7+AK7+AS7+BA7</f>
        <v>118500000</v>
      </c>
      <c r="U7" s="445">
        <f t="shared" ref="U7" si="2">AD7+AL7+AT7+BB7</f>
        <v>0</v>
      </c>
      <c r="V7" s="445">
        <f t="shared" ref="V7" si="3">AE7+AM7+AU7+BC7</f>
        <v>0</v>
      </c>
      <c r="W7" s="445">
        <f t="shared" ref="W7" si="4">AF7+AN7+AV7+BD7</f>
        <v>0</v>
      </c>
      <c r="X7" s="234">
        <f t="shared" ref="X7" si="5">+SUM(S7:W7)</f>
        <v>118500000</v>
      </c>
      <c r="Y7" s="235" t="s">
        <v>2393</v>
      </c>
      <c r="Z7" s="244">
        <v>11</v>
      </c>
      <c r="AA7" s="446"/>
      <c r="AB7" s="447"/>
      <c r="AC7" s="447">
        <f>11*2500000</f>
        <v>27500000</v>
      </c>
      <c r="AD7" s="447"/>
      <c r="AE7" s="447"/>
      <c r="AF7" s="447"/>
      <c r="AG7" s="448">
        <f t="shared" ref="AG7:AG29" si="6">+SUM(AB7:AF7)</f>
        <v>27500000</v>
      </c>
      <c r="AH7" s="240">
        <v>9</v>
      </c>
      <c r="AI7" s="449"/>
      <c r="AJ7" s="450"/>
      <c r="AK7" s="450">
        <f>9*2500000</f>
        <v>22500000</v>
      </c>
      <c r="AL7" s="450"/>
      <c r="AM7" s="450"/>
      <c r="AN7" s="450"/>
      <c r="AO7" s="451">
        <f t="shared" ref="AO7:AO29" si="7">+SUM(AJ7:AN7)</f>
        <v>22500000</v>
      </c>
      <c r="AP7" s="244">
        <v>12</v>
      </c>
      <c r="AQ7" s="446"/>
      <c r="AR7" s="447"/>
      <c r="AS7" s="447">
        <f>12*3000000</f>
        <v>36000000</v>
      </c>
      <c r="AT7" s="447"/>
      <c r="AU7" s="447"/>
      <c r="AV7" s="447"/>
      <c r="AW7" s="448">
        <f t="shared" ref="AW7:AW29" si="8">+SUM(AR7:AV7)</f>
        <v>36000000</v>
      </c>
      <c r="AX7" s="240">
        <v>13</v>
      </c>
      <c r="AY7" s="449"/>
      <c r="AZ7" s="450"/>
      <c r="BA7" s="450">
        <f>13*2500000</f>
        <v>32500000</v>
      </c>
      <c r="BB7" s="450"/>
      <c r="BC7" s="450"/>
      <c r="BD7" s="450"/>
      <c r="BE7" s="451">
        <f t="shared" ref="BE7:BE29" si="9">+SUM(AZ7:BD7)</f>
        <v>32500000</v>
      </c>
    </row>
    <row r="8" spans="1:72" ht="43.5" customHeight="1" x14ac:dyDescent="0.25">
      <c r="A8" s="441">
        <v>5</v>
      </c>
      <c r="B8" s="824"/>
      <c r="C8" s="602"/>
      <c r="D8" s="602"/>
      <c r="E8" s="822"/>
      <c r="F8" s="824"/>
      <c r="G8" s="602"/>
      <c r="H8" s="602"/>
      <c r="I8" s="682"/>
      <c r="J8" s="682"/>
      <c r="K8" s="681" t="s">
        <v>2280</v>
      </c>
      <c r="L8" s="681" t="s">
        <v>1849</v>
      </c>
      <c r="M8" s="519"/>
      <c r="N8" s="519" t="s">
        <v>1895</v>
      </c>
      <c r="O8" s="519" t="s">
        <v>1898</v>
      </c>
      <c r="P8" s="442">
        <f>308+214</f>
        <v>522</v>
      </c>
      <c r="Q8" s="443">
        <v>808</v>
      </c>
      <c r="R8" s="444"/>
      <c r="S8" s="445">
        <f t="shared" ref="S8:S10" si="10">AB8+AJ8+AR8+AZ8</f>
        <v>0</v>
      </c>
      <c r="T8" s="445">
        <f t="shared" ref="T8:T10" si="11">AC8+AK8+AS8+BA8</f>
        <v>324400000</v>
      </c>
      <c r="U8" s="445">
        <f t="shared" ref="U8:U10" si="12">AD8+AL8+AT8+BB8</f>
        <v>0</v>
      </c>
      <c r="V8" s="445">
        <f t="shared" ref="V8:V10" si="13">AE8+AM8+AU8+BC8</f>
        <v>0</v>
      </c>
      <c r="W8" s="445">
        <f t="shared" ref="W8:W10" si="14">AF8+AN8+AV8+BD8</f>
        <v>0</v>
      </c>
      <c r="X8" s="306">
        <f t="shared" ref="X8:X10" si="15">+SUM(S8:W8)</f>
        <v>324400000</v>
      </c>
      <c r="Y8" s="235" t="s">
        <v>2393</v>
      </c>
      <c r="Z8" s="244">
        <v>522</v>
      </c>
      <c r="AA8" s="446"/>
      <c r="AB8" s="447"/>
      <c r="AC8" s="447">
        <v>40000000</v>
      </c>
      <c r="AD8" s="447"/>
      <c r="AE8" s="447"/>
      <c r="AF8" s="447"/>
      <c r="AG8" s="448">
        <f t="shared" si="6"/>
        <v>40000000</v>
      </c>
      <c r="AH8" s="240">
        <v>808</v>
      </c>
      <c r="AI8" s="449"/>
      <c r="AJ8" s="450"/>
      <c r="AK8" s="450">
        <f>(3*1800000*12*3+2500000*12*3)/3</f>
        <v>94800000</v>
      </c>
      <c r="AL8" s="450"/>
      <c r="AM8" s="450"/>
      <c r="AN8" s="450"/>
      <c r="AO8" s="451">
        <f t="shared" si="7"/>
        <v>94800000</v>
      </c>
      <c r="AP8" s="244">
        <v>808</v>
      </c>
      <c r="AQ8" s="446"/>
      <c r="AR8" s="447"/>
      <c r="AS8" s="447">
        <v>94800000</v>
      </c>
      <c r="AT8" s="447"/>
      <c r="AU8" s="447"/>
      <c r="AV8" s="447"/>
      <c r="AW8" s="448">
        <f t="shared" si="8"/>
        <v>94800000</v>
      </c>
      <c r="AX8" s="240">
        <v>808</v>
      </c>
      <c r="AY8" s="449"/>
      <c r="AZ8" s="450"/>
      <c r="BA8" s="450">
        <v>94800000</v>
      </c>
      <c r="BB8" s="450"/>
      <c r="BC8" s="450"/>
      <c r="BD8" s="450"/>
      <c r="BE8" s="451">
        <f t="shared" si="9"/>
        <v>94800000</v>
      </c>
    </row>
    <row r="9" spans="1:72" ht="35.25" customHeight="1" x14ac:dyDescent="0.25">
      <c r="A9" s="441">
        <v>6</v>
      </c>
      <c r="B9" s="824"/>
      <c r="C9" s="602"/>
      <c r="D9" s="602"/>
      <c r="E9" s="822"/>
      <c r="F9" s="824"/>
      <c r="G9" s="602"/>
      <c r="H9" s="602"/>
      <c r="I9" s="682"/>
      <c r="J9" s="682"/>
      <c r="K9" s="683"/>
      <c r="L9" s="683"/>
      <c r="M9" s="519"/>
      <c r="N9" s="519" t="s">
        <v>2249</v>
      </c>
      <c r="O9" s="519" t="s">
        <v>2250</v>
      </c>
      <c r="P9" s="442"/>
      <c r="Q9" s="443">
        <v>4</v>
      </c>
      <c r="R9" s="444"/>
      <c r="S9" s="445">
        <f t="shared" si="10"/>
        <v>69812495.577600002</v>
      </c>
      <c r="T9" s="445">
        <f t="shared" si="11"/>
        <v>0</v>
      </c>
      <c r="U9" s="445">
        <f t="shared" si="12"/>
        <v>0</v>
      </c>
      <c r="V9" s="445">
        <f t="shared" si="13"/>
        <v>0</v>
      </c>
      <c r="W9" s="445">
        <f t="shared" si="14"/>
        <v>0</v>
      </c>
      <c r="X9" s="306">
        <f t="shared" si="15"/>
        <v>69812495.577600002</v>
      </c>
      <c r="Y9" s="235" t="s">
        <v>2393</v>
      </c>
      <c r="Z9" s="244">
        <v>1</v>
      </c>
      <c r="AA9" s="446"/>
      <c r="AB9" s="447">
        <v>16609368</v>
      </c>
      <c r="AC9" s="447"/>
      <c r="AD9" s="447"/>
      <c r="AE9" s="447"/>
      <c r="AF9" s="447"/>
      <c r="AG9" s="448">
        <f t="shared" si="6"/>
        <v>16609368</v>
      </c>
      <c r="AH9" s="240">
        <v>1</v>
      </c>
      <c r="AI9" s="449"/>
      <c r="AJ9" s="450">
        <f>AB9*4%+AB9</f>
        <v>17273742.719999999</v>
      </c>
      <c r="AK9" s="450"/>
      <c r="AL9" s="450"/>
      <c r="AM9" s="450"/>
      <c r="AN9" s="450"/>
      <c r="AO9" s="451">
        <f t="shared" si="7"/>
        <v>17273742.719999999</v>
      </c>
      <c r="AP9" s="244">
        <v>1</v>
      </c>
      <c r="AQ9" s="446"/>
      <c r="AR9" s="447">
        <f>AJ9*4%+AJ9</f>
        <v>17964692.428799998</v>
      </c>
      <c r="AS9" s="447"/>
      <c r="AT9" s="447"/>
      <c r="AU9" s="447"/>
      <c r="AV9" s="447"/>
      <c r="AW9" s="448">
        <f t="shared" si="8"/>
        <v>17964692.428799998</v>
      </c>
      <c r="AX9" s="240">
        <v>1</v>
      </c>
      <c r="AY9" s="449"/>
      <c r="AZ9" s="450">
        <f>AJ9*4%+AJ9</f>
        <v>17964692.428799998</v>
      </c>
      <c r="BA9" s="450"/>
      <c r="BB9" s="450"/>
      <c r="BC9" s="450"/>
      <c r="BD9" s="450"/>
      <c r="BE9" s="451">
        <f t="shared" si="9"/>
        <v>17964692.428799998</v>
      </c>
    </row>
    <row r="10" spans="1:72" ht="32.25" customHeight="1" x14ac:dyDescent="0.25">
      <c r="A10" s="441">
        <v>7</v>
      </c>
      <c r="B10" s="824"/>
      <c r="C10" s="602"/>
      <c r="D10" s="602"/>
      <c r="E10" s="822"/>
      <c r="F10" s="824"/>
      <c r="G10" s="602"/>
      <c r="H10" s="602"/>
      <c r="I10" s="682"/>
      <c r="J10" s="682"/>
      <c r="K10" s="681" t="s">
        <v>2315</v>
      </c>
      <c r="L10" s="681" t="s">
        <v>1856</v>
      </c>
      <c r="M10" s="519"/>
      <c r="N10" s="519" t="s">
        <v>1857</v>
      </c>
      <c r="O10" s="519" t="s">
        <v>1858</v>
      </c>
      <c r="P10" s="442">
        <v>0</v>
      </c>
      <c r="Q10" s="443">
        <v>1200</v>
      </c>
      <c r="R10" s="444"/>
      <c r="S10" s="445">
        <f t="shared" si="10"/>
        <v>0</v>
      </c>
      <c r="T10" s="445">
        <f t="shared" si="11"/>
        <v>230582995.19999999</v>
      </c>
      <c r="U10" s="445">
        <f t="shared" si="12"/>
        <v>0</v>
      </c>
      <c r="V10" s="445">
        <f t="shared" si="13"/>
        <v>0</v>
      </c>
      <c r="W10" s="445">
        <f t="shared" si="14"/>
        <v>0</v>
      </c>
      <c r="X10" s="306">
        <f t="shared" si="15"/>
        <v>230582995.19999999</v>
      </c>
      <c r="Y10" s="235" t="s">
        <v>2393</v>
      </c>
      <c r="Z10" s="244">
        <v>300</v>
      </c>
      <c r="AA10" s="446"/>
      <c r="AB10" s="447"/>
      <c r="AC10" s="447">
        <f>300*181000</f>
        <v>54300000</v>
      </c>
      <c r="AD10" s="447"/>
      <c r="AE10" s="447"/>
      <c r="AF10" s="447"/>
      <c r="AG10" s="448">
        <f t="shared" si="6"/>
        <v>54300000</v>
      </c>
      <c r="AH10" s="240">
        <v>300</v>
      </c>
      <c r="AI10" s="449"/>
      <c r="AJ10" s="450"/>
      <c r="AK10" s="450">
        <f>AC10*4%+AC10</f>
        <v>56472000</v>
      </c>
      <c r="AL10" s="450"/>
      <c r="AM10" s="450"/>
      <c r="AN10" s="450"/>
      <c r="AO10" s="451">
        <f t="shared" si="7"/>
        <v>56472000</v>
      </c>
      <c r="AP10" s="244">
        <v>300</v>
      </c>
      <c r="AQ10" s="446"/>
      <c r="AR10" s="447"/>
      <c r="AS10" s="447">
        <f>AK10*4%+AK10</f>
        <v>58730880</v>
      </c>
      <c r="AT10" s="447"/>
      <c r="AU10" s="447"/>
      <c r="AV10" s="447"/>
      <c r="AW10" s="448">
        <f t="shared" si="8"/>
        <v>58730880</v>
      </c>
      <c r="AX10" s="240">
        <v>300</v>
      </c>
      <c r="AY10" s="449"/>
      <c r="AZ10" s="450"/>
      <c r="BA10" s="450">
        <f>AS10*4%+AS10</f>
        <v>61080115.200000003</v>
      </c>
      <c r="BB10" s="450"/>
      <c r="BC10" s="450"/>
      <c r="BD10" s="450"/>
      <c r="BE10" s="451">
        <f t="shared" si="9"/>
        <v>61080115.200000003</v>
      </c>
    </row>
    <row r="11" spans="1:72" ht="29.25" customHeight="1" x14ac:dyDescent="0.25">
      <c r="A11" s="441">
        <v>8</v>
      </c>
      <c r="B11" s="824"/>
      <c r="C11" s="602"/>
      <c r="D11" s="602"/>
      <c r="E11" s="822"/>
      <c r="F11" s="824"/>
      <c r="G11" s="602"/>
      <c r="H11" s="602"/>
      <c r="I11" s="682"/>
      <c r="J11" s="682"/>
      <c r="K11" s="683"/>
      <c r="L11" s="683"/>
      <c r="M11" s="519"/>
      <c r="N11" s="519" t="s">
        <v>1896</v>
      </c>
      <c r="O11" s="519" t="s">
        <v>1897</v>
      </c>
      <c r="P11" s="442"/>
      <c r="Q11" s="443">
        <v>1200</v>
      </c>
      <c r="R11" s="444"/>
      <c r="S11" s="445">
        <f t="shared" ref="S11:S21" si="16">AB11+AJ11+AR11+AZ11</f>
        <v>0</v>
      </c>
      <c r="T11" s="445">
        <f t="shared" ref="T11:T21" si="17">AC11+AK11+AS11+BA11</f>
        <v>30574540.800000001</v>
      </c>
      <c r="U11" s="445">
        <f t="shared" ref="U11:U21" si="18">AD11+AL11+AT11+BB11</f>
        <v>0</v>
      </c>
      <c r="V11" s="445">
        <f t="shared" ref="V11:V21" si="19">AE11+AM11+AU11+BC11</f>
        <v>0</v>
      </c>
      <c r="W11" s="445">
        <f t="shared" ref="W11:W21" si="20">AF11+AN11+AV11+BD11</f>
        <v>0</v>
      </c>
      <c r="X11" s="306">
        <f t="shared" ref="X11:X21" si="21">+SUM(S11:W11)</f>
        <v>30574540.800000001</v>
      </c>
      <c r="Y11" s="235" t="s">
        <v>2393</v>
      </c>
      <c r="Z11" s="244">
        <v>300</v>
      </c>
      <c r="AA11" s="446"/>
      <c r="AB11" s="447"/>
      <c r="AC11" s="447">
        <f>300*24000</f>
        <v>7200000</v>
      </c>
      <c r="AD11" s="447"/>
      <c r="AE11" s="447"/>
      <c r="AF11" s="447"/>
      <c r="AG11" s="448">
        <f t="shared" si="6"/>
        <v>7200000</v>
      </c>
      <c r="AH11" s="240">
        <v>300</v>
      </c>
      <c r="AI11" s="449"/>
      <c r="AJ11" s="450"/>
      <c r="AK11" s="450">
        <f>AC11*4%+AC11</f>
        <v>7488000</v>
      </c>
      <c r="AL11" s="450"/>
      <c r="AM11" s="450"/>
      <c r="AN11" s="450"/>
      <c r="AO11" s="451">
        <f t="shared" si="7"/>
        <v>7488000</v>
      </c>
      <c r="AP11" s="244">
        <v>300</v>
      </c>
      <c r="AQ11" s="446"/>
      <c r="AR11" s="447"/>
      <c r="AS11" s="447">
        <f>AK11*4%+AK11</f>
        <v>7787520</v>
      </c>
      <c r="AT11" s="447"/>
      <c r="AU11" s="447"/>
      <c r="AV11" s="447"/>
      <c r="AW11" s="448">
        <f t="shared" si="8"/>
        <v>7787520</v>
      </c>
      <c r="AX11" s="240">
        <v>300</v>
      </c>
      <c r="AY11" s="449"/>
      <c r="AZ11" s="450"/>
      <c r="BA11" s="450">
        <f>AS11*4%+AS11</f>
        <v>8099020.7999999998</v>
      </c>
      <c r="BB11" s="450"/>
      <c r="BC11" s="450"/>
      <c r="BD11" s="450"/>
      <c r="BE11" s="451">
        <f t="shared" si="9"/>
        <v>8099020.7999999998</v>
      </c>
    </row>
    <row r="12" spans="1:72" ht="37.5" customHeight="1" x14ac:dyDescent="0.25">
      <c r="A12" s="441">
        <v>9</v>
      </c>
      <c r="B12" s="824"/>
      <c r="C12" s="602"/>
      <c r="D12" s="602"/>
      <c r="E12" s="822"/>
      <c r="F12" s="824"/>
      <c r="G12" s="602"/>
      <c r="H12" s="602"/>
      <c r="I12" s="682"/>
      <c r="J12" s="682"/>
      <c r="K12" s="516" t="s">
        <v>2422</v>
      </c>
      <c r="L12" s="519" t="s">
        <v>2522</v>
      </c>
      <c r="M12" s="519"/>
      <c r="N12" s="519" t="s">
        <v>1851</v>
      </c>
      <c r="O12" s="519" t="s">
        <v>2534</v>
      </c>
      <c r="P12" s="442">
        <v>308</v>
      </c>
      <c r="Q12" s="443">
        <f>P12+500</f>
        <v>808</v>
      </c>
      <c r="R12" s="452"/>
      <c r="S12" s="445">
        <f t="shared" si="16"/>
        <v>0</v>
      </c>
      <c r="T12" s="445">
        <f t="shared" si="17"/>
        <v>350000000</v>
      </c>
      <c r="U12" s="445">
        <f t="shared" si="18"/>
        <v>0</v>
      </c>
      <c r="V12" s="445">
        <f t="shared" si="19"/>
        <v>0</v>
      </c>
      <c r="W12" s="445">
        <f t="shared" si="20"/>
        <v>0</v>
      </c>
      <c r="X12" s="306">
        <f t="shared" si="21"/>
        <v>350000000</v>
      </c>
      <c r="Y12" s="235" t="s">
        <v>2393</v>
      </c>
      <c r="Z12" s="244"/>
      <c r="AA12" s="446"/>
      <c r="AB12" s="447"/>
      <c r="AC12" s="447"/>
      <c r="AD12" s="447"/>
      <c r="AE12" s="447"/>
      <c r="AF12" s="447"/>
      <c r="AG12" s="448">
        <f t="shared" si="6"/>
        <v>0</v>
      </c>
      <c r="AH12" s="240">
        <v>150</v>
      </c>
      <c r="AI12" s="449"/>
      <c r="AJ12" s="450"/>
      <c r="AK12" s="450">
        <f>150*700000</f>
        <v>105000000</v>
      </c>
      <c r="AL12" s="450"/>
      <c r="AM12" s="450"/>
      <c r="AN12" s="450"/>
      <c r="AO12" s="451">
        <f t="shared" si="7"/>
        <v>105000000</v>
      </c>
      <c r="AP12" s="244">
        <v>250</v>
      </c>
      <c r="AQ12" s="446"/>
      <c r="AR12" s="447"/>
      <c r="AS12" s="447">
        <f>250*700000</f>
        <v>175000000</v>
      </c>
      <c r="AT12" s="447"/>
      <c r="AU12" s="447"/>
      <c r="AV12" s="447"/>
      <c r="AW12" s="448">
        <f t="shared" si="8"/>
        <v>175000000</v>
      </c>
      <c r="AX12" s="240">
        <v>100</v>
      </c>
      <c r="AY12" s="449"/>
      <c r="AZ12" s="450"/>
      <c r="BA12" s="450">
        <f>100*700000</f>
        <v>70000000</v>
      </c>
      <c r="BB12" s="450"/>
      <c r="BC12" s="450"/>
      <c r="BD12" s="450"/>
      <c r="BE12" s="451">
        <f t="shared" si="9"/>
        <v>70000000</v>
      </c>
    </row>
    <row r="13" spans="1:72" ht="37.5" customHeight="1" x14ac:dyDescent="0.25">
      <c r="A13" s="441">
        <v>10</v>
      </c>
      <c r="B13" s="824"/>
      <c r="C13" s="602"/>
      <c r="D13" s="602"/>
      <c r="E13" s="822"/>
      <c r="F13" s="824"/>
      <c r="G13" s="602"/>
      <c r="H13" s="602"/>
      <c r="I13" s="682"/>
      <c r="J13" s="682"/>
      <c r="K13" s="516" t="s">
        <v>2423</v>
      </c>
      <c r="L13" s="519" t="s">
        <v>2523</v>
      </c>
      <c r="M13" s="519"/>
      <c r="N13" s="519" t="s">
        <v>1852</v>
      </c>
      <c r="O13" s="519" t="s">
        <v>2533</v>
      </c>
      <c r="P13" s="442">
        <v>214</v>
      </c>
      <c r="Q13" s="443">
        <f>P13+150</f>
        <v>364</v>
      </c>
      <c r="R13" s="444"/>
      <c r="S13" s="445">
        <f t="shared" si="16"/>
        <v>0</v>
      </c>
      <c r="T13" s="445">
        <f t="shared" si="17"/>
        <v>120000000</v>
      </c>
      <c r="U13" s="445">
        <f t="shared" si="18"/>
        <v>0</v>
      </c>
      <c r="V13" s="445">
        <f t="shared" si="19"/>
        <v>0</v>
      </c>
      <c r="W13" s="445">
        <f t="shared" si="20"/>
        <v>0</v>
      </c>
      <c r="X13" s="306">
        <f t="shared" si="21"/>
        <v>120000000</v>
      </c>
      <c r="Y13" s="235" t="s">
        <v>2393</v>
      </c>
      <c r="Z13" s="244"/>
      <c r="AA13" s="446"/>
      <c r="AB13" s="447"/>
      <c r="AC13" s="447"/>
      <c r="AD13" s="447"/>
      <c r="AE13" s="447"/>
      <c r="AF13" s="447"/>
      <c r="AG13" s="448">
        <f t="shared" si="6"/>
        <v>0</v>
      </c>
      <c r="AH13" s="240">
        <v>75</v>
      </c>
      <c r="AI13" s="449"/>
      <c r="AJ13" s="450"/>
      <c r="AK13" s="450">
        <v>60000000</v>
      </c>
      <c r="AL13" s="450"/>
      <c r="AM13" s="450"/>
      <c r="AN13" s="450"/>
      <c r="AO13" s="451">
        <f t="shared" si="7"/>
        <v>60000000</v>
      </c>
      <c r="AP13" s="244">
        <v>75</v>
      </c>
      <c r="AQ13" s="446"/>
      <c r="AR13" s="447"/>
      <c r="AS13" s="447">
        <v>60000000</v>
      </c>
      <c r="AT13" s="447"/>
      <c r="AU13" s="447"/>
      <c r="AV13" s="447"/>
      <c r="AW13" s="448">
        <f t="shared" si="8"/>
        <v>60000000</v>
      </c>
      <c r="AX13" s="240"/>
      <c r="AY13" s="449"/>
      <c r="AZ13" s="450"/>
      <c r="BA13" s="450"/>
      <c r="BB13" s="450"/>
      <c r="BC13" s="450"/>
      <c r="BD13" s="450"/>
      <c r="BE13" s="451">
        <f t="shared" si="9"/>
        <v>0</v>
      </c>
    </row>
    <row r="14" spans="1:72" ht="42.75" customHeight="1" x14ac:dyDescent="0.25">
      <c r="A14" s="441"/>
      <c r="B14" s="824"/>
      <c r="C14" s="602"/>
      <c r="D14" s="602"/>
      <c r="E14" s="822"/>
      <c r="F14" s="824"/>
      <c r="G14" s="602"/>
      <c r="H14" s="602"/>
      <c r="I14" s="682"/>
      <c r="J14" s="682"/>
      <c r="K14" s="681" t="s">
        <v>2424</v>
      </c>
      <c r="L14" s="681" t="s">
        <v>2530</v>
      </c>
      <c r="M14" s="519"/>
      <c r="N14" s="519" t="s">
        <v>2531</v>
      </c>
      <c r="O14" s="519" t="s">
        <v>2532</v>
      </c>
      <c r="P14" s="442">
        <v>0</v>
      </c>
      <c r="Q14" s="443">
        <v>20</v>
      </c>
      <c r="R14" s="444"/>
      <c r="S14" s="445">
        <f t="shared" si="16"/>
        <v>0</v>
      </c>
      <c r="T14" s="445">
        <f t="shared" si="17"/>
        <v>76000000</v>
      </c>
      <c r="U14" s="445">
        <f t="shared" si="18"/>
        <v>0</v>
      </c>
      <c r="V14" s="445">
        <f t="shared" si="19"/>
        <v>84000000</v>
      </c>
      <c r="W14" s="445">
        <f t="shared" si="20"/>
        <v>0</v>
      </c>
      <c r="X14" s="306">
        <f t="shared" si="21"/>
        <v>160000000</v>
      </c>
      <c r="Y14" s="235" t="s">
        <v>2393</v>
      </c>
      <c r="Z14" s="244">
        <v>2</v>
      </c>
      <c r="AA14" s="446"/>
      <c r="AB14" s="447"/>
      <c r="AC14" s="447">
        <v>16000000</v>
      </c>
      <c r="AD14" s="447"/>
      <c r="AE14" s="447"/>
      <c r="AF14" s="447"/>
      <c r="AG14" s="448">
        <f t="shared" si="6"/>
        <v>16000000</v>
      </c>
      <c r="AH14" s="240">
        <v>4</v>
      </c>
      <c r="AI14" s="449"/>
      <c r="AJ14" s="450"/>
      <c r="AK14" s="450">
        <v>16000000</v>
      </c>
      <c r="AL14" s="450"/>
      <c r="AM14" s="450">
        <v>16000000</v>
      </c>
      <c r="AN14" s="450"/>
      <c r="AO14" s="451">
        <f t="shared" si="7"/>
        <v>32000000</v>
      </c>
      <c r="AP14" s="244">
        <v>7</v>
      </c>
      <c r="AQ14" s="446"/>
      <c r="AR14" s="447"/>
      <c r="AS14" s="447">
        <v>16000000</v>
      </c>
      <c r="AT14" s="447"/>
      <c r="AU14" s="447">
        <v>40000000</v>
      </c>
      <c r="AV14" s="447"/>
      <c r="AW14" s="448">
        <f t="shared" si="8"/>
        <v>56000000</v>
      </c>
      <c r="AX14" s="240">
        <v>7</v>
      </c>
      <c r="AY14" s="449"/>
      <c r="AZ14" s="450"/>
      <c r="BA14" s="450">
        <v>28000000</v>
      </c>
      <c r="BB14" s="450"/>
      <c r="BC14" s="450">
        <v>28000000</v>
      </c>
      <c r="BD14" s="450"/>
      <c r="BE14" s="451">
        <f t="shared" si="9"/>
        <v>56000000</v>
      </c>
    </row>
    <row r="15" spans="1:72" ht="42.75" customHeight="1" x14ac:dyDescent="0.25">
      <c r="A15" s="441"/>
      <c r="B15" s="824"/>
      <c r="C15" s="602"/>
      <c r="D15" s="602"/>
      <c r="E15" s="822"/>
      <c r="F15" s="824"/>
      <c r="G15" s="602"/>
      <c r="H15" s="602"/>
      <c r="I15" s="682"/>
      <c r="J15" s="682"/>
      <c r="K15" s="683"/>
      <c r="L15" s="683"/>
      <c r="M15" s="519"/>
      <c r="N15" s="519" t="s">
        <v>2560</v>
      </c>
      <c r="O15" s="519" t="s">
        <v>2561</v>
      </c>
      <c r="P15" s="442">
        <v>0</v>
      </c>
      <c r="Q15" s="443">
        <v>1</v>
      </c>
      <c r="R15" s="444"/>
      <c r="S15" s="445">
        <f t="shared" si="16"/>
        <v>0</v>
      </c>
      <c r="T15" s="445">
        <f t="shared" si="17"/>
        <v>20000000</v>
      </c>
      <c r="U15" s="445">
        <f t="shared" si="18"/>
        <v>0</v>
      </c>
      <c r="V15" s="445">
        <f t="shared" si="19"/>
        <v>0</v>
      </c>
      <c r="W15" s="445">
        <f t="shared" si="20"/>
        <v>0</v>
      </c>
      <c r="X15" s="306">
        <f t="shared" si="21"/>
        <v>20000000</v>
      </c>
      <c r="Y15" s="235" t="s">
        <v>2393</v>
      </c>
      <c r="Z15" s="244"/>
      <c r="AA15" s="446"/>
      <c r="AB15" s="447"/>
      <c r="AC15" s="447"/>
      <c r="AD15" s="447"/>
      <c r="AE15" s="447"/>
      <c r="AF15" s="447"/>
      <c r="AG15" s="448">
        <f t="shared" si="6"/>
        <v>0</v>
      </c>
      <c r="AH15" s="240"/>
      <c r="AI15" s="449"/>
      <c r="AJ15" s="450"/>
      <c r="AK15" s="450"/>
      <c r="AL15" s="450"/>
      <c r="AM15" s="450"/>
      <c r="AN15" s="450"/>
      <c r="AO15" s="451">
        <f t="shared" si="7"/>
        <v>0</v>
      </c>
      <c r="AP15" s="244"/>
      <c r="AQ15" s="446"/>
      <c r="AR15" s="447"/>
      <c r="AS15" s="447"/>
      <c r="AT15" s="447"/>
      <c r="AU15" s="447"/>
      <c r="AV15" s="447"/>
      <c r="AW15" s="448">
        <f t="shared" si="8"/>
        <v>0</v>
      </c>
      <c r="AX15" s="240">
        <v>1</v>
      </c>
      <c r="AY15" s="449"/>
      <c r="AZ15" s="450"/>
      <c r="BA15" s="450">
        <v>20000000</v>
      </c>
      <c r="BB15" s="450"/>
      <c r="BC15" s="450"/>
      <c r="BD15" s="450"/>
      <c r="BE15" s="451">
        <f t="shared" si="9"/>
        <v>20000000</v>
      </c>
    </row>
    <row r="16" spans="1:72" ht="36" customHeight="1" x14ac:dyDescent="0.25">
      <c r="A16" s="441">
        <v>11</v>
      </c>
      <c r="B16" s="824"/>
      <c r="C16" s="602"/>
      <c r="D16" s="602"/>
      <c r="E16" s="822"/>
      <c r="F16" s="824"/>
      <c r="G16" s="602"/>
      <c r="H16" s="602"/>
      <c r="I16" s="682"/>
      <c r="J16" s="682"/>
      <c r="K16" s="681" t="s">
        <v>2425</v>
      </c>
      <c r="L16" s="681" t="s">
        <v>2826</v>
      </c>
      <c r="M16" s="519"/>
      <c r="N16" s="519" t="s">
        <v>1854</v>
      </c>
      <c r="O16" s="519" t="s">
        <v>1855</v>
      </c>
      <c r="P16" s="442"/>
      <c r="Q16" s="443">
        <v>100</v>
      </c>
      <c r="R16" s="444"/>
      <c r="S16" s="445">
        <f t="shared" si="16"/>
        <v>0</v>
      </c>
      <c r="T16" s="445">
        <f t="shared" si="17"/>
        <v>80000000</v>
      </c>
      <c r="U16" s="445">
        <f t="shared" si="18"/>
        <v>0</v>
      </c>
      <c r="V16" s="445">
        <f t="shared" si="19"/>
        <v>0</v>
      </c>
      <c r="W16" s="445">
        <f t="shared" si="20"/>
        <v>0</v>
      </c>
      <c r="X16" s="306">
        <f t="shared" si="21"/>
        <v>80000000</v>
      </c>
      <c r="Y16" s="235" t="s">
        <v>2393</v>
      </c>
      <c r="Z16" s="244"/>
      <c r="AA16" s="446"/>
      <c r="AB16" s="447"/>
      <c r="AC16" s="447"/>
      <c r="AD16" s="447"/>
      <c r="AE16" s="447"/>
      <c r="AF16" s="447"/>
      <c r="AG16" s="448">
        <f t="shared" si="6"/>
        <v>0</v>
      </c>
      <c r="AH16" s="240">
        <v>100</v>
      </c>
      <c r="AI16" s="449"/>
      <c r="AJ16" s="450"/>
      <c r="AK16" s="450">
        <v>40000000</v>
      </c>
      <c r="AL16" s="450"/>
      <c r="AM16" s="450"/>
      <c r="AN16" s="450"/>
      <c r="AO16" s="451">
        <f t="shared" si="7"/>
        <v>40000000</v>
      </c>
      <c r="AP16" s="244"/>
      <c r="AQ16" s="446"/>
      <c r="AR16" s="447"/>
      <c r="AS16" s="447">
        <v>40000000</v>
      </c>
      <c r="AT16" s="447"/>
      <c r="AU16" s="447"/>
      <c r="AV16" s="447"/>
      <c r="AW16" s="448">
        <f t="shared" si="8"/>
        <v>40000000</v>
      </c>
      <c r="AX16" s="240"/>
      <c r="AY16" s="449"/>
      <c r="AZ16" s="450"/>
      <c r="BA16" s="450"/>
      <c r="BB16" s="450"/>
      <c r="BC16" s="450"/>
      <c r="BD16" s="450"/>
      <c r="BE16" s="451">
        <f t="shared" si="9"/>
        <v>0</v>
      </c>
    </row>
    <row r="17" spans="1:57" ht="39" customHeight="1" x14ac:dyDescent="0.25">
      <c r="A17" s="441">
        <v>12</v>
      </c>
      <c r="B17" s="824"/>
      <c r="C17" s="602"/>
      <c r="D17" s="602"/>
      <c r="E17" s="822"/>
      <c r="F17" s="824"/>
      <c r="G17" s="603"/>
      <c r="H17" s="603"/>
      <c r="I17" s="683"/>
      <c r="J17" s="683"/>
      <c r="K17" s="683"/>
      <c r="L17" s="683"/>
      <c r="M17" s="519"/>
      <c r="N17" s="519" t="s">
        <v>1956</v>
      </c>
      <c r="O17" s="519" t="s">
        <v>1957</v>
      </c>
      <c r="P17" s="442">
        <v>0</v>
      </c>
      <c r="Q17" s="443">
        <v>4</v>
      </c>
      <c r="R17" s="444"/>
      <c r="S17" s="445">
        <f t="shared" si="16"/>
        <v>0</v>
      </c>
      <c r="T17" s="445">
        <f t="shared" si="17"/>
        <v>8380500</v>
      </c>
      <c r="U17" s="445">
        <f t="shared" si="18"/>
        <v>0</v>
      </c>
      <c r="V17" s="445">
        <f t="shared" si="19"/>
        <v>0</v>
      </c>
      <c r="W17" s="445">
        <f t="shared" si="20"/>
        <v>0</v>
      </c>
      <c r="X17" s="306">
        <f t="shared" si="21"/>
        <v>8380500</v>
      </c>
      <c r="Y17" s="235" t="s">
        <v>2393</v>
      </c>
      <c r="Z17" s="244">
        <v>1</v>
      </c>
      <c r="AA17" s="447"/>
      <c r="AB17" s="447"/>
      <c r="AC17" s="447">
        <v>880500</v>
      </c>
      <c r="AD17" s="447"/>
      <c r="AE17" s="447"/>
      <c r="AF17" s="447"/>
      <c r="AG17" s="448">
        <f t="shared" si="6"/>
        <v>880500</v>
      </c>
      <c r="AH17" s="240">
        <v>1</v>
      </c>
      <c r="AI17" s="449"/>
      <c r="AJ17" s="450"/>
      <c r="AK17" s="450">
        <v>2500000</v>
      </c>
      <c r="AL17" s="450"/>
      <c r="AM17" s="450"/>
      <c r="AN17" s="450"/>
      <c r="AO17" s="451">
        <f t="shared" si="7"/>
        <v>2500000</v>
      </c>
      <c r="AP17" s="244">
        <v>1</v>
      </c>
      <c r="AQ17" s="446"/>
      <c r="AR17" s="447"/>
      <c r="AS17" s="447">
        <v>2500000</v>
      </c>
      <c r="AT17" s="447"/>
      <c r="AU17" s="447"/>
      <c r="AV17" s="447"/>
      <c r="AW17" s="448">
        <f t="shared" si="8"/>
        <v>2500000</v>
      </c>
      <c r="AX17" s="240">
        <v>1</v>
      </c>
      <c r="AY17" s="449"/>
      <c r="AZ17" s="450"/>
      <c r="BA17" s="450">
        <v>2500000</v>
      </c>
      <c r="BB17" s="450"/>
      <c r="BC17" s="450"/>
      <c r="BD17" s="450"/>
      <c r="BE17" s="451">
        <f t="shared" si="9"/>
        <v>2500000</v>
      </c>
    </row>
    <row r="18" spans="1:57" s="454" customFormat="1" ht="72" customHeight="1" x14ac:dyDescent="0.25">
      <c r="A18" s="441"/>
      <c r="B18" s="824"/>
      <c r="C18" s="602"/>
      <c r="D18" s="602"/>
      <c r="E18" s="822"/>
      <c r="F18" s="824"/>
      <c r="G18" s="538">
        <v>3.2</v>
      </c>
      <c r="H18" s="544" t="s">
        <v>2535</v>
      </c>
      <c r="I18" s="496"/>
      <c r="J18" s="515" t="s">
        <v>2537</v>
      </c>
      <c r="K18" s="519" t="s">
        <v>2426</v>
      </c>
      <c r="L18" s="519" t="s">
        <v>2538</v>
      </c>
      <c r="M18" s="519"/>
      <c r="N18" s="519" t="s">
        <v>2827</v>
      </c>
      <c r="O18" s="519" t="s">
        <v>2539</v>
      </c>
      <c r="P18" s="95">
        <v>0</v>
      </c>
      <c r="Q18" s="453">
        <v>150</v>
      </c>
      <c r="R18" s="152"/>
      <c r="S18" s="445">
        <f t="shared" si="16"/>
        <v>0</v>
      </c>
      <c r="T18" s="445">
        <f t="shared" si="17"/>
        <v>7500000</v>
      </c>
      <c r="U18" s="445">
        <f t="shared" si="18"/>
        <v>0</v>
      </c>
      <c r="V18" s="445">
        <f t="shared" si="19"/>
        <v>52500000</v>
      </c>
      <c r="W18" s="445">
        <f t="shared" si="20"/>
        <v>0</v>
      </c>
      <c r="X18" s="306">
        <f t="shared" si="21"/>
        <v>60000000</v>
      </c>
      <c r="Y18" s="235" t="s">
        <v>2393</v>
      </c>
      <c r="Z18" s="244"/>
      <c r="AA18" s="301"/>
      <c r="AB18" s="301"/>
      <c r="AC18" s="447"/>
      <c r="AD18" s="301"/>
      <c r="AE18" s="301"/>
      <c r="AF18" s="301"/>
      <c r="AG18" s="448">
        <f t="shared" si="6"/>
        <v>0</v>
      </c>
      <c r="AH18" s="240">
        <v>50</v>
      </c>
      <c r="AI18" s="303"/>
      <c r="AJ18" s="303"/>
      <c r="AK18" s="450">
        <f>+SUM(160000+90000)*10</f>
        <v>2500000</v>
      </c>
      <c r="AL18" s="303"/>
      <c r="AM18" s="450">
        <f>350000*50</f>
        <v>17500000</v>
      </c>
      <c r="AN18" s="303"/>
      <c r="AO18" s="451">
        <f t="shared" si="7"/>
        <v>20000000</v>
      </c>
      <c r="AP18" s="244">
        <v>50</v>
      </c>
      <c r="AQ18" s="301"/>
      <c r="AR18" s="301"/>
      <c r="AS18" s="447">
        <f>+SUM(160000+90000)*10</f>
        <v>2500000</v>
      </c>
      <c r="AT18" s="301"/>
      <c r="AU18" s="447">
        <f>350000*50</f>
        <v>17500000</v>
      </c>
      <c r="AV18" s="301"/>
      <c r="AW18" s="448">
        <f t="shared" si="8"/>
        <v>20000000</v>
      </c>
      <c r="AX18" s="240">
        <v>50</v>
      </c>
      <c r="AY18" s="303"/>
      <c r="AZ18" s="450"/>
      <c r="BA18" s="450">
        <f>+SUM(160000+90000)*10</f>
        <v>2500000</v>
      </c>
      <c r="BB18" s="450"/>
      <c r="BC18" s="450">
        <f>350000*50</f>
        <v>17500000</v>
      </c>
      <c r="BD18" s="450"/>
      <c r="BE18" s="451">
        <f t="shared" si="9"/>
        <v>20000000</v>
      </c>
    </row>
    <row r="19" spans="1:57" ht="47.25" customHeight="1" x14ac:dyDescent="0.25">
      <c r="A19" s="441">
        <v>13</v>
      </c>
      <c r="B19" s="824"/>
      <c r="C19" s="602"/>
      <c r="D19" s="602"/>
      <c r="E19" s="822"/>
      <c r="F19" s="824"/>
      <c r="G19" s="604">
        <v>3.3</v>
      </c>
      <c r="H19" s="601" t="s">
        <v>2540</v>
      </c>
      <c r="I19" s="522"/>
      <c r="J19" s="681" t="s">
        <v>1850</v>
      </c>
      <c r="K19" s="515" t="s">
        <v>2427</v>
      </c>
      <c r="L19" s="515" t="s">
        <v>2207</v>
      </c>
      <c r="M19" s="515"/>
      <c r="N19" s="515" t="s">
        <v>2842</v>
      </c>
      <c r="O19" s="515" t="s">
        <v>2208</v>
      </c>
      <c r="P19" s="455"/>
      <c r="Q19" s="456">
        <v>3</v>
      </c>
      <c r="R19" s="457"/>
      <c r="S19" s="445">
        <f t="shared" si="16"/>
        <v>0</v>
      </c>
      <c r="T19" s="445">
        <f t="shared" si="17"/>
        <v>25000000</v>
      </c>
      <c r="U19" s="445">
        <f t="shared" si="18"/>
        <v>0</v>
      </c>
      <c r="V19" s="445">
        <f t="shared" si="19"/>
        <v>0</v>
      </c>
      <c r="W19" s="445">
        <f t="shared" si="20"/>
        <v>0</v>
      </c>
      <c r="X19" s="306">
        <f t="shared" si="21"/>
        <v>25000000</v>
      </c>
      <c r="Y19" s="235" t="s">
        <v>2393</v>
      </c>
      <c r="Z19" s="396"/>
      <c r="AA19" s="458"/>
      <c r="AB19" s="459"/>
      <c r="AC19" s="459"/>
      <c r="AD19" s="459"/>
      <c r="AE19" s="459"/>
      <c r="AF19" s="459"/>
      <c r="AG19" s="448">
        <f t="shared" si="6"/>
        <v>0</v>
      </c>
      <c r="AH19" s="394">
        <v>1</v>
      </c>
      <c r="AI19" s="460"/>
      <c r="AJ19" s="461"/>
      <c r="AK19" s="461">
        <v>10000000</v>
      </c>
      <c r="AL19" s="461"/>
      <c r="AM19" s="461"/>
      <c r="AN19" s="461"/>
      <c r="AO19" s="451">
        <f t="shared" si="7"/>
        <v>10000000</v>
      </c>
      <c r="AP19" s="396">
        <v>1</v>
      </c>
      <c r="AQ19" s="458"/>
      <c r="AR19" s="459"/>
      <c r="AS19" s="459">
        <v>15000000</v>
      </c>
      <c r="AT19" s="459"/>
      <c r="AU19" s="459"/>
      <c r="AV19" s="459"/>
      <c r="AW19" s="448">
        <f t="shared" si="8"/>
        <v>15000000</v>
      </c>
      <c r="AX19" s="394"/>
      <c r="AY19" s="460"/>
      <c r="AZ19" s="461"/>
      <c r="BA19" s="461"/>
      <c r="BB19" s="461"/>
      <c r="BC19" s="461"/>
      <c r="BD19" s="461"/>
      <c r="BE19" s="451">
        <f t="shared" si="9"/>
        <v>0</v>
      </c>
    </row>
    <row r="20" spans="1:57" ht="28.5" customHeight="1" x14ac:dyDescent="0.25">
      <c r="A20" s="441"/>
      <c r="B20" s="824"/>
      <c r="C20" s="602"/>
      <c r="D20" s="602"/>
      <c r="E20" s="822"/>
      <c r="F20" s="824"/>
      <c r="G20" s="604"/>
      <c r="H20" s="603"/>
      <c r="I20" s="522"/>
      <c r="J20" s="683"/>
      <c r="K20" s="519" t="s">
        <v>2428</v>
      </c>
      <c r="L20" s="519" t="s">
        <v>2828</v>
      </c>
      <c r="M20" s="515"/>
      <c r="N20" s="515" t="s">
        <v>2542</v>
      </c>
      <c r="O20" s="515" t="s">
        <v>2541</v>
      </c>
      <c r="P20" s="455">
        <v>0</v>
      </c>
      <c r="Q20" s="456">
        <v>1</v>
      </c>
      <c r="R20" s="457"/>
      <c r="S20" s="445">
        <f t="shared" si="16"/>
        <v>0</v>
      </c>
      <c r="T20" s="445">
        <f t="shared" si="17"/>
        <v>5000000</v>
      </c>
      <c r="U20" s="445">
        <f t="shared" si="18"/>
        <v>0</v>
      </c>
      <c r="V20" s="445">
        <f t="shared" si="19"/>
        <v>0</v>
      </c>
      <c r="W20" s="445">
        <f t="shared" si="20"/>
        <v>0</v>
      </c>
      <c r="X20" s="306">
        <f t="shared" si="21"/>
        <v>5000000</v>
      </c>
      <c r="Y20" s="235" t="s">
        <v>2393</v>
      </c>
      <c r="Z20" s="396">
        <v>1</v>
      </c>
      <c r="AA20" s="458"/>
      <c r="AB20" s="459"/>
      <c r="AC20" s="459">
        <v>5000000</v>
      </c>
      <c r="AD20" s="459"/>
      <c r="AE20" s="459"/>
      <c r="AF20" s="459"/>
      <c r="AG20" s="448">
        <f t="shared" si="6"/>
        <v>5000000</v>
      </c>
      <c r="AH20" s="394"/>
      <c r="AI20" s="460"/>
      <c r="AJ20" s="461"/>
      <c r="AK20" s="461"/>
      <c r="AL20" s="461"/>
      <c r="AM20" s="461"/>
      <c r="AN20" s="461"/>
      <c r="AO20" s="451">
        <f t="shared" si="7"/>
        <v>0</v>
      </c>
      <c r="AP20" s="396"/>
      <c r="AQ20" s="458"/>
      <c r="AR20" s="459"/>
      <c r="AS20" s="459"/>
      <c r="AT20" s="459"/>
      <c r="AU20" s="459"/>
      <c r="AV20" s="459"/>
      <c r="AW20" s="448">
        <f t="shared" si="8"/>
        <v>0</v>
      </c>
      <c r="AX20" s="394"/>
      <c r="AY20" s="460"/>
      <c r="AZ20" s="461"/>
      <c r="BA20" s="461"/>
      <c r="BB20" s="461"/>
      <c r="BC20" s="461"/>
      <c r="BD20" s="461"/>
      <c r="BE20" s="451">
        <f t="shared" si="9"/>
        <v>0</v>
      </c>
    </row>
    <row r="21" spans="1:57" s="454" customFormat="1" ht="36" customHeight="1" x14ac:dyDescent="0.25">
      <c r="A21" s="441">
        <v>3</v>
      </c>
      <c r="B21" s="824"/>
      <c r="C21" s="602"/>
      <c r="D21" s="602"/>
      <c r="E21" s="822"/>
      <c r="F21" s="824"/>
      <c r="G21" s="604">
        <v>3.4</v>
      </c>
      <c r="H21" s="601" t="s">
        <v>2543</v>
      </c>
      <c r="I21" s="681"/>
      <c r="J21" s="681" t="s">
        <v>2545</v>
      </c>
      <c r="K21" s="681" t="s">
        <v>2730</v>
      </c>
      <c r="L21" s="681" t="s">
        <v>2562</v>
      </c>
      <c r="M21" s="519"/>
      <c r="N21" s="519" t="s">
        <v>2563</v>
      </c>
      <c r="O21" s="519" t="s">
        <v>2135</v>
      </c>
      <c r="P21" s="95">
        <v>0</v>
      </c>
      <c r="Q21" s="453">
        <v>1</v>
      </c>
      <c r="R21" s="95"/>
      <c r="S21" s="445">
        <f t="shared" si="16"/>
        <v>0</v>
      </c>
      <c r="T21" s="445">
        <f t="shared" si="17"/>
        <v>15000000</v>
      </c>
      <c r="U21" s="445">
        <f t="shared" si="18"/>
        <v>0</v>
      </c>
      <c r="V21" s="445">
        <f t="shared" si="19"/>
        <v>0</v>
      </c>
      <c r="W21" s="445">
        <f t="shared" si="20"/>
        <v>0</v>
      </c>
      <c r="X21" s="306">
        <f t="shared" si="21"/>
        <v>15000000</v>
      </c>
      <c r="Y21" s="235" t="s">
        <v>2393</v>
      </c>
      <c r="Z21" s="244">
        <v>1</v>
      </c>
      <c r="AA21" s="301"/>
      <c r="AB21" s="301"/>
      <c r="AC21" s="459">
        <v>15000000</v>
      </c>
      <c r="AD21" s="301"/>
      <c r="AE21" s="301"/>
      <c r="AF21" s="301"/>
      <c r="AG21" s="448">
        <f t="shared" si="6"/>
        <v>15000000</v>
      </c>
      <c r="AH21" s="240"/>
      <c r="AI21" s="303"/>
      <c r="AJ21" s="303"/>
      <c r="AK21" s="303"/>
      <c r="AL21" s="303"/>
      <c r="AM21" s="303"/>
      <c r="AN21" s="303"/>
      <c r="AO21" s="451">
        <f t="shared" si="7"/>
        <v>0</v>
      </c>
      <c r="AP21" s="244"/>
      <c r="AQ21" s="301"/>
      <c r="AR21" s="301"/>
      <c r="AS21" s="301"/>
      <c r="AT21" s="301"/>
      <c r="AU21" s="301"/>
      <c r="AV21" s="301"/>
      <c r="AW21" s="448">
        <f t="shared" si="8"/>
        <v>0</v>
      </c>
      <c r="AX21" s="240"/>
      <c r="AY21" s="303"/>
      <c r="AZ21" s="450"/>
      <c r="BA21" s="450"/>
      <c r="BB21" s="450"/>
      <c r="BC21" s="450"/>
      <c r="BD21" s="450"/>
      <c r="BE21" s="451">
        <f t="shared" si="9"/>
        <v>0</v>
      </c>
    </row>
    <row r="22" spans="1:57" s="454" customFormat="1" ht="33.75" customHeight="1" x14ac:dyDescent="0.25">
      <c r="A22" s="441"/>
      <c r="B22" s="824"/>
      <c r="C22" s="602"/>
      <c r="D22" s="602"/>
      <c r="E22" s="822"/>
      <c r="F22" s="824"/>
      <c r="G22" s="604"/>
      <c r="H22" s="603"/>
      <c r="I22" s="683"/>
      <c r="J22" s="683"/>
      <c r="K22" s="683"/>
      <c r="L22" s="683"/>
      <c r="M22" s="519"/>
      <c r="N22" s="519" t="s">
        <v>2564</v>
      </c>
      <c r="O22" s="519" t="s">
        <v>2565</v>
      </c>
      <c r="P22" s="95">
        <v>0</v>
      </c>
      <c r="Q22" s="453">
        <v>7</v>
      </c>
      <c r="R22" s="152"/>
      <c r="S22" s="445">
        <f t="shared" ref="S22:S29" si="22">AB22+AJ22+AR22+AZ22</f>
        <v>0</v>
      </c>
      <c r="T22" s="445">
        <f t="shared" ref="T22:T29" si="23">AC22+AK22+AS22+BA22</f>
        <v>29000000</v>
      </c>
      <c r="U22" s="445">
        <f t="shared" ref="U22:U29" si="24">AD22+AL22+AT22+BB22</f>
        <v>0</v>
      </c>
      <c r="V22" s="445">
        <f t="shared" ref="V22:V29" si="25">AE22+AM22+AU22+BC22</f>
        <v>0</v>
      </c>
      <c r="W22" s="445">
        <f t="shared" ref="W22:W29" si="26">AF22+AN22+AV22+BD22</f>
        <v>0</v>
      </c>
      <c r="X22" s="306">
        <f t="shared" ref="X22:X29" si="27">+SUM(S22:W22)</f>
        <v>29000000</v>
      </c>
      <c r="Y22" s="235" t="s">
        <v>2393</v>
      </c>
      <c r="Z22" s="244">
        <v>1</v>
      </c>
      <c r="AA22" s="301"/>
      <c r="AB22" s="301"/>
      <c r="AC22" s="459">
        <v>5000000</v>
      </c>
      <c r="AD22" s="301"/>
      <c r="AE22" s="301"/>
      <c r="AF22" s="301"/>
      <c r="AG22" s="448">
        <f t="shared" si="6"/>
        <v>5000000</v>
      </c>
      <c r="AH22" s="240">
        <v>2</v>
      </c>
      <c r="AI22" s="303"/>
      <c r="AJ22" s="303"/>
      <c r="AK22" s="461">
        <v>8000000</v>
      </c>
      <c r="AL22" s="303"/>
      <c r="AM22" s="303"/>
      <c r="AN22" s="303"/>
      <c r="AO22" s="451">
        <f t="shared" si="7"/>
        <v>8000000</v>
      </c>
      <c r="AP22" s="244">
        <v>2</v>
      </c>
      <c r="AQ22" s="301"/>
      <c r="AR22" s="301"/>
      <c r="AS22" s="459">
        <v>8000000</v>
      </c>
      <c r="AT22" s="301"/>
      <c r="AU22" s="301"/>
      <c r="AV22" s="301"/>
      <c r="AW22" s="448">
        <f t="shared" si="8"/>
        <v>8000000</v>
      </c>
      <c r="AX22" s="240">
        <v>2</v>
      </c>
      <c r="AY22" s="303"/>
      <c r="AZ22" s="450"/>
      <c r="BA22" s="450">
        <v>8000000</v>
      </c>
      <c r="BB22" s="450"/>
      <c r="BC22" s="450"/>
      <c r="BD22" s="450"/>
      <c r="BE22" s="451">
        <f t="shared" si="9"/>
        <v>8000000</v>
      </c>
    </row>
    <row r="23" spans="1:57" s="454" customFormat="1" ht="62.25" customHeight="1" x14ac:dyDescent="0.25">
      <c r="A23" s="441"/>
      <c r="B23" s="824"/>
      <c r="C23" s="602"/>
      <c r="D23" s="602"/>
      <c r="E23" s="822"/>
      <c r="F23" s="824"/>
      <c r="G23" s="545">
        <v>3.5</v>
      </c>
      <c r="H23" s="544" t="s">
        <v>2547</v>
      </c>
      <c r="I23" s="496"/>
      <c r="J23" s="509" t="s">
        <v>2546</v>
      </c>
      <c r="K23" s="519" t="s">
        <v>2731</v>
      </c>
      <c r="L23" s="519" t="s">
        <v>2567</v>
      </c>
      <c r="M23" s="519"/>
      <c r="N23" s="519" t="s">
        <v>2566</v>
      </c>
      <c r="O23" s="519" t="s">
        <v>2568</v>
      </c>
      <c r="P23" s="95">
        <v>0</v>
      </c>
      <c r="Q23" s="453">
        <v>1</v>
      </c>
      <c r="R23" s="152"/>
      <c r="S23" s="445">
        <f t="shared" si="22"/>
        <v>0</v>
      </c>
      <c r="T23" s="445">
        <f t="shared" si="23"/>
        <v>40000000</v>
      </c>
      <c r="U23" s="445">
        <f t="shared" si="24"/>
        <v>0</v>
      </c>
      <c r="V23" s="445">
        <f t="shared" si="25"/>
        <v>0</v>
      </c>
      <c r="W23" s="445">
        <f t="shared" si="26"/>
        <v>0</v>
      </c>
      <c r="X23" s="306">
        <f t="shared" si="27"/>
        <v>40000000</v>
      </c>
      <c r="Y23" s="235" t="s">
        <v>2393</v>
      </c>
      <c r="Z23" s="244">
        <v>1</v>
      </c>
      <c r="AA23" s="301"/>
      <c r="AB23" s="301"/>
      <c r="AC23" s="459">
        <v>40000000</v>
      </c>
      <c r="AD23" s="301"/>
      <c r="AE23" s="301"/>
      <c r="AF23" s="301"/>
      <c r="AG23" s="448">
        <f t="shared" si="6"/>
        <v>40000000</v>
      </c>
      <c r="AH23" s="240"/>
      <c r="AI23" s="303"/>
      <c r="AJ23" s="303"/>
      <c r="AK23" s="303"/>
      <c r="AL23" s="303"/>
      <c r="AM23" s="303"/>
      <c r="AN23" s="303"/>
      <c r="AO23" s="451">
        <f t="shared" si="7"/>
        <v>0</v>
      </c>
      <c r="AP23" s="244"/>
      <c r="AQ23" s="301"/>
      <c r="AR23" s="301"/>
      <c r="AS23" s="301"/>
      <c r="AT23" s="301"/>
      <c r="AU23" s="301"/>
      <c r="AV23" s="301"/>
      <c r="AW23" s="448">
        <f t="shared" si="8"/>
        <v>0</v>
      </c>
      <c r="AX23" s="240"/>
      <c r="AY23" s="303"/>
      <c r="AZ23" s="450"/>
      <c r="BA23" s="450"/>
      <c r="BB23" s="450"/>
      <c r="BC23" s="450"/>
      <c r="BD23" s="450"/>
      <c r="BE23" s="451">
        <f t="shared" si="9"/>
        <v>0</v>
      </c>
    </row>
    <row r="24" spans="1:57" s="454" customFormat="1" ht="35.25" customHeight="1" x14ac:dyDescent="0.25">
      <c r="A24" s="441"/>
      <c r="B24" s="824"/>
      <c r="C24" s="602"/>
      <c r="D24" s="602"/>
      <c r="E24" s="822"/>
      <c r="F24" s="824"/>
      <c r="G24" s="601">
        <v>3.6</v>
      </c>
      <c r="H24" s="601" t="s">
        <v>2829</v>
      </c>
      <c r="I24" s="522"/>
      <c r="J24" s="681" t="s">
        <v>1833</v>
      </c>
      <c r="K24" s="519" t="s">
        <v>2732</v>
      </c>
      <c r="L24" s="519" t="s">
        <v>2519</v>
      </c>
      <c r="M24" s="519"/>
      <c r="N24" s="519" t="s">
        <v>2569</v>
      </c>
      <c r="O24" s="519" t="s">
        <v>2524</v>
      </c>
      <c r="P24" s="95">
        <v>0</v>
      </c>
      <c r="Q24" s="453">
        <v>3</v>
      </c>
      <c r="R24" s="152"/>
      <c r="S24" s="445">
        <f t="shared" si="22"/>
        <v>0</v>
      </c>
      <c r="T24" s="445">
        <f t="shared" si="23"/>
        <v>24000000</v>
      </c>
      <c r="U24" s="445">
        <f t="shared" si="24"/>
        <v>0</v>
      </c>
      <c r="V24" s="445">
        <f t="shared" si="25"/>
        <v>0</v>
      </c>
      <c r="W24" s="445">
        <f t="shared" si="26"/>
        <v>0</v>
      </c>
      <c r="X24" s="306">
        <f t="shared" si="27"/>
        <v>24000000</v>
      </c>
      <c r="Y24" s="235" t="s">
        <v>2393</v>
      </c>
      <c r="Z24" s="244"/>
      <c r="AA24" s="301"/>
      <c r="AB24" s="301"/>
      <c r="AC24" s="301"/>
      <c r="AD24" s="301"/>
      <c r="AE24" s="301"/>
      <c r="AF24" s="301"/>
      <c r="AG24" s="448">
        <f t="shared" si="6"/>
        <v>0</v>
      </c>
      <c r="AH24" s="240">
        <v>1</v>
      </c>
      <c r="AI24" s="303"/>
      <c r="AJ24" s="303"/>
      <c r="AK24" s="461">
        <v>6000000</v>
      </c>
      <c r="AL24" s="303"/>
      <c r="AM24" s="303"/>
      <c r="AN24" s="303"/>
      <c r="AO24" s="451">
        <f t="shared" si="7"/>
        <v>6000000</v>
      </c>
      <c r="AP24" s="244">
        <v>1</v>
      </c>
      <c r="AQ24" s="301"/>
      <c r="AR24" s="301"/>
      <c r="AS24" s="459">
        <v>8000000</v>
      </c>
      <c r="AT24" s="301"/>
      <c r="AU24" s="301"/>
      <c r="AV24" s="301"/>
      <c r="AW24" s="448">
        <f t="shared" si="8"/>
        <v>8000000</v>
      </c>
      <c r="AX24" s="240">
        <v>1</v>
      </c>
      <c r="AY24" s="303"/>
      <c r="AZ24" s="450"/>
      <c r="BA24" s="450">
        <v>10000000</v>
      </c>
      <c r="BB24" s="450"/>
      <c r="BC24" s="450"/>
      <c r="BD24" s="450"/>
      <c r="BE24" s="451">
        <f t="shared" si="9"/>
        <v>10000000</v>
      </c>
    </row>
    <row r="25" spans="1:57" s="454" customFormat="1" ht="36.75" customHeight="1" x14ac:dyDescent="0.25">
      <c r="A25" s="441"/>
      <c r="B25" s="824"/>
      <c r="C25" s="602"/>
      <c r="D25" s="602"/>
      <c r="E25" s="822"/>
      <c r="F25" s="824"/>
      <c r="G25" s="603"/>
      <c r="H25" s="603"/>
      <c r="I25" s="576"/>
      <c r="J25" s="683"/>
      <c r="K25" s="516" t="s">
        <v>2733</v>
      </c>
      <c r="L25" s="516" t="s">
        <v>2518</v>
      </c>
      <c r="M25" s="516"/>
      <c r="N25" s="516" t="s">
        <v>2570</v>
      </c>
      <c r="O25" s="516" t="s">
        <v>2525</v>
      </c>
      <c r="P25" s="95">
        <v>0</v>
      </c>
      <c r="Q25" s="453">
        <v>8</v>
      </c>
      <c r="R25" s="152"/>
      <c r="S25" s="445">
        <f t="shared" si="22"/>
        <v>0</v>
      </c>
      <c r="T25" s="445">
        <f t="shared" si="23"/>
        <v>16000000</v>
      </c>
      <c r="U25" s="445">
        <f t="shared" si="24"/>
        <v>0</v>
      </c>
      <c r="V25" s="445">
        <f t="shared" si="25"/>
        <v>0</v>
      </c>
      <c r="W25" s="445">
        <f t="shared" si="26"/>
        <v>0</v>
      </c>
      <c r="X25" s="306">
        <f t="shared" si="27"/>
        <v>16000000</v>
      </c>
      <c r="Y25" s="235" t="s">
        <v>2393</v>
      </c>
      <c r="Z25" s="244">
        <v>1</v>
      </c>
      <c r="AA25" s="301"/>
      <c r="AB25" s="301"/>
      <c r="AC25" s="447">
        <v>2000000</v>
      </c>
      <c r="AD25" s="301"/>
      <c r="AE25" s="301"/>
      <c r="AF25" s="301"/>
      <c r="AG25" s="448">
        <f t="shared" si="6"/>
        <v>2000000</v>
      </c>
      <c r="AH25" s="240">
        <v>2</v>
      </c>
      <c r="AI25" s="303"/>
      <c r="AJ25" s="303"/>
      <c r="AK25" s="450">
        <v>4000000</v>
      </c>
      <c r="AL25" s="303"/>
      <c r="AM25" s="303"/>
      <c r="AN25" s="303"/>
      <c r="AO25" s="451">
        <f t="shared" si="7"/>
        <v>4000000</v>
      </c>
      <c r="AP25" s="244">
        <v>2</v>
      </c>
      <c r="AQ25" s="301"/>
      <c r="AR25" s="301"/>
      <c r="AS25" s="447">
        <v>4000000</v>
      </c>
      <c r="AT25" s="301"/>
      <c r="AU25" s="301"/>
      <c r="AV25" s="301"/>
      <c r="AW25" s="448">
        <f t="shared" si="8"/>
        <v>4000000</v>
      </c>
      <c r="AX25" s="240">
        <v>3</v>
      </c>
      <c r="AY25" s="303"/>
      <c r="AZ25" s="450"/>
      <c r="BA25" s="450">
        <v>6000000</v>
      </c>
      <c r="BB25" s="450"/>
      <c r="BC25" s="450"/>
      <c r="BD25" s="450"/>
      <c r="BE25" s="451">
        <f t="shared" si="9"/>
        <v>6000000</v>
      </c>
    </row>
    <row r="26" spans="1:57" s="454" customFormat="1" ht="32.25" customHeight="1" x14ac:dyDescent="0.25">
      <c r="A26" s="441">
        <v>2</v>
      </c>
      <c r="B26" s="824"/>
      <c r="C26" s="602"/>
      <c r="D26" s="602"/>
      <c r="E26" s="822"/>
      <c r="F26" s="824"/>
      <c r="G26" s="733">
        <v>3.7</v>
      </c>
      <c r="H26" s="601" t="s">
        <v>2544</v>
      </c>
      <c r="I26" s="601"/>
      <c r="J26" s="681" t="s">
        <v>2526</v>
      </c>
      <c r="K26" s="516" t="s">
        <v>2734</v>
      </c>
      <c r="L26" s="516" t="s">
        <v>2520</v>
      </c>
      <c r="M26" s="516"/>
      <c r="N26" s="516" t="s">
        <v>2521</v>
      </c>
      <c r="O26" s="516" t="s">
        <v>1816</v>
      </c>
      <c r="P26" s="95">
        <v>0</v>
      </c>
      <c r="Q26" s="453">
        <v>8</v>
      </c>
      <c r="R26" s="152"/>
      <c r="S26" s="445">
        <f t="shared" si="22"/>
        <v>0</v>
      </c>
      <c r="T26" s="445">
        <f t="shared" si="23"/>
        <v>8000000</v>
      </c>
      <c r="U26" s="445">
        <f t="shared" si="24"/>
        <v>0</v>
      </c>
      <c r="V26" s="445">
        <f t="shared" si="25"/>
        <v>0</v>
      </c>
      <c r="W26" s="445">
        <f t="shared" si="26"/>
        <v>0</v>
      </c>
      <c r="X26" s="306">
        <f t="shared" si="27"/>
        <v>8000000</v>
      </c>
      <c r="Y26" s="235" t="s">
        <v>2393</v>
      </c>
      <c r="Z26" s="244">
        <v>2</v>
      </c>
      <c r="AA26" s="301"/>
      <c r="AB26" s="301"/>
      <c r="AC26" s="447">
        <v>2000000</v>
      </c>
      <c r="AD26" s="301"/>
      <c r="AE26" s="301"/>
      <c r="AF26" s="301"/>
      <c r="AG26" s="448">
        <f t="shared" si="6"/>
        <v>2000000</v>
      </c>
      <c r="AH26" s="240">
        <v>2</v>
      </c>
      <c r="AI26" s="303"/>
      <c r="AJ26" s="303"/>
      <c r="AK26" s="450">
        <v>2000000</v>
      </c>
      <c r="AL26" s="303"/>
      <c r="AM26" s="303"/>
      <c r="AN26" s="303"/>
      <c r="AO26" s="451">
        <f t="shared" si="7"/>
        <v>2000000</v>
      </c>
      <c r="AP26" s="244">
        <v>2</v>
      </c>
      <c r="AQ26" s="301"/>
      <c r="AR26" s="301"/>
      <c r="AS26" s="447">
        <v>2000000</v>
      </c>
      <c r="AT26" s="301"/>
      <c r="AU26" s="301"/>
      <c r="AV26" s="301"/>
      <c r="AW26" s="448">
        <f t="shared" si="8"/>
        <v>2000000</v>
      </c>
      <c r="AX26" s="240">
        <v>2</v>
      </c>
      <c r="AY26" s="303"/>
      <c r="AZ26" s="450"/>
      <c r="BA26" s="450">
        <v>2000000</v>
      </c>
      <c r="BB26" s="450"/>
      <c r="BC26" s="450"/>
      <c r="BD26" s="450"/>
      <c r="BE26" s="451">
        <f t="shared" si="9"/>
        <v>2000000</v>
      </c>
    </row>
    <row r="27" spans="1:57" s="440" customFormat="1" ht="35.25" customHeight="1" x14ac:dyDescent="0.25">
      <c r="A27" s="441"/>
      <c r="B27" s="825"/>
      <c r="C27" s="602"/>
      <c r="D27" s="602"/>
      <c r="E27" s="602"/>
      <c r="F27" s="825"/>
      <c r="G27" s="603"/>
      <c r="H27" s="603"/>
      <c r="I27" s="603"/>
      <c r="J27" s="683"/>
      <c r="K27" s="516" t="s">
        <v>2735</v>
      </c>
      <c r="L27" s="516" t="s">
        <v>2527</v>
      </c>
      <c r="M27" s="577"/>
      <c r="N27" s="516" t="s">
        <v>2528</v>
      </c>
      <c r="O27" s="516" t="s">
        <v>2529</v>
      </c>
      <c r="P27" s="95">
        <v>0</v>
      </c>
      <c r="Q27" s="453">
        <v>8</v>
      </c>
      <c r="R27" s="319"/>
      <c r="S27" s="445">
        <f t="shared" si="22"/>
        <v>0</v>
      </c>
      <c r="T27" s="445">
        <f t="shared" si="23"/>
        <v>14000000</v>
      </c>
      <c r="U27" s="445">
        <f t="shared" si="24"/>
        <v>0</v>
      </c>
      <c r="V27" s="445">
        <f t="shared" si="25"/>
        <v>0</v>
      </c>
      <c r="W27" s="445">
        <f t="shared" si="26"/>
        <v>0</v>
      </c>
      <c r="X27" s="306">
        <f t="shared" si="27"/>
        <v>14000000</v>
      </c>
      <c r="Y27" s="235" t="s">
        <v>2393</v>
      </c>
      <c r="Z27" s="244">
        <v>2</v>
      </c>
      <c r="AA27" s="462"/>
      <c r="AB27" s="462"/>
      <c r="AC27" s="447">
        <v>2000000</v>
      </c>
      <c r="AD27" s="462"/>
      <c r="AE27" s="462"/>
      <c r="AF27" s="462"/>
      <c r="AG27" s="448">
        <f t="shared" si="6"/>
        <v>2000000</v>
      </c>
      <c r="AH27" s="240">
        <v>2</v>
      </c>
      <c r="AI27" s="463"/>
      <c r="AJ27" s="463"/>
      <c r="AK27" s="450">
        <v>4000000</v>
      </c>
      <c r="AL27" s="463"/>
      <c r="AM27" s="463"/>
      <c r="AN27" s="463"/>
      <c r="AO27" s="451">
        <f t="shared" si="7"/>
        <v>4000000</v>
      </c>
      <c r="AP27" s="244">
        <v>2</v>
      </c>
      <c r="AQ27" s="462"/>
      <c r="AR27" s="462"/>
      <c r="AS27" s="447">
        <v>4000000</v>
      </c>
      <c r="AT27" s="462"/>
      <c r="AU27" s="462"/>
      <c r="AV27" s="462"/>
      <c r="AW27" s="448">
        <f t="shared" si="8"/>
        <v>4000000</v>
      </c>
      <c r="AX27" s="240">
        <v>2</v>
      </c>
      <c r="AY27" s="463"/>
      <c r="AZ27" s="450"/>
      <c r="BA27" s="450">
        <v>4000000</v>
      </c>
      <c r="BB27" s="450"/>
      <c r="BC27" s="450"/>
      <c r="BD27" s="450"/>
      <c r="BE27" s="451">
        <f t="shared" si="9"/>
        <v>4000000</v>
      </c>
    </row>
    <row r="28" spans="1:57" ht="63" customHeight="1" x14ac:dyDescent="0.25">
      <c r="A28" s="441">
        <v>14</v>
      </c>
      <c r="B28" s="823" t="s">
        <v>1631</v>
      </c>
      <c r="C28" s="601"/>
      <c r="D28" s="601">
        <v>3</v>
      </c>
      <c r="E28" s="601"/>
      <c r="F28" s="601" t="s">
        <v>2200</v>
      </c>
      <c r="G28" s="577">
        <v>3.8</v>
      </c>
      <c r="H28" s="545" t="s">
        <v>2744</v>
      </c>
      <c r="I28" s="519"/>
      <c r="J28" s="519" t="s">
        <v>2834</v>
      </c>
      <c r="K28" s="519" t="s">
        <v>2736</v>
      </c>
      <c r="L28" s="519" t="s">
        <v>2209</v>
      </c>
      <c r="M28" s="519"/>
      <c r="N28" s="519" t="s">
        <v>2835</v>
      </c>
      <c r="O28" s="519" t="s">
        <v>2571</v>
      </c>
      <c r="P28" s="442">
        <v>0</v>
      </c>
      <c r="Q28" s="443">
        <v>3</v>
      </c>
      <c r="R28" s="464"/>
      <c r="S28" s="445">
        <f t="shared" si="22"/>
        <v>0</v>
      </c>
      <c r="T28" s="445">
        <f t="shared" si="23"/>
        <v>43000000</v>
      </c>
      <c r="U28" s="445">
        <f t="shared" si="24"/>
        <v>0</v>
      </c>
      <c r="V28" s="445">
        <f t="shared" si="25"/>
        <v>300000000</v>
      </c>
      <c r="W28" s="445">
        <f t="shared" si="26"/>
        <v>0</v>
      </c>
      <c r="X28" s="306">
        <f t="shared" si="27"/>
        <v>343000000</v>
      </c>
      <c r="Y28" s="235" t="s">
        <v>2393</v>
      </c>
      <c r="Z28" s="244"/>
      <c r="AA28" s="446"/>
      <c r="AB28" s="447"/>
      <c r="AC28" s="447"/>
      <c r="AD28" s="447"/>
      <c r="AE28" s="447"/>
      <c r="AF28" s="447"/>
      <c r="AG28" s="448">
        <f t="shared" si="6"/>
        <v>0</v>
      </c>
      <c r="AH28" s="240">
        <v>1</v>
      </c>
      <c r="AI28" s="449"/>
      <c r="AJ28" s="450"/>
      <c r="AK28" s="450">
        <v>12000000</v>
      </c>
      <c r="AL28" s="450"/>
      <c r="AM28" s="450">
        <v>80000000</v>
      </c>
      <c r="AN28" s="450"/>
      <c r="AO28" s="451">
        <f t="shared" si="7"/>
        <v>92000000</v>
      </c>
      <c r="AP28" s="244">
        <v>1</v>
      </c>
      <c r="AQ28" s="446"/>
      <c r="AR28" s="447"/>
      <c r="AS28" s="447">
        <v>15000000</v>
      </c>
      <c r="AT28" s="447"/>
      <c r="AU28" s="447">
        <v>100000000</v>
      </c>
      <c r="AV28" s="447"/>
      <c r="AW28" s="448">
        <f t="shared" si="8"/>
        <v>115000000</v>
      </c>
      <c r="AX28" s="240">
        <v>1</v>
      </c>
      <c r="AY28" s="449"/>
      <c r="AZ28" s="450"/>
      <c r="BA28" s="450">
        <v>16000000</v>
      </c>
      <c r="BB28" s="450"/>
      <c r="BC28" s="450">
        <v>120000000</v>
      </c>
      <c r="BD28" s="450"/>
      <c r="BE28" s="451">
        <f t="shared" si="9"/>
        <v>136000000</v>
      </c>
    </row>
    <row r="29" spans="1:57" ht="58.5" customHeight="1" thickBot="1" x14ac:dyDescent="0.3">
      <c r="A29" s="465">
        <v>15</v>
      </c>
      <c r="B29" s="826"/>
      <c r="C29" s="730"/>
      <c r="D29" s="730"/>
      <c r="E29" s="730"/>
      <c r="F29" s="730"/>
      <c r="G29" s="546">
        <v>3.9</v>
      </c>
      <c r="H29" s="546" t="s">
        <v>2743</v>
      </c>
      <c r="I29" s="466"/>
      <c r="J29" s="466" t="s">
        <v>2330</v>
      </c>
      <c r="K29" s="466" t="s">
        <v>2737</v>
      </c>
      <c r="L29" s="466" t="s">
        <v>2210</v>
      </c>
      <c r="M29" s="466"/>
      <c r="N29" s="466" t="s">
        <v>2602</v>
      </c>
      <c r="O29" s="466" t="s">
        <v>2571</v>
      </c>
      <c r="P29" s="466">
        <v>0</v>
      </c>
      <c r="Q29" s="467">
        <v>2</v>
      </c>
      <c r="R29" s="468"/>
      <c r="S29" s="469">
        <f t="shared" si="22"/>
        <v>0</v>
      </c>
      <c r="T29" s="469">
        <f t="shared" si="23"/>
        <v>47000000</v>
      </c>
      <c r="U29" s="469">
        <f t="shared" si="24"/>
        <v>0</v>
      </c>
      <c r="V29" s="469">
        <f t="shared" si="25"/>
        <v>430000000</v>
      </c>
      <c r="W29" s="469">
        <f t="shared" si="26"/>
        <v>0</v>
      </c>
      <c r="X29" s="323">
        <f t="shared" si="27"/>
        <v>477000000</v>
      </c>
      <c r="Y29" s="258" t="s">
        <v>2393</v>
      </c>
      <c r="Z29" s="267"/>
      <c r="AA29" s="470"/>
      <c r="AB29" s="471"/>
      <c r="AC29" s="471"/>
      <c r="AD29" s="471"/>
      <c r="AE29" s="471"/>
      <c r="AF29" s="471"/>
      <c r="AG29" s="472">
        <f t="shared" si="6"/>
        <v>0</v>
      </c>
      <c r="AH29" s="263"/>
      <c r="AI29" s="473"/>
      <c r="AJ29" s="474"/>
      <c r="AK29" s="474"/>
      <c r="AL29" s="474"/>
      <c r="AM29" s="474"/>
      <c r="AN29" s="474"/>
      <c r="AO29" s="475">
        <f t="shared" si="7"/>
        <v>0</v>
      </c>
      <c r="AP29" s="267">
        <v>1</v>
      </c>
      <c r="AQ29" s="470"/>
      <c r="AR29" s="471"/>
      <c r="AS29" s="471">
        <v>47000000</v>
      </c>
      <c r="AT29" s="471"/>
      <c r="AU29" s="471">
        <f>200000000+15000000</f>
        <v>215000000</v>
      </c>
      <c r="AV29" s="447"/>
      <c r="AW29" s="448">
        <f t="shared" si="8"/>
        <v>262000000</v>
      </c>
      <c r="AX29" s="263">
        <v>1</v>
      </c>
      <c r="AY29" s="473"/>
      <c r="AZ29" s="474"/>
      <c r="BA29" s="474"/>
      <c r="BB29" s="474"/>
      <c r="BC29" s="474">
        <v>215000000</v>
      </c>
      <c r="BD29" s="474"/>
      <c r="BE29" s="475">
        <f t="shared" si="9"/>
        <v>215000000</v>
      </c>
    </row>
    <row r="30" spans="1:57" ht="24" customHeight="1" thickBot="1" x14ac:dyDescent="0.3">
      <c r="F30" s="478"/>
      <c r="H30" s="480"/>
      <c r="I30" s="480"/>
      <c r="J30" s="480"/>
      <c r="K30" s="481"/>
      <c r="L30" s="480"/>
      <c r="M30" s="480"/>
      <c r="N30" s="480"/>
      <c r="O30" s="480"/>
      <c r="P30" s="480"/>
      <c r="Q30" s="482"/>
      <c r="S30" s="483">
        <f t="shared" ref="S30:X30" si="28">SUM(S7:S29)</f>
        <v>69812495.577600002</v>
      </c>
      <c r="T30" s="484">
        <f t="shared" si="28"/>
        <v>1631938036</v>
      </c>
      <c r="U30" s="485">
        <f t="shared" si="28"/>
        <v>0</v>
      </c>
      <c r="V30" s="484">
        <f t="shared" si="28"/>
        <v>866500000</v>
      </c>
      <c r="W30" s="484">
        <f t="shared" si="28"/>
        <v>0</v>
      </c>
      <c r="X30" s="486">
        <f t="shared" si="28"/>
        <v>2568250531.5776</v>
      </c>
      <c r="AB30" s="487">
        <f t="shared" ref="AB30:AG30" si="29">SUM(AB7:AB29)</f>
        <v>16609368</v>
      </c>
      <c r="AC30" s="488">
        <f t="shared" si="29"/>
        <v>216880500</v>
      </c>
      <c r="AD30" s="488">
        <f t="shared" si="29"/>
        <v>0</v>
      </c>
      <c r="AE30" s="488">
        <f t="shared" si="29"/>
        <v>0</v>
      </c>
      <c r="AF30" s="488">
        <f t="shared" si="29"/>
        <v>0</v>
      </c>
      <c r="AG30" s="489">
        <f t="shared" si="29"/>
        <v>233489868</v>
      </c>
      <c r="AJ30" s="490">
        <f t="shared" ref="AJ30:AO30" si="30">SUM(AJ7:AJ29)</f>
        <v>17273742.719999999</v>
      </c>
      <c r="AK30" s="490">
        <f t="shared" si="30"/>
        <v>453260000</v>
      </c>
      <c r="AL30" s="490">
        <f t="shared" si="30"/>
        <v>0</v>
      </c>
      <c r="AM30" s="490">
        <f t="shared" si="30"/>
        <v>113500000</v>
      </c>
      <c r="AN30" s="490">
        <f t="shared" si="30"/>
        <v>0</v>
      </c>
      <c r="AO30" s="183">
        <f t="shared" si="30"/>
        <v>584033742.72000003</v>
      </c>
      <c r="AR30" s="487">
        <f t="shared" ref="AR30:AW30" si="31">SUM(AR7:AR29)</f>
        <v>17964692.428799998</v>
      </c>
      <c r="AS30" s="488">
        <f t="shared" si="31"/>
        <v>596318400</v>
      </c>
      <c r="AT30" s="488">
        <f t="shared" si="31"/>
        <v>0</v>
      </c>
      <c r="AU30" s="488">
        <f t="shared" si="31"/>
        <v>372500000</v>
      </c>
      <c r="AV30" s="488">
        <f t="shared" si="31"/>
        <v>0</v>
      </c>
      <c r="AW30" s="489">
        <f t="shared" si="31"/>
        <v>986783092.42879999</v>
      </c>
      <c r="AZ30" s="490">
        <f>SUM(AZ7:AZ29)</f>
        <v>17964692.428799998</v>
      </c>
      <c r="BA30" s="491">
        <f>SUM(BA7:BA29)</f>
        <v>365479136</v>
      </c>
      <c r="BB30" s="491">
        <f>SUM(BB7:BB29)</f>
        <v>0</v>
      </c>
      <c r="BC30" s="491">
        <f>SUM(BC7:BC29)</f>
        <v>380500000</v>
      </c>
      <c r="BD30" s="491">
        <f t="shared" ref="BD30" si="32">SUM(BD7:BD29)</f>
        <v>0</v>
      </c>
      <c r="BE30" s="492">
        <f>SUM(BE7:BE29)</f>
        <v>763943828.42879999</v>
      </c>
    </row>
    <row r="31" spans="1:57" x14ac:dyDescent="0.25">
      <c r="H31" s="480"/>
      <c r="I31" s="480"/>
      <c r="J31" s="480"/>
      <c r="K31" s="481"/>
      <c r="L31" s="480"/>
      <c r="M31" s="480"/>
      <c r="N31" s="480"/>
      <c r="O31" s="480"/>
      <c r="P31" s="480"/>
      <c r="Q31" s="482"/>
    </row>
    <row r="32" spans="1:57" x14ac:dyDescent="0.25">
      <c r="H32" s="480"/>
      <c r="I32" s="480"/>
      <c r="J32" s="480"/>
      <c r="K32" s="481"/>
      <c r="L32" s="480"/>
      <c r="M32" s="480"/>
      <c r="N32" s="480"/>
      <c r="O32" s="480"/>
      <c r="P32" s="480"/>
      <c r="Q32" s="482"/>
    </row>
    <row r="33" spans="2:17" s="418" customFormat="1" x14ac:dyDescent="0.25">
      <c r="B33" s="477"/>
      <c r="F33" s="477"/>
      <c r="G33" s="479"/>
      <c r="H33" s="480"/>
      <c r="I33" s="480"/>
      <c r="J33" s="480"/>
      <c r="K33" s="481"/>
      <c r="L33" s="480"/>
      <c r="M33" s="480"/>
      <c r="N33" s="480"/>
      <c r="O33" s="480"/>
      <c r="P33" s="480"/>
      <c r="Q33" s="482"/>
    </row>
    <row r="34" spans="2:17" s="418" customFormat="1" x14ac:dyDescent="0.25">
      <c r="B34" s="477"/>
      <c r="F34" s="477"/>
      <c r="G34" s="479"/>
      <c r="H34" s="480"/>
      <c r="I34" s="480"/>
      <c r="J34" s="480"/>
      <c r="K34" s="481"/>
      <c r="L34" s="480"/>
      <c r="M34" s="480"/>
      <c r="N34" s="480"/>
      <c r="O34" s="480"/>
      <c r="P34" s="480"/>
      <c r="Q34" s="482"/>
    </row>
    <row r="35" spans="2:17" s="418" customFormat="1" x14ac:dyDescent="0.25">
      <c r="B35" s="477"/>
      <c r="F35" s="477"/>
      <c r="G35" s="479"/>
      <c r="H35" s="480"/>
      <c r="I35" s="480"/>
      <c r="J35" s="480"/>
      <c r="K35" s="481"/>
      <c r="L35" s="480"/>
      <c r="M35" s="480"/>
      <c r="N35" s="480"/>
      <c r="O35" s="480"/>
      <c r="P35" s="480"/>
      <c r="Q35" s="482"/>
    </row>
    <row r="36" spans="2:17" s="418" customFormat="1" x14ac:dyDescent="0.25">
      <c r="B36" s="477"/>
      <c r="F36" s="477"/>
      <c r="G36" s="479"/>
      <c r="H36" s="480"/>
      <c r="I36" s="480"/>
      <c r="J36" s="480"/>
      <c r="K36" s="481"/>
      <c r="L36" s="480"/>
      <c r="M36" s="480"/>
      <c r="N36" s="480"/>
      <c r="O36" s="480"/>
      <c r="P36" s="480"/>
      <c r="Q36" s="482"/>
    </row>
    <row r="37" spans="2:17" s="418" customFormat="1" x14ac:dyDescent="0.25">
      <c r="B37" s="477"/>
      <c r="F37" s="477"/>
      <c r="G37" s="479"/>
      <c r="H37" s="480"/>
      <c r="I37" s="480"/>
      <c r="J37" s="480"/>
      <c r="K37" s="481"/>
      <c r="L37" s="480"/>
      <c r="M37" s="480"/>
      <c r="N37" s="480"/>
      <c r="O37" s="480"/>
      <c r="P37" s="480"/>
      <c r="Q37" s="482"/>
    </row>
    <row r="38" spans="2:17" s="418" customFormat="1" x14ac:dyDescent="0.25">
      <c r="B38" s="477"/>
      <c r="F38" s="477"/>
      <c r="G38" s="479"/>
      <c r="H38" s="480"/>
      <c r="I38" s="480"/>
      <c r="J38" s="480"/>
      <c r="K38" s="481"/>
      <c r="L38" s="480"/>
      <c r="M38" s="480"/>
      <c r="N38" s="480"/>
      <c r="O38" s="480"/>
      <c r="P38" s="480"/>
      <c r="Q38" s="482"/>
    </row>
    <row r="39" spans="2:17" s="418" customFormat="1" x14ac:dyDescent="0.25">
      <c r="B39" s="816"/>
      <c r="F39" s="816"/>
      <c r="G39" s="818"/>
      <c r="H39" s="817"/>
      <c r="I39" s="817"/>
      <c r="J39" s="817"/>
      <c r="K39" s="481"/>
      <c r="L39" s="480"/>
      <c r="M39" s="480"/>
      <c r="N39" s="480"/>
      <c r="O39" s="480"/>
      <c r="P39" s="480"/>
      <c r="Q39" s="482"/>
    </row>
    <row r="40" spans="2:17" s="418" customFormat="1" x14ac:dyDescent="0.25">
      <c r="B40" s="816"/>
      <c r="C40" s="493"/>
      <c r="D40" s="493"/>
      <c r="E40" s="493"/>
      <c r="F40" s="816"/>
      <c r="G40" s="818"/>
      <c r="H40" s="817"/>
      <c r="I40" s="817"/>
      <c r="J40" s="817"/>
      <c r="K40" s="481"/>
      <c r="L40" s="480"/>
      <c r="M40" s="480"/>
      <c r="N40" s="480"/>
      <c r="O40" s="480"/>
      <c r="P40" s="480"/>
      <c r="Q40" s="482"/>
    </row>
  </sheetData>
  <mergeCells count="113">
    <mergeCell ref="A3:A5"/>
    <mergeCell ref="D28:D29"/>
    <mergeCell ref="F28:F29"/>
    <mergeCell ref="C28:C29"/>
    <mergeCell ref="E28:E29"/>
    <mergeCell ref="B7:B27"/>
    <mergeCell ref="G26:G27"/>
    <mergeCell ref="AD4:AD5"/>
    <mergeCell ref="G3:G5"/>
    <mergeCell ref="L16:L17"/>
    <mergeCell ref="H19:H20"/>
    <mergeCell ref="J19:J20"/>
    <mergeCell ref="L14:L15"/>
    <mergeCell ref="J26:J27"/>
    <mergeCell ref="H26:H27"/>
    <mergeCell ref="F3:F5"/>
    <mergeCell ref="G7:G17"/>
    <mergeCell ref="Z2:AG2"/>
    <mergeCell ref="I26:I27"/>
    <mergeCell ref="H7:H17"/>
    <mergeCell ref="J7:J17"/>
    <mergeCell ref="J21:J22"/>
    <mergeCell ref="H21:H22"/>
    <mergeCell ref="I21:I22"/>
    <mergeCell ref="L21:L22"/>
    <mergeCell ref="H3:H5"/>
    <mergeCell ref="I3:I5"/>
    <mergeCell ref="I7:I17"/>
    <mergeCell ref="K8:K9"/>
    <mergeCell ref="K10:K11"/>
    <mergeCell ref="R4:R5"/>
    <mergeCell ref="S4:S5"/>
    <mergeCell ref="T4:T5"/>
    <mergeCell ref="K14:K15"/>
    <mergeCell ref="K16:K17"/>
    <mergeCell ref="U4:U5"/>
    <mergeCell ref="V4:V5"/>
    <mergeCell ref="W4:W5"/>
    <mergeCell ref="J3:J5"/>
    <mergeCell ref="L8:L9"/>
    <mergeCell ref="L10:L11"/>
    <mergeCell ref="A1:K1"/>
    <mergeCell ref="L1:Y1"/>
    <mergeCell ref="A2:Y2"/>
    <mergeCell ref="AX3:AX5"/>
    <mergeCell ref="AZ3:BD3"/>
    <mergeCell ref="BE3:BE5"/>
    <mergeCell ref="AJ3:AN3"/>
    <mergeCell ref="AO3:AO5"/>
    <mergeCell ref="AL4:AL5"/>
    <mergeCell ref="BD4:BD5"/>
    <mergeCell ref="AV4:AV5"/>
    <mergeCell ref="AY4:AY5"/>
    <mergeCell ref="AZ4:AZ5"/>
    <mergeCell ref="BA4:BA5"/>
    <mergeCell ref="BB4:BB5"/>
    <mergeCell ref="BC4:BC5"/>
    <mergeCell ref="AN4:AN5"/>
    <mergeCell ref="AQ4:AQ5"/>
    <mergeCell ref="AH2:AO2"/>
    <mergeCell ref="K3:K5"/>
    <mergeCell ref="L3:L5"/>
    <mergeCell ref="M3:M5"/>
    <mergeCell ref="N3:N5"/>
    <mergeCell ref="S3:W3"/>
    <mergeCell ref="AX2:BE2"/>
    <mergeCell ref="AP2:AW2"/>
    <mergeCell ref="AB3:AF3"/>
    <mergeCell ref="AW3:AW5"/>
    <mergeCell ref="AS4:AS5"/>
    <mergeCell ref="AT4:AT5"/>
    <mergeCell ref="AU4:AU5"/>
    <mergeCell ref="AP3:AP5"/>
    <mergeCell ref="X3:X5"/>
    <mergeCell ref="Y3:Y5"/>
    <mergeCell ref="Z3:Z5"/>
    <mergeCell ref="AG3:AG5"/>
    <mergeCell ref="AH3:AH5"/>
    <mergeCell ref="AC4:AC5"/>
    <mergeCell ref="AA4:AA5"/>
    <mergeCell ref="AR3:AV3"/>
    <mergeCell ref="AR4:AR5"/>
    <mergeCell ref="AE4:AE5"/>
    <mergeCell ref="AF4:AF5"/>
    <mergeCell ref="AI4:AI5"/>
    <mergeCell ref="AJ4:AJ5"/>
    <mergeCell ref="AK4:AK5"/>
    <mergeCell ref="AB4:AB5"/>
    <mergeCell ref="AM4:AM5"/>
    <mergeCell ref="B39:B40"/>
    <mergeCell ref="I39:I40"/>
    <mergeCell ref="J39:J40"/>
    <mergeCell ref="G39:G40"/>
    <mergeCell ref="H39:H40"/>
    <mergeCell ref="F39:F40"/>
    <mergeCell ref="O4:O5"/>
    <mergeCell ref="P4:P5"/>
    <mergeCell ref="Q4:Q5"/>
    <mergeCell ref="C7:C27"/>
    <mergeCell ref="D7:D27"/>
    <mergeCell ref="E7:E27"/>
    <mergeCell ref="F7:F27"/>
    <mergeCell ref="B3:B5"/>
    <mergeCell ref="C3:C5"/>
    <mergeCell ref="D3:D5"/>
    <mergeCell ref="E3:E5"/>
    <mergeCell ref="B28:B29"/>
    <mergeCell ref="K21:K22"/>
    <mergeCell ref="G21:G22"/>
    <mergeCell ref="G19:G20"/>
    <mergeCell ref="G24:G25"/>
    <mergeCell ref="H24:H25"/>
    <mergeCell ref="J24:J25"/>
  </mergeCells>
  <pageMargins left="0.70866141732283472" right="0.70866141732283472" top="0.74803149606299213" bottom="0.74803149606299213" header="0.31496062992125984" footer="0.31496062992125984"/>
  <pageSetup scale="70" fitToWidth="2"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T58"/>
  <sheetViews>
    <sheetView zoomScale="40" zoomScaleNormal="40" workbookViewId="0">
      <selection activeCell="AX1" sqref="AX1:BE1048576"/>
    </sheetView>
  </sheetViews>
  <sheetFormatPr baseColWidth="10" defaultColWidth="11.42578125" defaultRowHeight="15" x14ac:dyDescent="0.25"/>
  <cols>
    <col min="1" max="1" width="4.5703125" style="138" customWidth="1"/>
    <col min="2" max="2" width="15.7109375" style="79" customWidth="1"/>
    <col min="3" max="3" width="1.42578125" style="77" customWidth="1"/>
    <col min="4" max="4" width="3.7109375" style="75" customWidth="1"/>
    <col min="5" max="5" width="1.5703125" style="77" customWidth="1"/>
    <col min="6" max="6" width="15.7109375" style="83" customWidth="1"/>
    <col min="7" max="7" width="5.42578125" style="76" customWidth="1"/>
    <col min="8" max="8" width="14.5703125" style="81" customWidth="1"/>
    <col min="9" max="9" width="2" style="77" customWidth="1"/>
    <col min="10" max="10" width="27.28515625" style="77" customWidth="1"/>
    <col min="11" max="11" width="6.28515625" style="76" customWidth="1"/>
    <col min="12" max="12" width="25.7109375" style="76" customWidth="1"/>
    <col min="13" max="13" width="2.42578125" style="77" customWidth="1"/>
    <col min="14" max="14" width="25.7109375" style="75" customWidth="1"/>
    <col min="15" max="15" width="15.5703125" style="75" customWidth="1"/>
    <col min="16" max="16" width="6.28515625" style="75" customWidth="1"/>
    <col min="17" max="17" width="10.28515625" style="75" customWidth="1"/>
    <col min="18" max="18" width="9.42578125" style="77" customWidth="1"/>
    <col min="19" max="23" width="13.7109375" style="77" customWidth="1"/>
    <col min="24" max="24" width="16.7109375" style="77" customWidth="1"/>
    <col min="25" max="25" width="11.42578125" style="77"/>
    <col min="26" max="26" width="12.7109375" style="75" hidden="1" customWidth="1"/>
    <col min="27" max="27" width="7.7109375" style="77" hidden="1" customWidth="1"/>
    <col min="28" max="32" width="12.7109375" style="77" hidden="1" customWidth="1"/>
    <col min="33" max="33" width="15.7109375" style="77" hidden="1" customWidth="1"/>
    <col min="34" max="40" width="12.7109375" style="77" hidden="1" customWidth="1"/>
    <col min="41" max="41" width="17.85546875" style="77" hidden="1" customWidth="1"/>
    <col min="42" max="42" width="15.7109375" style="77" customWidth="1"/>
    <col min="43" max="48" width="12.7109375" style="77" customWidth="1"/>
    <col min="49" max="49" width="15.7109375" style="77" customWidth="1"/>
    <col min="50" max="56" width="12.7109375" style="77" hidden="1" customWidth="1"/>
    <col min="57" max="57" width="15.7109375" style="77" hidden="1" customWidth="1"/>
    <col min="58" max="66" width="12.7109375" style="77" customWidth="1"/>
    <col min="67" max="16384" width="11.42578125" style="77"/>
  </cols>
  <sheetData>
    <row r="1" spans="1:72" s="85" customFormat="1" ht="90.75" customHeight="1" thickBot="1" x14ac:dyDescent="0.3">
      <c r="A1" s="845" t="s">
        <v>2032</v>
      </c>
      <c r="B1" s="846"/>
      <c r="C1" s="846"/>
      <c r="D1" s="846"/>
      <c r="E1" s="846"/>
      <c r="F1" s="846"/>
      <c r="G1" s="846"/>
      <c r="H1" s="846"/>
      <c r="I1" s="846"/>
      <c r="J1" s="846"/>
      <c r="K1" s="847"/>
      <c r="L1" s="848" t="s">
        <v>2514</v>
      </c>
      <c r="M1" s="849"/>
      <c r="N1" s="849"/>
      <c r="O1" s="849"/>
      <c r="P1" s="849"/>
      <c r="Q1" s="849"/>
      <c r="R1" s="849"/>
      <c r="S1" s="849"/>
      <c r="T1" s="849"/>
      <c r="U1" s="849"/>
      <c r="V1" s="849"/>
      <c r="W1" s="849"/>
      <c r="X1" s="849"/>
      <c r="Y1" s="850"/>
      <c r="Z1" s="117"/>
      <c r="AA1" s="117"/>
      <c r="AB1" s="117"/>
      <c r="AC1" s="89"/>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row>
    <row r="2" spans="1:72" ht="46.5" customHeight="1" thickBot="1" x14ac:dyDescent="0.3">
      <c r="A2" s="859" t="s">
        <v>1884</v>
      </c>
      <c r="B2" s="860"/>
      <c r="C2" s="860"/>
      <c r="D2" s="860"/>
      <c r="E2" s="860"/>
      <c r="F2" s="860"/>
      <c r="G2" s="860"/>
      <c r="H2" s="860"/>
      <c r="I2" s="860"/>
      <c r="J2" s="860"/>
      <c r="K2" s="860"/>
      <c r="L2" s="860"/>
      <c r="M2" s="860"/>
      <c r="N2" s="860"/>
      <c r="O2" s="860"/>
      <c r="P2" s="860"/>
      <c r="Q2" s="860"/>
      <c r="R2" s="860"/>
      <c r="S2" s="860"/>
      <c r="T2" s="860"/>
      <c r="U2" s="860"/>
      <c r="V2" s="860"/>
      <c r="W2" s="860"/>
      <c r="X2" s="860"/>
      <c r="Y2" s="861"/>
      <c r="Z2" s="891" t="s">
        <v>1960</v>
      </c>
      <c r="AA2" s="892"/>
      <c r="AB2" s="892"/>
      <c r="AC2" s="892"/>
      <c r="AD2" s="892"/>
      <c r="AE2" s="892"/>
      <c r="AF2" s="892"/>
      <c r="AG2" s="893"/>
      <c r="AH2" s="883" t="s">
        <v>1961</v>
      </c>
      <c r="AI2" s="884"/>
      <c r="AJ2" s="884"/>
      <c r="AK2" s="884"/>
      <c r="AL2" s="884"/>
      <c r="AM2" s="884"/>
      <c r="AN2" s="884"/>
      <c r="AO2" s="885"/>
      <c r="AP2" s="891" t="s">
        <v>1962</v>
      </c>
      <c r="AQ2" s="892"/>
      <c r="AR2" s="892"/>
      <c r="AS2" s="892"/>
      <c r="AT2" s="892"/>
      <c r="AU2" s="892"/>
      <c r="AV2" s="892"/>
      <c r="AW2" s="893"/>
      <c r="AX2" s="883" t="s">
        <v>1963</v>
      </c>
      <c r="AY2" s="884"/>
      <c r="AZ2" s="884"/>
      <c r="BA2" s="884"/>
      <c r="BB2" s="884"/>
      <c r="BC2" s="884"/>
      <c r="BD2" s="884"/>
      <c r="BE2" s="885"/>
    </row>
    <row r="3" spans="1:72" s="87" customFormat="1" x14ac:dyDescent="0.25">
      <c r="A3" s="843" t="s">
        <v>1178</v>
      </c>
      <c r="B3" s="851" t="s">
        <v>1597</v>
      </c>
      <c r="C3" s="867" t="s">
        <v>15</v>
      </c>
      <c r="D3" s="867" t="s">
        <v>1</v>
      </c>
      <c r="E3" s="867" t="s">
        <v>15</v>
      </c>
      <c r="F3" s="851" t="s">
        <v>0</v>
      </c>
      <c r="G3" s="862" t="s">
        <v>13</v>
      </c>
      <c r="H3" s="851" t="s">
        <v>2</v>
      </c>
      <c r="I3" s="867" t="s">
        <v>15</v>
      </c>
      <c r="J3" s="851" t="s">
        <v>3</v>
      </c>
      <c r="K3" s="862" t="s">
        <v>14</v>
      </c>
      <c r="L3" s="851" t="s">
        <v>1635</v>
      </c>
      <c r="M3" s="867" t="s">
        <v>15</v>
      </c>
      <c r="N3" s="851" t="s">
        <v>4</v>
      </c>
      <c r="O3" s="180" t="s">
        <v>5</v>
      </c>
      <c r="P3" s="159"/>
      <c r="Q3" s="180"/>
      <c r="R3" s="159"/>
      <c r="S3" s="868" t="s">
        <v>18</v>
      </c>
      <c r="T3" s="851"/>
      <c r="U3" s="851"/>
      <c r="V3" s="851"/>
      <c r="W3" s="851"/>
      <c r="X3" s="851" t="s">
        <v>6</v>
      </c>
      <c r="Y3" s="853" t="s">
        <v>7</v>
      </c>
      <c r="Z3" s="886" t="s">
        <v>72</v>
      </c>
      <c r="AA3" s="177"/>
      <c r="AB3" s="889" t="s">
        <v>18</v>
      </c>
      <c r="AC3" s="890"/>
      <c r="AD3" s="890"/>
      <c r="AE3" s="890"/>
      <c r="AF3" s="890"/>
      <c r="AG3" s="877" t="s">
        <v>73</v>
      </c>
      <c r="AH3" s="879" t="s">
        <v>74</v>
      </c>
      <c r="AI3" s="176"/>
      <c r="AJ3" s="881" t="s">
        <v>18</v>
      </c>
      <c r="AK3" s="882"/>
      <c r="AL3" s="882"/>
      <c r="AM3" s="882"/>
      <c r="AN3" s="882"/>
      <c r="AO3" s="871" t="s">
        <v>75</v>
      </c>
      <c r="AP3" s="886" t="s">
        <v>76</v>
      </c>
      <c r="AQ3" s="177"/>
      <c r="AR3" s="889" t="s">
        <v>18</v>
      </c>
      <c r="AS3" s="890"/>
      <c r="AT3" s="890"/>
      <c r="AU3" s="890"/>
      <c r="AV3" s="890"/>
      <c r="AW3" s="877" t="s">
        <v>77</v>
      </c>
      <c r="AX3" s="879" t="s">
        <v>1176</v>
      </c>
      <c r="AY3" s="176"/>
      <c r="AZ3" s="881" t="s">
        <v>18</v>
      </c>
      <c r="BA3" s="882"/>
      <c r="BB3" s="882"/>
      <c r="BC3" s="882"/>
      <c r="BD3" s="882"/>
      <c r="BE3" s="871" t="s">
        <v>1177</v>
      </c>
    </row>
    <row r="4" spans="1:72" s="87" customFormat="1" x14ac:dyDescent="0.25">
      <c r="A4" s="843"/>
      <c r="B4" s="852"/>
      <c r="C4" s="863"/>
      <c r="D4" s="863"/>
      <c r="E4" s="863"/>
      <c r="F4" s="852"/>
      <c r="G4" s="863"/>
      <c r="H4" s="852"/>
      <c r="I4" s="863"/>
      <c r="J4" s="852"/>
      <c r="K4" s="863"/>
      <c r="L4" s="852"/>
      <c r="M4" s="863"/>
      <c r="N4" s="852"/>
      <c r="O4" s="852" t="s">
        <v>1617</v>
      </c>
      <c r="P4" s="852" t="s">
        <v>8</v>
      </c>
      <c r="Q4" s="888" t="s">
        <v>49</v>
      </c>
      <c r="R4" s="888" t="s">
        <v>20</v>
      </c>
      <c r="S4" s="852" t="s">
        <v>9</v>
      </c>
      <c r="T4" s="852" t="s">
        <v>10</v>
      </c>
      <c r="U4" s="852" t="s">
        <v>1681</v>
      </c>
      <c r="V4" s="852" t="s">
        <v>16</v>
      </c>
      <c r="W4" s="888" t="s">
        <v>17</v>
      </c>
      <c r="X4" s="852"/>
      <c r="Y4" s="854"/>
      <c r="Z4" s="887"/>
      <c r="AA4" s="874" t="s">
        <v>22</v>
      </c>
      <c r="AB4" s="873" t="s">
        <v>9</v>
      </c>
      <c r="AC4" s="873" t="s">
        <v>10</v>
      </c>
      <c r="AD4" s="873" t="s">
        <v>11</v>
      </c>
      <c r="AE4" s="873" t="s">
        <v>16</v>
      </c>
      <c r="AF4" s="874" t="s">
        <v>17</v>
      </c>
      <c r="AG4" s="878"/>
      <c r="AH4" s="880"/>
      <c r="AI4" s="875" t="s">
        <v>19</v>
      </c>
      <c r="AJ4" s="876" t="s">
        <v>9</v>
      </c>
      <c r="AK4" s="876" t="s">
        <v>10</v>
      </c>
      <c r="AL4" s="876" t="s">
        <v>11</v>
      </c>
      <c r="AM4" s="875" t="s">
        <v>21</v>
      </c>
      <c r="AN4" s="875" t="s">
        <v>17</v>
      </c>
      <c r="AO4" s="872"/>
      <c r="AP4" s="887"/>
      <c r="AQ4" s="874" t="s">
        <v>19</v>
      </c>
      <c r="AR4" s="873" t="s">
        <v>9</v>
      </c>
      <c r="AS4" s="873" t="s">
        <v>10</v>
      </c>
      <c r="AT4" s="873" t="s">
        <v>11</v>
      </c>
      <c r="AU4" s="874" t="s">
        <v>21</v>
      </c>
      <c r="AV4" s="874" t="s">
        <v>17</v>
      </c>
      <c r="AW4" s="878"/>
      <c r="AX4" s="880"/>
      <c r="AY4" s="875" t="s">
        <v>19</v>
      </c>
      <c r="AZ4" s="876" t="s">
        <v>9</v>
      </c>
      <c r="BA4" s="876" t="s">
        <v>10</v>
      </c>
      <c r="BB4" s="876" t="s">
        <v>11</v>
      </c>
      <c r="BC4" s="875" t="s">
        <v>21</v>
      </c>
      <c r="BD4" s="875" t="s">
        <v>17</v>
      </c>
      <c r="BE4" s="872"/>
    </row>
    <row r="5" spans="1:72" s="87" customFormat="1" ht="48.75" customHeight="1" x14ac:dyDescent="0.25">
      <c r="A5" s="844"/>
      <c r="B5" s="852"/>
      <c r="C5" s="863"/>
      <c r="D5" s="863"/>
      <c r="E5" s="863"/>
      <c r="F5" s="852"/>
      <c r="G5" s="863"/>
      <c r="H5" s="852"/>
      <c r="I5" s="863"/>
      <c r="J5" s="852"/>
      <c r="K5" s="863"/>
      <c r="L5" s="852"/>
      <c r="M5" s="863"/>
      <c r="N5" s="852"/>
      <c r="O5" s="852"/>
      <c r="P5" s="852"/>
      <c r="Q5" s="852"/>
      <c r="R5" s="852"/>
      <c r="S5" s="852"/>
      <c r="T5" s="852"/>
      <c r="U5" s="852"/>
      <c r="V5" s="852"/>
      <c r="W5" s="852"/>
      <c r="X5" s="852"/>
      <c r="Y5" s="854"/>
      <c r="Z5" s="887"/>
      <c r="AA5" s="873"/>
      <c r="AB5" s="873"/>
      <c r="AC5" s="873"/>
      <c r="AD5" s="873"/>
      <c r="AE5" s="873"/>
      <c r="AF5" s="873"/>
      <c r="AG5" s="878"/>
      <c r="AH5" s="880"/>
      <c r="AI5" s="876"/>
      <c r="AJ5" s="876"/>
      <c r="AK5" s="876"/>
      <c r="AL5" s="876"/>
      <c r="AM5" s="876"/>
      <c r="AN5" s="876"/>
      <c r="AO5" s="872"/>
      <c r="AP5" s="887"/>
      <c r="AQ5" s="873"/>
      <c r="AR5" s="873"/>
      <c r="AS5" s="873"/>
      <c r="AT5" s="873"/>
      <c r="AU5" s="873"/>
      <c r="AV5" s="873"/>
      <c r="AW5" s="878"/>
      <c r="AX5" s="880"/>
      <c r="AY5" s="876"/>
      <c r="AZ5" s="876"/>
      <c r="BA5" s="876"/>
      <c r="BB5" s="876"/>
      <c r="BC5" s="876"/>
      <c r="BD5" s="876"/>
      <c r="BE5" s="872"/>
    </row>
    <row r="6" spans="1:72" s="84" customFormat="1" ht="20.25" customHeight="1" x14ac:dyDescent="0.25">
      <c r="A6" s="118">
        <v>1</v>
      </c>
      <c r="B6" s="119">
        <v>2</v>
      </c>
      <c r="C6" s="120">
        <v>3</v>
      </c>
      <c r="D6" s="120">
        <v>4</v>
      </c>
      <c r="E6" s="120">
        <v>5</v>
      </c>
      <c r="F6" s="119">
        <v>6</v>
      </c>
      <c r="G6" s="120">
        <v>7</v>
      </c>
      <c r="H6" s="175">
        <v>8</v>
      </c>
      <c r="I6" s="120">
        <v>9</v>
      </c>
      <c r="J6" s="120">
        <v>10</v>
      </c>
      <c r="K6" s="120">
        <v>11</v>
      </c>
      <c r="L6" s="120">
        <v>12</v>
      </c>
      <c r="M6" s="120">
        <v>13</v>
      </c>
      <c r="N6" s="120">
        <v>14</v>
      </c>
      <c r="O6" s="107">
        <v>15</v>
      </c>
      <c r="P6" s="120">
        <v>16</v>
      </c>
      <c r="Q6" s="134">
        <v>17</v>
      </c>
      <c r="R6" s="120">
        <v>18</v>
      </c>
      <c r="S6" s="120">
        <v>19</v>
      </c>
      <c r="T6" s="120">
        <v>20</v>
      </c>
      <c r="U6" s="120">
        <v>21</v>
      </c>
      <c r="V6" s="120">
        <v>22</v>
      </c>
      <c r="W6" s="120">
        <v>23</v>
      </c>
      <c r="X6" s="120">
        <v>24</v>
      </c>
      <c r="Y6" s="135">
        <v>25</v>
      </c>
      <c r="Z6" s="102">
        <v>26</v>
      </c>
      <c r="AA6" s="124">
        <v>27</v>
      </c>
      <c r="AB6" s="124">
        <v>28</v>
      </c>
      <c r="AC6" s="124">
        <v>29</v>
      </c>
      <c r="AD6" s="124">
        <v>30</v>
      </c>
      <c r="AE6" s="124">
        <v>31</v>
      </c>
      <c r="AF6" s="124">
        <v>32</v>
      </c>
      <c r="AG6" s="125">
        <v>33</v>
      </c>
      <c r="AH6" s="103">
        <v>34</v>
      </c>
      <c r="AI6" s="126">
        <v>35</v>
      </c>
      <c r="AJ6" s="126">
        <v>36</v>
      </c>
      <c r="AK6" s="126">
        <v>37</v>
      </c>
      <c r="AL6" s="126">
        <v>38</v>
      </c>
      <c r="AM6" s="126">
        <v>39</v>
      </c>
      <c r="AN6" s="126">
        <v>40</v>
      </c>
      <c r="AO6" s="127">
        <v>41</v>
      </c>
      <c r="AP6" s="102">
        <v>42</v>
      </c>
      <c r="AQ6" s="124">
        <v>43</v>
      </c>
      <c r="AR6" s="124">
        <v>44</v>
      </c>
      <c r="AS6" s="124">
        <v>45</v>
      </c>
      <c r="AT6" s="124">
        <v>46</v>
      </c>
      <c r="AU6" s="124">
        <v>47</v>
      </c>
      <c r="AV6" s="124">
        <v>48</v>
      </c>
      <c r="AW6" s="125">
        <v>49</v>
      </c>
      <c r="AX6" s="103">
        <v>50</v>
      </c>
      <c r="AY6" s="126">
        <v>51</v>
      </c>
      <c r="AZ6" s="126">
        <v>52</v>
      </c>
      <c r="BA6" s="126">
        <v>53</v>
      </c>
      <c r="BB6" s="126">
        <v>54</v>
      </c>
      <c r="BC6" s="126">
        <v>55</v>
      </c>
      <c r="BD6" s="126">
        <v>56</v>
      </c>
      <c r="BE6" s="127">
        <v>57</v>
      </c>
    </row>
    <row r="7" spans="1:72" ht="45.75" customHeight="1" x14ac:dyDescent="0.25">
      <c r="A7" s="128">
        <v>1</v>
      </c>
      <c r="B7" s="578" t="s">
        <v>1650</v>
      </c>
      <c r="C7" s="578"/>
      <c r="D7" s="578">
        <v>4</v>
      </c>
      <c r="E7" s="578"/>
      <c r="F7" s="578" t="s">
        <v>12</v>
      </c>
      <c r="G7" s="578">
        <v>4.0999999999999996</v>
      </c>
      <c r="H7" s="578" t="s">
        <v>2168</v>
      </c>
      <c r="I7" s="579"/>
      <c r="J7" s="580" t="s">
        <v>2169</v>
      </c>
      <c r="K7" s="580" t="s">
        <v>46</v>
      </c>
      <c r="L7" s="580" t="s">
        <v>1190</v>
      </c>
      <c r="M7" s="579"/>
      <c r="N7" s="580" t="s">
        <v>2170</v>
      </c>
      <c r="O7" s="580" t="s">
        <v>1816</v>
      </c>
      <c r="P7" s="179">
        <v>0</v>
      </c>
      <c r="Q7" s="179">
        <v>12</v>
      </c>
      <c r="R7" s="92" t="e">
        <f>+(Z7+AH7+AP7+AX7)/#REF!*100</f>
        <v>#REF!</v>
      </c>
      <c r="S7" s="93">
        <f t="shared" ref="S7:T7" si="0">AB7+AJ7+AR7+AZ7</f>
        <v>0</v>
      </c>
      <c r="T7" s="93">
        <f t="shared" si="0"/>
        <v>13100000</v>
      </c>
      <c r="U7" s="93">
        <f t="shared" ref="U7" si="1">AD7+AL7+AT7+BB7</f>
        <v>0</v>
      </c>
      <c r="V7" s="93">
        <f t="shared" ref="V7" si="2">AE7+AM7+AU7+BC7</f>
        <v>0</v>
      </c>
      <c r="W7" s="93">
        <f t="shared" ref="W7" si="3">AF7+AN7+AV7+BD7</f>
        <v>0</v>
      </c>
      <c r="X7" s="93">
        <f>+SUM(S7:W7)</f>
        <v>13100000</v>
      </c>
      <c r="Y7" s="115" t="s">
        <v>2613</v>
      </c>
      <c r="Z7" s="102">
        <v>3</v>
      </c>
      <c r="AA7" s="100" t="e">
        <f>+Z7/#REF!*100</f>
        <v>#REF!</v>
      </c>
      <c r="AB7" s="99">
        <v>0</v>
      </c>
      <c r="AC7" s="99">
        <v>3000000</v>
      </c>
      <c r="AD7" s="99"/>
      <c r="AE7" s="99"/>
      <c r="AF7" s="99"/>
      <c r="AG7" s="101">
        <f>+SUM(AB7:AF7)</f>
        <v>3000000</v>
      </c>
      <c r="AH7" s="103">
        <v>3</v>
      </c>
      <c r="AI7" s="104" t="e">
        <f>+AH7/#REF!*100</f>
        <v>#REF!</v>
      </c>
      <c r="AJ7" s="105">
        <v>0</v>
      </c>
      <c r="AK7" s="105">
        <v>3200000</v>
      </c>
      <c r="AL7" s="105"/>
      <c r="AM7" s="105"/>
      <c r="AN7" s="105"/>
      <c r="AO7" s="106">
        <f>+SUM(AJ7:AN7)</f>
        <v>3200000</v>
      </c>
      <c r="AP7" s="102">
        <v>3</v>
      </c>
      <c r="AQ7" s="100" t="e">
        <f>+AP7/#REF!*100</f>
        <v>#REF!</v>
      </c>
      <c r="AR7" s="99">
        <v>0</v>
      </c>
      <c r="AS7" s="99">
        <v>3400000</v>
      </c>
      <c r="AT7" s="99"/>
      <c r="AU7" s="99"/>
      <c r="AV7" s="99"/>
      <c r="AW7" s="101">
        <f>+SUM(AR7:AV7)</f>
        <v>3400000</v>
      </c>
      <c r="AX7" s="103">
        <v>3</v>
      </c>
      <c r="AY7" s="104" t="e">
        <f>+AX7/#REF!*100</f>
        <v>#REF!</v>
      </c>
      <c r="AZ7" s="105">
        <v>0</v>
      </c>
      <c r="BA7" s="105">
        <v>3500000</v>
      </c>
      <c r="BB7" s="105"/>
      <c r="BC7" s="105"/>
      <c r="BD7" s="105"/>
      <c r="BE7" s="106">
        <f>+SUM(AZ7:BD7)</f>
        <v>3500000</v>
      </c>
    </row>
    <row r="8" spans="1:72" ht="40.5" customHeight="1" x14ac:dyDescent="0.25">
      <c r="A8" s="128">
        <v>2</v>
      </c>
      <c r="B8" s="855" t="s">
        <v>1650</v>
      </c>
      <c r="C8" s="855"/>
      <c r="D8" s="855">
        <v>4</v>
      </c>
      <c r="E8" s="855"/>
      <c r="F8" s="855" t="s">
        <v>2582</v>
      </c>
      <c r="G8" s="855">
        <v>4.2</v>
      </c>
      <c r="H8" s="841" t="s">
        <v>2248</v>
      </c>
      <c r="I8" s="839"/>
      <c r="J8" s="865" t="s">
        <v>2179</v>
      </c>
      <c r="K8" s="580" t="s">
        <v>2501</v>
      </c>
      <c r="L8" s="580" t="s">
        <v>38</v>
      </c>
      <c r="M8" s="579"/>
      <c r="N8" s="580" t="s">
        <v>1815</v>
      </c>
      <c r="O8" s="580" t="s">
        <v>1816</v>
      </c>
      <c r="P8" s="179">
        <v>0</v>
      </c>
      <c r="Q8" s="179">
        <v>8</v>
      </c>
      <c r="R8" s="92"/>
      <c r="S8" s="93">
        <f t="shared" ref="S8:S10" si="4">AB8+AJ8+AR8+AZ8</f>
        <v>0</v>
      </c>
      <c r="T8" s="93">
        <f t="shared" ref="T8:T10" si="5">AC8+AK8+AS8+BA8</f>
        <v>3500000</v>
      </c>
      <c r="U8" s="93">
        <f t="shared" ref="U8:U10" si="6">AD8+AL8+AT8+BB8</f>
        <v>0</v>
      </c>
      <c r="V8" s="93">
        <f t="shared" ref="V8:V10" si="7">AE8+AM8+AU8+BC8</f>
        <v>0</v>
      </c>
      <c r="W8" s="93">
        <f t="shared" ref="W8:W10" si="8">AF8+AN8+AV8+BD8</f>
        <v>0</v>
      </c>
      <c r="X8" s="93">
        <f t="shared" ref="X8:X10" si="9">+SUM(S8:W8)</f>
        <v>3500000</v>
      </c>
      <c r="Y8" s="115" t="s">
        <v>2047</v>
      </c>
      <c r="Z8" s="102"/>
      <c r="AA8" s="100"/>
      <c r="AB8" s="99"/>
      <c r="AC8" s="99"/>
      <c r="AD8" s="99"/>
      <c r="AE8" s="99"/>
      <c r="AF8" s="99"/>
      <c r="AG8" s="101">
        <f t="shared" ref="AG8:AG38" si="10">+SUM(AB8:AF8)</f>
        <v>0</v>
      </c>
      <c r="AH8" s="103"/>
      <c r="AI8" s="104"/>
      <c r="AJ8" s="105"/>
      <c r="AK8" s="105"/>
      <c r="AL8" s="105"/>
      <c r="AM8" s="105"/>
      <c r="AN8" s="105"/>
      <c r="AO8" s="106">
        <f t="shared" ref="AO8:AO38" si="11">+SUM(AJ8:AN8)</f>
        <v>0</v>
      </c>
      <c r="AP8" s="102"/>
      <c r="AQ8" s="100"/>
      <c r="AR8" s="99"/>
      <c r="AS8" s="99"/>
      <c r="AT8" s="99"/>
      <c r="AU8" s="99"/>
      <c r="AV8" s="99"/>
      <c r="AW8" s="101">
        <f t="shared" ref="AW8:AW38" si="12">+SUM(AR8:AV8)</f>
        <v>0</v>
      </c>
      <c r="AX8" s="103">
        <v>2</v>
      </c>
      <c r="AY8" s="104"/>
      <c r="AZ8" s="105"/>
      <c r="BA8" s="105">
        <v>3500000</v>
      </c>
      <c r="BB8" s="105"/>
      <c r="BC8" s="105"/>
      <c r="BD8" s="105"/>
      <c r="BE8" s="106">
        <f t="shared" ref="BE8:BE38" si="13">+SUM(AZ8:BD8)</f>
        <v>3500000</v>
      </c>
    </row>
    <row r="9" spans="1:72" ht="42" customHeight="1" x14ac:dyDescent="0.25">
      <c r="A9" s="128">
        <v>3</v>
      </c>
      <c r="B9" s="856"/>
      <c r="C9" s="856"/>
      <c r="D9" s="856"/>
      <c r="E9" s="856"/>
      <c r="F9" s="856"/>
      <c r="G9" s="856"/>
      <c r="H9" s="870"/>
      <c r="I9" s="858"/>
      <c r="J9" s="869"/>
      <c r="K9" s="580" t="s">
        <v>2502</v>
      </c>
      <c r="L9" s="839" t="s">
        <v>2334</v>
      </c>
      <c r="M9" s="580"/>
      <c r="N9" s="580" t="s">
        <v>2326</v>
      </c>
      <c r="O9" s="580" t="s">
        <v>2258</v>
      </c>
      <c r="P9" s="179">
        <v>0</v>
      </c>
      <c r="Q9" s="179">
        <v>4</v>
      </c>
      <c r="R9" s="92"/>
      <c r="S9" s="93">
        <f t="shared" si="4"/>
        <v>0</v>
      </c>
      <c r="T9" s="93">
        <f t="shared" si="5"/>
        <v>445878720</v>
      </c>
      <c r="U9" s="93">
        <f t="shared" si="6"/>
        <v>0</v>
      </c>
      <c r="V9" s="93">
        <f t="shared" si="7"/>
        <v>0</v>
      </c>
      <c r="W9" s="93">
        <f t="shared" si="8"/>
        <v>0</v>
      </c>
      <c r="X9" s="93">
        <f t="shared" si="9"/>
        <v>445878720</v>
      </c>
      <c r="Y9" s="115" t="s">
        <v>2614</v>
      </c>
      <c r="Z9" s="102">
        <v>1</v>
      </c>
      <c r="AA9" s="100"/>
      <c r="AB9" s="99"/>
      <c r="AC9" s="99">
        <v>105000000</v>
      </c>
      <c r="AD9" s="99"/>
      <c r="AE9" s="99"/>
      <c r="AF9" s="99"/>
      <c r="AG9" s="101">
        <f t="shared" si="10"/>
        <v>105000000</v>
      </c>
      <c r="AH9" s="103">
        <v>1</v>
      </c>
      <c r="AI9" s="104"/>
      <c r="AJ9" s="105"/>
      <c r="AK9" s="105">
        <f>AC9*4%+AC9</f>
        <v>109200000</v>
      </c>
      <c r="AL9" s="105"/>
      <c r="AM9" s="105"/>
      <c r="AN9" s="105"/>
      <c r="AO9" s="106">
        <f t="shared" si="11"/>
        <v>109200000</v>
      </c>
      <c r="AP9" s="102">
        <v>1</v>
      </c>
      <c r="AQ9" s="100"/>
      <c r="AR9" s="99"/>
      <c r="AS9" s="99">
        <f>AK9*4%+AK9</f>
        <v>113568000</v>
      </c>
      <c r="AT9" s="99"/>
      <c r="AU9" s="99"/>
      <c r="AV9" s="99"/>
      <c r="AW9" s="101">
        <f t="shared" si="12"/>
        <v>113568000</v>
      </c>
      <c r="AX9" s="103">
        <v>1</v>
      </c>
      <c r="AY9" s="104"/>
      <c r="AZ9" s="105"/>
      <c r="BA9" s="105">
        <f>AS9*4%+AS9</f>
        <v>118110720</v>
      </c>
      <c r="BB9" s="105"/>
      <c r="BC9" s="105"/>
      <c r="BD9" s="105"/>
      <c r="BE9" s="106">
        <f t="shared" si="13"/>
        <v>118110720</v>
      </c>
    </row>
    <row r="10" spans="1:72" ht="29.25" customHeight="1" x14ac:dyDescent="0.25">
      <c r="A10" s="128">
        <v>4</v>
      </c>
      <c r="B10" s="856"/>
      <c r="C10" s="856"/>
      <c r="D10" s="856"/>
      <c r="E10" s="856"/>
      <c r="F10" s="856"/>
      <c r="G10" s="856"/>
      <c r="H10" s="870"/>
      <c r="I10" s="858"/>
      <c r="J10" s="869"/>
      <c r="K10" s="580" t="s">
        <v>2623</v>
      </c>
      <c r="L10" s="858"/>
      <c r="M10" s="580"/>
      <c r="N10" s="580" t="s">
        <v>2329</v>
      </c>
      <c r="O10" s="580" t="s">
        <v>1722</v>
      </c>
      <c r="P10" s="179"/>
      <c r="Q10" s="139">
        <v>1</v>
      </c>
      <c r="R10" s="92"/>
      <c r="S10" s="93">
        <f t="shared" si="4"/>
        <v>0</v>
      </c>
      <c r="T10" s="93">
        <f t="shared" si="5"/>
        <v>243000000</v>
      </c>
      <c r="U10" s="93">
        <f t="shared" si="6"/>
        <v>0</v>
      </c>
      <c r="V10" s="93">
        <f t="shared" si="7"/>
        <v>0</v>
      </c>
      <c r="W10" s="93">
        <f t="shared" si="8"/>
        <v>0</v>
      </c>
      <c r="X10" s="93">
        <f t="shared" si="9"/>
        <v>243000000</v>
      </c>
      <c r="Y10" s="115" t="s">
        <v>2614</v>
      </c>
      <c r="Z10" s="102">
        <v>100</v>
      </c>
      <c r="AA10" s="100"/>
      <c r="AB10" s="99"/>
      <c r="AC10" s="99">
        <v>50000000</v>
      </c>
      <c r="AD10" s="99"/>
      <c r="AE10" s="99"/>
      <c r="AF10" s="99"/>
      <c r="AG10" s="101">
        <f t="shared" si="10"/>
        <v>50000000</v>
      </c>
      <c r="AH10" s="133">
        <v>1</v>
      </c>
      <c r="AI10" s="104"/>
      <c r="AJ10" s="105"/>
      <c r="AK10" s="105">
        <v>60000000</v>
      </c>
      <c r="AL10" s="105"/>
      <c r="AM10" s="105"/>
      <c r="AN10" s="105"/>
      <c r="AO10" s="106">
        <f t="shared" si="11"/>
        <v>60000000</v>
      </c>
      <c r="AP10" s="132">
        <v>1</v>
      </c>
      <c r="AQ10" s="100"/>
      <c r="AR10" s="99"/>
      <c r="AS10" s="99">
        <v>65000000</v>
      </c>
      <c r="AT10" s="99"/>
      <c r="AU10" s="99"/>
      <c r="AV10" s="99"/>
      <c r="AW10" s="101">
        <f t="shared" si="12"/>
        <v>65000000</v>
      </c>
      <c r="AX10" s="133">
        <v>1</v>
      </c>
      <c r="AY10" s="104"/>
      <c r="AZ10" s="105"/>
      <c r="BA10" s="105">
        <v>68000000</v>
      </c>
      <c r="BB10" s="105"/>
      <c r="BC10" s="105"/>
      <c r="BD10" s="105"/>
      <c r="BE10" s="106">
        <f t="shared" si="13"/>
        <v>68000000</v>
      </c>
    </row>
    <row r="11" spans="1:72" ht="24" customHeight="1" x14ac:dyDescent="0.25">
      <c r="A11" s="128">
        <v>5</v>
      </c>
      <c r="B11" s="856"/>
      <c r="C11" s="856"/>
      <c r="D11" s="856"/>
      <c r="E11" s="856"/>
      <c r="F11" s="856"/>
      <c r="G11" s="856"/>
      <c r="H11" s="870"/>
      <c r="I11" s="858"/>
      <c r="J11" s="869"/>
      <c r="K11" s="580" t="s">
        <v>2624</v>
      </c>
      <c r="L11" s="580" t="s">
        <v>39</v>
      </c>
      <c r="M11" s="579"/>
      <c r="N11" s="580" t="s">
        <v>1817</v>
      </c>
      <c r="O11" s="580" t="s">
        <v>1818</v>
      </c>
      <c r="P11" s="179">
        <v>1</v>
      </c>
      <c r="Q11" s="179">
        <v>1</v>
      </c>
      <c r="R11" s="92" t="e">
        <f>+(Z11+AH11+AP11+AX11)/#REF!*100</f>
        <v>#REF!</v>
      </c>
      <c r="S11" s="93">
        <f t="shared" ref="S11:S18" si="14">AB11+AJ11+AR11+AZ11</f>
        <v>0</v>
      </c>
      <c r="T11" s="93">
        <f t="shared" ref="T11:T18" si="15">AC11+AK11+AS11+BA11</f>
        <v>75000000</v>
      </c>
      <c r="U11" s="93">
        <f t="shared" ref="U11:U18" si="16">AD11+AL11+AT11+BB11</f>
        <v>0</v>
      </c>
      <c r="V11" s="93">
        <f t="shared" ref="V11:V18" si="17">AE11+AM11+AU11+BC11</f>
        <v>0</v>
      </c>
      <c r="W11" s="93">
        <f t="shared" ref="W11:W18" si="18">AF11+AN11+AV11+BD11</f>
        <v>0</v>
      </c>
      <c r="X11" s="93">
        <f t="shared" ref="X11:X14" si="19">+SUM(S11:W11)</f>
        <v>75000000</v>
      </c>
      <c r="Y11" s="115" t="s">
        <v>2615</v>
      </c>
      <c r="Z11" s="102"/>
      <c r="AA11" s="100" t="e">
        <f>+Z11/#REF!*100</f>
        <v>#REF!</v>
      </c>
      <c r="AB11" s="99"/>
      <c r="AC11" s="99"/>
      <c r="AD11" s="99"/>
      <c r="AE11" s="99"/>
      <c r="AF11" s="99"/>
      <c r="AG11" s="101">
        <f t="shared" si="10"/>
        <v>0</v>
      </c>
      <c r="AH11" s="103">
        <v>1</v>
      </c>
      <c r="AI11" s="104" t="e">
        <f>+AH11/#REF!*100</f>
        <v>#REF!</v>
      </c>
      <c r="AJ11" s="105"/>
      <c r="AK11" s="105">
        <v>75000000</v>
      </c>
      <c r="AL11" s="105"/>
      <c r="AM11" s="105"/>
      <c r="AN11" s="105"/>
      <c r="AO11" s="106">
        <f t="shared" si="11"/>
        <v>75000000</v>
      </c>
      <c r="AP11" s="102"/>
      <c r="AQ11" s="100" t="e">
        <f>+AP11/#REF!*100</f>
        <v>#REF!</v>
      </c>
      <c r="AR11" s="99"/>
      <c r="AS11" s="99"/>
      <c r="AT11" s="99"/>
      <c r="AU11" s="99"/>
      <c r="AV11" s="99"/>
      <c r="AW11" s="101">
        <f t="shared" si="12"/>
        <v>0</v>
      </c>
      <c r="AX11" s="103"/>
      <c r="AY11" s="104"/>
      <c r="AZ11" s="105"/>
      <c r="BA11" s="105"/>
      <c r="BB11" s="105"/>
      <c r="BC11" s="105"/>
      <c r="BD11" s="105"/>
      <c r="BE11" s="106">
        <f t="shared" si="13"/>
        <v>0</v>
      </c>
    </row>
    <row r="12" spans="1:72" ht="39" customHeight="1" x14ac:dyDescent="0.25">
      <c r="A12" s="128">
        <v>6</v>
      </c>
      <c r="B12" s="856"/>
      <c r="C12" s="856"/>
      <c r="D12" s="856"/>
      <c r="E12" s="856"/>
      <c r="F12" s="856"/>
      <c r="G12" s="856"/>
      <c r="H12" s="870"/>
      <c r="I12" s="858"/>
      <c r="J12" s="869"/>
      <c r="K12" s="580" t="s">
        <v>2625</v>
      </c>
      <c r="L12" s="580" t="s">
        <v>2259</v>
      </c>
      <c r="M12" s="579"/>
      <c r="N12" s="580" t="s">
        <v>1819</v>
      </c>
      <c r="O12" s="580" t="s">
        <v>1818</v>
      </c>
      <c r="P12" s="179">
        <v>2</v>
      </c>
      <c r="Q12" s="179">
        <v>1</v>
      </c>
      <c r="R12" s="92"/>
      <c r="S12" s="93">
        <f t="shared" si="14"/>
        <v>0</v>
      </c>
      <c r="T12" s="93">
        <f t="shared" si="15"/>
        <v>500000000</v>
      </c>
      <c r="U12" s="93">
        <f t="shared" si="16"/>
        <v>0</v>
      </c>
      <c r="V12" s="93">
        <f t="shared" si="17"/>
        <v>0</v>
      </c>
      <c r="W12" s="93">
        <f t="shared" si="18"/>
        <v>0</v>
      </c>
      <c r="X12" s="93">
        <f t="shared" si="19"/>
        <v>500000000</v>
      </c>
      <c r="Y12" s="115" t="s">
        <v>2616</v>
      </c>
      <c r="Z12" s="102"/>
      <c r="AA12" s="100"/>
      <c r="AB12" s="99"/>
      <c r="AC12" s="99"/>
      <c r="AD12" s="99"/>
      <c r="AE12" s="99"/>
      <c r="AF12" s="99"/>
      <c r="AG12" s="101">
        <f t="shared" si="10"/>
        <v>0</v>
      </c>
      <c r="AH12" s="103"/>
      <c r="AI12" s="104"/>
      <c r="AJ12" s="105"/>
      <c r="AK12" s="105"/>
      <c r="AL12" s="105"/>
      <c r="AM12" s="105"/>
      <c r="AN12" s="105"/>
      <c r="AO12" s="106">
        <f t="shared" si="11"/>
        <v>0</v>
      </c>
      <c r="AP12" s="102">
        <v>1</v>
      </c>
      <c r="AQ12" s="100"/>
      <c r="AR12" s="99"/>
      <c r="AS12" s="99">
        <v>500000000</v>
      </c>
      <c r="AT12" s="99"/>
      <c r="AU12" s="99"/>
      <c r="AV12" s="99"/>
      <c r="AW12" s="101">
        <f t="shared" si="12"/>
        <v>500000000</v>
      </c>
      <c r="AX12" s="103"/>
      <c r="AY12" s="104"/>
      <c r="AZ12" s="105"/>
      <c r="BA12" s="105"/>
      <c r="BB12" s="105"/>
      <c r="BC12" s="105"/>
      <c r="BD12" s="105"/>
      <c r="BE12" s="106">
        <f t="shared" si="13"/>
        <v>0</v>
      </c>
    </row>
    <row r="13" spans="1:72" ht="21.75" customHeight="1" x14ac:dyDescent="0.25">
      <c r="A13" s="128">
        <v>7</v>
      </c>
      <c r="B13" s="856"/>
      <c r="C13" s="856"/>
      <c r="D13" s="856"/>
      <c r="E13" s="856"/>
      <c r="F13" s="856"/>
      <c r="G13" s="856"/>
      <c r="H13" s="870"/>
      <c r="I13" s="858"/>
      <c r="J13" s="869"/>
      <c r="K13" s="580" t="s">
        <v>2626</v>
      </c>
      <c r="L13" s="580" t="s">
        <v>1885</v>
      </c>
      <c r="M13" s="579"/>
      <c r="N13" s="580" t="s">
        <v>1820</v>
      </c>
      <c r="O13" s="580" t="s">
        <v>1821</v>
      </c>
      <c r="P13" s="179"/>
      <c r="Q13" s="179">
        <v>1</v>
      </c>
      <c r="R13" s="92"/>
      <c r="S13" s="93">
        <f t="shared" si="14"/>
        <v>0</v>
      </c>
      <c r="T13" s="93">
        <f t="shared" si="15"/>
        <v>25000000</v>
      </c>
      <c r="U13" s="93">
        <f t="shared" si="16"/>
        <v>0</v>
      </c>
      <c r="V13" s="93">
        <f t="shared" si="17"/>
        <v>0</v>
      </c>
      <c r="W13" s="93">
        <f t="shared" si="18"/>
        <v>0</v>
      </c>
      <c r="X13" s="93">
        <f t="shared" si="19"/>
        <v>25000000</v>
      </c>
      <c r="Y13" s="115" t="s">
        <v>2615</v>
      </c>
      <c r="Z13" s="102">
        <v>1</v>
      </c>
      <c r="AA13" s="100"/>
      <c r="AB13" s="99"/>
      <c r="AC13" s="99">
        <v>25000000</v>
      </c>
      <c r="AD13" s="99"/>
      <c r="AE13" s="99"/>
      <c r="AF13" s="99"/>
      <c r="AG13" s="101">
        <f t="shared" si="10"/>
        <v>25000000</v>
      </c>
      <c r="AH13" s="103"/>
      <c r="AI13" s="104"/>
      <c r="AJ13" s="105"/>
      <c r="AK13" s="105"/>
      <c r="AL13" s="105"/>
      <c r="AM13" s="105"/>
      <c r="AN13" s="105"/>
      <c r="AO13" s="106">
        <f t="shared" si="11"/>
        <v>0</v>
      </c>
      <c r="AP13" s="102"/>
      <c r="AQ13" s="100"/>
      <c r="AR13" s="99"/>
      <c r="AS13" s="99"/>
      <c r="AT13" s="99"/>
      <c r="AU13" s="99"/>
      <c r="AV13" s="99"/>
      <c r="AW13" s="101">
        <f t="shared" si="12"/>
        <v>0</v>
      </c>
      <c r="AX13" s="103"/>
      <c r="AY13" s="104"/>
      <c r="AZ13" s="105"/>
      <c r="BA13" s="105"/>
      <c r="BB13" s="105"/>
      <c r="BC13" s="105"/>
      <c r="BD13" s="105"/>
      <c r="BE13" s="106">
        <f t="shared" si="13"/>
        <v>0</v>
      </c>
    </row>
    <row r="14" spans="1:72" ht="54" x14ac:dyDescent="0.25">
      <c r="A14" s="128">
        <v>8</v>
      </c>
      <c r="B14" s="856"/>
      <c r="C14" s="856"/>
      <c r="D14" s="856"/>
      <c r="E14" s="856"/>
      <c r="F14" s="856"/>
      <c r="G14" s="856"/>
      <c r="H14" s="870"/>
      <c r="I14" s="858"/>
      <c r="J14" s="869"/>
      <c r="K14" s="580" t="s">
        <v>2627</v>
      </c>
      <c r="L14" s="580" t="s">
        <v>1823</v>
      </c>
      <c r="M14" s="579"/>
      <c r="N14" s="580" t="s">
        <v>1824</v>
      </c>
      <c r="O14" s="580" t="s">
        <v>1822</v>
      </c>
      <c r="P14" s="179"/>
      <c r="Q14" s="179">
        <v>2</v>
      </c>
      <c r="R14" s="92"/>
      <c r="S14" s="93">
        <f t="shared" si="14"/>
        <v>0</v>
      </c>
      <c r="T14" s="93">
        <f t="shared" si="15"/>
        <v>218000000</v>
      </c>
      <c r="U14" s="93">
        <f t="shared" si="16"/>
        <v>0</v>
      </c>
      <c r="V14" s="93">
        <f t="shared" si="17"/>
        <v>0</v>
      </c>
      <c r="W14" s="93">
        <f t="shared" si="18"/>
        <v>0</v>
      </c>
      <c r="X14" s="93">
        <f t="shared" si="19"/>
        <v>218000000</v>
      </c>
      <c r="Y14" s="115" t="s">
        <v>2615</v>
      </c>
      <c r="Z14" s="102"/>
      <c r="AA14" s="100"/>
      <c r="AB14" s="99"/>
      <c r="AC14" s="99">
        <v>218000000</v>
      </c>
      <c r="AD14" s="99"/>
      <c r="AE14" s="99"/>
      <c r="AF14" s="99"/>
      <c r="AG14" s="101">
        <f t="shared" si="10"/>
        <v>218000000</v>
      </c>
      <c r="AH14" s="103"/>
      <c r="AI14" s="104"/>
      <c r="AJ14" s="105"/>
      <c r="AK14" s="105"/>
      <c r="AL14" s="105"/>
      <c r="AM14" s="105"/>
      <c r="AN14" s="105"/>
      <c r="AO14" s="106">
        <f t="shared" si="11"/>
        <v>0</v>
      </c>
      <c r="AP14" s="102"/>
      <c r="AQ14" s="100"/>
      <c r="AR14" s="99"/>
      <c r="AS14" s="99"/>
      <c r="AT14" s="99"/>
      <c r="AU14" s="99"/>
      <c r="AV14" s="99"/>
      <c r="AW14" s="101">
        <f t="shared" si="12"/>
        <v>0</v>
      </c>
      <c r="AX14" s="103"/>
      <c r="AY14" s="104"/>
      <c r="AZ14" s="105"/>
      <c r="BA14" s="105"/>
      <c r="BB14" s="105"/>
      <c r="BC14" s="105"/>
      <c r="BD14" s="105"/>
      <c r="BE14" s="106">
        <f t="shared" si="13"/>
        <v>0</v>
      </c>
    </row>
    <row r="15" spans="1:72" ht="25.5" customHeight="1" x14ac:dyDescent="0.25">
      <c r="A15" s="128">
        <v>9</v>
      </c>
      <c r="B15" s="856"/>
      <c r="C15" s="856"/>
      <c r="D15" s="856"/>
      <c r="E15" s="856"/>
      <c r="F15" s="856"/>
      <c r="G15" s="856"/>
      <c r="H15" s="870"/>
      <c r="I15" s="858"/>
      <c r="J15" s="869"/>
      <c r="K15" s="580" t="s">
        <v>2628</v>
      </c>
      <c r="L15" s="580" t="s">
        <v>2452</v>
      </c>
      <c r="M15" s="579"/>
      <c r="N15" s="580" t="s">
        <v>2180</v>
      </c>
      <c r="O15" s="580" t="s">
        <v>2181</v>
      </c>
      <c r="P15" s="179"/>
      <c r="Q15" s="179">
        <v>1</v>
      </c>
      <c r="R15" s="92"/>
      <c r="S15" s="93">
        <f t="shared" si="14"/>
        <v>0</v>
      </c>
      <c r="T15" s="93">
        <f t="shared" si="15"/>
        <v>4000000</v>
      </c>
      <c r="U15" s="93">
        <f t="shared" si="16"/>
        <v>0</v>
      </c>
      <c r="V15" s="93">
        <f t="shared" si="17"/>
        <v>0</v>
      </c>
      <c r="W15" s="93">
        <f t="shared" si="18"/>
        <v>0</v>
      </c>
      <c r="X15" s="93">
        <f>+SUM(S15:W15)</f>
        <v>4000000</v>
      </c>
      <c r="Y15" s="115" t="s">
        <v>2171</v>
      </c>
      <c r="Z15" s="102"/>
      <c r="AA15" s="100"/>
      <c r="AB15" s="99"/>
      <c r="AC15" s="99"/>
      <c r="AD15" s="99"/>
      <c r="AE15" s="99"/>
      <c r="AF15" s="99"/>
      <c r="AG15" s="101">
        <f t="shared" si="10"/>
        <v>0</v>
      </c>
      <c r="AH15" s="103">
        <v>1</v>
      </c>
      <c r="AI15" s="104"/>
      <c r="AJ15" s="105"/>
      <c r="AK15" s="105">
        <v>4000000</v>
      </c>
      <c r="AL15" s="105"/>
      <c r="AM15" s="105"/>
      <c r="AN15" s="105"/>
      <c r="AO15" s="106">
        <f t="shared" si="11"/>
        <v>4000000</v>
      </c>
      <c r="AP15" s="102"/>
      <c r="AQ15" s="100"/>
      <c r="AR15" s="99"/>
      <c r="AS15" s="99"/>
      <c r="AT15" s="99"/>
      <c r="AU15" s="99"/>
      <c r="AV15" s="99"/>
      <c r="AW15" s="101">
        <f t="shared" si="12"/>
        <v>0</v>
      </c>
      <c r="AX15" s="103"/>
      <c r="AY15" s="104"/>
      <c r="AZ15" s="105"/>
      <c r="BA15" s="105"/>
      <c r="BB15" s="105"/>
      <c r="BC15" s="105"/>
      <c r="BD15" s="105"/>
      <c r="BE15" s="106">
        <f t="shared" si="13"/>
        <v>0</v>
      </c>
    </row>
    <row r="16" spans="1:72" ht="26.25" customHeight="1" x14ac:dyDescent="0.25">
      <c r="A16" s="128">
        <v>10</v>
      </c>
      <c r="B16" s="856"/>
      <c r="C16" s="856"/>
      <c r="D16" s="856"/>
      <c r="E16" s="856"/>
      <c r="F16" s="856"/>
      <c r="G16" s="856"/>
      <c r="H16" s="870"/>
      <c r="I16" s="858"/>
      <c r="J16" s="869"/>
      <c r="K16" s="580" t="s">
        <v>2629</v>
      </c>
      <c r="L16" s="581" t="s">
        <v>1797</v>
      </c>
      <c r="M16" s="579"/>
      <c r="N16" s="580" t="s">
        <v>1826</v>
      </c>
      <c r="O16" s="580" t="s">
        <v>1825</v>
      </c>
      <c r="P16" s="179">
        <v>0</v>
      </c>
      <c r="Q16" s="179">
        <v>100</v>
      </c>
      <c r="R16" s="92"/>
      <c r="S16" s="93">
        <f t="shared" si="14"/>
        <v>0</v>
      </c>
      <c r="T16" s="93">
        <f t="shared" si="15"/>
        <v>50000000</v>
      </c>
      <c r="U16" s="93">
        <f t="shared" si="16"/>
        <v>0</v>
      </c>
      <c r="V16" s="93">
        <f t="shared" si="17"/>
        <v>0</v>
      </c>
      <c r="W16" s="93">
        <f t="shared" si="18"/>
        <v>0</v>
      </c>
      <c r="X16" s="93">
        <f t="shared" ref="X16:X21" si="20">+SUM(S16:W16)</f>
        <v>50000000</v>
      </c>
      <c r="Y16" s="115" t="s">
        <v>2615</v>
      </c>
      <c r="Z16" s="102"/>
      <c r="AA16" s="100"/>
      <c r="AB16" s="99"/>
      <c r="AC16" s="99"/>
      <c r="AD16" s="99"/>
      <c r="AE16" s="99"/>
      <c r="AF16" s="99"/>
      <c r="AG16" s="101">
        <f t="shared" si="10"/>
        <v>0</v>
      </c>
      <c r="AH16" s="133">
        <v>1</v>
      </c>
      <c r="AI16" s="104"/>
      <c r="AJ16" s="105"/>
      <c r="AK16" s="105">
        <v>50000000</v>
      </c>
      <c r="AL16" s="105"/>
      <c r="AM16" s="105"/>
      <c r="AN16" s="105"/>
      <c r="AO16" s="106">
        <f t="shared" si="11"/>
        <v>50000000</v>
      </c>
      <c r="AP16" s="102"/>
      <c r="AQ16" s="100"/>
      <c r="AR16" s="99"/>
      <c r="AS16" s="99"/>
      <c r="AT16" s="99"/>
      <c r="AU16" s="99"/>
      <c r="AV16" s="99"/>
      <c r="AW16" s="101">
        <f t="shared" si="12"/>
        <v>0</v>
      </c>
      <c r="AX16" s="103"/>
      <c r="AY16" s="104"/>
      <c r="AZ16" s="105"/>
      <c r="BA16" s="105"/>
      <c r="BB16" s="105"/>
      <c r="BC16" s="105"/>
      <c r="BD16" s="105"/>
      <c r="BE16" s="106">
        <f t="shared" si="13"/>
        <v>0</v>
      </c>
    </row>
    <row r="17" spans="1:57" ht="27" customHeight="1" x14ac:dyDescent="0.25">
      <c r="A17" s="128">
        <v>11</v>
      </c>
      <c r="B17" s="856"/>
      <c r="C17" s="856"/>
      <c r="D17" s="856"/>
      <c r="E17" s="856"/>
      <c r="F17" s="856"/>
      <c r="G17" s="856"/>
      <c r="H17" s="870"/>
      <c r="I17" s="858"/>
      <c r="J17" s="869"/>
      <c r="K17" s="580" t="s">
        <v>2630</v>
      </c>
      <c r="L17" s="581" t="s">
        <v>1890</v>
      </c>
      <c r="M17" s="579"/>
      <c r="N17" s="580" t="s">
        <v>2251</v>
      </c>
      <c r="O17" s="580" t="s">
        <v>2250</v>
      </c>
      <c r="P17" s="179"/>
      <c r="Q17" s="179">
        <v>24</v>
      </c>
      <c r="R17" s="92"/>
      <c r="S17" s="93">
        <f t="shared" si="14"/>
        <v>0</v>
      </c>
      <c r="T17" s="93">
        <f t="shared" si="15"/>
        <v>29000000</v>
      </c>
      <c r="U17" s="93">
        <f t="shared" si="16"/>
        <v>0</v>
      </c>
      <c r="V17" s="93">
        <f t="shared" si="17"/>
        <v>0</v>
      </c>
      <c r="W17" s="93">
        <f t="shared" si="18"/>
        <v>0</v>
      </c>
      <c r="X17" s="93">
        <f t="shared" si="20"/>
        <v>29000000</v>
      </c>
      <c r="Y17" s="115" t="s">
        <v>2047</v>
      </c>
      <c r="Z17" s="102">
        <v>6</v>
      </c>
      <c r="AA17" s="100"/>
      <c r="AB17" s="99"/>
      <c r="AC17" s="99">
        <v>11000000</v>
      </c>
      <c r="AD17" s="99"/>
      <c r="AE17" s="99"/>
      <c r="AF17" s="99"/>
      <c r="AG17" s="101">
        <f t="shared" si="10"/>
        <v>11000000</v>
      </c>
      <c r="AH17" s="103">
        <v>1</v>
      </c>
      <c r="AI17" s="104"/>
      <c r="AJ17" s="105"/>
      <c r="AK17" s="105">
        <v>6000000</v>
      </c>
      <c r="AL17" s="105"/>
      <c r="AM17" s="105"/>
      <c r="AN17" s="105"/>
      <c r="AO17" s="106">
        <f t="shared" si="11"/>
        <v>6000000</v>
      </c>
      <c r="AP17" s="102">
        <v>6</v>
      </c>
      <c r="AQ17" s="100"/>
      <c r="AR17" s="99"/>
      <c r="AS17" s="99">
        <v>6000000</v>
      </c>
      <c r="AT17" s="99"/>
      <c r="AU17" s="99"/>
      <c r="AV17" s="99"/>
      <c r="AW17" s="101">
        <f t="shared" si="12"/>
        <v>6000000</v>
      </c>
      <c r="AX17" s="103">
        <v>6</v>
      </c>
      <c r="AY17" s="104"/>
      <c r="AZ17" s="105"/>
      <c r="BA17" s="105">
        <v>6000000</v>
      </c>
      <c r="BB17" s="105"/>
      <c r="BC17" s="105"/>
      <c r="BD17" s="105"/>
      <c r="BE17" s="106">
        <f t="shared" si="13"/>
        <v>6000000</v>
      </c>
    </row>
    <row r="18" spans="1:57" ht="30" customHeight="1" x14ac:dyDescent="0.25">
      <c r="A18" s="128">
        <v>12</v>
      </c>
      <c r="B18" s="856"/>
      <c r="C18" s="856"/>
      <c r="D18" s="856"/>
      <c r="E18" s="856"/>
      <c r="F18" s="856"/>
      <c r="G18" s="856"/>
      <c r="H18" s="870"/>
      <c r="I18" s="858"/>
      <c r="J18" s="869"/>
      <c r="K18" s="580" t="s">
        <v>2631</v>
      </c>
      <c r="L18" s="581" t="s">
        <v>1892</v>
      </c>
      <c r="M18" s="579"/>
      <c r="N18" s="580" t="s">
        <v>1891</v>
      </c>
      <c r="O18" s="580" t="s">
        <v>1893</v>
      </c>
      <c r="P18" s="179"/>
      <c r="Q18" s="179">
        <v>4</v>
      </c>
      <c r="R18" s="92"/>
      <c r="S18" s="93">
        <f t="shared" si="14"/>
        <v>0</v>
      </c>
      <c r="T18" s="93">
        <f t="shared" si="15"/>
        <v>74000000</v>
      </c>
      <c r="U18" s="93">
        <f t="shared" si="16"/>
        <v>0</v>
      </c>
      <c r="V18" s="93">
        <f t="shared" si="17"/>
        <v>0</v>
      </c>
      <c r="W18" s="93">
        <f t="shared" si="18"/>
        <v>0</v>
      </c>
      <c r="X18" s="93">
        <f t="shared" si="20"/>
        <v>74000000</v>
      </c>
      <c r="Y18" s="115" t="s">
        <v>2171</v>
      </c>
      <c r="Z18" s="102">
        <v>1</v>
      </c>
      <c r="AA18" s="100"/>
      <c r="AB18" s="99"/>
      <c r="AC18" s="99">
        <v>15000000</v>
      </c>
      <c r="AD18" s="99"/>
      <c r="AE18" s="99"/>
      <c r="AF18" s="99"/>
      <c r="AG18" s="101">
        <f t="shared" si="10"/>
        <v>15000000</v>
      </c>
      <c r="AH18" s="103">
        <v>1</v>
      </c>
      <c r="AI18" s="104"/>
      <c r="AJ18" s="105"/>
      <c r="AK18" s="105">
        <v>17000000</v>
      </c>
      <c r="AL18" s="105"/>
      <c r="AM18" s="105"/>
      <c r="AN18" s="105"/>
      <c r="AO18" s="106">
        <f t="shared" si="11"/>
        <v>17000000</v>
      </c>
      <c r="AP18" s="102">
        <v>1</v>
      </c>
      <c r="AQ18" s="100"/>
      <c r="AR18" s="99"/>
      <c r="AS18" s="99">
        <v>20000000</v>
      </c>
      <c r="AT18" s="99"/>
      <c r="AU18" s="99"/>
      <c r="AV18" s="99"/>
      <c r="AW18" s="101">
        <f t="shared" si="12"/>
        <v>20000000</v>
      </c>
      <c r="AX18" s="103">
        <v>1</v>
      </c>
      <c r="AY18" s="104"/>
      <c r="AZ18" s="105"/>
      <c r="BA18" s="105">
        <v>22000000</v>
      </c>
      <c r="BB18" s="105"/>
      <c r="BC18" s="105"/>
      <c r="BD18" s="105"/>
      <c r="BE18" s="106">
        <f t="shared" si="13"/>
        <v>22000000</v>
      </c>
    </row>
    <row r="19" spans="1:57" ht="35.25" customHeight="1" x14ac:dyDescent="0.25">
      <c r="A19" s="128">
        <v>13</v>
      </c>
      <c r="B19" s="856"/>
      <c r="C19" s="856"/>
      <c r="D19" s="856"/>
      <c r="E19" s="856"/>
      <c r="F19" s="856"/>
      <c r="G19" s="856"/>
      <c r="H19" s="870"/>
      <c r="I19" s="858"/>
      <c r="J19" s="869"/>
      <c r="K19" s="580" t="s">
        <v>2632</v>
      </c>
      <c r="L19" s="581" t="s">
        <v>2247</v>
      </c>
      <c r="M19" s="579"/>
      <c r="N19" s="580" t="s">
        <v>2274</v>
      </c>
      <c r="O19" s="580" t="s">
        <v>2579</v>
      </c>
      <c r="P19" s="179"/>
      <c r="Q19" s="179">
        <v>4</v>
      </c>
      <c r="R19" s="92"/>
      <c r="S19" s="93">
        <f t="shared" ref="S19:S31" si="21">AB19+AJ19+AR19+AZ19</f>
        <v>0</v>
      </c>
      <c r="T19" s="93">
        <f t="shared" ref="T19:T31" si="22">AC19+AK19+AS19+BA19</f>
        <v>13000000</v>
      </c>
      <c r="U19" s="93">
        <f t="shared" ref="U19:U31" si="23">AD19+AL19+AT19+BB19</f>
        <v>0</v>
      </c>
      <c r="V19" s="93">
        <f t="shared" ref="V19:V31" si="24">AE19+AM19+AU19+BC19</f>
        <v>0</v>
      </c>
      <c r="W19" s="93">
        <f t="shared" ref="W19:W31" si="25">AF19+AN19+AV19+BD19</f>
        <v>0</v>
      </c>
      <c r="X19" s="93">
        <f t="shared" si="20"/>
        <v>13000000</v>
      </c>
      <c r="Y19" s="115" t="s">
        <v>2172</v>
      </c>
      <c r="Z19" s="102">
        <v>1</v>
      </c>
      <c r="AA19" s="100"/>
      <c r="AB19" s="99"/>
      <c r="AC19" s="99">
        <v>2500000</v>
      </c>
      <c r="AD19" s="99"/>
      <c r="AE19" s="99"/>
      <c r="AF19" s="99"/>
      <c r="AG19" s="101">
        <f t="shared" si="10"/>
        <v>2500000</v>
      </c>
      <c r="AH19" s="103">
        <v>1</v>
      </c>
      <c r="AI19" s="104"/>
      <c r="AJ19" s="105"/>
      <c r="AK19" s="105">
        <v>3000000</v>
      </c>
      <c r="AL19" s="105"/>
      <c r="AM19" s="105"/>
      <c r="AN19" s="105"/>
      <c r="AO19" s="106">
        <f t="shared" si="11"/>
        <v>3000000</v>
      </c>
      <c r="AP19" s="102">
        <v>1</v>
      </c>
      <c r="AQ19" s="100"/>
      <c r="AR19" s="99"/>
      <c r="AS19" s="99">
        <v>3500000</v>
      </c>
      <c r="AT19" s="99"/>
      <c r="AU19" s="99"/>
      <c r="AV19" s="99"/>
      <c r="AW19" s="101">
        <f t="shared" si="12"/>
        <v>3500000</v>
      </c>
      <c r="AX19" s="103">
        <v>1</v>
      </c>
      <c r="AY19" s="104"/>
      <c r="AZ19" s="105"/>
      <c r="BA19" s="105">
        <v>4000000</v>
      </c>
      <c r="BB19" s="105"/>
      <c r="BC19" s="105"/>
      <c r="BD19" s="105"/>
      <c r="BE19" s="106">
        <f t="shared" si="13"/>
        <v>4000000</v>
      </c>
    </row>
    <row r="20" spans="1:57" ht="22.5" customHeight="1" x14ac:dyDescent="0.25">
      <c r="A20" s="128">
        <v>14</v>
      </c>
      <c r="B20" s="856"/>
      <c r="C20" s="856"/>
      <c r="D20" s="856"/>
      <c r="E20" s="856"/>
      <c r="F20" s="856"/>
      <c r="G20" s="856"/>
      <c r="H20" s="870"/>
      <c r="I20" s="858"/>
      <c r="J20" s="869"/>
      <c r="K20" s="580" t="s">
        <v>2633</v>
      </c>
      <c r="L20" s="582" t="s">
        <v>2830</v>
      </c>
      <c r="M20" s="579"/>
      <c r="N20" s="580" t="s">
        <v>2577</v>
      </c>
      <c r="O20" s="580" t="s">
        <v>2578</v>
      </c>
      <c r="P20" s="179"/>
      <c r="Q20" s="178">
        <v>1</v>
      </c>
      <c r="R20" s="92"/>
      <c r="S20" s="93">
        <f t="shared" si="21"/>
        <v>137500000</v>
      </c>
      <c r="T20" s="93">
        <f t="shared" si="22"/>
        <v>600000000</v>
      </c>
      <c r="U20" s="93">
        <f t="shared" si="23"/>
        <v>0</v>
      </c>
      <c r="V20" s="93">
        <f t="shared" si="24"/>
        <v>0</v>
      </c>
      <c r="W20" s="93">
        <f t="shared" si="25"/>
        <v>0</v>
      </c>
      <c r="X20" s="93">
        <f t="shared" si="20"/>
        <v>737500000</v>
      </c>
      <c r="Y20" s="115" t="s">
        <v>2047</v>
      </c>
      <c r="Z20" s="102"/>
      <c r="AA20" s="100"/>
      <c r="AB20" s="99">
        <f>17000000+16000000</f>
        <v>33000000</v>
      </c>
      <c r="AC20" s="99">
        <v>150000000</v>
      </c>
      <c r="AD20" s="99"/>
      <c r="AE20" s="99"/>
      <c r="AF20" s="99"/>
      <c r="AG20" s="101">
        <f t="shared" si="10"/>
        <v>183000000</v>
      </c>
      <c r="AH20" s="103">
        <v>1</v>
      </c>
      <c r="AI20" s="104"/>
      <c r="AJ20" s="105">
        <f>17200000+17000000</f>
        <v>34200000</v>
      </c>
      <c r="AK20" s="105">
        <v>150000000</v>
      </c>
      <c r="AL20" s="105"/>
      <c r="AM20" s="105"/>
      <c r="AN20" s="105"/>
      <c r="AO20" s="106">
        <f t="shared" si="11"/>
        <v>184200000</v>
      </c>
      <c r="AP20" s="102">
        <v>1</v>
      </c>
      <c r="AQ20" s="100"/>
      <c r="AR20" s="99">
        <f>17300000+17500000</f>
        <v>34800000</v>
      </c>
      <c r="AS20" s="99">
        <v>150000000</v>
      </c>
      <c r="AT20" s="99"/>
      <c r="AU20" s="99"/>
      <c r="AV20" s="99"/>
      <c r="AW20" s="101">
        <f t="shared" si="12"/>
        <v>184800000</v>
      </c>
      <c r="AX20" s="103">
        <v>1</v>
      </c>
      <c r="AY20" s="104"/>
      <c r="AZ20" s="105">
        <f>17500000+18000000</f>
        <v>35500000</v>
      </c>
      <c r="BA20" s="105">
        <v>150000000</v>
      </c>
      <c r="BB20" s="105"/>
      <c r="BC20" s="105"/>
      <c r="BD20" s="105"/>
      <c r="BE20" s="106">
        <f t="shared" si="13"/>
        <v>185500000</v>
      </c>
    </row>
    <row r="21" spans="1:57" ht="26.25" customHeight="1" x14ac:dyDescent="0.25">
      <c r="A21" s="128">
        <v>15</v>
      </c>
      <c r="B21" s="856"/>
      <c r="C21" s="856"/>
      <c r="D21" s="856"/>
      <c r="E21" s="856"/>
      <c r="F21" s="856"/>
      <c r="G21" s="857"/>
      <c r="H21" s="842"/>
      <c r="I21" s="858"/>
      <c r="J21" s="866"/>
      <c r="K21" s="580" t="s">
        <v>2634</v>
      </c>
      <c r="L21" s="581" t="s">
        <v>2174</v>
      </c>
      <c r="M21" s="579"/>
      <c r="N21" s="580" t="s">
        <v>2176</v>
      </c>
      <c r="O21" s="580" t="s">
        <v>2175</v>
      </c>
      <c r="P21" s="179"/>
      <c r="Q21" s="179">
        <v>1</v>
      </c>
      <c r="R21" s="92"/>
      <c r="S21" s="93">
        <f t="shared" si="21"/>
        <v>0</v>
      </c>
      <c r="T21" s="93">
        <f t="shared" si="22"/>
        <v>2170000</v>
      </c>
      <c r="U21" s="93">
        <f t="shared" si="23"/>
        <v>0</v>
      </c>
      <c r="V21" s="93">
        <f t="shared" si="24"/>
        <v>0</v>
      </c>
      <c r="W21" s="93">
        <f t="shared" si="25"/>
        <v>0</v>
      </c>
      <c r="X21" s="93">
        <f t="shared" si="20"/>
        <v>2170000</v>
      </c>
      <c r="Y21" s="115" t="s">
        <v>2323</v>
      </c>
      <c r="Z21" s="102">
        <v>1</v>
      </c>
      <c r="AA21" s="100"/>
      <c r="AB21" s="99"/>
      <c r="AC21" s="99">
        <v>500000</v>
      </c>
      <c r="AD21" s="99"/>
      <c r="AE21" s="99"/>
      <c r="AF21" s="99"/>
      <c r="AG21" s="101">
        <f t="shared" si="10"/>
        <v>500000</v>
      </c>
      <c r="AH21" s="103">
        <v>1</v>
      </c>
      <c r="AI21" s="104"/>
      <c r="AJ21" s="105"/>
      <c r="AK21" s="105">
        <v>520000</v>
      </c>
      <c r="AL21" s="105"/>
      <c r="AM21" s="105"/>
      <c r="AN21" s="105"/>
      <c r="AO21" s="106">
        <f t="shared" si="11"/>
        <v>520000</v>
      </c>
      <c r="AP21" s="102">
        <v>1</v>
      </c>
      <c r="AQ21" s="100"/>
      <c r="AR21" s="99"/>
      <c r="AS21" s="99">
        <v>550000</v>
      </c>
      <c r="AT21" s="99"/>
      <c r="AU21" s="99"/>
      <c r="AV21" s="99"/>
      <c r="AW21" s="101">
        <f t="shared" si="12"/>
        <v>550000</v>
      </c>
      <c r="AX21" s="103"/>
      <c r="AY21" s="104"/>
      <c r="AZ21" s="105"/>
      <c r="BA21" s="105">
        <v>600000</v>
      </c>
      <c r="BB21" s="105"/>
      <c r="BC21" s="105"/>
      <c r="BD21" s="105"/>
      <c r="BE21" s="106">
        <f t="shared" si="13"/>
        <v>600000</v>
      </c>
    </row>
    <row r="22" spans="1:57" ht="43.5" customHeight="1" x14ac:dyDescent="0.25">
      <c r="A22" s="128">
        <v>16</v>
      </c>
      <c r="B22" s="856"/>
      <c r="C22" s="856"/>
      <c r="D22" s="856"/>
      <c r="E22" s="856"/>
      <c r="F22" s="856"/>
      <c r="G22" s="855">
        <v>4.3</v>
      </c>
      <c r="H22" s="841" t="s">
        <v>2257</v>
      </c>
      <c r="I22" s="583"/>
      <c r="J22" s="839" t="s">
        <v>2173</v>
      </c>
      <c r="K22" s="580" t="s">
        <v>2503</v>
      </c>
      <c r="L22" s="584" t="s">
        <v>1830</v>
      </c>
      <c r="M22" s="579"/>
      <c r="N22" s="580" t="s">
        <v>1900</v>
      </c>
      <c r="O22" s="580" t="s">
        <v>1901</v>
      </c>
      <c r="P22" s="179">
        <v>0</v>
      </c>
      <c r="Q22" s="179">
        <v>1</v>
      </c>
      <c r="R22" s="92"/>
      <c r="S22" s="93">
        <f t="shared" si="21"/>
        <v>0</v>
      </c>
      <c r="T22" s="93">
        <f t="shared" si="22"/>
        <v>20000000</v>
      </c>
      <c r="U22" s="93">
        <f t="shared" si="23"/>
        <v>0</v>
      </c>
      <c r="V22" s="93">
        <f t="shared" si="24"/>
        <v>0</v>
      </c>
      <c r="W22" s="93">
        <f t="shared" si="25"/>
        <v>0</v>
      </c>
      <c r="X22" s="93">
        <f>+SUM(S22:W22)</f>
        <v>20000000</v>
      </c>
      <c r="Y22" s="115" t="s">
        <v>2612</v>
      </c>
      <c r="Z22" s="102"/>
      <c r="AA22" s="100"/>
      <c r="AB22" s="99"/>
      <c r="AC22" s="99"/>
      <c r="AD22" s="99"/>
      <c r="AE22" s="99"/>
      <c r="AF22" s="99"/>
      <c r="AG22" s="101">
        <f t="shared" si="10"/>
        <v>0</v>
      </c>
      <c r="AH22" s="103">
        <v>1</v>
      </c>
      <c r="AI22" s="104"/>
      <c r="AJ22" s="105"/>
      <c r="AK22" s="105">
        <v>20000000</v>
      </c>
      <c r="AL22" s="105"/>
      <c r="AM22" s="105"/>
      <c r="AN22" s="105"/>
      <c r="AO22" s="106">
        <f t="shared" si="11"/>
        <v>20000000</v>
      </c>
      <c r="AP22" s="102"/>
      <c r="AQ22" s="100"/>
      <c r="AR22" s="99"/>
      <c r="AS22" s="99"/>
      <c r="AT22" s="99"/>
      <c r="AU22" s="99"/>
      <c r="AV22" s="99"/>
      <c r="AW22" s="101">
        <f t="shared" si="12"/>
        <v>0</v>
      </c>
      <c r="AX22" s="103"/>
      <c r="AY22" s="104"/>
      <c r="AZ22" s="105"/>
      <c r="BA22" s="105"/>
      <c r="BB22" s="105"/>
      <c r="BC22" s="105"/>
      <c r="BD22" s="105"/>
      <c r="BE22" s="106">
        <f t="shared" si="13"/>
        <v>0</v>
      </c>
    </row>
    <row r="23" spans="1:57" ht="37.5" customHeight="1" x14ac:dyDescent="0.25">
      <c r="A23" s="128"/>
      <c r="B23" s="856"/>
      <c r="C23" s="856"/>
      <c r="D23" s="856"/>
      <c r="E23" s="856"/>
      <c r="F23" s="856"/>
      <c r="G23" s="857"/>
      <c r="H23" s="842"/>
      <c r="I23" s="583"/>
      <c r="J23" s="840"/>
      <c r="K23" s="580" t="s">
        <v>2504</v>
      </c>
      <c r="L23" s="584" t="s">
        <v>2600</v>
      </c>
      <c r="M23" s="579"/>
      <c r="N23" s="580" t="s">
        <v>2611</v>
      </c>
      <c r="O23" s="580" t="s">
        <v>2601</v>
      </c>
      <c r="P23" s="202">
        <v>0</v>
      </c>
      <c r="Q23" s="202">
        <v>1</v>
      </c>
      <c r="R23" s="92"/>
      <c r="S23" s="93">
        <f t="shared" si="21"/>
        <v>0</v>
      </c>
      <c r="T23" s="93">
        <f t="shared" si="22"/>
        <v>119000000</v>
      </c>
      <c r="U23" s="93">
        <f t="shared" si="23"/>
        <v>0</v>
      </c>
      <c r="V23" s="93">
        <f t="shared" si="24"/>
        <v>0</v>
      </c>
      <c r="W23" s="93">
        <f t="shared" si="25"/>
        <v>0</v>
      </c>
      <c r="X23" s="93">
        <f t="shared" ref="X23:X25" si="26">+SUM(S23:W23)</f>
        <v>119000000</v>
      </c>
      <c r="Y23" s="115" t="s">
        <v>2612</v>
      </c>
      <c r="Z23" s="102">
        <v>1</v>
      </c>
      <c r="AA23" s="100"/>
      <c r="AB23" s="99"/>
      <c r="AC23" s="99">
        <v>75800000</v>
      </c>
      <c r="AD23" s="99"/>
      <c r="AE23" s="99"/>
      <c r="AF23" s="99"/>
      <c r="AG23" s="101">
        <f t="shared" si="10"/>
        <v>75800000</v>
      </c>
      <c r="AH23" s="103">
        <v>1</v>
      </c>
      <c r="AI23" s="104"/>
      <c r="AJ23" s="105"/>
      <c r="AK23" s="105">
        <v>14400000</v>
      </c>
      <c r="AL23" s="105"/>
      <c r="AM23" s="105"/>
      <c r="AN23" s="105"/>
      <c r="AO23" s="106">
        <f t="shared" si="11"/>
        <v>14400000</v>
      </c>
      <c r="AP23" s="102">
        <v>1</v>
      </c>
      <c r="AQ23" s="100"/>
      <c r="AR23" s="99"/>
      <c r="AS23" s="99">
        <v>14400000</v>
      </c>
      <c r="AT23" s="99"/>
      <c r="AU23" s="99"/>
      <c r="AV23" s="99"/>
      <c r="AW23" s="101">
        <f t="shared" si="12"/>
        <v>14400000</v>
      </c>
      <c r="AX23" s="103">
        <v>1</v>
      </c>
      <c r="AY23" s="104"/>
      <c r="AZ23" s="105"/>
      <c r="BA23" s="105">
        <v>14400000</v>
      </c>
      <c r="BB23" s="105"/>
      <c r="BC23" s="105"/>
      <c r="BD23" s="105"/>
      <c r="BE23" s="106">
        <f t="shared" si="13"/>
        <v>14400000</v>
      </c>
    </row>
    <row r="24" spans="1:57" ht="35.25" customHeight="1" x14ac:dyDescent="0.25">
      <c r="A24" s="128">
        <v>17</v>
      </c>
      <c r="B24" s="856"/>
      <c r="C24" s="856"/>
      <c r="D24" s="856"/>
      <c r="E24" s="856"/>
      <c r="F24" s="856"/>
      <c r="G24" s="855">
        <v>4.4000000000000004</v>
      </c>
      <c r="H24" s="841" t="s">
        <v>1887</v>
      </c>
      <c r="I24" s="839"/>
      <c r="J24" s="839" t="s">
        <v>1888</v>
      </c>
      <c r="K24" s="580" t="s">
        <v>2505</v>
      </c>
      <c r="L24" s="584" t="s">
        <v>1889</v>
      </c>
      <c r="M24" s="579"/>
      <c r="N24" s="581" t="s">
        <v>2256</v>
      </c>
      <c r="O24" s="581" t="s">
        <v>1899</v>
      </c>
      <c r="P24" s="179">
        <v>0</v>
      </c>
      <c r="Q24" s="179">
        <v>3</v>
      </c>
      <c r="R24" s="92"/>
      <c r="S24" s="93">
        <f t="shared" si="21"/>
        <v>0</v>
      </c>
      <c r="T24" s="93">
        <f t="shared" si="22"/>
        <v>31216000</v>
      </c>
      <c r="U24" s="93">
        <f t="shared" si="23"/>
        <v>0</v>
      </c>
      <c r="V24" s="93">
        <f t="shared" si="24"/>
        <v>0</v>
      </c>
      <c r="W24" s="93">
        <f t="shared" si="25"/>
        <v>0</v>
      </c>
      <c r="X24" s="93">
        <f t="shared" si="26"/>
        <v>31216000</v>
      </c>
      <c r="Y24" s="115" t="s">
        <v>2047</v>
      </c>
      <c r="Z24" s="102"/>
      <c r="AA24" s="100"/>
      <c r="AB24" s="99"/>
      <c r="AC24" s="99"/>
      <c r="AD24" s="99"/>
      <c r="AE24" s="99"/>
      <c r="AF24" s="99"/>
      <c r="AG24" s="101">
        <f t="shared" si="10"/>
        <v>0</v>
      </c>
      <c r="AH24" s="103">
        <v>1</v>
      </c>
      <c r="AI24" s="104"/>
      <c r="AJ24" s="105"/>
      <c r="AK24" s="105">
        <v>10000000</v>
      </c>
      <c r="AL24" s="105"/>
      <c r="AM24" s="105"/>
      <c r="AN24" s="105"/>
      <c r="AO24" s="106">
        <f t="shared" si="11"/>
        <v>10000000</v>
      </c>
      <c r="AP24" s="102">
        <v>1</v>
      </c>
      <c r="AQ24" s="100"/>
      <c r="AR24" s="99"/>
      <c r="AS24" s="99">
        <f>AK24*4%+AK24</f>
        <v>10400000</v>
      </c>
      <c r="AT24" s="99"/>
      <c r="AU24" s="99"/>
      <c r="AV24" s="99"/>
      <c r="AW24" s="101">
        <f t="shared" si="12"/>
        <v>10400000</v>
      </c>
      <c r="AX24" s="103">
        <v>1</v>
      </c>
      <c r="AY24" s="104"/>
      <c r="AZ24" s="105"/>
      <c r="BA24" s="105">
        <f>AS24*4%+AS24</f>
        <v>10816000</v>
      </c>
      <c r="BB24" s="105"/>
      <c r="BC24" s="105"/>
      <c r="BD24" s="105"/>
      <c r="BE24" s="106">
        <f t="shared" si="13"/>
        <v>10816000</v>
      </c>
    </row>
    <row r="25" spans="1:57" ht="30.75" customHeight="1" x14ac:dyDescent="0.25">
      <c r="A25" s="128">
        <v>18</v>
      </c>
      <c r="B25" s="857"/>
      <c r="C25" s="857"/>
      <c r="D25" s="857"/>
      <c r="E25" s="857"/>
      <c r="F25" s="857"/>
      <c r="G25" s="857"/>
      <c r="H25" s="842"/>
      <c r="I25" s="840"/>
      <c r="J25" s="840"/>
      <c r="K25" s="580" t="s">
        <v>2506</v>
      </c>
      <c r="L25" s="581" t="s">
        <v>2177</v>
      </c>
      <c r="M25" s="579"/>
      <c r="N25" s="580" t="s">
        <v>2178</v>
      </c>
      <c r="O25" s="580"/>
      <c r="P25" s="179"/>
      <c r="Q25" s="179"/>
      <c r="R25" s="92"/>
      <c r="S25" s="93">
        <f t="shared" si="21"/>
        <v>0</v>
      </c>
      <c r="T25" s="93">
        <f t="shared" si="22"/>
        <v>116000000</v>
      </c>
      <c r="U25" s="93">
        <f t="shared" si="23"/>
        <v>0</v>
      </c>
      <c r="V25" s="93">
        <f t="shared" si="24"/>
        <v>0</v>
      </c>
      <c r="W25" s="93">
        <f t="shared" si="25"/>
        <v>0</v>
      </c>
      <c r="X25" s="93">
        <f t="shared" si="26"/>
        <v>116000000</v>
      </c>
      <c r="Y25" s="115" t="s">
        <v>2047</v>
      </c>
      <c r="Z25" s="102">
        <v>1</v>
      </c>
      <c r="AA25" s="100"/>
      <c r="AB25" s="99"/>
      <c r="AC25" s="99">
        <v>26000000</v>
      </c>
      <c r="AD25" s="99"/>
      <c r="AE25" s="99"/>
      <c r="AF25" s="99"/>
      <c r="AG25" s="101">
        <f t="shared" si="10"/>
        <v>26000000</v>
      </c>
      <c r="AH25" s="103">
        <v>1</v>
      </c>
      <c r="AI25" s="104"/>
      <c r="AJ25" s="105"/>
      <c r="AK25" s="105">
        <v>28000000</v>
      </c>
      <c r="AL25" s="105"/>
      <c r="AM25" s="105"/>
      <c r="AN25" s="105"/>
      <c r="AO25" s="106">
        <f t="shared" si="11"/>
        <v>28000000</v>
      </c>
      <c r="AP25" s="102">
        <v>1</v>
      </c>
      <c r="AQ25" s="100"/>
      <c r="AR25" s="99"/>
      <c r="AS25" s="99">
        <v>30000000</v>
      </c>
      <c r="AT25" s="99"/>
      <c r="AU25" s="99"/>
      <c r="AV25" s="99"/>
      <c r="AW25" s="101">
        <f t="shared" si="12"/>
        <v>30000000</v>
      </c>
      <c r="AX25" s="103">
        <v>1</v>
      </c>
      <c r="AY25" s="104"/>
      <c r="AZ25" s="105"/>
      <c r="BA25" s="105">
        <v>32000000</v>
      </c>
      <c r="BB25" s="105"/>
      <c r="BC25" s="105"/>
      <c r="BD25" s="105"/>
      <c r="BE25" s="106">
        <f t="shared" si="13"/>
        <v>32000000</v>
      </c>
    </row>
    <row r="26" spans="1:57" s="136" customFormat="1" ht="36" customHeight="1" x14ac:dyDescent="0.25">
      <c r="A26" s="128">
        <v>19</v>
      </c>
      <c r="B26" s="855" t="s">
        <v>1650</v>
      </c>
      <c r="C26" s="855"/>
      <c r="D26" s="855">
        <v>4</v>
      </c>
      <c r="E26" s="855"/>
      <c r="F26" s="855" t="s">
        <v>1651</v>
      </c>
      <c r="G26" s="855">
        <v>4.5</v>
      </c>
      <c r="H26" s="855" t="s">
        <v>2406</v>
      </c>
      <c r="I26" s="839"/>
      <c r="J26" s="839" t="s">
        <v>2039</v>
      </c>
      <c r="K26" s="839" t="s">
        <v>2507</v>
      </c>
      <c r="L26" s="580" t="s">
        <v>2244</v>
      </c>
      <c r="M26" s="580"/>
      <c r="N26" s="580" t="s">
        <v>2245</v>
      </c>
      <c r="O26" s="581" t="s">
        <v>2243</v>
      </c>
      <c r="P26" s="179"/>
      <c r="Q26" s="179">
        <v>12</v>
      </c>
      <c r="R26" s="92" t="e">
        <f>+(Z26+AH26+AP26+AX26)/N13*100</f>
        <v>#VALUE!</v>
      </c>
      <c r="S26" s="93">
        <f t="shared" si="21"/>
        <v>0</v>
      </c>
      <c r="T26" s="93">
        <f t="shared" si="22"/>
        <v>370000000</v>
      </c>
      <c r="U26" s="93">
        <f t="shared" si="23"/>
        <v>0</v>
      </c>
      <c r="V26" s="93">
        <f t="shared" si="24"/>
        <v>1570000000</v>
      </c>
      <c r="W26" s="93">
        <f t="shared" si="25"/>
        <v>0</v>
      </c>
      <c r="X26" s="93">
        <f>+SUM(S26:W26)</f>
        <v>1940000000</v>
      </c>
      <c r="Y26" s="115" t="s">
        <v>2047</v>
      </c>
      <c r="Z26" s="102">
        <v>3</v>
      </c>
      <c r="AA26" s="100" t="e">
        <f>+Z26/$N13*100</f>
        <v>#VALUE!</v>
      </c>
      <c r="AB26" s="99"/>
      <c r="AC26" s="99"/>
      <c r="AD26" s="99"/>
      <c r="AE26" s="99">
        <v>350000000</v>
      </c>
      <c r="AF26" s="99"/>
      <c r="AG26" s="101">
        <f t="shared" si="10"/>
        <v>350000000</v>
      </c>
      <c r="AH26" s="103">
        <v>3</v>
      </c>
      <c r="AI26" s="104" t="e">
        <f>+AH26/$N13*100</f>
        <v>#VALUE!</v>
      </c>
      <c r="AJ26" s="105"/>
      <c r="AK26" s="105">
        <v>370000000</v>
      </c>
      <c r="AL26" s="105"/>
      <c r="AM26" s="105">
        <v>400000000</v>
      </c>
      <c r="AN26" s="105"/>
      <c r="AO26" s="106">
        <f t="shared" si="11"/>
        <v>770000000</v>
      </c>
      <c r="AP26" s="102">
        <v>3</v>
      </c>
      <c r="AQ26" s="100" t="e">
        <f>+AP26/$N13*100</f>
        <v>#VALUE!</v>
      </c>
      <c r="AR26" s="99"/>
      <c r="AS26" s="99"/>
      <c r="AT26" s="99"/>
      <c r="AU26" s="99">
        <v>450000000</v>
      </c>
      <c r="AV26" s="99"/>
      <c r="AW26" s="101">
        <f t="shared" si="12"/>
        <v>450000000</v>
      </c>
      <c r="AX26" s="103">
        <v>3</v>
      </c>
      <c r="AY26" s="104" t="e">
        <f>+AX26/$N13*100</f>
        <v>#VALUE!</v>
      </c>
      <c r="AZ26" s="105"/>
      <c r="BA26" s="105"/>
      <c r="BB26" s="105"/>
      <c r="BC26" s="105">
        <v>370000000</v>
      </c>
      <c r="BD26" s="105"/>
      <c r="BE26" s="106">
        <f t="shared" si="13"/>
        <v>370000000</v>
      </c>
    </row>
    <row r="27" spans="1:57" s="137" customFormat="1" ht="33" customHeight="1" x14ac:dyDescent="0.25">
      <c r="A27" s="128">
        <v>20</v>
      </c>
      <c r="B27" s="856"/>
      <c r="C27" s="856"/>
      <c r="D27" s="856"/>
      <c r="E27" s="856"/>
      <c r="F27" s="856"/>
      <c r="G27" s="856"/>
      <c r="H27" s="856"/>
      <c r="I27" s="858"/>
      <c r="J27" s="858"/>
      <c r="K27" s="858"/>
      <c r="L27" s="865" t="s">
        <v>2246</v>
      </c>
      <c r="M27" s="585"/>
      <c r="N27" s="580" t="s">
        <v>2275</v>
      </c>
      <c r="O27" s="581" t="s">
        <v>2182</v>
      </c>
      <c r="P27" s="179"/>
      <c r="Q27" s="179">
        <v>4</v>
      </c>
      <c r="R27" s="92"/>
      <c r="S27" s="93">
        <f t="shared" si="21"/>
        <v>254787840</v>
      </c>
      <c r="T27" s="93">
        <f t="shared" si="22"/>
        <v>0</v>
      </c>
      <c r="U27" s="93">
        <f t="shared" si="23"/>
        <v>0</v>
      </c>
      <c r="V27" s="93">
        <f t="shared" si="24"/>
        <v>0</v>
      </c>
      <c r="W27" s="93">
        <f t="shared" si="25"/>
        <v>0</v>
      </c>
      <c r="X27" s="93">
        <f t="shared" ref="X27:X38" si="27">+SUM(S27:W27)</f>
        <v>254787840</v>
      </c>
      <c r="Y27" s="115" t="s">
        <v>2047</v>
      </c>
      <c r="Z27" s="102">
        <v>1</v>
      </c>
      <c r="AA27" s="100"/>
      <c r="AB27" s="99">
        <v>60000000</v>
      </c>
      <c r="AC27" s="99"/>
      <c r="AD27" s="99"/>
      <c r="AE27" s="99"/>
      <c r="AF27" s="99"/>
      <c r="AG27" s="101">
        <f t="shared" si="10"/>
        <v>60000000</v>
      </c>
      <c r="AH27" s="103">
        <v>1</v>
      </c>
      <c r="AI27" s="104"/>
      <c r="AJ27" s="105">
        <f>AB27*4%+AB27</f>
        <v>62400000</v>
      </c>
      <c r="AK27" s="105"/>
      <c r="AL27" s="105"/>
      <c r="AM27" s="105"/>
      <c r="AN27" s="105"/>
      <c r="AO27" s="106">
        <f t="shared" si="11"/>
        <v>62400000</v>
      </c>
      <c r="AP27" s="102">
        <v>1</v>
      </c>
      <c r="AQ27" s="100"/>
      <c r="AR27" s="99">
        <f>AJ27*4%+AJ27</f>
        <v>64896000</v>
      </c>
      <c r="AS27" s="99"/>
      <c r="AT27" s="99"/>
      <c r="AU27" s="99"/>
      <c r="AV27" s="99"/>
      <c r="AW27" s="101">
        <f t="shared" si="12"/>
        <v>64896000</v>
      </c>
      <c r="AX27" s="103">
        <v>1</v>
      </c>
      <c r="AY27" s="104"/>
      <c r="AZ27" s="105">
        <f>AR27*4%+AR27</f>
        <v>67491840</v>
      </c>
      <c r="BA27" s="105"/>
      <c r="BB27" s="105"/>
      <c r="BC27" s="105"/>
      <c r="BD27" s="105"/>
      <c r="BE27" s="106">
        <f t="shared" si="13"/>
        <v>67491840</v>
      </c>
    </row>
    <row r="28" spans="1:57" s="137" customFormat="1" ht="28.5" customHeight="1" x14ac:dyDescent="0.25">
      <c r="A28" s="128">
        <v>21</v>
      </c>
      <c r="B28" s="856"/>
      <c r="C28" s="856"/>
      <c r="D28" s="856"/>
      <c r="E28" s="856"/>
      <c r="F28" s="856"/>
      <c r="G28" s="857"/>
      <c r="H28" s="857"/>
      <c r="I28" s="840"/>
      <c r="J28" s="840"/>
      <c r="K28" s="840"/>
      <c r="L28" s="866"/>
      <c r="M28" s="585"/>
      <c r="N28" s="580" t="s">
        <v>2276</v>
      </c>
      <c r="O28" s="580" t="s">
        <v>2175</v>
      </c>
      <c r="P28" s="179"/>
      <c r="Q28" s="179">
        <v>12</v>
      </c>
      <c r="R28" s="92"/>
      <c r="S28" s="93">
        <f t="shared" si="21"/>
        <v>183447244.80000001</v>
      </c>
      <c r="T28" s="93">
        <f t="shared" si="22"/>
        <v>0</v>
      </c>
      <c r="U28" s="93">
        <f t="shared" si="23"/>
        <v>0</v>
      </c>
      <c r="V28" s="93">
        <f t="shared" si="24"/>
        <v>0</v>
      </c>
      <c r="W28" s="93">
        <f t="shared" si="25"/>
        <v>0</v>
      </c>
      <c r="X28" s="93">
        <f t="shared" si="27"/>
        <v>183447244.80000001</v>
      </c>
      <c r="Y28" s="115" t="s">
        <v>2047</v>
      </c>
      <c r="Z28" s="102">
        <v>3</v>
      </c>
      <c r="AA28" s="100"/>
      <c r="AB28" s="99">
        <f>3600000*12</f>
        <v>43200000</v>
      </c>
      <c r="AC28" s="99"/>
      <c r="AD28" s="99"/>
      <c r="AE28" s="99"/>
      <c r="AF28" s="99"/>
      <c r="AG28" s="101">
        <f t="shared" si="10"/>
        <v>43200000</v>
      </c>
      <c r="AH28" s="103">
        <v>2</v>
      </c>
      <c r="AI28" s="104"/>
      <c r="AJ28" s="105">
        <f>AB28*4%+AB28</f>
        <v>44928000</v>
      </c>
      <c r="AK28" s="105"/>
      <c r="AL28" s="105"/>
      <c r="AM28" s="105"/>
      <c r="AN28" s="105"/>
      <c r="AO28" s="106">
        <f t="shared" si="11"/>
        <v>44928000</v>
      </c>
      <c r="AP28" s="102">
        <v>2</v>
      </c>
      <c r="AQ28" s="100"/>
      <c r="AR28" s="99">
        <f>AJ28*4%+AJ28</f>
        <v>46725120</v>
      </c>
      <c r="AS28" s="99"/>
      <c r="AT28" s="99"/>
      <c r="AU28" s="99"/>
      <c r="AV28" s="99"/>
      <c r="AW28" s="101">
        <f t="shared" si="12"/>
        <v>46725120</v>
      </c>
      <c r="AX28" s="103">
        <v>2</v>
      </c>
      <c r="AY28" s="104"/>
      <c r="AZ28" s="105">
        <f>AR28*4%+AR28</f>
        <v>48594124.799999997</v>
      </c>
      <c r="BA28" s="105"/>
      <c r="BB28" s="105"/>
      <c r="BC28" s="105"/>
      <c r="BD28" s="105"/>
      <c r="BE28" s="106">
        <f t="shared" si="13"/>
        <v>48594124.799999997</v>
      </c>
    </row>
    <row r="29" spans="1:57" s="137" customFormat="1" ht="43.5" customHeight="1" x14ac:dyDescent="0.25">
      <c r="A29" s="128">
        <v>22</v>
      </c>
      <c r="B29" s="856"/>
      <c r="C29" s="856"/>
      <c r="D29" s="856"/>
      <c r="E29" s="856"/>
      <c r="F29" s="856"/>
      <c r="G29" s="578">
        <v>4.5999999999999996</v>
      </c>
      <c r="H29" s="578" t="s">
        <v>2040</v>
      </c>
      <c r="I29" s="579"/>
      <c r="J29" s="586" t="s">
        <v>2840</v>
      </c>
      <c r="K29" s="580" t="s">
        <v>2508</v>
      </c>
      <c r="L29" s="581" t="s">
        <v>1886</v>
      </c>
      <c r="M29" s="585"/>
      <c r="N29" s="580" t="s">
        <v>2183</v>
      </c>
      <c r="O29" s="580" t="s">
        <v>2184</v>
      </c>
      <c r="P29" s="179"/>
      <c r="Q29" s="179">
        <v>4</v>
      </c>
      <c r="R29" s="92"/>
      <c r="S29" s="93">
        <f t="shared" si="21"/>
        <v>0</v>
      </c>
      <c r="T29" s="93">
        <f t="shared" si="22"/>
        <v>21200000</v>
      </c>
      <c r="U29" s="93">
        <f t="shared" si="23"/>
        <v>0</v>
      </c>
      <c r="V29" s="93">
        <f t="shared" si="24"/>
        <v>0</v>
      </c>
      <c r="W29" s="93">
        <f t="shared" si="25"/>
        <v>0</v>
      </c>
      <c r="X29" s="93">
        <f t="shared" si="27"/>
        <v>21200000</v>
      </c>
      <c r="Y29" s="115" t="s">
        <v>2047</v>
      </c>
      <c r="Z29" s="102">
        <v>1</v>
      </c>
      <c r="AA29" s="100"/>
      <c r="AB29" s="99"/>
      <c r="AC29" s="99">
        <v>5000000</v>
      </c>
      <c r="AD29" s="99"/>
      <c r="AE29" s="99"/>
      <c r="AF29" s="99"/>
      <c r="AG29" s="101">
        <f t="shared" si="10"/>
        <v>5000000</v>
      </c>
      <c r="AH29" s="103">
        <v>1</v>
      </c>
      <c r="AI29" s="104"/>
      <c r="AJ29" s="105"/>
      <c r="AK29" s="105">
        <v>5200000</v>
      </c>
      <c r="AL29" s="105"/>
      <c r="AM29" s="105"/>
      <c r="AN29" s="105"/>
      <c r="AO29" s="106">
        <f t="shared" si="11"/>
        <v>5200000</v>
      </c>
      <c r="AP29" s="102">
        <v>1</v>
      </c>
      <c r="AQ29" s="100"/>
      <c r="AR29" s="99"/>
      <c r="AS29" s="99">
        <v>5400000</v>
      </c>
      <c r="AT29" s="99"/>
      <c r="AU29" s="99"/>
      <c r="AV29" s="99"/>
      <c r="AW29" s="101">
        <f t="shared" si="12"/>
        <v>5400000</v>
      </c>
      <c r="AX29" s="103">
        <v>1</v>
      </c>
      <c r="AY29" s="104"/>
      <c r="AZ29" s="105"/>
      <c r="BA29" s="105">
        <v>5600000</v>
      </c>
      <c r="BB29" s="105"/>
      <c r="BC29" s="105"/>
      <c r="BD29" s="105"/>
      <c r="BE29" s="106">
        <f t="shared" si="13"/>
        <v>5600000</v>
      </c>
    </row>
    <row r="30" spans="1:57" s="137" customFormat="1" ht="36" customHeight="1" x14ac:dyDescent="0.25">
      <c r="A30" s="128">
        <v>23</v>
      </c>
      <c r="B30" s="856"/>
      <c r="C30" s="856"/>
      <c r="D30" s="856"/>
      <c r="E30" s="856"/>
      <c r="F30" s="856"/>
      <c r="G30" s="855">
        <v>4.7</v>
      </c>
      <c r="H30" s="855" t="s">
        <v>2041</v>
      </c>
      <c r="I30" s="839"/>
      <c r="J30" s="839" t="s">
        <v>2035</v>
      </c>
      <c r="K30" s="580" t="s">
        <v>2635</v>
      </c>
      <c r="L30" s="587" t="s">
        <v>2036</v>
      </c>
      <c r="M30" s="585"/>
      <c r="N30" s="580" t="s">
        <v>2429</v>
      </c>
      <c r="O30" s="580" t="s">
        <v>1718</v>
      </c>
      <c r="P30" s="179"/>
      <c r="Q30" s="179">
        <v>4</v>
      </c>
      <c r="R30" s="92"/>
      <c r="S30" s="93">
        <f t="shared" si="21"/>
        <v>0</v>
      </c>
      <c r="T30" s="93">
        <f t="shared" si="22"/>
        <v>5000000</v>
      </c>
      <c r="U30" s="93">
        <f t="shared" si="23"/>
        <v>0</v>
      </c>
      <c r="V30" s="93">
        <f t="shared" si="24"/>
        <v>0</v>
      </c>
      <c r="W30" s="93">
        <f t="shared" si="25"/>
        <v>0</v>
      </c>
      <c r="X30" s="93">
        <f t="shared" si="27"/>
        <v>5000000</v>
      </c>
      <c r="Y30" s="115" t="s">
        <v>2047</v>
      </c>
      <c r="Z30" s="102"/>
      <c r="AA30" s="100"/>
      <c r="AB30" s="99"/>
      <c r="AC30" s="99">
        <v>1000000</v>
      </c>
      <c r="AD30" s="99"/>
      <c r="AE30" s="99"/>
      <c r="AF30" s="99"/>
      <c r="AG30" s="101">
        <f t="shared" si="10"/>
        <v>1000000</v>
      </c>
      <c r="AH30" s="103">
        <v>1</v>
      </c>
      <c r="AI30" s="104"/>
      <c r="AJ30" s="105"/>
      <c r="AK30" s="105">
        <v>1200000</v>
      </c>
      <c r="AL30" s="105"/>
      <c r="AM30" s="105"/>
      <c r="AN30" s="105"/>
      <c r="AO30" s="106">
        <f t="shared" si="11"/>
        <v>1200000</v>
      </c>
      <c r="AP30" s="102">
        <v>1</v>
      </c>
      <c r="AQ30" s="100"/>
      <c r="AR30" s="99"/>
      <c r="AS30" s="99">
        <v>1400000</v>
      </c>
      <c r="AT30" s="99"/>
      <c r="AU30" s="99"/>
      <c r="AV30" s="99"/>
      <c r="AW30" s="101">
        <f t="shared" si="12"/>
        <v>1400000</v>
      </c>
      <c r="AX30" s="103">
        <v>1</v>
      </c>
      <c r="AY30" s="104"/>
      <c r="AZ30" s="105"/>
      <c r="BA30" s="105">
        <v>1400000</v>
      </c>
      <c r="BB30" s="105"/>
      <c r="BC30" s="105"/>
      <c r="BD30" s="105"/>
      <c r="BE30" s="106">
        <f t="shared" si="13"/>
        <v>1400000</v>
      </c>
    </row>
    <row r="31" spans="1:57" s="137" customFormat="1" ht="35.25" customHeight="1" x14ac:dyDescent="0.25">
      <c r="A31" s="128">
        <v>24</v>
      </c>
      <c r="B31" s="856"/>
      <c r="C31" s="856"/>
      <c r="D31" s="856"/>
      <c r="E31" s="856"/>
      <c r="F31" s="856"/>
      <c r="G31" s="856"/>
      <c r="H31" s="856"/>
      <c r="I31" s="858"/>
      <c r="J31" s="858"/>
      <c r="K31" s="580" t="s">
        <v>2636</v>
      </c>
      <c r="L31" s="587" t="s">
        <v>2037</v>
      </c>
      <c r="M31" s="585"/>
      <c r="N31" s="580" t="s">
        <v>2186</v>
      </c>
      <c r="O31" s="580" t="s">
        <v>2187</v>
      </c>
      <c r="P31" s="179"/>
      <c r="Q31" s="179">
        <v>12</v>
      </c>
      <c r="R31" s="92"/>
      <c r="S31" s="93">
        <f t="shared" si="21"/>
        <v>0</v>
      </c>
      <c r="T31" s="93">
        <f t="shared" si="22"/>
        <v>103953438.72</v>
      </c>
      <c r="U31" s="93">
        <f t="shared" si="23"/>
        <v>0</v>
      </c>
      <c r="V31" s="93">
        <f t="shared" si="24"/>
        <v>0</v>
      </c>
      <c r="W31" s="93">
        <f t="shared" si="25"/>
        <v>0</v>
      </c>
      <c r="X31" s="93">
        <f t="shared" si="27"/>
        <v>103953438.72</v>
      </c>
      <c r="Y31" s="115" t="s">
        <v>2047</v>
      </c>
      <c r="Z31" s="102">
        <v>3</v>
      </c>
      <c r="AA31" s="100"/>
      <c r="AB31" s="99"/>
      <c r="AC31" s="99">
        <f>12*2040000</f>
        <v>24480000</v>
      </c>
      <c r="AD31" s="99"/>
      <c r="AE31" s="99"/>
      <c r="AF31" s="99"/>
      <c r="AG31" s="101">
        <f t="shared" si="10"/>
        <v>24480000</v>
      </c>
      <c r="AH31" s="103">
        <v>3</v>
      </c>
      <c r="AI31" s="104"/>
      <c r="AJ31" s="105"/>
      <c r="AK31" s="105">
        <f>AC31*4%+AC31</f>
        <v>25459200</v>
      </c>
      <c r="AL31" s="105"/>
      <c r="AM31" s="105"/>
      <c r="AN31" s="105"/>
      <c r="AO31" s="106">
        <f t="shared" si="11"/>
        <v>25459200</v>
      </c>
      <c r="AP31" s="102">
        <v>3</v>
      </c>
      <c r="AQ31" s="100"/>
      <c r="AR31" s="99"/>
      <c r="AS31" s="99">
        <f>AK31*4%+AK31</f>
        <v>26477568</v>
      </c>
      <c r="AT31" s="99"/>
      <c r="AU31" s="99"/>
      <c r="AV31" s="99"/>
      <c r="AW31" s="101">
        <f t="shared" si="12"/>
        <v>26477568</v>
      </c>
      <c r="AX31" s="103">
        <v>3</v>
      </c>
      <c r="AY31" s="104"/>
      <c r="AZ31" s="105"/>
      <c r="BA31" s="105">
        <f>AS31*4%+AS31</f>
        <v>27536670.719999999</v>
      </c>
      <c r="BB31" s="105"/>
      <c r="BC31" s="105"/>
      <c r="BD31" s="105"/>
      <c r="BE31" s="106">
        <f t="shared" si="13"/>
        <v>27536670.719999999</v>
      </c>
    </row>
    <row r="32" spans="1:57" s="137" customFormat="1" ht="45" customHeight="1" x14ac:dyDescent="0.25">
      <c r="A32" s="128">
        <v>25</v>
      </c>
      <c r="B32" s="856"/>
      <c r="C32" s="856"/>
      <c r="D32" s="856"/>
      <c r="E32" s="856"/>
      <c r="F32" s="856"/>
      <c r="G32" s="856"/>
      <c r="H32" s="856"/>
      <c r="I32" s="858"/>
      <c r="J32" s="858"/>
      <c r="K32" s="580" t="s">
        <v>2637</v>
      </c>
      <c r="L32" s="588" t="s">
        <v>2038</v>
      </c>
      <c r="M32" s="585"/>
      <c r="N32" s="580" t="s">
        <v>2430</v>
      </c>
      <c r="O32" s="580" t="s">
        <v>2185</v>
      </c>
      <c r="P32" s="179"/>
      <c r="Q32" s="179">
        <v>1</v>
      </c>
      <c r="R32" s="92"/>
      <c r="S32" s="93">
        <f t="shared" ref="S32:S36" si="28">AB32+AJ32+AR32+AZ32</f>
        <v>0</v>
      </c>
      <c r="T32" s="93">
        <f t="shared" ref="T32:T36" si="29">AC32+AK32+AS32+BA32</f>
        <v>8900000</v>
      </c>
      <c r="U32" s="93">
        <f t="shared" ref="U32:U36" si="30">AD32+AL32+AT32+BB32</f>
        <v>0</v>
      </c>
      <c r="V32" s="93">
        <f t="shared" ref="V32:V36" si="31">AE32+AM32+AU32+BC32</f>
        <v>0</v>
      </c>
      <c r="W32" s="93">
        <f t="shared" ref="W32:W36" si="32">AF32+AN32+AV32+BD32</f>
        <v>0</v>
      </c>
      <c r="X32" s="93">
        <f t="shared" si="27"/>
        <v>8900000</v>
      </c>
      <c r="Y32" s="115" t="s">
        <v>2047</v>
      </c>
      <c r="Z32" s="102">
        <v>1</v>
      </c>
      <c r="AA32" s="100"/>
      <c r="AB32" s="99"/>
      <c r="AC32" s="99">
        <v>2000000</v>
      </c>
      <c r="AD32" s="99"/>
      <c r="AE32" s="99"/>
      <c r="AF32" s="99"/>
      <c r="AG32" s="101">
        <f t="shared" si="10"/>
        <v>2000000</v>
      </c>
      <c r="AH32" s="103">
        <v>1</v>
      </c>
      <c r="AI32" s="104"/>
      <c r="AJ32" s="105"/>
      <c r="AK32" s="105">
        <v>2200000</v>
      </c>
      <c r="AL32" s="105"/>
      <c r="AM32" s="105"/>
      <c r="AN32" s="105"/>
      <c r="AO32" s="106">
        <f t="shared" si="11"/>
        <v>2200000</v>
      </c>
      <c r="AP32" s="102">
        <v>1</v>
      </c>
      <c r="AQ32" s="100"/>
      <c r="AR32" s="99"/>
      <c r="AS32" s="99">
        <v>2300000</v>
      </c>
      <c r="AT32" s="99"/>
      <c r="AU32" s="99"/>
      <c r="AV32" s="99"/>
      <c r="AW32" s="101">
        <f t="shared" si="12"/>
        <v>2300000</v>
      </c>
      <c r="AX32" s="103">
        <v>1</v>
      </c>
      <c r="AY32" s="104"/>
      <c r="AZ32" s="105"/>
      <c r="BA32" s="105">
        <v>2400000</v>
      </c>
      <c r="BB32" s="105"/>
      <c r="BC32" s="105"/>
      <c r="BD32" s="105"/>
      <c r="BE32" s="106">
        <f t="shared" si="13"/>
        <v>2400000</v>
      </c>
    </row>
    <row r="33" spans="1:57" s="137" customFormat="1" ht="50.25" customHeight="1" x14ac:dyDescent="0.25">
      <c r="A33" s="128">
        <v>26</v>
      </c>
      <c r="B33" s="856"/>
      <c r="C33" s="856"/>
      <c r="D33" s="856"/>
      <c r="E33" s="856"/>
      <c r="F33" s="856"/>
      <c r="G33" s="857"/>
      <c r="H33" s="857"/>
      <c r="I33" s="840"/>
      <c r="J33" s="840"/>
      <c r="K33" s="580" t="s">
        <v>2638</v>
      </c>
      <c r="L33" s="588" t="s">
        <v>2553</v>
      </c>
      <c r="M33" s="589"/>
      <c r="N33" s="580" t="s">
        <v>2548</v>
      </c>
      <c r="O33" s="580" t="s">
        <v>2431</v>
      </c>
      <c r="P33" s="179">
        <v>4</v>
      </c>
      <c r="Q33" s="179">
        <v>4</v>
      </c>
      <c r="R33" s="92"/>
      <c r="S33" s="93">
        <f t="shared" si="28"/>
        <v>0</v>
      </c>
      <c r="T33" s="93">
        <f t="shared" si="29"/>
        <v>60000000</v>
      </c>
      <c r="U33" s="93">
        <f t="shared" si="30"/>
        <v>0</v>
      </c>
      <c r="V33" s="93">
        <f t="shared" si="31"/>
        <v>0</v>
      </c>
      <c r="W33" s="93">
        <f t="shared" si="32"/>
        <v>0</v>
      </c>
      <c r="X33" s="93">
        <f t="shared" si="27"/>
        <v>60000000</v>
      </c>
      <c r="Y33" s="115" t="s">
        <v>2612</v>
      </c>
      <c r="Z33" s="102">
        <v>1</v>
      </c>
      <c r="AA33" s="100"/>
      <c r="AB33" s="99"/>
      <c r="AC33" s="99">
        <v>15000000</v>
      </c>
      <c r="AD33" s="99"/>
      <c r="AE33" s="99"/>
      <c r="AF33" s="99"/>
      <c r="AG33" s="101">
        <f t="shared" si="10"/>
        <v>15000000</v>
      </c>
      <c r="AH33" s="103">
        <v>1</v>
      </c>
      <c r="AI33" s="104"/>
      <c r="AJ33" s="105"/>
      <c r="AK33" s="105">
        <v>15000000</v>
      </c>
      <c r="AL33" s="105"/>
      <c r="AM33" s="105"/>
      <c r="AN33" s="105"/>
      <c r="AO33" s="106">
        <f t="shared" si="11"/>
        <v>15000000</v>
      </c>
      <c r="AP33" s="102">
        <v>1</v>
      </c>
      <c r="AQ33" s="100"/>
      <c r="AR33" s="99"/>
      <c r="AS33" s="99">
        <v>15000000</v>
      </c>
      <c r="AT33" s="99"/>
      <c r="AU33" s="99"/>
      <c r="AV33" s="99"/>
      <c r="AW33" s="101">
        <f t="shared" si="12"/>
        <v>15000000</v>
      </c>
      <c r="AX33" s="103">
        <v>1</v>
      </c>
      <c r="AY33" s="104"/>
      <c r="AZ33" s="105"/>
      <c r="BA33" s="105">
        <v>15000000</v>
      </c>
      <c r="BB33" s="105"/>
      <c r="BC33" s="105"/>
      <c r="BD33" s="105"/>
      <c r="BE33" s="106">
        <f t="shared" si="13"/>
        <v>15000000</v>
      </c>
    </row>
    <row r="34" spans="1:57" s="137" customFormat="1" ht="54" customHeight="1" x14ac:dyDescent="0.25">
      <c r="A34" s="128">
        <v>27</v>
      </c>
      <c r="B34" s="856"/>
      <c r="C34" s="856"/>
      <c r="D34" s="856"/>
      <c r="E34" s="856"/>
      <c r="F34" s="856"/>
      <c r="G34" s="578">
        <v>4.8</v>
      </c>
      <c r="H34" s="578" t="s">
        <v>2042</v>
      </c>
      <c r="I34" s="579"/>
      <c r="J34" s="580" t="s">
        <v>2549</v>
      </c>
      <c r="K34" s="580" t="s">
        <v>2639</v>
      </c>
      <c r="L34" s="588" t="s">
        <v>2552</v>
      </c>
      <c r="M34" s="585"/>
      <c r="N34" s="588" t="s">
        <v>2603</v>
      </c>
      <c r="O34" s="590" t="s">
        <v>2551</v>
      </c>
      <c r="P34" s="179"/>
      <c r="Q34" s="179">
        <v>4</v>
      </c>
      <c r="R34" s="92"/>
      <c r="S34" s="93">
        <f t="shared" si="28"/>
        <v>0</v>
      </c>
      <c r="T34" s="93">
        <f t="shared" si="29"/>
        <v>4000000</v>
      </c>
      <c r="U34" s="93">
        <f t="shared" si="30"/>
        <v>0</v>
      </c>
      <c r="V34" s="93">
        <f t="shared" si="31"/>
        <v>0</v>
      </c>
      <c r="W34" s="93">
        <f t="shared" si="32"/>
        <v>0</v>
      </c>
      <c r="X34" s="93">
        <f t="shared" si="27"/>
        <v>4000000</v>
      </c>
      <c r="Y34" s="115" t="s">
        <v>2047</v>
      </c>
      <c r="Z34" s="102">
        <v>1</v>
      </c>
      <c r="AA34" s="100"/>
      <c r="AB34" s="99"/>
      <c r="AC34" s="99">
        <v>1000000</v>
      </c>
      <c r="AD34" s="99"/>
      <c r="AE34" s="99"/>
      <c r="AF34" s="99"/>
      <c r="AG34" s="101">
        <f t="shared" si="10"/>
        <v>1000000</v>
      </c>
      <c r="AH34" s="103">
        <v>1</v>
      </c>
      <c r="AI34" s="104"/>
      <c r="AJ34" s="105"/>
      <c r="AK34" s="105">
        <v>1000000</v>
      </c>
      <c r="AL34" s="105"/>
      <c r="AM34" s="105"/>
      <c r="AN34" s="105"/>
      <c r="AO34" s="106">
        <f t="shared" si="11"/>
        <v>1000000</v>
      </c>
      <c r="AP34" s="102">
        <v>1</v>
      </c>
      <c r="AQ34" s="100"/>
      <c r="AR34" s="99"/>
      <c r="AS34" s="99">
        <v>1000000</v>
      </c>
      <c r="AT34" s="99"/>
      <c r="AU34" s="99"/>
      <c r="AV34" s="99"/>
      <c r="AW34" s="101">
        <f t="shared" si="12"/>
        <v>1000000</v>
      </c>
      <c r="AX34" s="103">
        <v>1</v>
      </c>
      <c r="AY34" s="104"/>
      <c r="AZ34" s="105"/>
      <c r="BA34" s="105">
        <v>1000000</v>
      </c>
      <c r="BB34" s="105"/>
      <c r="BC34" s="105"/>
      <c r="BD34" s="105"/>
      <c r="BE34" s="106">
        <f t="shared" si="13"/>
        <v>1000000</v>
      </c>
    </row>
    <row r="35" spans="1:57" ht="72" x14ac:dyDescent="0.25">
      <c r="A35" s="128">
        <v>29</v>
      </c>
      <c r="B35" s="856"/>
      <c r="C35" s="856"/>
      <c r="D35" s="856"/>
      <c r="E35" s="856"/>
      <c r="F35" s="856"/>
      <c r="G35" s="578">
        <v>4.9000000000000004</v>
      </c>
      <c r="H35" s="578" t="s">
        <v>2043</v>
      </c>
      <c r="I35" s="591"/>
      <c r="J35" s="592" t="s">
        <v>2045</v>
      </c>
      <c r="K35" s="580" t="s">
        <v>2640</v>
      </c>
      <c r="L35" s="593" t="s">
        <v>2188</v>
      </c>
      <c r="M35" s="589"/>
      <c r="N35" s="593" t="s">
        <v>2550</v>
      </c>
      <c r="O35" s="590"/>
      <c r="P35" s="97">
        <v>1</v>
      </c>
      <c r="Q35" s="97"/>
      <c r="R35" s="98"/>
      <c r="S35" s="93">
        <f t="shared" si="28"/>
        <v>0</v>
      </c>
      <c r="T35" s="93">
        <f t="shared" si="29"/>
        <v>2000000</v>
      </c>
      <c r="U35" s="93">
        <f t="shared" si="30"/>
        <v>0</v>
      </c>
      <c r="V35" s="93">
        <f t="shared" si="31"/>
        <v>0</v>
      </c>
      <c r="W35" s="93">
        <f t="shared" si="32"/>
        <v>0</v>
      </c>
      <c r="X35" s="93">
        <f t="shared" si="27"/>
        <v>2000000</v>
      </c>
      <c r="Y35" s="115" t="s">
        <v>2047</v>
      </c>
      <c r="Z35" s="102">
        <v>1</v>
      </c>
      <c r="AA35" s="108"/>
      <c r="AB35" s="108"/>
      <c r="AC35" s="99">
        <v>2000000</v>
      </c>
      <c r="AD35" s="108"/>
      <c r="AE35" s="108"/>
      <c r="AF35" s="108"/>
      <c r="AG35" s="101">
        <f t="shared" si="10"/>
        <v>2000000</v>
      </c>
      <c r="AH35" s="103"/>
      <c r="AI35" s="109"/>
      <c r="AJ35" s="109"/>
      <c r="AK35" s="109"/>
      <c r="AL35" s="109"/>
      <c r="AM35" s="109"/>
      <c r="AN35" s="109"/>
      <c r="AO35" s="106">
        <f t="shared" si="11"/>
        <v>0</v>
      </c>
      <c r="AP35" s="102"/>
      <c r="AQ35" s="108"/>
      <c r="AR35" s="108"/>
      <c r="AS35" s="99"/>
      <c r="AT35" s="99"/>
      <c r="AU35" s="99"/>
      <c r="AV35" s="99"/>
      <c r="AW35" s="101">
        <f t="shared" si="12"/>
        <v>0</v>
      </c>
      <c r="AX35" s="121"/>
      <c r="AY35" s="109"/>
      <c r="AZ35" s="109"/>
      <c r="BA35" s="122"/>
      <c r="BB35" s="122"/>
      <c r="BC35" s="122"/>
      <c r="BD35" s="109"/>
      <c r="BE35" s="106">
        <f t="shared" si="13"/>
        <v>0</v>
      </c>
    </row>
    <row r="36" spans="1:57" ht="36" x14ac:dyDescent="0.25">
      <c r="A36" s="128">
        <v>30</v>
      </c>
      <c r="B36" s="856"/>
      <c r="C36" s="856"/>
      <c r="D36" s="856"/>
      <c r="E36" s="856"/>
      <c r="F36" s="856"/>
      <c r="G36" s="594" t="s">
        <v>2641</v>
      </c>
      <c r="H36" s="578" t="s">
        <v>2044</v>
      </c>
      <c r="I36" s="591"/>
      <c r="J36" s="592" t="s">
        <v>2046</v>
      </c>
      <c r="K36" s="580" t="s">
        <v>2642</v>
      </c>
      <c r="L36" s="593" t="s">
        <v>2190</v>
      </c>
      <c r="M36" s="589"/>
      <c r="N36" s="593" t="s">
        <v>2189</v>
      </c>
      <c r="O36" s="590"/>
      <c r="P36" s="97">
        <v>1</v>
      </c>
      <c r="Q36" s="97"/>
      <c r="R36" s="98"/>
      <c r="S36" s="93">
        <f t="shared" si="28"/>
        <v>0</v>
      </c>
      <c r="T36" s="93">
        <f t="shared" si="29"/>
        <v>5200000</v>
      </c>
      <c r="U36" s="93">
        <f t="shared" si="30"/>
        <v>0</v>
      </c>
      <c r="V36" s="93">
        <f t="shared" si="31"/>
        <v>0</v>
      </c>
      <c r="W36" s="93">
        <f t="shared" si="32"/>
        <v>0</v>
      </c>
      <c r="X36" s="93">
        <f t="shared" si="27"/>
        <v>5200000</v>
      </c>
      <c r="Y36" s="115" t="s">
        <v>2047</v>
      </c>
      <c r="Z36" s="102">
        <v>1</v>
      </c>
      <c r="AA36" s="108"/>
      <c r="AB36" s="108"/>
      <c r="AC36" s="99">
        <v>1000000</v>
      </c>
      <c r="AD36" s="108"/>
      <c r="AE36" s="108"/>
      <c r="AF36" s="108"/>
      <c r="AG36" s="101">
        <f t="shared" si="10"/>
        <v>1000000</v>
      </c>
      <c r="AH36" s="103">
        <v>1</v>
      </c>
      <c r="AI36" s="109"/>
      <c r="AJ36" s="109"/>
      <c r="AK36" s="105">
        <v>1200000</v>
      </c>
      <c r="AL36" s="109"/>
      <c r="AM36" s="109"/>
      <c r="AN36" s="109"/>
      <c r="AO36" s="106">
        <f t="shared" si="11"/>
        <v>1200000</v>
      </c>
      <c r="AP36" s="102">
        <v>1</v>
      </c>
      <c r="AQ36" s="108"/>
      <c r="AR36" s="108"/>
      <c r="AS36" s="99">
        <v>1400000</v>
      </c>
      <c r="AT36" s="99"/>
      <c r="AU36" s="99"/>
      <c r="AV36" s="99"/>
      <c r="AW36" s="101">
        <f t="shared" si="12"/>
        <v>1400000</v>
      </c>
      <c r="AX36" s="103">
        <v>1</v>
      </c>
      <c r="AY36" s="109"/>
      <c r="AZ36" s="109"/>
      <c r="BA36" s="122">
        <v>1600000</v>
      </c>
      <c r="BB36" s="122"/>
      <c r="BC36" s="122"/>
      <c r="BD36" s="109"/>
      <c r="BE36" s="106">
        <f t="shared" si="13"/>
        <v>1600000</v>
      </c>
    </row>
    <row r="37" spans="1:57" ht="45" x14ac:dyDescent="0.25">
      <c r="A37" s="128">
        <v>31</v>
      </c>
      <c r="B37" s="856"/>
      <c r="C37" s="856"/>
      <c r="D37" s="856"/>
      <c r="E37" s="856"/>
      <c r="F37" s="856"/>
      <c r="G37" s="578">
        <v>4.1100000000000003</v>
      </c>
      <c r="H37" s="578" t="s">
        <v>2322</v>
      </c>
      <c r="I37" s="591"/>
      <c r="J37" s="592" t="s">
        <v>2193</v>
      </c>
      <c r="K37" s="580" t="s">
        <v>2643</v>
      </c>
      <c r="L37" s="593" t="s">
        <v>2407</v>
      </c>
      <c r="M37" s="589"/>
      <c r="N37" s="593" t="s">
        <v>2194</v>
      </c>
      <c r="O37" s="590" t="s">
        <v>2195</v>
      </c>
      <c r="P37" s="97"/>
      <c r="Q37" s="97">
        <v>4</v>
      </c>
      <c r="R37" s="98"/>
      <c r="S37" s="93">
        <f t="shared" ref="S37:S38" si="33">AB37+AJ37+AR37+AZ37</f>
        <v>0</v>
      </c>
      <c r="T37" s="93">
        <f t="shared" ref="T37:T38" si="34">AC37+AK37+AS37+BA37</f>
        <v>21200000</v>
      </c>
      <c r="U37" s="93">
        <f t="shared" ref="U37:U38" si="35">AD37+AL37+AT37+BB37</f>
        <v>0</v>
      </c>
      <c r="V37" s="93">
        <f t="shared" ref="V37:V38" si="36">AE37+AM37+AU37+BC37</f>
        <v>0</v>
      </c>
      <c r="W37" s="93">
        <f t="shared" ref="W37:W38" si="37">AF37+AN37+AV37+BD37</f>
        <v>0</v>
      </c>
      <c r="X37" s="93">
        <f t="shared" si="27"/>
        <v>21200000</v>
      </c>
      <c r="Y37" s="115" t="s">
        <v>2047</v>
      </c>
      <c r="Z37" s="102">
        <v>1</v>
      </c>
      <c r="AA37" s="108"/>
      <c r="AB37" s="108"/>
      <c r="AC37" s="99">
        <v>5000000</v>
      </c>
      <c r="AD37" s="108"/>
      <c r="AE37" s="108"/>
      <c r="AF37" s="108"/>
      <c r="AG37" s="101">
        <f t="shared" si="10"/>
        <v>5000000</v>
      </c>
      <c r="AH37" s="103">
        <v>1</v>
      </c>
      <c r="AI37" s="109"/>
      <c r="AJ37" s="109"/>
      <c r="AK37" s="105">
        <v>5200000</v>
      </c>
      <c r="AL37" s="109"/>
      <c r="AM37" s="109"/>
      <c r="AN37" s="109"/>
      <c r="AO37" s="106">
        <f t="shared" si="11"/>
        <v>5200000</v>
      </c>
      <c r="AP37" s="102">
        <v>1</v>
      </c>
      <c r="AQ37" s="108"/>
      <c r="AR37" s="108"/>
      <c r="AS37" s="99">
        <v>5400000</v>
      </c>
      <c r="AT37" s="99"/>
      <c r="AU37" s="99"/>
      <c r="AV37" s="99"/>
      <c r="AW37" s="101">
        <f t="shared" si="12"/>
        <v>5400000</v>
      </c>
      <c r="AX37" s="103">
        <v>1</v>
      </c>
      <c r="AY37" s="109"/>
      <c r="AZ37" s="109"/>
      <c r="BA37" s="122">
        <v>5600000</v>
      </c>
      <c r="BB37" s="122"/>
      <c r="BC37" s="122"/>
      <c r="BD37" s="109"/>
      <c r="BE37" s="106">
        <f t="shared" si="13"/>
        <v>5600000</v>
      </c>
    </row>
    <row r="38" spans="1:57" ht="57.75" customHeight="1" thickBot="1" x14ac:dyDescent="0.3">
      <c r="A38" s="131">
        <v>32</v>
      </c>
      <c r="B38" s="864"/>
      <c r="C38" s="864"/>
      <c r="D38" s="864"/>
      <c r="E38" s="864"/>
      <c r="F38" s="864"/>
      <c r="G38" s="595">
        <v>4.12</v>
      </c>
      <c r="H38" s="596" t="s">
        <v>1809</v>
      </c>
      <c r="I38" s="597"/>
      <c r="J38" s="598" t="s">
        <v>2196</v>
      </c>
      <c r="K38" s="599" t="s">
        <v>2644</v>
      </c>
      <c r="L38" s="598" t="s">
        <v>2197</v>
      </c>
      <c r="M38" s="597"/>
      <c r="N38" s="600" t="s">
        <v>2198</v>
      </c>
      <c r="O38" s="600" t="s">
        <v>2199</v>
      </c>
      <c r="P38" s="157"/>
      <c r="Q38" s="157"/>
      <c r="R38" s="158"/>
      <c r="S38" s="96">
        <f t="shared" si="33"/>
        <v>0</v>
      </c>
      <c r="T38" s="96">
        <f t="shared" si="34"/>
        <v>1500000</v>
      </c>
      <c r="U38" s="96">
        <f t="shared" si="35"/>
        <v>0</v>
      </c>
      <c r="V38" s="96">
        <f t="shared" si="36"/>
        <v>0</v>
      </c>
      <c r="W38" s="96">
        <f t="shared" si="37"/>
        <v>0</v>
      </c>
      <c r="X38" s="93">
        <f t="shared" si="27"/>
        <v>1500000</v>
      </c>
      <c r="Y38" s="116" t="s">
        <v>2047</v>
      </c>
      <c r="Z38" s="113"/>
      <c r="AA38" s="153"/>
      <c r="AB38" s="153"/>
      <c r="AC38" s="110"/>
      <c r="AD38" s="153"/>
      <c r="AE38" s="153"/>
      <c r="AF38" s="153"/>
      <c r="AG38" s="114">
        <f t="shared" si="10"/>
        <v>0</v>
      </c>
      <c r="AH38" s="111">
        <v>1</v>
      </c>
      <c r="AI38" s="154"/>
      <c r="AJ38" s="154"/>
      <c r="AK38" s="112">
        <v>1500000</v>
      </c>
      <c r="AL38" s="154"/>
      <c r="AM38" s="154"/>
      <c r="AN38" s="154"/>
      <c r="AO38" s="150">
        <f t="shared" si="11"/>
        <v>1500000</v>
      </c>
      <c r="AP38" s="113"/>
      <c r="AQ38" s="153"/>
      <c r="AR38" s="153"/>
      <c r="AS38" s="110"/>
      <c r="AT38" s="110"/>
      <c r="AU38" s="110"/>
      <c r="AV38" s="110"/>
      <c r="AW38" s="114">
        <f t="shared" si="12"/>
        <v>0</v>
      </c>
      <c r="AX38" s="155"/>
      <c r="AY38" s="154"/>
      <c r="AZ38" s="154"/>
      <c r="BA38" s="140"/>
      <c r="BB38" s="140"/>
      <c r="BC38" s="140"/>
      <c r="BD38" s="154"/>
      <c r="BE38" s="150">
        <f t="shared" si="13"/>
        <v>0</v>
      </c>
    </row>
    <row r="39" spans="1:57" ht="25.5" customHeight="1" thickBot="1" x14ac:dyDescent="0.3">
      <c r="H39" s="123"/>
      <c r="I39" s="78"/>
      <c r="J39" s="78"/>
      <c r="K39" s="82"/>
      <c r="L39" s="82"/>
      <c r="M39" s="78"/>
      <c r="N39" s="88"/>
      <c r="O39" s="88"/>
      <c r="P39" s="88"/>
      <c r="Q39" s="88"/>
      <c r="S39" s="142">
        <f t="shared" ref="S39:X39" si="38">SUM(S7:S38)</f>
        <v>575735084.79999995</v>
      </c>
      <c r="T39" s="143">
        <f t="shared" si="38"/>
        <v>3184818158.7199998</v>
      </c>
      <c r="U39" s="182">
        <f t="shared" si="38"/>
        <v>0</v>
      </c>
      <c r="V39" s="143">
        <f t="shared" si="38"/>
        <v>1570000000</v>
      </c>
      <c r="W39" s="143">
        <f t="shared" si="38"/>
        <v>0</v>
      </c>
      <c r="X39" s="156">
        <f t="shared" si="38"/>
        <v>5330553243.5200005</v>
      </c>
      <c r="AB39" s="146">
        <f t="shared" ref="AB39:AG39" si="39">SUM(AB7:AB38)</f>
        <v>136200000</v>
      </c>
      <c r="AC39" s="146">
        <f t="shared" si="39"/>
        <v>738280000</v>
      </c>
      <c r="AD39" s="146">
        <f t="shared" si="39"/>
        <v>0</v>
      </c>
      <c r="AE39" s="146">
        <f t="shared" si="39"/>
        <v>350000000</v>
      </c>
      <c r="AF39" s="146">
        <f t="shared" si="39"/>
        <v>0</v>
      </c>
      <c r="AG39" s="148">
        <f t="shared" si="39"/>
        <v>1224480000</v>
      </c>
      <c r="AJ39" s="149">
        <f t="shared" ref="AJ39:AO39" si="40">SUM(AJ7:AJ38)</f>
        <v>141528000</v>
      </c>
      <c r="AK39" s="140">
        <f t="shared" si="40"/>
        <v>978279200</v>
      </c>
      <c r="AL39" s="140">
        <f t="shared" si="40"/>
        <v>0</v>
      </c>
      <c r="AM39" s="140">
        <f t="shared" si="40"/>
        <v>400000000</v>
      </c>
      <c r="AN39" s="140">
        <f t="shared" si="40"/>
        <v>0</v>
      </c>
      <c r="AO39" s="141">
        <f t="shared" si="40"/>
        <v>1519807200</v>
      </c>
      <c r="AR39" s="146">
        <f t="shared" ref="AR39:AW39" si="41">SUM(AR7:AR38)</f>
        <v>146421120</v>
      </c>
      <c r="AS39" s="147">
        <f t="shared" si="41"/>
        <v>975195568</v>
      </c>
      <c r="AT39" s="147">
        <f t="shared" si="41"/>
        <v>0</v>
      </c>
      <c r="AU39" s="147">
        <f t="shared" si="41"/>
        <v>450000000</v>
      </c>
      <c r="AV39" s="147">
        <f t="shared" si="41"/>
        <v>0</v>
      </c>
      <c r="AW39" s="148">
        <f t="shared" si="41"/>
        <v>1571616688</v>
      </c>
      <c r="AZ39" s="149">
        <f>SUM(AZ7:AZ38)</f>
        <v>151585964.80000001</v>
      </c>
      <c r="BA39" s="140">
        <f t="shared" ref="BA39:BD39" si="42">SUM(BA7:BA38)</f>
        <v>493063390.72000003</v>
      </c>
      <c r="BB39" s="140">
        <f t="shared" si="42"/>
        <v>0</v>
      </c>
      <c r="BC39" s="140">
        <f t="shared" si="42"/>
        <v>370000000</v>
      </c>
      <c r="BD39" s="140">
        <f t="shared" si="42"/>
        <v>0</v>
      </c>
      <c r="BE39" s="141">
        <f>SUM(BE7:BE38)</f>
        <v>1014649355.52</v>
      </c>
    </row>
    <row r="40" spans="1:57" ht="16.5" customHeight="1" x14ac:dyDescent="0.25">
      <c r="H40" s="123"/>
      <c r="I40" s="78"/>
      <c r="J40" s="78"/>
      <c r="K40" s="82"/>
      <c r="L40" s="82"/>
      <c r="M40" s="78"/>
      <c r="N40" s="88"/>
      <c r="O40" s="88"/>
      <c r="P40" s="88"/>
      <c r="Q40" s="88"/>
    </row>
    <row r="41" spans="1:57" x14ac:dyDescent="0.25">
      <c r="H41" s="80"/>
      <c r="I41" s="78"/>
      <c r="J41" s="78"/>
      <c r="K41" s="82"/>
      <c r="L41" s="82"/>
      <c r="M41" s="78"/>
      <c r="N41" s="88"/>
      <c r="O41" s="88"/>
      <c r="P41" s="88"/>
      <c r="Q41" s="88"/>
    </row>
    <row r="42" spans="1:57" x14ac:dyDescent="0.25">
      <c r="H42" s="80"/>
      <c r="I42" s="78"/>
      <c r="J42" s="78"/>
      <c r="K42" s="82"/>
      <c r="L42" s="82"/>
      <c r="M42" s="78"/>
      <c r="N42" s="88"/>
      <c r="O42" s="88"/>
      <c r="P42" s="88"/>
      <c r="Q42" s="88"/>
    </row>
    <row r="43" spans="1:57" x14ac:dyDescent="0.25">
      <c r="H43" s="80"/>
      <c r="I43" s="78"/>
      <c r="J43" s="78"/>
      <c r="K43" s="82"/>
      <c r="L43" s="82"/>
      <c r="M43" s="78"/>
      <c r="N43" s="88"/>
      <c r="O43" s="88"/>
      <c r="P43" s="88"/>
      <c r="Q43" s="88"/>
    </row>
    <row r="44" spans="1:57" x14ac:dyDescent="0.25">
      <c r="H44" s="80"/>
      <c r="I44" s="78"/>
      <c r="J44" s="78"/>
      <c r="K44" s="82"/>
      <c r="L44" s="82"/>
      <c r="M44" s="78"/>
      <c r="N44" s="88"/>
      <c r="O44" s="88"/>
      <c r="P44" s="88"/>
      <c r="Q44" s="88"/>
    </row>
    <row r="45" spans="1:57" x14ac:dyDescent="0.25">
      <c r="H45" s="80"/>
      <c r="I45" s="78"/>
      <c r="J45" s="78"/>
      <c r="K45" s="82"/>
      <c r="L45" s="82"/>
      <c r="M45" s="78"/>
      <c r="N45" s="88"/>
      <c r="O45" s="88"/>
      <c r="P45" s="88"/>
      <c r="Q45" s="88"/>
    </row>
    <row r="46" spans="1:57" x14ac:dyDescent="0.25">
      <c r="H46" s="80"/>
      <c r="I46" s="78"/>
      <c r="J46" s="78"/>
      <c r="K46" s="82"/>
      <c r="L46" s="82"/>
      <c r="M46" s="78"/>
      <c r="N46" s="88"/>
      <c r="O46" s="88"/>
      <c r="P46" s="88"/>
      <c r="Q46" s="88"/>
    </row>
    <row r="47" spans="1:57" x14ac:dyDescent="0.25">
      <c r="H47" s="80"/>
      <c r="I47" s="78"/>
      <c r="J47" s="78"/>
      <c r="K47" s="82"/>
      <c r="L47" s="82"/>
      <c r="M47" s="78"/>
      <c r="N47" s="88"/>
      <c r="O47" s="88"/>
      <c r="P47" s="88"/>
      <c r="Q47" s="88"/>
    </row>
    <row r="48" spans="1:57" x14ac:dyDescent="0.25">
      <c r="H48" s="80"/>
      <c r="I48" s="78"/>
      <c r="J48" s="78"/>
      <c r="K48" s="82"/>
      <c r="L48" s="82"/>
      <c r="M48" s="78"/>
      <c r="N48" s="88"/>
      <c r="O48" s="88"/>
      <c r="P48" s="88"/>
      <c r="Q48" s="88"/>
    </row>
    <row r="49" spans="8:17" x14ac:dyDescent="0.25">
      <c r="H49" s="80"/>
      <c r="I49" s="78"/>
      <c r="J49" s="78"/>
      <c r="K49" s="82"/>
      <c r="L49" s="82"/>
      <c r="M49" s="78"/>
      <c r="N49" s="88"/>
      <c r="O49" s="88"/>
      <c r="P49" s="88"/>
      <c r="Q49" s="88"/>
    </row>
    <row r="50" spans="8:17" x14ac:dyDescent="0.25">
      <c r="H50" s="80"/>
      <c r="I50" s="78"/>
      <c r="J50" s="78"/>
      <c r="K50" s="82"/>
      <c r="L50" s="82"/>
      <c r="M50" s="78"/>
      <c r="N50" s="88"/>
      <c r="O50" s="88"/>
      <c r="P50" s="88"/>
      <c r="Q50" s="88"/>
    </row>
    <row r="51" spans="8:17" x14ac:dyDescent="0.25">
      <c r="H51" s="80"/>
      <c r="I51" s="78"/>
      <c r="J51" s="78"/>
      <c r="K51" s="82"/>
      <c r="L51" s="82"/>
      <c r="M51" s="78"/>
      <c r="N51" s="88"/>
      <c r="O51" s="88"/>
      <c r="P51" s="88"/>
      <c r="Q51" s="88"/>
    </row>
    <row r="52" spans="8:17" x14ac:dyDescent="0.25">
      <c r="H52" s="80"/>
      <c r="I52" s="78"/>
      <c r="J52" s="78"/>
      <c r="K52" s="82"/>
      <c r="L52" s="82"/>
      <c r="M52" s="78"/>
      <c r="N52" s="88"/>
      <c r="O52" s="88"/>
      <c r="P52" s="88"/>
      <c r="Q52" s="88"/>
    </row>
    <row r="53" spans="8:17" x14ac:dyDescent="0.25">
      <c r="H53" s="80"/>
      <c r="I53" s="78"/>
      <c r="J53" s="78"/>
      <c r="K53" s="82"/>
      <c r="L53" s="82"/>
      <c r="M53" s="78"/>
      <c r="N53" s="88"/>
      <c r="O53" s="88"/>
      <c r="P53" s="88"/>
      <c r="Q53" s="88"/>
    </row>
    <row r="54" spans="8:17" x14ac:dyDescent="0.25">
      <c r="H54" s="80"/>
      <c r="I54" s="78"/>
      <c r="J54" s="78"/>
      <c r="K54" s="82"/>
      <c r="L54" s="82"/>
      <c r="M54" s="78"/>
      <c r="N54" s="88"/>
      <c r="O54" s="88"/>
      <c r="P54" s="88"/>
      <c r="Q54" s="88"/>
    </row>
    <row r="55" spans="8:17" x14ac:dyDescent="0.25">
      <c r="H55" s="80"/>
      <c r="I55" s="78"/>
      <c r="J55" s="78"/>
      <c r="K55" s="82"/>
      <c r="L55" s="82"/>
      <c r="M55" s="78"/>
      <c r="N55" s="88"/>
      <c r="O55" s="88"/>
      <c r="P55" s="88"/>
      <c r="Q55" s="88"/>
    </row>
    <row r="56" spans="8:17" x14ac:dyDescent="0.25">
      <c r="H56" s="80"/>
      <c r="K56" s="82"/>
      <c r="N56" s="88"/>
      <c r="P56" s="88"/>
      <c r="Q56" s="88"/>
    </row>
    <row r="57" spans="8:17" x14ac:dyDescent="0.25">
      <c r="H57" s="80"/>
      <c r="K57" s="82"/>
      <c r="N57" s="88"/>
      <c r="Q57" s="88"/>
    </row>
    <row r="58" spans="8:17" x14ac:dyDescent="0.25">
      <c r="K58" s="82"/>
    </row>
  </sheetData>
  <mergeCells count="101">
    <mergeCell ref="I30:I33"/>
    <mergeCell ref="G26:G28"/>
    <mergeCell ref="E26:E38"/>
    <mergeCell ref="H26:H28"/>
    <mergeCell ref="F8:F25"/>
    <mergeCell ref="E8:E25"/>
    <mergeCell ref="AX2:BE2"/>
    <mergeCell ref="B3:B5"/>
    <mergeCell ref="C3:C5"/>
    <mergeCell ref="D3:D5"/>
    <mergeCell ref="E3:E5"/>
    <mergeCell ref="F3:F5"/>
    <mergeCell ref="G3:G5"/>
    <mergeCell ref="H3:H5"/>
    <mergeCell ref="I3:I5"/>
    <mergeCell ref="J3:J5"/>
    <mergeCell ref="AP2:AW2"/>
    <mergeCell ref="AB3:AF3"/>
    <mergeCell ref="U4:U5"/>
    <mergeCell ref="V4:V5"/>
    <mergeCell ref="AF4:AF5"/>
    <mergeCell ref="AI4:AI5"/>
    <mergeCell ref="Z2:AG2"/>
    <mergeCell ref="AT4:AT5"/>
    <mergeCell ref="AH2:AO2"/>
    <mergeCell ref="Z3:Z5"/>
    <mergeCell ref="W4:W5"/>
    <mergeCell ref="AA4:AA5"/>
    <mergeCell ref="AL4:AL5"/>
    <mergeCell ref="AN4:AN5"/>
    <mergeCell ref="BE3:BE5"/>
    <mergeCell ref="O4:O5"/>
    <mergeCell ref="P4:P5"/>
    <mergeCell ref="Q4:Q5"/>
    <mergeCell ref="R4:R5"/>
    <mergeCell ref="S4:S5"/>
    <mergeCell ref="T4:T5"/>
    <mergeCell ref="AG3:AG5"/>
    <mergeCell ref="AP3:AP5"/>
    <mergeCell ref="AR3:AV3"/>
    <mergeCell ref="AJ4:AJ5"/>
    <mergeCell ref="AK4:AK5"/>
    <mergeCell ref="AM4:AM5"/>
    <mergeCell ref="AU4:AU5"/>
    <mergeCell ref="AR4:AR5"/>
    <mergeCell ref="AS4:AS5"/>
    <mergeCell ref="AH3:AH5"/>
    <mergeCell ref="AJ3:AN3"/>
    <mergeCell ref="AO3:AO5"/>
    <mergeCell ref="AB4:AB5"/>
    <mergeCell ref="AQ4:AQ5"/>
    <mergeCell ref="AC4:AC5"/>
    <mergeCell ref="AD4:AD5"/>
    <mergeCell ref="AE4:AE5"/>
    <mergeCell ref="BD4:BD5"/>
    <mergeCell ref="AV4:AV5"/>
    <mergeCell ref="AY4:AY5"/>
    <mergeCell ref="AZ4:AZ5"/>
    <mergeCell ref="BA4:BA5"/>
    <mergeCell ref="BB4:BB5"/>
    <mergeCell ref="BC4:BC5"/>
    <mergeCell ref="AW3:AW5"/>
    <mergeCell ref="AX3:AX5"/>
    <mergeCell ref="AZ3:BD3"/>
    <mergeCell ref="J30:J33"/>
    <mergeCell ref="H30:H33"/>
    <mergeCell ref="A2:Y2"/>
    <mergeCell ref="K3:K5"/>
    <mergeCell ref="L3:L5"/>
    <mergeCell ref="F26:F38"/>
    <mergeCell ref="H24:H25"/>
    <mergeCell ref="J24:J25"/>
    <mergeCell ref="G30:G33"/>
    <mergeCell ref="L27:L28"/>
    <mergeCell ref="K26:K28"/>
    <mergeCell ref="I26:I28"/>
    <mergeCell ref="J26:J28"/>
    <mergeCell ref="M3:M5"/>
    <mergeCell ref="N3:N5"/>
    <mergeCell ref="S3:W3"/>
    <mergeCell ref="B26:B38"/>
    <mergeCell ref="D26:D38"/>
    <mergeCell ref="C26:C38"/>
    <mergeCell ref="L9:L10"/>
    <mergeCell ref="J8:J21"/>
    <mergeCell ref="H8:H21"/>
    <mergeCell ref="G8:G21"/>
    <mergeCell ref="I8:I21"/>
    <mergeCell ref="J22:J23"/>
    <mergeCell ref="H22:H23"/>
    <mergeCell ref="A3:A5"/>
    <mergeCell ref="A1:K1"/>
    <mergeCell ref="L1:Y1"/>
    <mergeCell ref="X3:X5"/>
    <mergeCell ref="Y3:Y5"/>
    <mergeCell ref="C8:C25"/>
    <mergeCell ref="D8:D25"/>
    <mergeCell ref="B8:B25"/>
    <mergeCell ref="G22:G23"/>
    <mergeCell ref="I24:I25"/>
    <mergeCell ref="G24:G25"/>
  </mergeCells>
  <printOptions horizontalCentered="1" verticalCentered="1"/>
  <pageMargins left="0.70866141732283472" right="0.70866141732283472" top="0.74803149606299213" bottom="0.74803149606299213" header="0.31496062992125984" footer="0.31496062992125984"/>
  <pageSetup scale="65" fitToWidth="2" fitToHeight="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zoomScale="85" zoomScaleNormal="85" workbookViewId="0">
      <selection sqref="A1:XFD1048576"/>
    </sheetView>
  </sheetViews>
  <sheetFormatPr baseColWidth="10" defaultRowHeight="15" x14ac:dyDescent="0.25"/>
  <cols>
    <col min="1" max="1" width="3.42578125" customWidth="1"/>
    <col min="2" max="3" width="17.140625" customWidth="1"/>
    <col min="4" max="4" width="19.28515625" customWidth="1"/>
    <col min="5" max="7" width="17.140625" customWidth="1"/>
    <col min="9" max="9" width="12" bestFit="1" customWidth="1"/>
    <col min="10" max="10" width="12.5703125" bestFit="1" customWidth="1"/>
  </cols>
  <sheetData>
    <row r="1" spans="2:10" ht="45" customHeight="1" x14ac:dyDescent="0.25">
      <c r="B1" s="894" t="s">
        <v>2413</v>
      </c>
      <c r="C1" s="895"/>
      <c r="D1" s="895"/>
      <c r="E1" s="895"/>
      <c r="F1" s="895"/>
      <c r="G1" s="896"/>
    </row>
    <row r="2" spans="2:10" ht="18.75" x14ac:dyDescent="0.25">
      <c r="B2" s="894" t="s">
        <v>2500</v>
      </c>
      <c r="C2" s="898"/>
      <c r="D2" s="898"/>
      <c r="E2" s="898"/>
      <c r="F2" s="898"/>
      <c r="G2" s="899"/>
    </row>
    <row r="3" spans="2:10" s="161" customFormat="1" ht="50.25" customHeight="1" x14ac:dyDescent="0.25">
      <c r="B3" s="169" t="s">
        <v>2411</v>
      </c>
      <c r="C3" s="169" t="s">
        <v>2412</v>
      </c>
      <c r="D3" s="169" t="s">
        <v>2414</v>
      </c>
      <c r="E3" s="169" t="s">
        <v>2408</v>
      </c>
      <c r="F3" s="169" t="s">
        <v>2409</v>
      </c>
      <c r="G3" s="169" t="s">
        <v>2410</v>
      </c>
    </row>
    <row r="4" spans="2:10" s="162" customFormat="1" ht="28.5" customHeight="1" x14ac:dyDescent="0.25">
      <c r="B4" s="192">
        <f>'GyH Sociales Educación'!X93</f>
        <v>11725478257.270721</v>
      </c>
      <c r="C4" s="192">
        <f>'GyH Sociales salud'!AA55</f>
        <v>70933568385</v>
      </c>
      <c r="D4" s="192">
        <f>'GyH Sociales'!X49</f>
        <v>795100000</v>
      </c>
      <c r="E4" s="192">
        <f>'GyH Territoriales'!X106</f>
        <v>76979351962.249146</v>
      </c>
      <c r="F4" s="192">
        <f>'GyH Economicos'!X30</f>
        <v>2568250531.5776</v>
      </c>
      <c r="G4" s="192">
        <f>'GyH Politicos'!X39</f>
        <v>5330553243.5200005</v>
      </c>
    </row>
    <row r="5" spans="2:10" s="164" customFormat="1" ht="21.75" customHeight="1" x14ac:dyDescent="0.25">
      <c r="B5" s="170" t="s">
        <v>2228</v>
      </c>
      <c r="C5" s="897">
        <f>B4+C4+D4+E4+F4+G4</f>
        <v>168332302379.61746</v>
      </c>
      <c r="D5" s="897"/>
      <c r="E5" s="897"/>
      <c r="F5" s="897"/>
      <c r="G5" s="897"/>
      <c r="J5" s="200"/>
    </row>
    <row r="6" spans="2:10" s="164" customFormat="1" ht="50.25" customHeight="1" x14ac:dyDescent="0.25">
      <c r="B6" s="163"/>
      <c r="C6" s="163"/>
      <c r="D6" s="163"/>
      <c r="E6" s="163"/>
      <c r="F6" s="163"/>
      <c r="G6" s="163"/>
    </row>
    <row r="7" spans="2:10" s="164" customFormat="1" ht="30.75" customHeight="1" x14ac:dyDescent="0.25">
      <c r="D7" s="166"/>
      <c r="E7" s="165"/>
      <c r="F7" s="165"/>
      <c r="G7" s="165"/>
    </row>
    <row r="8" spans="2:10" s="161" customFormat="1" x14ac:dyDescent="0.25">
      <c r="D8" s="166"/>
      <c r="E8" s="165"/>
      <c r="F8" s="165"/>
      <c r="G8" s="165"/>
      <c r="J8" s="164"/>
    </row>
    <row r="9" spans="2:10" s="161" customFormat="1" x14ac:dyDescent="0.25">
      <c r="D9" s="166"/>
      <c r="E9" s="165"/>
      <c r="F9" s="165"/>
      <c r="G9" s="165"/>
      <c r="J9" s="164"/>
    </row>
    <row r="10" spans="2:10" s="161" customFormat="1" x14ac:dyDescent="0.25">
      <c r="D10" s="166"/>
      <c r="E10" s="165"/>
      <c r="F10" s="165"/>
      <c r="G10" s="165"/>
      <c r="J10" s="164"/>
    </row>
    <row r="11" spans="2:10" s="161" customFormat="1" x14ac:dyDescent="0.25">
      <c r="D11" s="166"/>
      <c r="E11" s="165"/>
      <c r="F11" s="165"/>
      <c r="G11" s="165"/>
    </row>
    <row r="12" spans="2:10" s="161" customFormat="1" x14ac:dyDescent="0.25">
      <c r="D12" s="167"/>
      <c r="E12" s="165"/>
      <c r="F12" s="165"/>
      <c r="G12" s="165"/>
    </row>
    <row r="13" spans="2:10" ht="21.75" customHeight="1" x14ac:dyDescent="0.25">
      <c r="D13" s="168"/>
    </row>
    <row r="16" spans="2:10" x14ac:dyDescent="0.25">
      <c r="B16" s="160"/>
    </row>
  </sheetData>
  <mergeCells count="3">
    <mergeCell ref="B1:G1"/>
    <mergeCell ref="C5:G5"/>
    <mergeCell ref="B2:G2"/>
  </mergeCells>
  <printOptions horizontalCentered="1" verticalCentered="1"/>
  <pageMargins left="0.70866141732283472"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J12" sqref="J12"/>
    </sheetView>
  </sheetViews>
  <sheetFormatPr baseColWidth="10" defaultRowHeight="15" x14ac:dyDescent="0.25"/>
  <cols>
    <col min="1" max="1" width="13.140625" customWidth="1"/>
    <col min="2" max="7" width="15.140625" customWidth="1"/>
    <col min="8" max="8" width="16.5703125" customWidth="1"/>
    <col min="10" max="10" width="23.28515625" customWidth="1"/>
  </cols>
  <sheetData>
    <row r="1" spans="1:11" x14ac:dyDescent="0.25">
      <c r="B1" s="171"/>
      <c r="C1" s="171"/>
      <c r="D1" s="171"/>
      <c r="E1" s="171"/>
      <c r="F1" s="171"/>
      <c r="G1" s="171"/>
    </row>
    <row r="2" spans="1:11" ht="45" customHeight="1" x14ac:dyDescent="0.25">
      <c r="B2" s="894" t="s">
        <v>2413</v>
      </c>
      <c r="C2" s="895"/>
      <c r="D2" s="895"/>
      <c r="E2" s="895"/>
      <c r="F2" s="895"/>
      <c r="G2" s="896"/>
    </row>
    <row r="3" spans="1:11" ht="18.75" customHeight="1" x14ac:dyDescent="0.25">
      <c r="B3" s="900" t="s">
        <v>2474</v>
      </c>
      <c r="C3" s="900"/>
      <c r="D3" s="900"/>
      <c r="E3" s="900"/>
      <c r="F3" s="900"/>
      <c r="G3" s="900"/>
    </row>
    <row r="4" spans="1:11" s="161" customFormat="1" ht="39.75" customHeight="1" x14ac:dyDescent="0.25">
      <c r="B4" s="169" t="s">
        <v>2411</v>
      </c>
      <c r="C4" s="169" t="s">
        <v>2412</v>
      </c>
      <c r="D4" s="169" t="s">
        <v>2414</v>
      </c>
      <c r="E4" s="169" t="s">
        <v>2408</v>
      </c>
      <c r="F4" s="169" t="s">
        <v>2409</v>
      </c>
      <c r="G4" s="169" t="s">
        <v>2410</v>
      </c>
      <c r="H4" s="172" t="s">
        <v>2228</v>
      </c>
    </row>
    <row r="5" spans="1:11" s="162" customFormat="1" ht="30" customHeight="1" x14ac:dyDescent="0.25">
      <c r="A5" s="186" t="s">
        <v>9</v>
      </c>
      <c r="B5" s="173">
        <f>'GyH Sociales Educación'!S93</f>
        <v>7564567972.2707205</v>
      </c>
      <c r="C5" s="173">
        <f>'GyH Sociales salud'!S55</f>
        <v>31871846525</v>
      </c>
      <c r="D5" s="173">
        <f>'GyH Sociales'!S49</f>
        <v>0</v>
      </c>
      <c r="E5" s="173">
        <f>'GyH Territoriales'!S106</f>
        <v>6029941227</v>
      </c>
      <c r="F5" s="173">
        <f>'GyH Economicos'!S30</f>
        <v>69812495.577600002</v>
      </c>
      <c r="G5" s="173">
        <f>'GyH Politicos'!S39</f>
        <v>575735084.79999995</v>
      </c>
      <c r="H5" s="184">
        <f>+SUM(B5:G5)</f>
        <v>46111903304.648323</v>
      </c>
      <c r="J5" s="201"/>
    </row>
    <row r="6" spans="1:11" ht="30" customHeight="1" x14ac:dyDescent="0.25">
      <c r="A6" s="186" t="s">
        <v>10</v>
      </c>
      <c r="B6" s="173">
        <f>'GyH Sociales Educación'!T93</f>
        <v>3668610285</v>
      </c>
      <c r="C6" s="173">
        <f>'GyH Sociales salud'!T55</f>
        <v>1486951712</v>
      </c>
      <c r="D6" s="173">
        <f>'GyH Sociales'!T49</f>
        <v>593700000</v>
      </c>
      <c r="E6" s="173">
        <f>'GyH Territoriales'!T106</f>
        <v>19601760484.568001</v>
      </c>
      <c r="F6" s="173">
        <f>'GyH Economicos'!T30</f>
        <v>1631938036</v>
      </c>
      <c r="G6" s="173">
        <f>'GyH Politicos'!T39</f>
        <v>3184818158.7199998</v>
      </c>
      <c r="H6" s="184">
        <f t="shared" ref="H6:H9" si="0">+SUM(B6:G6)</f>
        <v>30167778676.288002</v>
      </c>
      <c r="J6" s="201"/>
    </row>
    <row r="7" spans="1:11" s="164" customFormat="1" ht="30" customHeight="1" x14ac:dyDescent="0.25">
      <c r="A7" s="186" t="s">
        <v>2420</v>
      </c>
      <c r="B7" s="173">
        <f>'GyH Sociales Educación'!U93</f>
        <v>0</v>
      </c>
      <c r="C7" s="173">
        <f>'GyH Sociales salud'!U55</f>
        <v>3702248060</v>
      </c>
      <c r="D7" s="173">
        <f>'GyH Sociales'!U49</f>
        <v>193400000</v>
      </c>
      <c r="E7" s="173">
        <f>'GyH Territoriales'!U106</f>
        <v>11501127373.68115</v>
      </c>
      <c r="F7" s="173">
        <f>'GyH Economicos'!U30</f>
        <v>0</v>
      </c>
      <c r="G7" s="173">
        <f>'GyH Politicos'!U39</f>
        <v>0</v>
      </c>
      <c r="H7" s="184">
        <f t="shared" si="0"/>
        <v>15396775433.68115</v>
      </c>
      <c r="J7" s="200"/>
    </row>
    <row r="8" spans="1:11" s="164" customFormat="1" ht="30" customHeight="1" x14ac:dyDescent="0.25">
      <c r="A8" s="187" t="s">
        <v>2419</v>
      </c>
      <c r="B8" s="173">
        <f>'GyH Sociales Educación'!V93</f>
        <v>492300000</v>
      </c>
      <c r="C8" s="173"/>
      <c r="D8" s="173">
        <f>'GyH Sociales'!V49</f>
        <v>8000000</v>
      </c>
      <c r="E8" s="173">
        <f>'GyH Territoriales'!V106</f>
        <v>39846522877</v>
      </c>
      <c r="F8" s="173">
        <f>'GyH Economicos'!V30</f>
        <v>866500000</v>
      </c>
      <c r="G8" s="173">
        <f>'GyH Politicos'!V39</f>
        <v>1570000000</v>
      </c>
      <c r="H8" s="184">
        <f t="shared" si="0"/>
        <v>42783322877</v>
      </c>
      <c r="J8" s="200"/>
    </row>
    <row r="9" spans="1:11" s="164" customFormat="1" ht="30" customHeight="1" x14ac:dyDescent="0.25">
      <c r="A9" s="187" t="s">
        <v>2738</v>
      </c>
      <c r="B9" s="173"/>
      <c r="C9" s="173">
        <f>'GyH Sociales salud'!V55+'GyH Sociales salud'!W55+'GyH Sociales salud'!X55+'GyH Sociales salud'!Y55</f>
        <v>33872522088</v>
      </c>
      <c r="D9" s="173"/>
      <c r="E9" s="173"/>
      <c r="F9" s="173"/>
      <c r="G9" s="173"/>
      <c r="H9" s="184">
        <f t="shared" si="0"/>
        <v>33872522088</v>
      </c>
    </row>
    <row r="10" spans="1:11" s="161" customFormat="1" ht="21" customHeight="1" x14ac:dyDescent="0.25">
      <c r="B10" s="174">
        <f>SUM(B5:B9)</f>
        <v>11725478257.270721</v>
      </c>
      <c r="C10" s="174">
        <f t="shared" ref="C10:G10" si="1">SUM(C5:C9)</f>
        <v>70933568385</v>
      </c>
      <c r="D10" s="174">
        <f t="shared" si="1"/>
        <v>795100000</v>
      </c>
      <c r="E10" s="174">
        <f t="shared" si="1"/>
        <v>76979351962.249146</v>
      </c>
      <c r="F10" s="174">
        <f t="shared" si="1"/>
        <v>2568250531.5776</v>
      </c>
      <c r="G10" s="174">
        <f t="shared" si="1"/>
        <v>5330553243.5199995</v>
      </c>
      <c r="H10" s="185">
        <f>SUM(H5:H9)</f>
        <v>168332302379.61749</v>
      </c>
      <c r="K10" s="164"/>
    </row>
    <row r="11" spans="1:11" s="161" customFormat="1" x14ac:dyDescent="0.25">
      <c r="D11" s="166"/>
      <c r="E11" s="165"/>
      <c r="F11" s="165"/>
      <c r="G11" s="165"/>
      <c r="K11" s="164"/>
    </row>
    <row r="12" spans="1:11" s="161" customFormat="1" x14ac:dyDescent="0.25">
      <c r="D12" s="166"/>
      <c r="E12" s="165"/>
      <c r="F12" s="165"/>
      <c r="G12" s="165"/>
      <c r="K12" s="164"/>
    </row>
    <row r="13" spans="1:11" s="161" customFormat="1" x14ac:dyDescent="0.25">
      <c r="D13" s="166"/>
      <c r="E13" s="165"/>
      <c r="F13" s="165"/>
      <c r="G13" s="165"/>
    </row>
    <row r="14" spans="1:11" s="161" customFormat="1" x14ac:dyDescent="0.25">
      <c r="D14" s="167"/>
      <c r="E14" s="165"/>
      <c r="F14" s="165"/>
      <c r="G14" s="165"/>
    </row>
    <row r="15" spans="1:11" ht="21.75" customHeight="1" x14ac:dyDescent="0.25">
      <c r="D15" s="168"/>
    </row>
    <row r="18" spans="2:2" x14ac:dyDescent="0.25">
      <c r="B18" s="160"/>
    </row>
  </sheetData>
  <mergeCells count="2">
    <mergeCell ref="B2:G2"/>
    <mergeCell ref="B3:G3"/>
  </mergeCells>
  <printOptions horizontalCentered="1" verticalCentered="1"/>
  <pageMargins left="0.70866141732283472" right="0.70866141732283472" top="0.74803149606299213" bottom="0.7480314960629921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view="pageBreakPreview" zoomScaleNormal="85" zoomScaleSheetLayoutView="100" zoomScalePageLayoutView="55" workbookViewId="0">
      <selection activeCell="G12" sqref="G12"/>
    </sheetView>
  </sheetViews>
  <sheetFormatPr baseColWidth="10" defaultRowHeight="15" x14ac:dyDescent="0.25"/>
  <cols>
    <col min="1" max="1" width="25.28515625" customWidth="1"/>
    <col min="2" max="4" width="25.28515625" style="151" customWidth="1"/>
    <col min="5" max="5" width="18.140625" customWidth="1"/>
  </cols>
  <sheetData>
    <row r="1" spans="1:4" s="188" customFormat="1" ht="55.5" customHeight="1" x14ac:dyDescent="0.3">
      <c r="A1" s="191"/>
      <c r="B1" s="894" t="s">
        <v>2413</v>
      </c>
      <c r="C1" s="898"/>
      <c r="D1" s="899"/>
    </row>
    <row r="2" spans="1:4" s="188" customFormat="1" ht="32.25" customHeight="1" x14ac:dyDescent="0.25">
      <c r="A2" s="903" t="s">
        <v>2517</v>
      </c>
      <c r="B2" s="904"/>
      <c r="C2" s="904"/>
      <c r="D2" s="905"/>
    </row>
    <row r="3" spans="1:4" s="161" customFormat="1" ht="42" customHeight="1" x14ac:dyDescent="0.25">
      <c r="A3" s="194" t="s">
        <v>2510</v>
      </c>
      <c r="B3" s="195" t="s">
        <v>2511</v>
      </c>
      <c r="C3" s="196" t="s">
        <v>2512</v>
      </c>
      <c r="D3" s="197" t="s">
        <v>2513</v>
      </c>
    </row>
    <row r="4" spans="1:4" s="189" customFormat="1" ht="30.75" customHeight="1" x14ac:dyDescent="0.25">
      <c r="A4" s="198">
        <f>'GyH Sociales Educación'!X93+'GyH Sociales salud'!AA55+'GyH Sociales'!X49</f>
        <v>83454146642.270721</v>
      </c>
      <c r="B4" s="199">
        <f>'GyH Territoriales'!X106</f>
        <v>76979351962.249146</v>
      </c>
      <c r="C4" s="199">
        <f>'GyH Economicos'!X30</f>
        <v>2568250531.5776</v>
      </c>
      <c r="D4" s="199">
        <f>'GyH Politicos'!X39</f>
        <v>5330553243.5200005</v>
      </c>
    </row>
    <row r="5" spans="1:4" s="190" customFormat="1" ht="30" customHeight="1" x14ac:dyDescent="0.25">
      <c r="A5" s="193" t="s">
        <v>2228</v>
      </c>
      <c r="B5" s="901">
        <f>A4+B4+C4+D4</f>
        <v>168332302379.61746</v>
      </c>
      <c r="C5" s="901"/>
      <c r="D5" s="902"/>
    </row>
  </sheetData>
  <mergeCells count="3">
    <mergeCell ref="B5:D5"/>
    <mergeCell ref="B1:D1"/>
    <mergeCell ref="A2:D2"/>
  </mergeCells>
  <printOptions horizontalCentered="1" verticalCentered="1"/>
  <pageMargins left="1.1023622047244095"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GyH Sociales Educación</vt:lpstr>
      <vt:lpstr>GyH Sociales salud</vt:lpstr>
      <vt:lpstr>GyH Sociales</vt:lpstr>
      <vt:lpstr>GyH Territoriales</vt:lpstr>
      <vt:lpstr>GyH Economicos</vt:lpstr>
      <vt:lpstr>GyH Politicos</vt:lpstr>
      <vt:lpstr>Proy. Financ. x Reto estr</vt:lpstr>
      <vt:lpstr>Proy. Finan x Fuente de Financi</vt:lpstr>
      <vt:lpstr>Grafico</vt:lpstr>
      <vt:lpstr>Inversión - FUT</vt:lpstr>
      <vt:lpstr>Fuentes</vt:lpstr>
      <vt:lpstr>'GyH Economicos'!Área_de_impresión</vt:lpstr>
      <vt:lpstr>'GyH Sociales'!Área_de_impresión</vt:lpstr>
      <vt:lpstr>'GyH Sociales Educación'!Área_de_impresión</vt:lpstr>
      <vt:lpstr>'GyH Territoriales'!Área_de_impresión</vt:lpstr>
      <vt:lpstr>'Proy. Finan x Fuente de Financi'!Área_de_impresión</vt:lpstr>
    </vt:vector>
  </TitlesOfParts>
  <Company>DNP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Hanes Osorio Sierra</dc:creator>
  <cp:lastModifiedBy>USUARIO</cp:lastModifiedBy>
  <cp:lastPrinted>2014-07-08T14:21:23Z</cp:lastPrinted>
  <dcterms:created xsi:type="dcterms:W3CDTF">2008-04-03T22:53:07Z</dcterms:created>
  <dcterms:modified xsi:type="dcterms:W3CDTF">2014-07-08T14:24:25Z</dcterms:modified>
</cp:coreProperties>
</file>