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H:\SECRETARIA GENERAL\Sistema para elaborar estudios de mercado y costos\"/>
    </mc:Choice>
  </mc:AlternateContent>
  <bookViews>
    <workbookView xWindow="0" yWindow="0" windowWidth="24240" windowHeight="13740" tabRatio="838" activeTab="1"/>
  </bookViews>
  <sheets>
    <sheet name="Ejemplo estudios de costos" sheetId="29" r:id="rId1"/>
    <sheet name="Plantilla estudios de costos" sheetId="35" r:id="rId2"/>
    <sheet name="Formato General de Cotizacion" sheetId="32" r:id="rId3"/>
    <sheet name="Comparativo de Precios" sheetId="33" r:id="rId4"/>
    <sheet name="Presupuesto" sheetId="34" r:id="rId5"/>
  </sheets>
  <definedNames>
    <definedName name="_xlnm.Print_Area" localSheetId="2">'Formato General de Cotizacion'!$A$1:$P$50</definedName>
    <definedName name="_xlnm.Print_Area" localSheetId="4">Presupuesto!$A$1:$Q$49</definedName>
    <definedName name="Texto6" localSheetId="2">'Formato General de Cotizacion'!#REF!</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C123" i="35" l="1"/>
  <c r="Y123" i="35"/>
  <c r="AH118" i="35"/>
  <c r="N105" i="35"/>
  <c r="AH104" i="35"/>
  <c r="AC104" i="35"/>
  <c r="Y104" i="35"/>
  <c r="AH103" i="35"/>
  <c r="AC103" i="35"/>
  <c r="Y103" i="35"/>
  <c r="Y102" i="35"/>
  <c r="AH101" i="35"/>
  <c r="AC101" i="35"/>
  <c r="Y101" i="35"/>
  <c r="AC100" i="35"/>
  <c r="Y100" i="35"/>
  <c r="Y105" i="35" s="1"/>
  <c r="Y99" i="35"/>
  <c r="AC97" i="35"/>
  <c r="AC121" i="35" s="1"/>
  <c r="AC122" i="35" s="1"/>
  <c r="AH96" i="35"/>
  <c r="AH121" i="35" s="1"/>
  <c r="Y96" i="35"/>
  <c r="Y121" i="35" s="1"/>
  <c r="AC94" i="35"/>
  <c r="Y94" i="35"/>
  <c r="AH93" i="35"/>
  <c r="Y93" i="35"/>
  <c r="N93" i="35"/>
  <c r="AH92" i="35"/>
  <c r="AH100" i="35" s="1"/>
  <c r="AC92" i="35"/>
  <c r="AC95" i="35" s="1"/>
  <c r="T111" i="35" s="1"/>
  <c r="Y92" i="35"/>
  <c r="Y95" i="35" s="1"/>
  <c r="N92" i="35"/>
  <c r="N78" i="35"/>
  <c r="AH77" i="35"/>
  <c r="AC77" i="35"/>
  <c r="Y77" i="35"/>
  <c r="N77" i="35"/>
  <c r="AH72" i="35"/>
  <c r="AC72" i="35"/>
  <c r="N72" i="35"/>
  <c r="Y72" i="35" s="1"/>
  <c r="N71" i="35"/>
  <c r="N73" i="35" s="1"/>
  <c r="N70" i="35"/>
  <c r="N69" i="35"/>
  <c r="Y69" i="35" s="1"/>
  <c r="AH68" i="35"/>
  <c r="AC68" i="35"/>
  <c r="N68" i="35"/>
  <c r="Y68" i="35" s="1"/>
  <c r="N62" i="35"/>
  <c r="Y62" i="35" s="1"/>
  <c r="AH61" i="35"/>
  <c r="AC61" i="35"/>
  <c r="Y61" i="35"/>
  <c r="AH60" i="35"/>
  <c r="AC52" i="35"/>
  <c r="V52" i="35"/>
  <c r="S52" i="35"/>
  <c r="AC51" i="35"/>
  <c r="V51" i="35"/>
  <c r="S51" i="35"/>
  <c r="AC50" i="35"/>
  <c r="V50" i="35"/>
  <c r="S50" i="35"/>
  <c r="AC49" i="35"/>
  <c r="V49" i="35"/>
  <c r="S49" i="35"/>
  <c r="AC48" i="35"/>
  <c r="V48" i="35"/>
  <c r="S48" i="35"/>
  <c r="AC47" i="35"/>
  <c r="V47" i="35"/>
  <c r="S47" i="35"/>
  <c r="T41" i="35"/>
  <c r="Y41" i="35" s="1"/>
  <c r="S41" i="35"/>
  <c r="AC41" i="35" s="1"/>
  <c r="N84" i="35" s="1"/>
  <c r="P41" i="35"/>
  <c r="L41" i="35"/>
  <c r="K41" i="35"/>
  <c r="T40" i="35"/>
  <c r="Y40" i="35" s="1"/>
  <c r="S40" i="35"/>
  <c r="AC40" i="35" s="1"/>
  <c r="N74" i="35" s="1"/>
  <c r="P40" i="35"/>
  <c r="L40" i="35"/>
  <c r="K40" i="35"/>
  <c r="T39" i="35"/>
  <c r="Y39" i="35" s="1"/>
  <c r="S39" i="35"/>
  <c r="AC39" i="35" s="1"/>
  <c r="N66" i="35" s="1"/>
  <c r="P39" i="35"/>
  <c r="L39" i="35"/>
  <c r="K39" i="35"/>
  <c r="E57" i="32"/>
  <c r="O36" i="34"/>
  <c r="O31" i="34"/>
  <c r="N31" i="34"/>
  <c r="L31" i="34"/>
  <c r="L30" i="34"/>
  <c r="L29" i="34"/>
  <c r="L28" i="34"/>
  <c r="N27" i="34"/>
  <c r="O27" i="34" s="1"/>
  <c r="L27" i="34"/>
  <c r="N26" i="34"/>
  <c r="O26" i="34" s="1"/>
  <c r="L26" i="34"/>
  <c r="L25" i="34"/>
  <c r="L24" i="34"/>
  <c r="N24" i="34" s="1"/>
  <c r="O24" i="34" s="1"/>
  <c r="O23" i="34"/>
  <c r="N23" i="34"/>
  <c r="L23" i="34"/>
  <c r="L22" i="34"/>
  <c r="N22" i="34" s="1"/>
  <c r="L21" i="34"/>
  <c r="L20" i="34"/>
  <c r="N19" i="34"/>
  <c r="O19" i="34" s="1"/>
  <c r="L19" i="34"/>
  <c r="N18" i="34"/>
  <c r="O18" i="34" s="1"/>
  <c r="L18" i="34"/>
  <c r="L17" i="34"/>
  <c r="N17" i="34" s="1"/>
  <c r="L16" i="34"/>
  <c r="N16" i="34" s="1"/>
  <c r="O16" i="34" s="1"/>
  <c r="O15" i="34"/>
  <c r="N15" i="34"/>
  <c r="L15" i="34"/>
  <c r="L14" i="34"/>
  <c r="L13" i="34"/>
  <c r="L12" i="34"/>
  <c r="L32" i="34" s="1"/>
  <c r="N11" i="34"/>
  <c r="L11" i="34"/>
  <c r="L34" i="32"/>
  <c r="N34" i="32" s="1"/>
  <c r="L33" i="32"/>
  <c r="N33" i="32" s="1"/>
  <c r="O33" i="32" s="1"/>
  <c r="L32" i="32"/>
  <c r="N32" i="32" s="1"/>
  <c r="O32" i="32" s="1"/>
  <c r="L31" i="32"/>
  <c r="L30" i="32"/>
  <c r="L29" i="32"/>
  <c r="N28" i="32"/>
  <c r="O28" i="32" s="1"/>
  <c r="L28" i="32"/>
  <c r="N27" i="32"/>
  <c r="O27" i="32" s="1"/>
  <c r="L27" i="32"/>
  <c r="L26" i="32"/>
  <c r="N26" i="32" s="1"/>
  <c r="L25" i="32"/>
  <c r="N25" i="32" s="1"/>
  <c r="O25" i="32" s="1"/>
  <c r="O24" i="32"/>
  <c r="N24" i="32"/>
  <c r="L24" i="32"/>
  <c r="L23" i="32"/>
  <c r="L22" i="32"/>
  <c r="L21" i="32"/>
  <c r="N20" i="32"/>
  <c r="O20" i="32" s="1"/>
  <c r="L20" i="32"/>
  <c r="N19" i="32"/>
  <c r="O19" i="32" s="1"/>
  <c r="L19" i="32"/>
  <c r="L18" i="32"/>
  <c r="L35" i="32" s="1"/>
  <c r="Y63" i="35" l="1"/>
  <c r="Y64" i="35"/>
  <c r="Y66" i="35"/>
  <c r="Y65" i="35"/>
  <c r="AH105" i="35"/>
  <c r="AH71" i="35" s="1"/>
  <c r="AH70" i="35" s="1"/>
  <c r="Y106" i="35"/>
  <c r="Y107" i="35" s="1"/>
  <c r="Y116" i="35" s="1"/>
  <c r="Y71" i="35"/>
  <c r="AC105" i="35"/>
  <c r="AC71" i="35" s="1"/>
  <c r="AC70" i="35" s="1"/>
  <c r="Y73" i="35"/>
  <c r="Y117" i="35" s="1"/>
  <c r="AH73" i="35"/>
  <c r="AC73" i="35"/>
  <c r="AC62" i="35"/>
  <c r="AC69" i="35"/>
  <c r="AH99" i="35"/>
  <c r="AH106" i="35" s="1"/>
  <c r="AC102" i="35"/>
  <c r="AH62" i="35"/>
  <c r="AH69" i="35"/>
  <c r="AH102" i="35"/>
  <c r="AC81" i="35"/>
  <c r="AH95" i="35"/>
  <c r="AC99" i="35"/>
  <c r="O30" i="34"/>
  <c r="O30" i="32"/>
  <c r="O34" i="34"/>
  <c r="O21" i="32"/>
  <c r="N23" i="32"/>
  <c r="O23" i="32" s="1"/>
  <c r="N31" i="32"/>
  <c r="O31" i="32" s="1"/>
  <c r="O11" i="34"/>
  <c r="N14" i="34"/>
  <c r="O14" i="34" s="1"/>
  <c r="N18" i="32"/>
  <c r="N35" i="32" s="1"/>
  <c r="O22" i="34"/>
  <c r="N25" i="34"/>
  <c r="O25" i="34" s="1"/>
  <c r="N21" i="32"/>
  <c r="O26" i="32"/>
  <c r="N29" i="32"/>
  <c r="O29" i="32" s="1"/>
  <c r="O34" i="32"/>
  <c r="N12" i="34"/>
  <c r="O12" i="34" s="1"/>
  <c r="O17" i="34"/>
  <c r="N20" i="34"/>
  <c r="O20" i="34" s="1"/>
  <c r="N28" i="34"/>
  <c r="O28" i="34" s="1"/>
  <c r="N30" i="34"/>
  <c r="N22" i="32"/>
  <c r="O22" i="32" s="1"/>
  <c r="N30" i="32"/>
  <c r="N13" i="34"/>
  <c r="O13" i="34" s="1"/>
  <c r="N21" i="34"/>
  <c r="O21" i="34" s="1"/>
  <c r="N29" i="34"/>
  <c r="O29" i="34" s="1"/>
  <c r="Y92" i="29"/>
  <c r="Y94" i="29"/>
  <c r="Y95" i="29"/>
  <c r="AC92" i="29"/>
  <c r="AC94" i="29"/>
  <c r="AC95" i="29"/>
  <c r="AH92" i="29"/>
  <c r="N93" i="29"/>
  <c r="AH93" i="29"/>
  <c r="AH95" i="29"/>
  <c r="N111" i="29"/>
  <c r="Q111" i="29"/>
  <c r="W111" i="29"/>
  <c r="AC97" i="29"/>
  <c r="AC99" i="29"/>
  <c r="AC100" i="29"/>
  <c r="AC101" i="29"/>
  <c r="AC102" i="29"/>
  <c r="AC103" i="29"/>
  <c r="AC104" i="29"/>
  <c r="AC105" i="29"/>
  <c r="AC106" i="29"/>
  <c r="AC107" i="29"/>
  <c r="AC116" i="29"/>
  <c r="N62" i="29"/>
  <c r="AC62" i="29"/>
  <c r="N69" i="29"/>
  <c r="AC69" i="29"/>
  <c r="N72" i="29"/>
  <c r="AC72" i="29"/>
  <c r="N77" i="29"/>
  <c r="AC77" i="29"/>
  <c r="N70" i="29"/>
  <c r="N105" i="29"/>
  <c r="N71" i="29"/>
  <c r="N73" i="29"/>
  <c r="AC73" i="29"/>
  <c r="AC117" i="29"/>
  <c r="AC119" i="29"/>
  <c r="AC124" i="29"/>
  <c r="AC123" i="29"/>
  <c r="Y123" i="29"/>
  <c r="Y96" i="29"/>
  <c r="Y121" i="29"/>
  <c r="AC121" i="29"/>
  <c r="AC122" i="29"/>
  <c r="AH96" i="29"/>
  <c r="AH99" i="29"/>
  <c r="AH100" i="29"/>
  <c r="AH101" i="29"/>
  <c r="AH102" i="29"/>
  <c r="AH103" i="29"/>
  <c r="AH104" i="29"/>
  <c r="AH105" i="29"/>
  <c r="AH106" i="29"/>
  <c r="AH107" i="29"/>
  <c r="AH116" i="29"/>
  <c r="AH62" i="29"/>
  <c r="AH69" i="29"/>
  <c r="AH72" i="29"/>
  <c r="AH77" i="29"/>
  <c r="AH73" i="29"/>
  <c r="AH117" i="29"/>
  <c r="AH118" i="29"/>
  <c r="AH119" i="29"/>
  <c r="Y62" i="29"/>
  <c r="Y69" i="29"/>
  <c r="Y72" i="29"/>
  <c r="Y77" i="29"/>
  <c r="Y73" i="29"/>
  <c r="Y117" i="29"/>
  <c r="T111" i="29"/>
  <c r="Y99" i="29"/>
  <c r="Y100" i="29"/>
  <c r="Y101" i="29"/>
  <c r="Y102" i="29"/>
  <c r="Y103" i="29"/>
  <c r="Y104" i="29"/>
  <c r="Y105" i="29"/>
  <c r="Y106" i="29"/>
  <c r="Y107" i="29"/>
  <c r="N68" i="29"/>
  <c r="AH68" i="29"/>
  <c r="Y66" i="29"/>
  <c r="V52" i="29"/>
  <c r="S52" i="29"/>
  <c r="AC51" i="29"/>
  <c r="V51" i="29"/>
  <c r="S51" i="29"/>
  <c r="S50" i="29"/>
  <c r="AC50" i="29"/>
  <c r="V50" i="29"/>
  <c r="AC49" i="29"/>
  <c r="V49" i="29"/>
  <c r="S49" i="29"/>
  <c r="AC48" i="29"/>
  <c r="V48" i="29"/>
  <c r="S48" i="29"/>
  <c r="AC47" i="29"/>
  <c r="V47" i="29"/>
  <c r="S47" i="29"/>
  <c r="P41" i="29"/>
  <c r="P40" i="29"/>
  <c r="K41" i="29"/>
  <c r="L40" i="29"/>
  <c r="K40" i="29"/>
  <c r="P39" i="29"/>
  <c r="L41" i="29"/>
  <c r="L39" i="29"/>
  <c r="K39" i="29"/>
  <c r="AC52" i="29"/>
  <c r="N78" i="29"/>
  <c r="S41" i="29"/>
  <c r="S40" i="29"/>
  <c r="Y93" i="29"/>
  <c r="S39" i="29"/>
  <c r="T41" i="29"/>
  <c r="T40" i="29"/>
  <c r="Y40" i="29"/>
  <c r="T39" i="29"/>
  <c r="Y39" i="29"/>
  <c r="AC61" i="29"/>
  <c r="Y61" i="29"/>
  <c r="Y68" i="29"/>
  <c r="Y74" i="29"/>
  <c r="Y67" i="29"/>
  <c r="AC39" i="29"/>
  <c r="N66" i="29"/>
  <c r="AC41" i="29"/>
  <c r="N84" i="29"/>
  <c r="AC40" i="29"/>
  <c r="N74" i="29"/>
  <c r="AC68" i="29"/>
  <c r="AH66" i="29"/>
  <c r="Y41" i="29"/>
  <c r="AC66" i="29"/>
  <c r="AH60" i="29"/>
  <c r="AH61" i="29"/>
  <c r="N92" i="29"/>
  <c r="AC74" i="29"/>
  <c r="AC67" i="29"/>
  <c r="AH74" i="29"/>
  <c r="AH67" i="29"/>
  <c r="Y78" i="29"/>
  <c r="Y75" i="29"/>
  <c r="AH121" i="29"/>
  <c r="AC78" i="29"/>
  <c r="AC75" i="29"/>
  <c r="AC81" i="29"/>
  <c r="Y79" i="29"/>
  <c r="Y80" i="29"/>
  <c r="Y84" i="29"/>
  <c r="Y85" i="29"/>
  <c r="AH78" i="29"/>
  <c r="AH75" i="29"/>
  <c r="Y71" i="29"/>
  <c r="Y70" i="29"/>
  <c r="AC71" i="29"/>
  <c r="AC70" i="29"/>
  <c r="AH71" i="29"/>
  <c r="AH70" i="29"/>
  <c r="AH83" i="29"/>
  <c r="AH123" i="29"/>
  <c r="AH79" i="29"/>
  <c r="AH82" i="29"/>
  <c r="AC84" i="29"/>
  <c r="AC79" i="29"/>
  <c r="Y116" i="29"/>
  <c r="AH64" i="29"/>
  <c r="AH63" i="29"/>
  <c r="AH65" i="29"/>
  <c r="Y120" i="29"/>
  <c r="Y122" i="29"/>
  <c r="Y119" i="29"/>
  <c r="Y124" i="29"/>
  <c r="AC63" i="29"/>
  <c r="AC65" i="29"/>
  <c r="AC64" i="29"/>
  <c r="Y63" i="29"/>
  <c r="Y64" i="29"/>
  <c r="Y65" i="29"/>
  <c r="AH84" i="29"/>
  <c r="AH120" i="29"/>
  <c r="AH122" i="29"/>
  <c r="AH124" i="29"/>
  <c r="AC85" i="29"/>
  <c r="AH85" i="29"/>
  <c r="AH117" i="35" l="1"/>
  <c r="AH66" i="35"/>
  <c r="AH65" i="35"/>
  <c r="AH63" i="35"/>
  <c r="AH64" i="35"/>
  <c r="Y74" i="35"/>
  <c r="Y67" i="35"/>
  <c r="Y70" i="35"/>
  <c r="AC106" i="35"/>
  <c r="AC107" i="35" s="1"/>
  <c r="AC116" i="35" s="1"/>
  <c r="AC119" i="35" s="1"/>
  <c r="AC124" i="35" s="1"/>
  <c r="Y119" i="35"/>
  <c r="AH107" i="35"/>
  <c r="AH116" i="35" s="1"/>
  <c r="AH119" i="35" s="1"/>
  <c r="AC63" i="35"/>
  <c r="AC117" i="35"/>
  <c r="AC64" i="35"/>
  <c r="AC65" i="35"/>
  <c r="AC66" i="35"/>
  <c r="N111" i="35"/>
  <c r="Q111" i="35"/>
  <c r="N32" i="34"/>
  <c r="O40" i="34"/>
  <c r="O39" i="34"/>
  <c r="O41" i="34" s="1"/>
  <c r="O18" i="32"/>
  <c r="O35" i="32" s="1"/>
  <c r="AH74" i="35" l="1"/>
  <c r="AH67" i="35"/>
  <c r="W111" i="35"/>
  <c r="AC74" i="35"/>
  <c r="AC67" i="35"/>
  <c r="Y78" i="35"/>
  <c r="Y75" i="35"/>
  <c r="O35" i="34"/>
  <c r="O43" i="34" s="1"/>
  <c r="O32" i="34"/>
  <c r="AH78" i="35" l="1"/>
  <c r="AH75" i="35"/>
  <c r="Y84" i="35"/>
  <c r="Y85" i="35" s="1"/>
  <c r="Y79" i="35"/>
  <c r="Y80" i="35"/>
  <c r="Y120" i="35" s="1"/>
  <c r="Y122" i="35" s="1"/>
  <c r="Y124" i="35" s="1"/>
  <c r="AC78" i="35"/>
  <c r="AC75" i="35"/>
  <c r="AH79" i="35" l="1"/>
  <c r="AH82" i="35"/>
  <c r="AH120" i="35" s="1"/>
  <c r="AH122" i="35" s="1"/>
  <c r="AH83" i="35"/>
  <c r="AH123" i="35" s="1"/>
  <c r="AC84" i="35"/>
  <c r="AC85" i="35" s="1"/>
  <c r="AC79" i="35"/>
  <c r="AH84" i="35" l="1"/>
  <c r="AH85" i="35" s="1"/>
  <c r="AH124" i="35"/>
</calcChain>
</file>

<file path=xl/comments1.xml><?xml version="1.0" encoding="utf-8"?>
<comments xmlns="http://schemas.openxmlformats.org/spreadsheetml/2006/main">
  <authors>
    <author>lenovo</author>
    <author>LILIANA MARIA PEREZ BUSTAMANTE</author>
    <author>JOSE HERMES HIDALGO GIRALDO</author>
  </authors>
  <commentList>
    <comment ref="AC36" authorId="0" shapeId="0">
      <text>
        <r>
          <rPr>
            <sz val="8"/>
            <color indexed="81"/>
            <rFont val="Tahoma"/>
            <family val="2"/>
          </rPr>
          <t xml:space="preserve">es una medida de tendencia central, que es apropiada cuando en un conjunto de datos cada uno de ellos tiene una importancia relativa (o peso) respecto de los demás datos. Se obtiene multiplicando cada uno de los datos por su ponderación (peso) para luego sumarlos, obteniendo así una suma ponderada; después se divide ésta entre la suma de los pesos, dando como resultado la media ponderada
</t>
        </r>
      </text>
    </comment>
    <comment ref="F39" authorId="0" shapeId="0">
      <text>
        <r>
          <rPr>
            <sz val="11"/>
            <color indexed="81"/>
            <rFont val="Corbel"/>
            <family val="2"/>
          </rPr>
          <t>ingresos Operacionales es igual a referirse a Ventas netas.</t>
        </r>
      </text>
    </comment>
    <comment ref="N56" authorId="0" shapeId="0">
      <text>
        <r>
          <rPr>
            <sz val="10"/>
            <color indexed="81"/>
            <rFont val="Corbel"/>
            <family val="2"/>
          </rPr>
          <t>este indicador, sirve para comparar como referencia del estudio de mercado con las cotizaciones de posibles proveedores.</t>
        </r>
      </text>
    </comment>
    <comment ref="C62" authorId="1" shapeId="0">
      <text>
        <r>
          <rPr>
            <sz val="9"/>
            <color indexed="81"/>
            <rFont val="Tahoma"/>
            <family val="2"/>
          </rPr>
          <t>Este es el valor que cuesta elaborar el bien o prestar un servicio</t>
        </r>
      </text>
    </comment>
    <comment ref="Y64" authorId="1" shapeId="0">
      <text>
        <r>
          <rPr>
            <sz val="10"/>
            <color indexed="81"/>
            <rFont val="Corbel"/>
            <family val="2"/>
          </rPr>
          <t>No paga CREE y se ahorra el 8,5% de salud, el 3% de ICBF, 2% Sena, por el hecho de ser persona natural declarante. Ley 1607/2012 reforma tributaria, no es sujeto pasivo del hecho generador del impuesto.</t>
        </r>
      </text>
    </comment>
    <comment ref="C66" authorId="1" shapeId="0">
      <text>
        <r>
          <rPr>
            <sz val="9"/>
            <color indexed="81"/>
            <rFont val="Tahoma"/>
            <family val="2"/>
          </rPr>
          <t>Diferencia entre el precio de venta y el costo.</t>
        </r>
      </text>
    </comment>
    <comment ref="N66" authorId="0" shapeId="0">
      <text>
        <r>
          <rPr>
            <sz val="10"/>
            <color indexed="81"/>
            <rFont val="Corbel"/>
            <family val="2"/>
          </rPr>
          <t>este indicador, sirve para comparar como referencia del estudio de mercado con las cotizaciones de posibles proveedores.</t>
        </r>
      </text>
    </comment>
    <comment ref="C69" authorId="1" shapeId="0">
      <text>
        <r>
          <rPr>
            <sz val="9"/>
            <color indexed="81"/>
            <rFont val="Tahoma"/>
            <family val="2"/>
          </rPr>
          <t>valores de la empresa para su funcionamiento. 
salarios administrativos, impuesto predial, servicios públicos, papelería, gastos de representación, depreciasiones, seguros, afiliaciones y suscripciones</t>
        </r>
      </text>
    </comment>
    <comment ref="C70" authorId="1" shapeId="0">
      <text>
        <r>
          <rPr>
            <sz val="9"/>
            <color indexed="81"/>
            <rFont val="Tahoma"/>
            <family val="2"/>
          </rPr>
          <t>valores relacionados con la comercialización del bien. 
Eje: estampillas, ica, publicidad, nómina de ventas, menajes a clientes.</t>
        </r>
      </text>
    </comment>
    <comment ref="N71" authorId="0" shapeId="0">
      <text>
        <r>
          <rPr>
            <sz val="10"/>
            <color indexed="81"/>
            <rFont val="Corbel"/>
            <family val="2"/>
          </rPr>
          <t>Tener en cuenta el pago de las estampillas por contratar con la Gobernación de Antioquia.</t>
        </r>
      </text>
    </comment>
    <comment ref="N72" authorId="0" shapeId="0">
      <text>
        <r>
          <rPr>
            <sz val="10"/>
            <color indexed="81"/>
            <rFont val="Corbel"/>
            <family val="2"/>
          </rPr>
          <t>Tener en cuenta el pago de industria y comercio, según el acuerdo municipal de cada municipio.</t>
        </r>
      </text>
    </comment>
    <comment ref="C74" authorId="1" shapeId="0">
      <text>
        <r>
          <rPr>
            <sz val="9"/>
            <color indexed="81"/>
            <rFont val="Tahoma"/>
            <family val="2"/>
          </rPr>
          <t>Ganancia por el desarrollo del objeto social de la empresa.</t>
        </r>
      </text>
    </comment>
    <comment ref="N74" authorId="0" shapeId="0">
      <text>
        <r>
          <rPr>
            <sz val="10"/>
            <color indexed="81"/>
            <rFont val="Corbel"/>
            <family val="2"/>
          </rPr>
          <t>este indicador, sirve para comparar como referencia del estudio de mercado con las cotizaciones de posibles proveedores.</t>
        </r>
      </text>
    </comment>
    <comment ref="C76" authorId="0" shapeId="0">
      <text>
        <r>
          <rPr>
            <sz val="9"/>
            <color indexed="81"/>
            <rFont val="Tahoma"/>
            <family val="2"/>
          </rPr>
          <t>No influye en la utilidad del bien o servicio.</t>
        </r>
      </text>
    </comment>
    <comment ref="C77" authorId="1" shapeId="0">
      <text>
        <r>
          <rPr>
            <sz val="9"/>
            <color indexed="81"/>
            <rFont val="Tahoma"/>
            <family val="2"/>
          </rPr>
          <t>valores que no tienen relación con ell objeto social de la empresa.
Eje: 4x1000, cuota de manejo de cuenta, intereses, multas y sanciones, retiro de activos, computador (de baja).</t>
        </r>
      </text>
    </comment>
    <comment ref="C78" authorId="1" shapeId="0">
      <text>
        <r>
          <rPr>
            <sz val="9"/>
            <color indexed="81"/>
            <rFont val="Tahoma"/>
            <family val="2"/>
          </rPr>
          <t>valor obtenido por la operación del negocio antes de impuestos.</t>
        </r>
      </text>
    </comment>
    <comment ref="C80" authorId="1" shapeId="0">
      <text>
        <r>
          <rPr>
            <sz val="9"/>
            <color indexed="81"/>
            <rFont val="Tahoma"/>
            <family val="2"/>
          </rPr>
          <t>Impuesto directo, del orden nacional, sin beneficio para quien lo paga, de carácter obligatorio, con el propósito de sostener el funcionamiento del estado.</t>
        </r>
      </text>
    </comment>
    <comment ref="N80" authorId="1" shapeId="0">
      <text>
        <r>
          <rPr>
            <sz val="10"/>
            <color indexed="81"/>
            <rFont val="Corbel"/>
            <family val="2"/>
          </rPr>
          <t>El impuesto sobre la renta y complementarios a cargo de los contribuyentes declarantes (personas naturales) es el que resulte de aplicar la tarifa según tabla de dicho impuesto comprendida entre el 19% hasta el 33%, Art. 241 del Estatuto Tributario. para este ejemplo se tomó el mayor %.</t>
        </r>
      </text>
    </comment>
    <comment ref="N81" authorId="1" shapeId="0">
      <text>
        <r>
          <rPr>
            <sz val="10"/>
            <color indexed="81"/>
            <rFont val="Corbel"/>
            <family val="2"/>
          </rPr>
          <t>El impuesto sobre la renta y complementarios  a cargo de los contribuyentes no declarante (persona natural), es el que resulte de sumar las retenciones en l fuente por venta de bienes o prestación de servicios realizadas por los clientes. Art. 6 del E.T.</t>
        </r>
      </text>
    </comment>
    <comment ref="N82" authorId="2" shapeId="0">
      <text>
        <r>
          <rPr>
            <sz val="10"/>
            <color indexed="81"/>
            <rFont val="Corbel"/>
            <family val="2"/>
          </rPr>
          <t>El impuesto de renta y complementarios para contribuyentes declarantes (sociedades, personas jurídicas), es el que resulte de aplicar la tarifa del 25% sobre los ingresos depurados, (según art. 26  y 240 del Estatuto Tributario).</t>
        </r>
      </text>
    </comment>
    <comment ref="C83" authorId="1" shapeId="0">
      <text>
        <r>
          <rPr>
            <sz val="9"/>
            <color indexed="81"/>
            <rFont val="Tahoma"/>
            <family val="2"/>
          </rPr>
          <t>para sostener los aportes a la salud 8,5% , ICBF 3%, sena 2%.</t>
        </r>
      </text>
    </comment>
    <comment ref="N83" authorId="2" shapeId="0">
      <text>
        <r>
          <rPr>
            <sz val="10"/>
            <color indexed="81"/>
            <rFont val="Corbel"/>
            <family val="2"/>
          </rPr>
          <t>Aplica tarifa del E.T. art. 240, son responsables las personas jurídicas por lo tanto aplica como un menor valor de la utilidad neta.</t>
        </r>
      </text>
    </comment>
    <comment ref="C84" authorId="1" shapeId="0">
      <text>
        <r>
          <rPr>
            <sz val="9"/>
            <color indexed="81"/>
            <rFont val="Tahoma"/>
            <family val="2"/>
          </rPr>
          <t>ganancia para los dueños de la empresa a la que ha de aplicar si da a lugar el 10% de reserva legal.</t>
        </r>
      </text>
    </comment>
    <comment ref="N84" authorId="0" shapeId="0">
      <text>
        <r>
          <rPr>
            <sz val="10"/>
            <color indexed="81"/>
            <rFont val="Corbel"/>
            <family val="2"/>
          </rPr>
          <t>este indicador, sirve para comparar como referencia del estudio de mercado con las cotizaciones de posibles proveedores.</t>
        </r>
      </text>
    </comment>
    <comment ref="C98" authorId="0" shapeId="0">
      <text>
        <r>
          <rPr>
            <sz val="11"/>
            <color indexed="81"/>
            <rFont val="Corbel"/>
            <family val="2"/>
          </rPr>
          <t>la fla hace rteica  a los proveedores ubicados en itaguí si no está ubicado en itaguí no le practica, según tablas definido por el municipio de itagui.</t>
        </r>
      </text>
    </comment>
    <comment ref="C105" authorId="2" shapeId="0">
      <text>
        <r>
          <rPr>
            <sz val="11"/>
            <color indexed="81"/>
            <rFont val="Corbel"/>
            <family val="2"/>
          </rPr>
          <t>*Ordenanza de la Gobernación de Antioquia. 
*Sujeto Activo: Gobernación de Ant. 
*Sujeto Pasivo: Contratistas-proveedores
*Tener en cuenta las excepciones en convenios y contratos  interadministrativos.</t>
        </r>
      </text>
    </comment>
    <comment ref="AC121" authorId="1" shapeId="0">
      <text>
        <r>
          <rPr>
            <sz val="11"/>
            <color indexed="81"/>
            <rFont val="Corbel"/>
            <family val="2"/>
          </rPr>
          <t>Este dato solo es informativo, porque es el impuesto de renta que que paga la persona natural no declarante, que ya ha sido cobrado por medio de la retención en la fuente. No se resta nuevamente.</t>
        </r>
      </text>
    </comment>
    <comment ref="Y122" authorId="0" shapeId="0">
      <text>
        <r>
          <rPr>
            <sz val="9"/>
            <color indexed="81"/>
            <rFont val="Tahoma"/>
            <family val="2"/>
          </rPr>
          <t>Saldo a favor</t>
        </r>
      </text>
    </comment>
  </commentList>
</comments>
</file>

<file path=xl/comments2.xml><?xml version="1.0" encoding="utf-8"?>
<comments xmlns="http://schemas.openxmlformats.org/spreadsheetml/2006/main">
  <authors>
    <author>lenovo</author>
    <author>LILIANA MARIA PEREZ BUSTAMANTE</author>
    <author>JOSE HERMES HIDALGO GIRALDO</author>
  </authors>
  <commentList>
    <comment ref="AC36" authorId="0" shapeId="0">
      <text>
        <r>
          <rPr>
            <sz val="8"/>
            <color indexed="81"/>
            <rFont val="Tahoma"/>
            <family val="2"/>
          </rPr>
          <t xml:space="preserve">es una medida de tendencia central, que es apropiada cuando en un conjunto de datos cada uno de ellos tiene una importancia relativa (o peso) respecto de los demás datos. Se obtiene multiplicando cada uno de los datos por su ponderación (peso) para luego sumarlos, obteniendo así una suma ponderada; después se divide ésta entre la suma de los pesos, dando como resultado la media ponderada
</t>
        </r>
      </text>
    </comment>
    <comment ref="F39" authorId="0" shapeId="0">
      <text>
        <r>
          <rPr>
            <sz val="11"/>
            <color indexed="81"/>
            <rFont val="Corbel"/>
            <family val="2"/>
          </rPr>
          <t>ingresos Operacionales es igual a referirse a Ventas netas.</t>
        </r>
      </text>
    </comment>
    <comment ref="N56" authorId="0" shapeId="0">
      <text>
        <r>
          <rPr>
            <sz val="10"/>
            <color indexed="81"/>
            <rFont val="Corbel"/>
            <family val="2"/>
          </rPr>
          <t>este indicador, sirve para comparar como referencia del estudio de mercado con las cotizaciones de posibles proveedores.</t>
        </r>
      </text>
    </comment>
    <comment ref="C62" authorId="1" shapeId="0">
      <text>
        <r>
          <rPr>
            <sz val="9"/>
            <color indexed="81"/>
            <rFont val="Tahoma"/>
            <family val="2"/>
          </rPr>
          <t>Este es el valor que cuesta elaborar el bien o prestar un servicio</t>
        </r>
      </text>
    </comment>
    <comment ref="Y64" authorId="1" shapeId="0">
      <text>
        <r>
          <rPr>
            <sz val="10"/>
            <color indexed="81"/>
            <rFont val="Corbel"/>
            <family val="2"/>
          </rPr>
          <t>No paga CREE y se ahorra el 8,5% de salud, el 3% de ICBF, 2% Sena, por el hecho de ser persona natural declarante. Ley 1607/2012 reforma tributaria, no es sujeto pasivo del hecho generador del impuesto.</t>
        </r>
      </text>
    </comment>
    <comment ref="C66" authorId="1" shapeId="0">
      <text>
        <r>
          <rPr>
            <sz val="9"/>
            <color indexed="81"/>
            <rFont val="Tahoma"/>
            <family val="2"/>
          </rPr>
          <t>Diferencia entre el precio de venta y el costo.</t>
        </r>
      </text>
    </comment>
    <comment ref="N66" authorId="0" shapeId="0">
      <text>
        <r>
          <rPr>
            <sz val="10"/>
            <color indexed="81"/>
            <rFont val="Corbel"/>
            <family val="2"/>
          </rPr>
          <t>este indicador, sirve para comparar como referencia del estudio de mercado con las cotizaciones de posibles proveedores.</t>
        </r>
      </text>
    </comment>
    <comment ref="C69" authorId="1" shapeId="0">
      <text>
        <r>
          <rPr>
            <sz val="9"/>
            <color indexed="81"/>
            <rFont val="Tahoma"/>
            <family val="2"/>
          </rPr>
          <t>valores de la empresa para su funcionamiento. 
salarios administrativos, impuesto predial, servicios públicos, papelería, gastos de representación, depreciasiones, seguros, afiliaciones y suscripciones</t>
        </r>
      </text>
    </comment>
    <comment ref="C70" authorId="1" shapeId="0">
      <text>
        <r>
          <rPr>
            <sz val="9"/>
            <color indexed="81"/>
            <rFont val="Tahoma"/>
            <family val="2"/>
          </rPr>
          <t>valores relacionados con la comercialización del bien. 
Eje: estampillas, ica, publicidad, nómina de ventas, menajes a clientes.</t>
        </r>
      </text>
    </comment>
    <comment ref="N71" authorId="0" shapeId="0">
      <text>
        <r>
          <rPr>
            <sz val="10"/>
            <color indexed="81"/>
            <rFont val="Corbel"/>
            <family val="2"/>
          </rPr>
          <t>Tener en cuenta el pago de las estampillas por contratar con la Gobernación de Antioquia.</t>
        </r>
      </text>
    </comment>
    <comment ref="N72" authorId="0" shapeId="0">
      <text>
        <r>
          <rPr>
            <sz val="10"/>
            <color indexed="81"/>
            <rFont val="Corbel"/>
            <family val="2"/>
          </rPr>
          <t>Tener en cuenta el pago de industria y comercio, según el acuerdo municipal de cada municipio.</t>
        </r>
      </text>
    </comment>
    <comment ref="C74" authorId="1" shapeId="0">
      <text>
        <r>
          <rPr>
            <sz val="9"/>
            <color indexed="81"/>
            <rFont val="Tahoma"/>
            <family val="2"/>
          </rPr>
          <t>Ganancia por el desarrollo del objeto social de la empresa.</t>
        </r>
      </text>
    </comment>
    <comment ref="N74" authorId="0" shapeId="0">
      <text>
        <r>
          <rPr>
            <sz val="10"/>
            <color indexed="81"/>
            <rFont val="Corbel"/>
            <family val="2"/>
          </rPr>
          <t>este indicador, sirve para comparar como referencia del estudio de mercado con las cotizaciones de posibles proveedores.</t>
        </r>
      </text>
    </comment>
    <comment ref="C76" authorId="0" shapeId="0">
      <text>
        <r>
          <rPr>
            <sz val="9"/>
            <color indexed="81"/>
            <rFont val="Tahoma"/>
            <family val="2"/>
          </rPr>
          <t>No influye en la utilidad del bien o servicio.</t>
        </r>
      </text>
    </comment>
    <comment ref="C77" authorId="1" shapeId="0">
      <text>
        <r>
          <rPr>
            <sz val="9"/>
            <color indexed="81"/>
            <rFont val="Tahoma"/>
            <family val="2"/>
          </rPr>
          <t>valores que no tienen relación con ell objeto social de la empresa.
Eje: 4x1000, cuota de manejo de cuenta, intereses, multas y sanciones, retiro de activos, computador (de baja).</t>
        </r>
      </text>
    </comment>
    <comment ref="C78" authorId="1" shapeId="0">
      <text>
        <r>
          <rPr>
            <sz val="9"/>
            <color indexed="81"/>
            <rFont val="Tahoma"/>
            <family val="2"/>
          </rPr>
          <t>valor obtenido por la operación del negocio antes de impuestos.</t>
        </r>
      </text>
    </comment>
    <comment ref="C80" authorId="1" shapeId="0">
      <text>
        <r>
          <rPr>
            <sz val="9"/>
            <color indexed="81"/>
            <rFont val="Tahoma"/>
            <family val="2"/>
          </rPr>
          <t>Impuesto directo, del orden nacional, sin beneficio para quien lo paga, de carácter obligatorio, con el propósito de sostener el funcionamiento del estado.</t>
        </r>
      </text>
    </comment>
    <comment ref="N80" authorId="1" shapeId="0">
      <text>
        <r>
          <rPr>
            <sz val="10"/>
            <color indexed="81"/>
            <rFont val="Corbel"/>
            <family val="2"/>
          </rPr>
          <t>El impuesto sobre la renta y complementarios a cargo de los contribuyentes declarantes (personas naturales) es el que resulte de aplicar la tarifa según tabla de dicho impuesto comprendida entre el 19% hasta el 33%, Art. 241 del Estatuto Tributario. para este ejemplo se tomó el mayor %.</t>
        </r>
      </text>
    </comment>
    <comment ref="N81" authorId="1" shapeId="0">
      <text>
        <r>
          <rPr>
            <sz val="10"/>
            <color indexed="81"/>
            <rFont val="Corbel"/>
            <family val="2"/>
          </rPr>
          <t>El impuesto sobre la renta y complementarios  a cargo de los contribuyentes no declarante (persona natural), es el que resulte de sumar las retenciones en l fuente por venta de bienes o prestación de servicios realizadas por los clientes. Art. 6 del E.T.</t>
        </r>
      </text>
    </comment>
    <comment ref="N82" authorId="2" shapeId="0">
      <text>
        <r>
          <rPr>
            <sz val="10"/>
            <color indexed="81"/>
            <rFont val="Corbel"/>
            <family val="2"/>
          </rPr>
          <t>El impuesto de renta y complementarios para contribuyentes declarantes (sociedades, personas jurídicas), es el que resulte de aplicar la tarifa del 25% sobre los ingresos depurados, (según art. 26  y 240 del Estatuto Tributario).</t>
        </r>
      </text>
    </comment>
    <comment ref="C83" authorId="1" shapeId="0">
      <text>
        <r>
          <rPr>
            <sz val="9"/>
            <color indexed="81"/>
            <rFont val="Tahoma"/>
            <family val="2"/>
          </rPr>
          <t>para sostener los aportes a la salud 8,5% , ICBF 3%, sena 2%.</t>
        </r>
      </text>
    </comment>
    <comment ref="N83" authorId="2" shapeId="0">
      <text>
        <r>
          <rPr>
            <sz val="10"/>
            <color indexed="81"/>
            <rFont val="Corbel"/>
            <family val="2"/>
          </rPr>
          <t>Aplica tarifa del E.T. art. 240, son responsables las personas jurídicas por lo tanto aplica como un menor valor de la utilidad neta.</t>
        </r>
      </text>
    </comment>
    <comment ref="C84" authorId="1" shapeId="0">
      <text>
        <r>
          <rPr>
            <sz val="9"/>
            <color indexed="81"/>
            <rFont val="Tahoma"/>
            <family val="2"/>
          </rPr>
          <t>ganancia para los dueños de la empresa a la que ha de aplicar si da a lugar el 10% de reserva legal.</t>
        </r>
      </text>
    </comment>
    <comment ref="N84" authorId="0" shapeId="0">
      <text>
        <r>
          <rPr>
            <sz val="10"/>
            <color indexed="81"/>
            <rFont val="Corbel"/>
            <family val="2"/>
          </rPr>
          <t>este indicador, sirve para comparar como referencia del estudio de mercado con las cotizaciones de posibles proveedores.</t>
        </r>
      </text>
    </comment>
    <comment ref="C98" authorId="0" shapeId="0">
      <text>
        <r>
          <rPr>
            <sz val="11"/>
            <color indexed="81"/>
            <rFont val="Corbel"/>
            <family val="2"/>
          </rPr>
          <t>la fla hace rteica  a los proveedores ubicados en itaguí si no está ubicado en itaguí no le practica, según tablas definido por el municipio de itagui.</t>
        </r>
      </text>
    </comment>
    <comment ref="C105" authorId="2" shapeId="0">
      <text>
        <r>
          <rPr>
            <sz val="11"/>
            <color indexed="81"/>
            <rFont val="Corbel"/>
            <family val="2"/>
          </rPr>
          <t>*Ordenanza de la Gobernación de Antioquia. 
*Sujeto Activo: Gobernación de Ant. 
*Sujeto Pasivo: Contratistas-proveedores
*Tener en cuenta las excepciones en convenios y contratos  interadministrativos.</t>
        </r>
      </text>
    </comment>
    <comment ref="AC121" authorId="1" shapeId="0">
      <text>
        <r>
          <rPr>
            <sz val="11"/>
            <color indexed="81"/>
            <rFont val="Corbel"/>
            <family val="2"/>
          </rPr>
          <t>Este dato solo es informativo, porque es el impuesto de renta que que paga la persona natural no declarante, que ya ha sido cobrado por medio de la retención en la fuente. No se resta nuevamente.</t>
        </r>
      </text>
    </comment>
    <comment ref="Y122" authorId="0" shapeId="0">
      <text>
        <r>
          <rPr>
            <sz val="9"/>
            <color indexed="81"/>
            <rFont val="Tahoma"/>
            <family val="2"/>
          </rPr>
          <t>Saldo a favor</t>
        </r>
      </text>
    </comment>
  </commentList>
</comments>
</file>

<file path=xl/sharedStrings.xml><?xml version="1.0" encoding="utf-8"?>
<sst xmlns="http://schemas.openxmlformats.org/spreadsheetml/2006/main" count="505" uniqueCount="267">
  <si>
    <t>Byington</t>
  </si>
  <si>
    <t>Sector</t>
  </si>
  <si>
    <t>Industrias Manufactureras</t>
  </si>
  <si>
    <t>C</t>
  </si>
  <si>
    <t>Estado de Resultados</t>
  </si>
  <si>
    <t>Requerimiento</t>
  </si>
  <si>
    <t>Unidad de medida</t>
  </si>
  <si>
    <t>Estructura Operativa</t>
  </si>
  <si>
    <t>+</t>
  </si>
  <si>
    <t>-</t>
  </si>
  <si>
    <t>Costo de Venta</t>
  </si>
  <si>
    <t xml:space="preserve">   Materiales</t>
  </si>
  <si>
    <t xml:space="preserve">   Mano de Obra</t>
  </si>
  <si>
    <t>Impuesto</t>
  </si>
  <si>
    <t xml:space="preserve">   Costos Indirectos</t>
  </si>
  <si>
    <t>=</t>
  </si>
  <si>
    <t>Total retenciones por Renta y por ICA</t>
  </si>
  <si>
    <t>Contribución</t>
  </si>
  <si>
    <t>Retención Estampilla Pro Hospital</t>
  </si>
  <si>
    <t>Retención Estampilla Pro Desarrollo</t>
  </si>
  <si>
    <t>Retención Estampilla Pro Anciano</t>
  </si>
  <si>
    <t>Retención Estampilla Pro Politécnico</t>
  </si>
  <si>
    <t>Estructura Financiera</t>
  </si>
  <si>
    <t>Retención Estampilla Pro Unienvigado</t>
  </si>
  <si>
    <t>Total Retenciones Estampillas</t>
  </si>
  <si>
    <t>Utilidad Antes de Impuestos</t>
  </si>
  <si>
    <t>Aplicación de Pago</t>
  </si>
  <si>
    <t>Valor pagado</t>
  </si>
  <si>
    <t>%Utilidad Antes de Impuestos</t>
  </si>
  <si>
    <t>Total Retenciones</t>
  </si>
  <si>
    <t>Subtotal valor efectivo de la operación</t>
  </si>
  <si>
    <t>IVA régimen común</t>
  </si>
  <si>
    <t>Precio de venta total</t>
  </si>
  <si>
    <t>IVA generado</t>
  </si>
  <si>
    <t>IVA asumido</t>
  </si>
  <si>
    <t xml:space="preserve">Cotización 1 </t>
  </si>
  <si>
    <t xml:space="preserve">Cotización 2 </t>
  </si>
  <si>
    <t>Cotización 3</t>
  </si>
  <si>
    <t xml:space="preserve">Sirem </t>
  </si>
  <si>
    <t>Compota de 170 gramos de banano, en frasco de vidrio, empacado en cajas.</t>
  </si>
  <si>
    <t>Justificación</t>
  </si>
  <si>
    <t>Con el  fin de incorporar el mayor número de empresas del sector en análisis se determinó promediar los indicadores de ambas muestras.</t>
  </si>
  <si>
    <t>Precio de Venta Bruto</t>
  </si>
  <si>
    <t>Precio de referencia</t>
  </si>
  <si>
    <t>Impuesto de Renta Persona Natural (declarante)</t>
  </si>
  <si>
    <t>Impuesto de Renta Persona Natural (no declarante)</t>
  </si>
  <si>
    <t xml:space="preserve">Menos costos y gastos </t>
  </si>
  <si>
    <t>Media Aritmética</t>
  </si>
  <si>
    <t>Mediana</t>
  </si>
  <si>
    <t>Media Podada</t>
  </si>
  <si>
    <t>Costo</t>
  </si>
  <si>
    <t>Municipio de Marinilla - Antioquia</t>
  </si>
  <si>
    <t>Impuesto de Renta para la Equidad - CREE</t>
  </si>
  <si>
    <t xml:space="preserve">     Gastos de Administración</t>
  </si>
  <si>
    <t>Argumento Cualitativo</t>
  </si>
  <si>
    <t>Argumento Cuantitativo</t>
  </si>
  <si>
    <t>NIT</t>
  </si>
  <si>
    <t>Procesamiento y conservación de frutas, legumbres, hortalizas y tubérculos.</t>
  </si>
  <si>
    <t>Código</t>
  </si>
  <si>
    <t>Producto de uso final</t>
  </si>
  <si>
    <t>Valor pagado por la Gobernación de Antioquia a proveedor</t>
  </si>
  <si>
    <t>Impuesto de Renta Persona Jurídica</t>
  </si>
  <si>
    <t>Muestra de empresas</t>
  </si>
  <si>
    <t>Bruta</t>
  </si>
  <si>
    <t>Operativa</t>
  </si>
  <si>
    <t>Neta</t>
  </si>
  <si>
    <t>Operacional</t>
  </si>
  <si>
    <t>Lugar de entrega del bien o servicio</t>
  </si>
  <si>
    <t>Análisis estadístico de la fuente de información "SIREM"</t>
  </si>
  <si>
    <t>Nombre Actividad</t>
  </si>
  <si>
    <t>Sección</t>
  </si>
  <si>
    <t>Segmento</t>
  </si>
  <si>
    <t>Familia</t>
  </si>
  <si>
    <t>Clase</t>
  </si>
  <si>
    <t>Producto</t>
  </si>
  <si>
    <t>Mermeladas o preservativos de fruta</t>
  </si>
  <si>
    <t>Mermeladas y gelatinas y pastas de untar de nuez y dulce y conservas de fruta</t>
  </si>
  <si>
    <t>Alimentos preparados y conservados</t>
  </si>
  <si>
    <t>Datos Generales</t>
  </si>
  <si>
    <t>Régimen Simplificado Declarante de Renta
"Cuenta de Cobro"</t>
  </si>
  <si>
    <t>Régimen Simplificado No Declarante de Renta
"Cuenta de Cobro"</t>
  </si>
  <si>
    <t>Régimen Común
"Factura"</t>
  </si>
  <si>
    <t>Cantidad</t>
  </si>
  <si>
    <t>Contabilización del proveedor del pago de la Gobernación de Antioquia</t>
  </si>
  <si>
    <t xml:space="preserve">Conclusiones </t>
  </si>
  <si>
    <t xml:space="preserve">No. </t>
  </si>
  <si>
    <t>% Ingreso No Opracional</t>
  </si>
  <si>
    <t>(%) Proporción con respecto al Ingreso Operacional</t>
  </si>
  <si>
    <t>% Gastos Operacionales  de Administración</t>
  </si>
  <si>
    <t>% Gastos Operacionales de Venta</t>
  </si>
  <si>
    <t>Desviación Estandar</t>
  </si>
  <si>
    <r>
      <rPr>
        <u/>
        <sz val="12"/>
        <color theme="1"/>
        <rFont val="Corbel"/>
        <family val="2"/>
      </rPr>
      <t xml:space="preserve">           Utilidad Bruta        
</t>
    </r>
    <r>
      <rPr>
        <sz val="12"/>
        <color theme="1"/>
        <rFont val="Corbel"/>
        <family val="2"/>
      </rPr>
      <t>Ingresos Operacionales</t>
    </r>
  </si>
  <si>
    <r>
      <rPr>
        <u/>
        <sz val="12"/>
        <color theme="1"/>
        <rFont val="Corbel"/>
        <family val="2"/>
      </rPr>
      <t xml:space="preserve">           Utilidad Neta        
</t>
    </r>
    <r>
      <rPr>
        <sz val="12"/>
        <color theme="1"/>
        <rFont val="Corbel"/>
        <family val="2"/>
      </rPr>
      <t>Ingresos Operacionales</t>
    </r>
  </si>
  <si>
    <t>Desviación Estandar entre  información 
Sirem - Byington</t>
  </si>
  <si>
    <r>
      <t>Media Ponderada</t>
    </r>
    <r>
      <rPr>
        <sz val="10"/>
        <color theme="1"/>
        <rFont val="Corbel"/>
        <family val="2"/>
      </rPr>
      <t xml:space="preserve"> Sirem - Byington</t>
    </r>
  </si>
  <si>
    <t>% Costo de Venta</t>
  </si>
  <si>
    <t>% Gastos Operacionales</t>
  </si>
  <si>
    <t xml:space="preserve">     Gastos de Venta</t>
  </si>
  <si>
    <t xml:space="preserve">          Gastos de Venta x estampillas</t>
  </si>
  <si>
    <t xml:space="preserve">           Gastos de Venta x ICA</t>
  </si>
  <si>
    <t xml:space="preserve">           Gastos de Venta otros</t>
  </si>
  <si>
    <t xml:space="preserve">Gastos Operacionales  de Administración </t>
  </si>
  <si>
    <t>Gastos Operacionales  de Venta</t>
  </si>
  <si>
    <t>Gastos Operacionales</t>
  </si>
  <si>
    <t>Gastos No Operacionales</t>
  </si>
  <si>
    <t>% Gastos No Operacionales</t>
  </si>
  <si>
    <t xml:space="preserve">Ingresos No Operacionales </t>
  </si>
  <si>
    <t xml:space="preserve">Utilidad Neta  </t>
  </si>
  <si>
    <t xml:space="preserve">Utilidad Operacional </t>
  </si>
  <si>
    <t xml:space="preserve">Utilidad Bruta </t>
  </si>
  <si>
    <r>
      <rPr>
        <u/>
        <sz val="12"/>
        <color theme="1"/>
        <rFont val="Corbel"/>
        <family val="2"/>
      </rPr>
      <t xml:space="preserve">   Utilidad Operacional       
</t>
    </r>
    <r>
      <rPr>
        <sz val="12"/>
        <color theme="1"/>
        <rFont val="Corbel"/>
        <family val="2"/>
      </rPr>
      <t>Ingresos Operacionales</t>
    </r>
  </si>
  <si>
    <t>% Margen de Utilidad Bruta</t>
  </si>
  <si>
    <t>% Margen de Utilidad  
Operacional</t>
  </si>
  <si>
    <t>%  Margen de utilidad Neta</t>
  </si>
  <si>
    <t>Recolección y consolidaciónde información  - datos de la muestra (fuente de información Sirem)</t>
  </si>
  <si>
    <t>Comparación - Análisis Cuantitativo del Sector</t>
  </si>
  <si>
    <t>Comparacion entre los datos de las fuentes de Información</t>
  </si>
  <si>
    <t>Descomposición del precio de referencia</t>
  </si>
  <si>
    <r>
      <rPr>
        <u/>
        <sz val="12"/>
        <color theme="1"/>
        <rFont val="Corbel"/>
        <family val="2"/>
      </rPr>
      <t xml:space="preserve">    Total Costo de Ventas    </t>
    </r>
    <r>
      <rPr>
        <sz val="12"/>
        <color theme="1"/>
        <rFont val="Corbel"/>
        <family val="2"/>
      </rPr>
      <t xml:space="preserve">
Ingresos Operacionales</t>
    </r>
  </si>
  <si>
    <r>
      <rPr>
        <u/>
        <sz val="12"/>
        <color theme="1"/>
        <rFont val="Corbel"/>
        <family val="2"/>
      </rPr>
      <t xml:space="preserve">  Total Gastos Operacionales  </t>
    </r>
    <r>
      <rPr>
        <sz val="12"/>
        <color theme="1"/>
        <rFont val="Corbel"/>
        <family val="2"/>
      </rPr>
      <t xml:space="preserve">
Ingresos Operacionales</t>
    </r>
  </si>
  <si>
    <r>
      <rPr>
        <u/>
        <sz val="12"/>
        <color theme="1"/>
        <rFont val="Corbel"/>
        <family val="2"/>
      </rPr>
      <t>Total Gastos Operacionales de Administracion</t>
    </r>
    <r>
      <rPr>
        <sz val="12"/>
        <color theme="1"/>
        <rFont val="Corbel"/>
        <family val="2"/>
      </rPr>
      <t xml:space="preserve">  
Ingresos Operacionales</t>
    </r>
  </si>
  <si>
    <r>
      <rPr>
        <u/>
        <sz val="12"/>
        <color theme="1"/>
        <rFont val="Corbel"/>
        <family val="2"/>
      </rPr>
      <t xml:space="preserve">Total Gastos Operacionales de venta  
</t>
    </r>
    <r>
      <rPr>
        <sz val="12"/>
        <color theme="1"/>
        <rFont val="Corbel"/>
        <family val="2"/>
      </rPr>
      <t>Ingresos Operacionales</t>
    </r>
  </si>
  <si>
    <r>
      <rPr>
        <u/>
        <sz val="12"/>
        <color theme="1"/>
        <rFont val="Corbel"/>
        <family val="2"/>
      </rPr>
      <t xml:space="preserve">Total Gastos No Operacionales  
</t>
    </r>
    <r>
      <rPr>
        <sz val="12"/>
        <color theme="1"/>
        <rFont val="Corbel"/>
        <family val="2"/>
      </rPr>
      <t>Ingresos Operacionales</t>
    </r>
  </si>
  <si>
    <r>
      <rPr>
        <u/>
        <sz val="12"/>
        <color theme="1"/>
        <rFont val="Corbel"/>
        <family val="2"/>
      </rPr>
      <t>Utilidad Antes de Impuestos</t>
    </r>
    <r>
      <rPr>
        <sz val="12"/>
        <color theme="1"/>
        <rFont val="Corbel"/>
        <family val="2"/>
      </rPr>
      <t xml:space="preserve">
Ingresos Operacionales</t>
    </r>
  </si>
  <si>
    <t>% Margen de Utilidad Operacional</t>
  </si>
  <si>
    <t>%  Margen de Utilidad Neta</t>
  </si>
  <si>
    <t>Comparación - Análisis Cuantitativo del Sector con cotizaciones posibles proveedores</t>
  </si>
  <si>
    <t>% Referente</t>
  </si>
  <si>
    <t>Gastos No Operacionales  (eje. Gastos financieros)</t>
  </si>
  <si>
    <t>Análisis de la contabilización del pago de la Gobernación de Antioquia al proveedor</t>
  </si>
  <si>
    <t>RteFte x Renta x compra  (Contribuyentes declarantes)</t>
  </si>
  <si>
    <t xml:space="preserve">RteFte x Renta x compra  (Contribuyentes no declarantes) </t>
  </si>
  <si>
    <t>Análisis estadístico cotizaciones estudios de mercado</t>
  </si>
  <si>
    <t>Valor efectivo de la operación (utilidad neta)</t>
  </si>
  <si>
    <r>
      <rPr>
        <b/>
        <sz val="16"/>
        <color theme="1"/>
        <rFont val="Corbel"/>
        <family val="2"/>
      </rPr>
      <t>UNSPSC</t>
    </r>
    <r>
      <rPr>
        <sz val="16"/>
        <color theme="1"/>
        <rFont val="Corbel"/>
        <family val="2"/>
      </rPr>
      <t xml:space="preserve"> - Clasificación de bienes y servicios</t>
    </r>
  </si>
  <si>
    <r>
      <rPr>
        <b/>
        <sz val="16"/>
        <color theme="1"/>
        <rFont val="Corbel"/>
        <family val="2"/>
      </rPr>
      <t xml:space="preserve">CIIU - </t>
    </r>
    <r>
      <rPr>
        <sz val="16"/>
        <color theme="1"/>
        <rFont val="Corbel"/>
        <family val="2"/>
      </rPr>
      <t>Identificación del Sector Económico</t>
    </r>
  </si>
  <si>
    <t>Indicador
Margen de utilidad referentes</t>
  </si>
  <si>
    <t>Ingresos por ventas 
(ingresos operacionales), (Valorbruto de venta del bien)</t>
  </si>
  <si>
    <t>Se desagrega el precio de referencia de acuerdo a la información obtenida de la muestra del SIREM, para buscar la certeza de que el precio de las cotizaciones es razonable y justo</t>
  </si>
  <si>
    <t>Alimentos, Bebidas y Tabaco</t>
  </si>
  <si>
    <t>Unidad</t>
  </si>
  <si>
    <r>
      <t xml:space="preserve">Declaración </t>
    </r>
    <r>
      <rPr>
        <b/>
        <sz val="14"/>
        <color theme="1"/>
        <rFont val="Corbel"/>
        <family val="2"/>
      </rPr>
      <t>IVA</t>
    </r>
    <r>
      <rPr>
        <sz val="14"/>
        <color theme="1"/>
        <rFont val="Corbel"/>
        <family val="2"/>
      </rPr>
      <t xml:space="preserve"> generado por pagar a la  Dían</t>
    </r>
  </si>
  <si>
    <r>
      <t xml:space="preserve">Declaracion de </t>
    </r>
    <r>
      <rPr>
        <b/>
        <sz val="14"/>
        <color theme="1"/>
        <rFont val="Corbel"/>
        <family val="2"/>
      </rPr>
      <t>Renta</t>
    </r>
    <r>
      <rPr>
        <sz val="14"/>
        <color theme="1"/>
        <rFont val="Corbel"/>
        <family val="2"/>
      </rPr>
      <t xml:space="preserve"> y Complementarios </t>
    </r>
  </si>
  <si>
    <r>
      <t xml:space="preserve">Menos Declaración de </t>
    </r>
    <r>
      <rPr>
        <b/>
        <sz val="14"/>
        <color theme="1"/>
        <rFont val="Corbel"/>
        <family val="2"/>
      </rPr>
      <t>Renta CREE</t>
    </r>
  </si>
  <si>
    <r>
      <t xml:space="preserve">Total Declaración de </t>
    </r>
    <r>
      <rPr>
        <b/>
        <sz val="14"/>
        <color theme="1"/>
        <rFont val="Corbel"/>
        <family val="2"/>
      </rPr>
      <t>Renta</t>
    </r>
    <r>
      <rPr>
        <sz val="14"/>
        <color theme="1"/>
        <rFont val="Corbel"/>
        <family val="2"/>
      </rPr>
      <t xml:space="preserve"> y Complementarios  
(a pagar)/ a favor</t>
    </r>
  </si>
  <si>
    <t>Menos Retenciones en la fuente retenidas x ventas</t>
  </si>
  <si>
    <t>Retención ICA (cuando aplique)</t>
  </si>
  <si>
    <t>SOLICITUD DE COTIZACION PARA LA GOBERNACION DE ANTIOQUIA</t>
  </si>
  <si>
    <t>DEPENDENCIA:</t>
  </si>
  <si>
    <t>FECHA:</t>
  </si>
  <si>
    <t>La Gobernación de Antioquia para el desarrollo de sus actividades requiere los bienes y/o servicios descritos en el documento, los cuales se deben contratar bajo las mejores condiciones disponibles para el Estado. Lo contactamos ya que usted es un posible prestador de servicio y/o proveedor del objeto a desarrollar,  por lo que nos permitimos solicitar su valioso apoyo a efecto de proporcionarnos una cotización de los bienes y/o servicios indicados. Este documento no genera obligación alguna para la dependencia o entidad.</t>
  </si>
  <si>
    <t>NECESIDAD:</t>
  </si>
  <si>
    <t>DATOS DEL SOLICITANTE:</t>
  </si>
  <si>
    <t>DATOS DEL COTIZANTE:</t>
  </si>
  <si>
    <t>NOMBRE:</t>
  </si>
  <si>
    <t>CARGO:</t>
  </si>
  <si>
    <t>TELEFONO:</t>
  </si>
  <si>
    <t>CIUDAD</t>
  </si>
  <si>
    <t>EMAIL:</t>
  </si>
  <si>
    <t>DIRECCION:</t>
  </si>
  <si>
    <t>ITEM</t>
  </si>
  <si>
    <t>DETALLE DEL BIEN O SERVICIO A COTIZAR</t>
  </si>
  <si>
    <t>INFORMACIÓN DEL COTIZANTE</t>
  </si>
  <si>
    <t>A. DESCRIPCIÓN GENERAL</t>
  </si>
  <si>
    <t>B. DESCRIPCION DETALLADA 
[FICHA TÉCNICA]</t>
  </si>
  <si>
    <t>FACTOR DE CUANTIFICACION</t>
  </si>
  <si>
    <t>F. LUGAR DE ENTREGA O EJECUCIÓN</t>
  </si>
  <si>
    <t>VALOR UNITARIO</t>
  </si>
  <si>
    <t>VALOR SEGÚN CANTIDAD</t>
  </si>
  <si>
    <t>C. UNIDAD DE MEDIDA</t>
  </si>
  <si>
    <t>D. CANTIDAD SOLICITADA</t>
  </si>
  <si>
    <t>E. OTROS ASPECTOS ADICIONALES: 
(Ej.: Tiempo dedicación, Duración, entre otros)</t>
  </si>
  <si>
    <t>G1. VALOR BASICO SIN IVA [$]</t>
  </si>
  <si>
    <t>G2. VALOR UNITARIO CONSIDERANDO SOLICITUD (E.)</t>
  </si>
  <si>
    <t>H. DESCUENTO POR CANTIDAD [%]</t>
  </si>
  <si>
    <t>I. SUBTOTAL ITEM (SIN IVA)
(G2xDx(1-H)) = [$]</t>
  </si>
  <si>
    <t>J. IVA
[%]</t>
  </si>
  <si>
    <t>K. SUBTOTAL IVA
(I x J) = [$]</t>
  </si>
  <si>
    <t>L. TOTAL ITEM (CON IVA)
(I + K) = [$]</t>
  </si>
  <si>
    <t>M. GARANTIA COMERCIAL</t>
  </si>
  <si>
    <t>SubTOTAL</t>
  </si>
  <si>
    <t>CONCEPTO</t>
  </si>
  <si>
    <t>[%]</t>
  </si>
  <si>
    <t>TOTAL [$]</t>
  </si>
  <si>
    <t>S. MONEDA DE COTIZACION:</t>
  </si>
  <si>
    <t>TRM (EN $)</t>
  </si>
  <si>
    <t>N. ADMINISTRACION</t>
  </si>
  <si>
    <t>T. VIGENCIA DE LA COTIZACION:</t>
  </si>
  <si>
    <t>O. UTILIDAD</t>
  </si>
  <si>
    <t>U. TIEMPO DE ENTREGA:</t>
  </si>
  <si>
    <t>P. OTROS CONCEPTOS</t>
  </si>
  <si>
    <t>Q. IVA (INDIRECTOS - N/O/P)</t>
  </si>
  <si>
    <t>V. OBSERVACIONES ADICIONALES:</t>
  </si>
  <si>
    <t>TOTAL COTIZACION</t>
  </si>
  <si>
    <r>
      <t xml:space="preserve">NOTA1: </t>
    </r>
    <r>
      <rPr>
        <sz val="11"/>
        <rFont val="Arial"/>
        <family val="2"/>
      </rPr>
      <t>Por concepto de "ADMINISTRACION" debe indicarse a que items coresponde y desagregarse.</t>
    </r>
  </si>
  <si>
    <t>NOMBRE Y FIRMA DE PERSONA QUE PRESENTA LA COTIZACION:</t>
  </si>
  <si>
    <t>Estampilla Pro Desarrollo Departamental</t>
  </si>
  <si>
    <t>Estampilla Pro Bienestar del Adulto Mayor</t>
  </si>
  <si>
    <t>Estampilla Politecnico JIC</t>
  </si>
  <si>
    <t>Estampilla Pro Hospitales Públicos de Antioquia</t>
  </si>
  <si>
    <t>Estampilla Pro Inst. Univ. Envigado</t>
  </si>
  <si>
    <t>CUADRO 1</t>
  </si>
  <si>
    <t>COMPARATIVO DE PRECIOS DE REFERENCIA</t>
  </si>
  <si>
    <t>TIPO DE BIEN / SERVICIO</t>
  </si>
  <si>
    <t>COSTO UNITARIO DE REFERENCIA SELECCIONADO</t>
  </si>
  <si>
    <t>COSTO FINAL [$]</t>
  </si>
  <si>
    <t>DESCRIPCION CLARA</t>
  </si>
  <si>
    <t>VALOR ESTIMADO
[$]</t>
  </si>
  <si>
    <t>TIPO DE IVA</t>
  </si>
  <si>
    <t>METODO DE CALCULO
(Ej.: Promedio, Menor precio)</t>
  </si>
  <si>
    <t>HISTORICO
GOBERNACION</t>
  </si>
  <si>
    <t>COTIZACION1</t>
  </si>
  <si>
    <t>COTIZACION2</t>
  </si>
  <si>
    <t>COTIZACION3</t>
  </si>
  <si>
    <t>OTROS</t>
  </si>
  <si>
    <t>%</t>
  </si>
  <si>
    <t>ADMINISTRACION</t>
  </si>
  <si>
    <t>UTILIDAD</t>
  </si>
  <si>
    <t>IMPREVISTOS</t>
  </si>
  <si>
    <t>OTROS CONCEPTOS</t>
  </si>
  <si>
    <t>IVA</t>
  </si>
  <si>
    <t>ANEXO:</t>
  </si>
  <si>
    <t>EQUIPO</t>
  </si>
  <si>
    <t xml:space="preserve">FECHA: </t>
  </si>
  <si>
    <t>MANO DE OBRA</t>
  </si>
  <si>
    <t>PRESUPUESTO OFICIAL</t>
  </si>
  <si>
    <t>MATERIALES</t>
  </si>
  <si>
    <t xml:space="preserve">OBJETO: </t>
  </si>
  <si>
    <t>CATEGORIA</t>
  </si>
  <si>
    <t>FACTORES DE CUANTIFICACION</t>
  </si>
  <si>
    <t>A. DESCRIPCIÓN CLARA</t>
  </si>
  <si>
    <t>C. UNIDAD MEDIDA</t>
  </si>
  <si>
    <t xml:space="preserve">D. CANT. </t>
  </si>
  <si>
    <t>ASPECTOS ADICIONALES</t>
  </si>
  <si>
    <t>G. VALOR SIN IVA [$]</t>
  </si>
  <si>
    <t>H. DESCUENTO POR CANT. [%]</t>
  </si>
  <si>
    <t>I. SUBTOTAL ITEM
(GxDxD2xD3x(1-H)) = [$]</t>
  </si>
  <si>
    <t xml:space="preserve">J. IVA [%]
</t>
  </si>
  <si>
    <t>L. TOTAL ITEM 
(I + K) = [$]</t>
  </si>
  <si>
    <t>M. OBSERVACIONES</t>
  </si>
  <si>
    <t>C2. UM</t>
  </si>
  <si>
    <t>D2. CANT. / %</t>
  </si>
  <si>
    <t>C3. UM</t>
  </si>
  <si>
    <t>D3. CANT. / %</t>
  </si>
  <si>
    <t>SubTOTAL3</t>
  </si>
  <si>
    <t>P. SUBTOTAL I (COSTOS DIRECTOS)</t>
  </si>
  <si>
    <t>N. MONEDA DE PRESUPUESTACION:</t>
  </si>
  <si>
    <t>COP</t>
  </si>
  <si>
    <t>Q. SUBTOTAL K (IVA COSTOS DIRECTOS)</t>
  </si>
  <si>
    <t>O. TASA DE CAMBIO (SI APLICA)</t>
  </si>
  <si>
    <t>N/A</t>
  </si>
  <si>
    <t>R. ADMINISTRACION</t>
  </si>
  <si>
    <t>R1.</t>
  </si>
  <si>
    <t>R2.</t>
  </si>
  <si>
    <t>S. OTROS CONCEPTOS</t>
  </si>
  <si>
    <t xml:space="preserve">ROL TECNICO: </t>
  </si>
  <si>
    <t>T. UTILIDAD (FACTOR MULTIPLICADOR)</t>
  </si>
  <si>
    <t>U. SUBTOTAL IVA (R+S+T)</t>
  </si>
  <si>
    <t xml:space="preserve">AVAL TECNICO: </t>
  </si>
  <si>
    <t>ORDENADOR DEL GASTO:</t>
  </si>
  <si>
    <t>NOMBRE O RAZON SOCIAL:</t>
  </si>
  <si>
    <t>IDENTIFICACIÓN CÉDULA O NIT:</t>
  </si>
  <si>
    <t>CONTACTO</t>
  </si>
  <si>
    <t>TELÉFONO CONTACTO</t>
  </si>
  <si>
    <t>Total retención por estampillas</t>
  </si>
  <si>
    <t xml:space="preserve">Recuerde que a toda cuenta u orden de pago a favor de personas naturales y/o jurídicas que efectúe el Departamento de Antioquia, proveniente de actos tales como contratos, pedidos o facturas, se les realizará el cobro de todos los impuestos a los que haya lugar, incluyendo las siguientes: 
</t>
  </si>
  <si>
    <t>CIIU</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</si>
</sst>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00_-;\-* #,##0.00_-;_-* &quot;-&quot;??_-;_-@_-"/>
    <numFmt numFmtId="165" formatCode="_(* #,##0_);_(* \(#,##0\);_(* &quot;-&quot;??_);_(@_)"/>
    <numFmt numFmtId="166" formatCode="0.0%"/>
    <numFmt numFmtId="167" formatCode="_-* #,##0_-;\-* #,##0_-;_-* &quot;-&quot;??_-;_-@_-"/>
    <numFmt numFmtId="168" formatCode="_ &quot;$&quot;\ * #,##0.00_ ;_ &quot;$&quot;\ * \-#,##0.00_ ;_ &quot;$&quot;\ * &quot;-&quot;??_ ;_ @_ "/>
    <numFmt numFmtId="169" formatCode="_ &quot;$&quot;\ * #,##0_ ;_ &quot;$&quot;\ * \-#,##0_ ;_ &quot;$&quot;\ * &quot;-&quot;??_ ;_ @_ "/>
    <numFmt numFmtId="170" formatCode="_ * #,##0.00_ ;_ * \-#,##0.00_ ;_ * &quot;-&quot;??_ ;_ @_ "/>
    <numFmt numFmtId="171" formatCode="_ * #,##0_ ;_ * \-#,##0_ ;_ * &quot;-&quot;??_ ;_ @_ "/>
  </numFmts>
  <fonts count="32" x14ac:knownFonts="1">
    <font>
      <sz val="11"/>
      <color theme="1"/>
      <name val="Calibri"/>
      <family val="2"/>
      <scheme val="minor"/>
    </font>
    <font>
      <sz val="11"/>
      <color theme="1"/>
      <name val="Calibri"/>
      <family val="2"/>
      <scheme val="minor"/>
    </font>
    <font>
      <sz val="9"/>
      <color indexed="81"/>
      <name val="Tahoma"/>
      <family val="2"/>
    </font>
    <font>
      <sz val="18"/>
      <color theme="3"/>
      <name val="Calibri Light"/>
      <family val="2"/>
      <scheme val="major"/>
    </font>
    <font>
      <sz val="8"/>
      <name val="Calibri"/>
      <family val="2"/>
      <scheme val="minor"/>
    </font>
    <font>
      <u/>
      <sz val="11"/>
      <color theme="11"/>
      <name val="Calibri"/>
      <family val="2"/>
      <scheme val="minor"/>
    </font>
    <font>
      <sz val="12"/>
      <color theme="1"/>
      <name val="Corbel"/>
      <family val="2"/>
    </font>
    <font>
      <b/>
      <sz val="12"/>
      <color theme="1"/>
      <name val="Corbel"/>
      <family val="2"/>
    </font>
    <font>
      <sz val="10"/>
      <color indexed="81"/>
      <name val="Corbel"/>
      <family val="2"/>
    </font>
    <font>
      <u/>
      <sz val="12"/>
      <color theme="1"/>
      <name val="Corbel"/>
      <family val="2"/>
    </font>
    <font>
      <b/>
      <sz val="12"/>
      <color rgb="FFFF0000"/>
      <name val="Corbel"/>
      <family val="2"/>
    </font>
    <font>
      <i/>
      <sz val="12"/>
      <color theme="1"/>
      <name val="Corbel"/>
      <family val="2"/>
    </font>
    <font>
      <sz val="10"/>
      <color theme="1"/>
      <name val="Corbel"/>
      <family val="2"/>
    </font>
    <font>
      <sz val="8"/>
      <color indexed="81"/>
      <name val="Tahoma"/>
      <family val="2"/>
    </font>
    <font>
      <sz val="12"/>
      <color rgb="FFFF0000"/>
      <name val="Corbel"/>
      <family val="2"/>
    </font>
    <font>
      <sz val="16"/>
      <color theme="1"/>
      <name val="Corbel"/>
      <family val="2"/>
    </font>
    <font>
      <b/>
      <sz val="16"/>
      <color theme="1"/>
      <name val="Corbel"/>
      <family val="2"/>
    </font>
    <font>
      <sz val="14"/>
      <color theme="1"/>
      <name val="Corbel"/>
      <family val="2"/>
    </font>
    <font>
      <sz val="11"/>
      <color indexed="81"/>
      <name val="Corbel"/>
      <family val="2"/>
    </font>
    <font>
      <b/>
      <sz val="14"/>
      <color theme="1"/>
      <name val="Corbel"/>
      <family val="2"/>
    </font>
    <font>
      <b/>
      <sz val="14"/>
      <name val="Corbel"/>
      <family val="2"/>
    </font>
    <font>
      <b/>
      <sz val="14"/>
      <color rgb="FFFF0000"/>
      <name val="Corbel"/>
      <family val="2"/>
    </font>
    <font>
      <sz val="10"/>
      <name val="Arial"/>
      <family val="2"/>
    </font>
    <font>
      <b/>
      <sz val="18"/>
      <name val="Arial"/>
      <family val="2"/>
    </font>
    <font>
      <sz val="11"/>
      <name val="Arial"/>
      <family val="2"/>
    </font>
    <font>
      <b/>
      <sz val="12"/>
      <name val="Arial"/>
      <family val="2"/>
    </font>
    <font>
      <sz val="12"/>
      <name val="Arial"/>
      <family val="2"/>
    </font>
    <font>
      <b/>
      <sz val="11"/>
      <name val="Arial"/>
      <family val="2"/>
    </font>
    <font>
      <b/>
      <sz val="10"/>
      <name val="Arial"/>
      <family val="2"/>
    </font>
    <font>
      <sz val="10"/>
      <name val="Arial Narrow"/>
      <family val="2"/>
    </font>
    <font>
      <sz val="8"/>
      <name val="Arial"/>
      <family val="2"/>
    </font>
    <font>
      <u/>
      <sz val="10"/>
      <color indexed="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79998168889431442"/>
        <bgColor indexed="64"/>
      </patternFill>
    </fill>
  </fills>
  <borders count="3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diagonal/>
    </border>
    <border>
      <left style="hair">
        <color auto="1"/>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2" fillId="0" borderId="0"/>
    <xf numFmtId="168" fontId="22" fillId="0" borderId="0" applyFont="0" applyFill="0" applyBorder="0" applyAlignment="0" applyProtection="0"/>
    <xf numFmtId="9" fontId="22" fillId="0" borderId="0" applyFont="0" applyFill="0" applyBorder="0" applyAlignment="0" applyProtection="0"/>
    <xf numFmtId="170" fontId="22" fillId="0" borderId="0" applyFont="0" applyFill="0" applyBorder="0" applyAlignment="0" applyProtection="0"/>
    <xf numFmtId="0" fontId="31" fillId="0" borderId="0" applyNumberFormat="0" applyFill="0" applyBorder="0" applyAlignment="0" applyProtection="0">
      <alignment vertical="top"/>
      <protection locked="0"/>
    </xf>
  </cellStyleXfs>
  <cellXfs count="458">
    <xf numFmtId="0" fontId="0" fillId="0" borderId="0" xfId="0"/>
    <xf numFmtId="165" fontId="7" fillId="0" borderId="0" xfId="1" applyNumberFormat="1" applyFont="1" applyFill="1" applyBorder="1" applyAlignment="1">
      <alignment vertical="center"/>
    </xf>
    <xf numFmtId="0" fontId="6" fillId="0" borderId="0" xfId="0" applyFont="1" applyAlignment="1">
      <alignment vertical="center"/>
    </xf>
    <xf numFmtId="167" fontId="7" fillId="0" borderId="0" xfId="1" applyNumberFormat="1" applyFont="1" applyFill="1" applyBorder="1" applyAlignment="1">
      <alignment horizontal="center" vertical="center"/>
    </xf>
    <xf numFmtId="0" fontId="6" fillId="0" borderId="0" xfId="0" applyFont="1" applyFill="1"/>
    <xf numFmtId="0" fontId="7" fillId="0" borderId="0" xfId="0" applyFont="1" applyFill="1"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Fill="1" applyBorder="1"/>
    <xf numFmtId="0" fontId="6" fillId="0" borderId="0" xfId="0" applyFont="1" applyAlignment="1"/>
    <xf numFmtId="0" fontId="6" fillId="0" borderId="3" xfId="0" applyFont="1" applyFill="1" applyBorder="1" applyAlignment="1">
      <alignment vertical="center" wrapText="1"/>
    </xf>
    <xf numFmtId="0" fontId="6" fillId="0" borderId="0" xfId="0" applyFont="1" applyFill="1" applyBorder="1" applyAlignment="1"/>
    <xf numFmtId="9" fontId="6" fillId="0" borderId="0" xfId="2" applyFont="1" applyFill="1" applyBorder="1" applyAlignment="1">
      <alignment horizontal="center" vertical="center"/>
    </xf>
    <xf numFmtId="0" fontId="6" fillId="0" borderId="0" xfId="0" applyFont="1" applyFill="1" applyBorder="1" applyAlignment="1">
      <alignment horizontal="center" vertical="center"/>
    </xf>
    <xf numFmtId="9" fontId="6" fillId="0" borderId="0" xfId="2" applyFont="1" applyFill="1" applyAlignment="1">
      <alignment horizontal="center" vertical="center"/>
    </xf>
    <xf numFmtId="9" fontId="6" fillId="0" borderId="0" xfId="0" applyNumberFormat="1" applyFont="1"/>
    <xf numFmtId="9" fontId="6" fillId="0" borderId="0" xfId="2" applyFont="1" applyAlignment="1">
      <alignment vertical="center"/>
    </xf>
    <xf numFmtId="165" fontId="6" fillId="0" borderId="0" xfId="1" applyNumberFormat="1" applyFont="1" applyFill="1" applyBorder="1" applyAlignment="1">
      <alignment vertical="center"/>
    </xf>
    <xf numFmtId="2" fontId="6" fillId="0" borderId="0" xfId="0" applyNumberFormat="1" applyFont="1"/>
    <xf numFmtId="165" fontId="7" fillId="0" borderId="0" xfId="1" applyNumberFormat="1" applyFont="1" applyFill="1" applyBorder="1"/>
    <xf numFmtId="165" fontId="6" fillId="0" borderId="0" xfId="1" applyNumberFormat="1" applyFont="1" applyFill="1" applyBorder="1"/>
    <xf numFmtId="0" fontId="6" fillId="0" borderId="0" xfId="0" applyFont="1" applyFill="1" applyBorder="1" applyAlignment="1">
      <alignment vertical="center"/>
    </xf>
    <xf numFmtId="9" fontId="6" fillId="0" borderId="0" xfId="0" applyNumberFormat="1" applyFont="1" applyAlignment="1">
      <alignment vertical="center"/>
    </xf>
    <xf numFmtId="43" fontId="6" fillId="0" borderId="0" xfId="1" applyFont="1" applyAlignment="1">
      <alignment vertical="center"/>
    </xf>
    <xf numFmtId="0" fontId="6" fillId="0" borderId="0" xfId="0" applyFont="1" applyFill="1" applyAlignment="1">
      <alignment vertical="center"/>
    </xf>
    <xf numFmtId="1" fontId="10" fillId="0" borderId="0" xfId="0" applyNumberFormat="1" applyFont="1" applyFill="1" applyBorder="1" applyAlignment="1">
      <alignment horizontal="center"/>
    </xf>
    <xf numFmtId="0" fontId="6" fillId="0" borderId="0" xfId="0" applyFont="1" applyFill="1" applyBorder="1" applyAlignment="1">
      <alignment horizontal="center" vertical="center" textRotation="90" wrapText="1"/>
    </xf>
    <xf numFmtId="0" fontId="6" fillId="0" borderId="0" xfId="0" applyFont="1" applyFill="1" applyBorder="1" applyAlignment="1">
      <alignment horizontal="left" vertical="center" wrapText="1"/>
    </xf>
    <xf numFmtId="1" fontId="10" fillId="0" borderId="0" xfId="0" applyNumberFormat="1" applyFont="1" applyFill="1" applyBorder="1" applyAlignment="1">
      <alignment horizontal="right"/>
    </xf>
    <xf numFmtId="9" fontId="6" fillId="0" borderId="0" xfId="0" applyNumberFormat="1" applyFont="1" applyFill="1" applyBorder="1"/>
    <xf numFmtId="1"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0" fontId="11" fillId="0" borderId="0" xfId="0" applyFont="1"/>
    <xf numFmtId="0" fontId="6" fillId="0" borderId="0" xfId="0" applyFont="1" applyFill="1" applyBorder="1" applyAlignment="1">
      <alignment vertical="center" wrapText="1"/>
    </xf>
    <xf numFmtId="165" fontId="7" fillId="0" borderId="0" xfId="1" applyNumberFormat="1" applyFont="1" applyFill="1" applyBorder="1" applyAlignment="1">
      <alignment horizontal="center" vertical="center"/>
    </xf>
    <xf numFmtId="0" fontId="6" fillId="3" borderId="12" xfId="0" applyFont="1" applyFill="1" applyBorder="1" applyAlignment="1">
      <alignment horizontal="center" vertical="center" textRotation="90"/>
    </xf>
    <xf numFmtId="0" fontId="6" fillId="0" borderId="1" xfId="0" applyFont="1" applyBorder="1" applyAlignment="1">
      <alignment horizontal="center" vertical="center" wrapText="1"/>
    </xf>
    <xf numFmtId="0" fontId="6" fillId="0" borderId="0" xfId="0" applyFont="1" applyFill="1" applyBorder="1" applyAlignment="1">
      <alignment horizontal="center"/>
    </xf>
    <xf numFmtId="0" fontId="6" fillId="0" borderId="1" xfId="0" applyFont="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wrapText="1"/>
    </xf>
    <xf numFmtId="9" fontId="6" fillId="0" borderId="0" xfId="2" applyFont="1" applyFill="1" applyBorder="1" applyAlignment="1">
      <alignment horizontal="center" vertical="center" wrapText="1"/>
    </xf>
    <xf numFmtId="9" fontId="7" fillId="0" borderId="0" xfId="2" applyFont="1" applyFill="1" applyBorder="1" applyAlignment="1">
      <alignment horizontal="center" vertical="center"/>
    </xf>
    <xf numFmtId="0" fontId="6" fillId="0" borderId="0" xfId="0" applyFont="1" applyAlignment="1">
      <alignment wrapText="1"/>
    </xf>
    <xf numFmtId="0" fontId="6" fillId="0" borderId="10" xfId="0" applyFont="1" applyBorder="1" applyAlignment="1">
      <alignment horizontal="center" vertical="center" wrapText="1"/>
    </xf>
    <xf numFmtId="9" fontId="6" fillId="0" borderId="0" xfId="0" applyNumberFormat="1" applyFont="1" applyFill="1" applyBorder="1" applyAlignment="1">
      <alignment vertical="center"/>
    </xf>
    <xf numFmtId="9" fontId="6" fillId="0" borderId="11" xfId="0" applyNumberFormat="1" applyFont="1" applyFill="1" applyBorder="1" applyAlignment="1">
      <alignment vertical="center"/>
    </xf>
    <xf numFmtId="1" fontId="14" fillId="0" borderId="0" xfId="0" applyNumberFormat="1" applyFont="1" applyFill="1" applyBorder="1" applyAlignment="1">
      <alignment horizontal="right"/>
    </xf>
    <xf numFmtId="0" fontId="15" fillId="0" borderId="0" xfId="0" applyFont="1" applyAlignment="1">
      <alignment vertical="center"/>
    </xf>
    <xf numFmtId="0" fontId="17" fillId="0" borderId="0" xfId="0" applyFont="1" applyFill="1"/>
    <xf numFmtId="0" fontId="15" fillId="0" borderId="0" xfId="0" applyFont="1" applyFill="1"/>
    <xf numFmtId="165" fontId="17" fillId="0" borderId="0" xfId="1" applyNumberFormat="1" applyFont="1" applyFill="1" applyBorder="1" applyAlignment="1">
      <alignment vertical="center"/>
    </xf>
    <xf numFmtId="0" fontId="17" fillId="0" borderId="0" xfId="0" applyFont="1" applyAlignment="1">
      <alignment vertical="center"/>
    </xf>
    <xf numFmtId="0" fontId="19" fillId="0" borderId="0" xfId="0" applyFont="1" applyFill="1" applyBorder="1" applyAlignment="1">
      <alignment vertical="center" wrapText="1"/>
    </xf>
    <xf numFmtId="0" fontId="17"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7" fillId="0" borderId="0" xfId="0" applyFont="1"/>
    <xf numFmtId="9" fontId="19" fillId="0" borderId="0" xfId="2" applyFont="1" applyFill="1" applyBorder="1" applyAlignment="1">
      <alignment vertical="center"/>
    </xf>
    <xf numFmtId="9" fontId="17" fillId="0" borderId="1" xfId="2" applyFont="1" applyBorder="1" applyAlignment="1">
      <alignment horizontal="center" vertical="center" wrapText="1"/>
    </xf>
    <xf numFmtId="0" fontId="17" fillId="0" borderId="7" xfId="0" applyFont="1" applyFill="1" applyBorder="1" applyAlignment="1">
      <alignment horizontal="center" vertical="center"/>
    </xf>
    <xf numFmtId="9" fontId="19" fillId="0" borderId="1" xfId="2" applyFont="1" applyFill="1" applyBorder="1" applyAlignment="1">
      <alignment horizontal="center" vertical="center"/>
    </xf>
    <xf numFmtId="0" fontId="17" fillId="5" borderId="1" xfId="0" applyFont="1" applyFill="1" applyBorder="1" applyAlignment="1">
      <alignment horizontal="center" vertical="center"/>
    </xf>
    <xf numFmtId="9" fontId="19" fillId="5" borderId="1" xfId="2" applyFont="1" applyFill="1" applyBorder="1" applyAlignment="1">
      <alignment horizontal="center" vertical="center"/>
    </xf>
    <xf numFmtId="0" fontId="17" fillId="0" borderId="1" xfId="0" applyFont="1" applyBorder="1"/>
    <xf numFmtId="0" fontId="17" fillId="0" borderId="14" xfId="0" applyFont="1" applyBorder="1" applyAlignment="1">
      <alignment horizontal="center" vertical="center"/>
    </xf>
    <xf numFmtId="0" fontId="17" fillId="0" borderId="8" xfId="0" applyFont="1" applyBorder="1" applyAlignment="1">
      <alignment horizontal="center" vertical="center"/>
    </xf>
    <xf numFmtId="0" fontId="17" fillId="3" borderId="0" xfId="0" applyFont="1" applyFill="1"/>
    <xf numFmtId="0" fontId="6" fillId="0" borderId="0" xfId="0" applyFont="1" applyAlignment="1">
      <alignment horizontal="center"/>
    </xf>
    <xf numFmtId="0" fontId="17" fillId="0" borderId="0" xfId="0" applyFont="1" applyAlignment="1">
      <alignment horizontal="right" vertical="center"/>
    </xf>
    <xf numFmtId="165" fontId="17" fillId="0" borderId="0" xfId="1" applyNumberFormat="1" applyFont="1" applyFill="1" applyBorder="1" applyAlignment="1">
      <alignment horizontal="right" vertical="center"/>
    </xf>
    <xf numFmtId="165" fontId="19" fillId="0" borderId="0" xfId="1" applyNumberFormat="1" applyFont="1" applyFill="1" applyBorder="1" applyAlignment="1">
      <alignment horizontal="right" vertical="center"/>
    </xf>
    <xf numFmtId="0" fontId="17" fillId="0" borderId="0" xfId="0" applyFont="1" applyFill="1" applyBorder="1" applyAlignment="1">
      <alignment horizontal="center" vertical="center"/>
    </xf>
    <xf numFmtId="1" fontId="21" fillId="0" borderId="0" xfId="0" applyNumberFormat="1" applyFont="1" applyFill="1" applyBorder="1" applyAlignment="1">
      <alignment horizontal="right" vertical="center"/>
    </xf>
    <xf numFmtId="165" fontId="19" fillId="0" borderId="0" xfId="0" applyNumberFormat="1" applyFont="1" applyFill="1" applyBorder="1" applyAlignment="1">
      <alignment horizontal="right" vertical="center"/>
    </xf>
    <xf numFmtId="0" fontId="17" fillId="0" borderId="0" xfId="0" applyFont="1" applyFill="1" applyAlignment="1">
      <alignment vertical="center"/>
    </xf>
    <xf numFmtId="0" fontId="19" fillId="0" borderId="0" xfId="0" applyFont="1" applyFill="1" applyBorder="1" applyAlignment="1">
      <alignment horizontal="right" vertical="center"/>
    </xf>
    <xf numFmtId="0" fontId="19" fillId="0" borderId="0" xfId="0" applyFont="1" applyFill="1" applyAlignment="1">
      <alignment horizontal="right" vertical="center"/>
    </xf>
    <xf numFmtId="0" fontId="17" fillId="0" borderId="0" xfId="0" applyFont="1" applyFill="1" applyAlignment="1">
      <alignment horizontal="right" vertical="center"/>
    </xf>
    <xf numFmtId="0" fontId="17" fillId="0" borderId="0" xfId="0" applyFont="1" applyFill="1" applyBorder="1" applyAlignment="1">
      <alignment vertical="center"/>
    </xf>
    <xf numFmtId="9" fontId="17" fillId="0" borderId="1" xfId="2" applyFont="1" applyBorder="1" applyAlignment="1">
      <alignment horizontal="center" vertical="center" wrapText="1"/>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6" fillId="0" borderId="1" xfId="0" applyFont="1" applyBorder="1" applyAlignment="1">
      <alignment horizontal="center" vertical="center" wrapText="1"/>
    </xf>
    <xf numFmtId="0" fontId="6" fillId="3" borderId="12" xfId="0" applyFont="1" applyFill="1" applyBorder="1" applyAlignment="1">
      <alignment horizontal="center" vertical="center" textRotation="90"/>
    </xf>
    <xf numFmtId="0" fontId="6" fillId="0" borderId="10" xfId="0" applyFont="1" applyBorder="1" applyAlignment="1">
      <alignment horizontal="center" vertical="center" wrapText="1"/>
    </xf>
    <xf numFmtId="0" fontId="6" fillId="0" borderId="1" xfId="0" applyFont="1" applyBorder="1" applyAlignment="1">
      <alignment horizontal="center" vertical="center"/>
    </xf>
    <xf numFmtId="0" fontId="17" fillId="3"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6" fillId="0" borderId="1" xfId="0" applyFont="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5" fillId="3" borderId="1" xfId="0" applyFont="1" applyFill="1" applyBorder="1" applyAlignment="1">
      <alignment horizontal="center" vertical="center"/>
    </xf>
    <xf numFmtId="0" fontId="17" fillId="5" borderId="5"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 xfId="0" applyFont="1" applyFill="1" applyBorder="1" applyAlignment="1">
      <alignment horizontal="center"/>
    </xf>
    <xf numFmtId="0" fontId="17" fillId="3" borderId="2" xfId="0" applyFont="1" applyFill="1" applyBorder="1" applyAlignment="1">
      <alignment horizontal="left"/>
    </xf>
    <xf numFmtId="0" fontId="17" fillId="3" borderId="3" xfId="0" applyFont="1" applyFill="1" applyBorder="1" applyAlignment="1">
      <alignment horizontal="left"/>
    </xf>
    <xf numFmtId="0" fontId="17" fillId="3" borderId="4" xfId="0" applyFont="1" applyFill="1" applyBorder="1" applyAlignment="1">
      <alignment horizontal="left"/>
    </xf>
    <xf numFmtId="0" fontId="17" fillId="3" borderId="5"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6" xfId="0" applyFont="1" applyFill="1" applyBorder="1" applyAlignment="1">
      <alignment horizontal="left" vertical="center"/>
    </xf>
    <xf numFmtId="0" fontId="17" fillId="3" borderId="14" xfId="0" applyFont="1" applyFill="1" applyBorder="1" applyAlignment="1">
      <alignment horizontal="left" vertical="center"/>
    </xf>
    <xf numFmtId="0" fontId="17" fillId="3" borderId="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8"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9" xfId="0" applyFont="1" applyFill="1" applyBorder="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17" fillId="5" borderId="1" xfId="0" applyFont="1" applyFill="1" applyBorder="1" applyAlignment="1">
      <alignment horizontal="left"/>
    </xf>
    <xf numFmtId="0" fontId="15" fillId="2" borderId="1" xfId="0" applyFont="1" applyFill="1" applyBorder="1" applyAlignment="1">
      <alignment horizontal="center"/>
    </xf>
    <xf numFmtId="9" fontId="17" fillId="3" borderId="1" xfId="2"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2" xfId="0" applyFont="1" applyFill="1" applyBorder="1" applyAlignment="1">
      <alignment horizontal="center" wrapText="1"/>
    </xf>
    <xf numFmtId="0" fontId="6" fillId="3" borderId="4" xfId="0" applyFont="1" applyFill="1" applyBorder="1" applyAlignment="1">
      <alignment horizontal="center" wrapText="1"/>
    </xf>
    <xf numFmtId="0" fontId="15" fillId="2"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7" fillId="3" borderId="1" xfId="0" applyFont="1" applyFill="1" applyBorder="1" applyAlignment="1">
      <alignment horizontal="center" vertical="center"/>
    </xf>
    <xf numFmtId="9" fontId="17" fillId="0" borderId="0" xfId="2" applyFont="1" applyBorder="1" applyAlignment="1">
      <alignment horizontal="center" vertical="center"/>
    </xf>
    <xf numFmtId="9" fontId="17" fillId="3" borderId="0" xfId="2" applyFont="1" applyFill="1" applyBorder="1" applyAlignment="1">
      <alignment horizontal="center" vertical="center"/>
    </xf>
    <xf numFmtId="9" fontId="17" fillId="3" borderId="13" xfId="2" applyFont="1" applyFill="1" applyBorder="1" applyAlignment="1">
      <alignment horizontal="center" vertical="center"/>
    </xf>
    <xf numFmtId="9" fontId="17" fillId="0" borderId="13" xfId="2" applyFont="1" applyBorder="1" applyAlignment="1">
      <alignment horizontal="center" vertical="center"/>
    </xf>
    <xf numFmtId="0" fontId="6" fillId="0" borderId="1" xfId="0" applyFont="1" applyBorder="1" applyAlignment="1">
      <alignment horizontal="center" vertical="center" wrapText="1"/>
    </xf>
    <xf numFmtId="9" fontId="17" fillId="0" borderId="1" xfId="2"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9" fontId="19" fillId="0" borderId="7" xfId="2" applyFont="1" applyBorder="1" applyAlignment="1">
      <alignment horizontal="center" vertical="center"/>
    </xf>
    <xf numFmtId="9" fontId="19" fillId="0" borderId="1" xfId="2" applyFont="1" applyBorder="1" applyAlignment="1">
      <alignment horizontal="center" vertical="center"/>
    </xf>
    <xf numFmtId="0" fontId="6" fillId="0" borderId="10" xfId="0" applyFont="1" applyBorder="1" applyAlignment="1">
      <alignment horizontal="center" vertical="center" wrapText="1"/>
    </xf>
    <xf numFmtId="0" fontId="15" fillId="3" borderId="10" xfId="0" applyFont="1" applyFill="1" applyBorder="1" applyAlignment="1">
      <alignment horizontal="center" vertical="center"/>
    </xf>
    <xf numFmtId="0" fontId="17" fillId="3" borderId="14"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165" fontId="19" fillId="5" borderId="1" xfId="1" applyNumberFormat="1" applyFont="1" applyFill="1" applyBorder="1" applyAlignment="1">
      <alignment horizontal="center" vertical="center"/>
    </xf>
    <xf numFmtId="0" fontId="17" fillId="0" borderId="1" xfId="0" applyFont="1" applyFill="1" applyBorder="1" applyAlignment="1">
      <alignment horizontal="left" vertical="center" wrapText="1"/>
    </xf>
    <xf numFmtId="9" fontId="17" fillId="5" borderId="1" xfId="0" applyNumberFormat="1" applyFont="1" applyFill="1" applyBorder="1" applyAlignment="1">
      <alignment horizontal="center" vertical="center"/>
    </xf>
    <xf numFmtId="165" fontId="19" fillId="0" borderId="1" xfId="1" applyNumberFormat="1" applyFont="1" applyFill="1" applyBorder="1" applyAlignment="1">
      <alignment horizontal="center" vertical="center"/>
    </xf>
    <xf numFmtId="0" fontId="17" fillId="3" borderId="1" xfId="0" applyFont="1" applyFill="1" applyBorder="1" applyAlignment="1">
      <alignment horizontal="center" vertical="center" wrapText="1"/>
    </xf>
    <xf numFmtId="165" fontId="17" fillId="3" borderId="1" xfId="1" applyNumberFormat="1" applyFont="1" applyFill="1" applyBorder="1" applyAlignment="1">
      <alignment horizontal="center" vertical="center" wrapText="1"/>
    </xf>
    <xf numFmtId="0" fontId="6" fillId="3" borderId="7" xfId="0" applyFont="1" applyFill="1" applyBorder="1" applyAlignment="1">
      <alignment horizontal="center" vertical="center" textRotation="90"/>
    </xf>
    <xf numFmtId="0" fontId="6" fillId="3" borderId="12" xfId="0" applyFont="1" applyFill="1" applyBorder="1" applyAlignment="1">
      <alignment horizontal="center" vertical="center" textRotation="90"/>
    </xf>
    <xf numFmtId="9" fontId="17" fillId="0" borderId="2" xfId="0" applyNumberFormat="1" applyFont="1" applyFill="1" applyBorder="1" applyAlignment="1">
      <alignment horizontal="center" vertical="center"/>
    </xf>
    <xf numFmtId="9" fontId="17" fillId="0" borderId="4" xfId="0"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0" fontId="6" fillId="0" borderId="1" xfId="0" applyFont="1" applyFill="1" applyBorder="1" applyAlignment="1">
      <alignment horizontal="center" vertical="center"/>
    </xf>
    <xf numFmtId="9" fontId="17" fillId="0" borderId="1" xfId="0" applyNumberFormat="1" applyFont="1" applyFill="1" applyBorder="1" applyAlignment="1">
      <alignment horizontal="center" vertical="center"/>
    </xf>
    <xf numFmtId="165" fontId="17" fillId="0" borderId="1" xfId="1" applyNumberFormat="1" applyFont="1" applyFill="1" applyBorder="1" applyAlignment="1">
      <alignment horizontal="center" vertical="center"/>
    </xf>
    <xf numFmtId="1" fontId="17" fillId="0" borderId="1" xfId="1" applyNumberFormat="1" applyFont="1" applyFill="1" applyBorder="1" applyAlignment="1">
      <alignment horizontal="right" vertical="center"/>
    </xf>
    <xf numFmtId="166" fontId="20" fillId="3" borderId="2" xfId="2" applyNumberFormat="1" applyFont="1" applyFill="1" applyBorder="1" applyAlignment="1" applyProtection="1">
      <alignment horizontal="right" vertical="center"/>
      <protection hidden="1"/>
    </xf>
    <xf numFmtId="166" fontId="20" fillId="3" borderId="3" xfId="2" applyNumberFormat="1" applyFont="1" applyFill="1" applyBorder="1" applyAlignment="1" applyProtection="1">
      <alignment horizontal="right" vertical="center"/>
      <protection hidden="1"/>
    </xf>
    <xf numFmtId="166" fontId="20" fillId="3" borderId="4" xfId="2" applyNumberFormat="1" applyFont="1" applyFill="1" applyBorder="1" applyAlignment="1" applyProtection="1">
      <alignment horizontal="right" vertical="center"/>
      <protection hidden="1"/>
    </xf>
    <xf numFmtId="1" fontId="20" fillId="3" borderId="2" xfId="0" applyNumberFormat="1" applyFont="1" applyFill="1" applyBorder="1" applyAlignment="1">
      <alignment horizontal="right" vertical="center"/>
    </xf>
    <xf numFmtId="1" fontId="20" fillId="3" borderId="3" xfId="0" applyNumberFormat="1" applyFont="1" applyFill="1" applyBorder="1" applyAlignment="1">
      <alignment horizontal="right" vertical="center"/>
    </xf>
    <xf numFmtId="1" fontId="20" fillId="3" borderId="4" xfId="0" applyNumberFormat="1" applyFont="1" applyFill="1" applyBorder="1" applyAlignment="1">
      <alignment horizontal="right" vertical="center"/>
    </xf>
    <xf numFmtId="0" fontId="6" fillId="2" borderId="1" xfId="0" applyFont="1" applyFill="1" applyBorder="1" applyAlignment="1">
      <alignment horizontal="center" vertical="center" textRotation="90" wrapText="1"/>
    </xf>
    <xf numFmtId="1" fontId="17" fillId="0" borderId="2" xfId="1" applyNumberFormat="1" applyFont="1" applyFill="1" applyBorder="1" applyAlignment="1">
      <alignment horizontal="right" vertical="center"/>
    </xf>
    <xf numFmtId="1" fontId="17" fillId="0" borderId="3" xfId="1" applyNumberFormat="1" applyFont="1" applyFill="1" applyBorder="1" applyAlignment="1">
      <alignment horizontal="right" vertical="center"/>
    </xf>
    <xf numFmtId="1" fontId="17" fillId="0" borderId="4" xfId="1" applyNumberFormat="1" applyFont="1" applyFill="1" applyBorder="1" applyAlignment="1">
      <alignment horizontal="right" vertical="center"/>
    </xf>
    <xf numFmtId="166" fontId="17"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65" fontId="17" fillId="0" borderId="2" xfId="1" applyNumberFormat="1" applyFont="1" applyFill="1" applyBorder="1" applyAlignment="1">
      <alignment horizontal="center" vertical="center"/>
    </xf>
    <xf numFmtId="165" fontId="17" fillId="0" borderId="3" xfId="1" applyNumberFormat="1" applyFont="1" applyFill="1" applyBorder="1" applyAlignment="1">
      <alignment horizontal="center" vertical="center"/>
    </xf>
    <xf numFmtId="165" fontId="17" fillId="0" borderId="4" xfId="1" applyNumberFormat="1" applyFont="1" applyFill="1" applyBorder="1" applyAlignment="1">
      <alignment horizontal="center" vertical="center"/>
    </xf>
    <xf numFmtId="0" fontId="19" fillId="3" borderId="1" xfId="0" applyFont="1" applyFill="1" applyBorder="1" applyAlignment="1">
      <alignment horizontal="left" vertical="center" wrapText="1"/>
    </xf>
    <xf numFmtId="165" fontId="19" fillId="3" borderId="1" xfId="1" applyNumberFormat="1"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9" fontId="19" fillId="3" borderId="5" xfId="2" applyFont="1" applyFill="1" applyBorder="1" applyAlignment="1">
      <alignment horizontal="center" vertical="center"/>
    </xf>
    <xf numFmtId="9" fontId="19" fillId="3" borderId="6" xfId="2" applyFont="1" applyFill="1" applyBorder="1" applyAlignment="1">
      <alignment horizontal="center" vertical="center"/>
    </xf>
    <xf numFmtId="9" fontId="19" fillId="3" borderId="8" xfId="2" applyFont="1" applyFill="1" applyBorder="1" applyAlignment="1">
      <alignment horizontal="center" vertical="center"/>
    </xf>
    <xf numFmtId="9" fontId="19" fillId="3" borderId="9" xfId="2" applyFont="1" applyFill="1" applyBorder="1" applyAlignment="1">
      <alignment horizontal="center" vertical="center"/>
    </xf>
    <xf numFmtId="0" fontId="19" fillId="3" borderId="2" xfId="0" applyFont="1" applyFill="1" applyBorder="1" applyAlignment="1">
      <alignment horizontal="left" vertical="center" wrapText="1"/>
    </xf>
    <xf numFmtId="0" fontId="15" fillId="2" borderId="28" xfId="0" applyFont="1" applyFill="1" applyBorder="1" applyAlignment="1">
      <alignment horizontal="center"/>
    </xf>
    <xf numFmtId="0" fontId="6" fillId="2" borderId="12" xfId="0" applyFont="1" applyFill="1" applyBorder="1" applyAlignment="1">
      <alignment horizontal="center" vertical="center" textRotation="90"/>
    </xf>
    <xf numFmtId="0" fontId="6" fillId="2" borderId="10" xfId="0" applyFont="1" applyFill="1" applyBorder="1" applyAlignment="1">
      <alignment horizontal="center" vertical="center" textRotation="90"/>
    </xf>
    <xf numFmtId="0" fontId="17" fillId="0" borderId="10" xfId="0" applyFont="1" applyFill="1" applyBorder="1" applyAlignment="1">
      <alignment horizontal="left" vertical="center" wrapText="1"/>
    </xf>
    <xf numFmtId="9" fontId="17" fillId="0" borderId="10" xfId="0" applyNumberFormat="1" applyFont="1" applyFill="1" applyBorder="1" applyAlignment="1">
      <alignment horizontal="center" vertical="center"/>
    </xf>
    <xf numFmtId="165" fontId="19" fillId="0" borderId="10" xfId="1" applyNumberFormat="1" applyFont="1" applyFill="1" applyBorder="1" applyAlignment="1">
      <alignment horizontal="center" vertical="center"/>
    </xf>
    <xf numFmtId="0" fontId="6" fillId="3" borderId="7" xfId="0" applyFont="1" applyFill="1" applyBorder="1" applyAlignment="1">
      <alignment horizontal="center" vertical="center" textRotation="90" wrapText="1"/>
    </xf>
    <xf numFmtId="0" fontId="6" fillId="3" borderId="12" xfId="0" applyFont="1" applyFill="1" applyBorder="1" applyAlignment="1">
      <alignment horizontal="center" vertical="center" textRotation="90" wrapText="1"/>
    </xf>
    <xf numFmtId="0" fontId="6" fillId="3" borderId="10" xfId="0" applyFont="1" applyFill="1" applyBorder="1" applyAlignment="1">
      <alignment horizontal="center" vertical="center" textRotation="90" wrapText="1"/>
    </xf>
    <xf numFmtId="166" fontId="17" fillId="0" borderId="1" xfId="0" applyNumberFormat="1" applyFont="1" applyFill="1" applyBorder="1" applyAlignment="1">
      <alignment horizontal="center" vertical="center"/>
    </xf>
    <xf numFmtId="0" fontId="6" fillId="4" borderId="7" xfId="0" applyFont="1" applyFill="1" applyBorder="1" applyAlignment="1">
      <alignment horizontal="center" vertical="center" textRotation="90" wrapText="1"/>
    </xf>
    <xf numFmtId="0" fontId="6" fillId="4" borderId="12" xfId="0" applyFont="1" applyFill="1" applyBorder="1" applyAlignment="1">
      <alignment horizontal="center" vertical="center" textRotation="90" wrapText="1"/>
    </xf>
    <xf numFmtId="0" fontId="6" fillId="4" borderId="10" xfId="0" applyFont="1" applyFill="1" applyBorder="1" applyAlignment="1">
      <alignment horizontal="center" vertical="center" textRotation="90" wrapText="1"/>
    </xf>
    <xf numFmtId="166" fontId="17" fillId="3" borderId="1" xfId="0" applyNumberFormat="1" applyFont="1" applyFill="1" applyBorder="1" applyAlignment="1">
      <alignment horizontal="center" vertical="center"/>
    </xf>
    <xf numFmtId="165" fontId="17" fillId="0" borderId="1" xfId="0" applyNumberFormat="1" applyFont="1" applyBorder="1" applyAlignment="1">
      <alignment horizontal="center" vertical="center"/>
    </xf>
    <xf numFmtId="0" fontId="17" fillId="3" borderId="10" xfId="0" applyFont="1" applyFill="1" applyBorder="1" applyAlignment="1">
      <alignment horizontal="center" vertical="center" textRotation="90" wrapText="1"/>
    </xf>
    <xf numFmtId="0" fontId="17" fillId="3" borderId="1" xfId="0" applyFont="1" applyFill="1" applyBorder="1" applyAlignment="1">
      <alignment horizontal="center" vertical="center" textRotation="90" wrapText="1"/>
    </xf>
    <xf numFmtId="165" fontId="19" fillId="0" borderId="10" xfId="1" applyNumberFormat="1" applyFont="1" applyFill="1" applyBorder="1" applyAlignment="1">
      <alignment horizontal="right" vertical="center"/>
    </xf>
    <xf numFmtId="165" fontId="17" fillId="3" borderId="1" xfId="1" applyNumberFormat="1" applyFont="1" applyFill="1" applyBorder="1" applyAlignment="1">
      <alignment horizontal="right" vertical="center"/>
    </xf>
    <xf numFmtId="165" fontId="19" fillId="0" borderId="1" xfId="1" applyNumberFormat="1" applyFont="1" applyFill="1" applyBorder="1" applyAlignment="1">
      <alignment horizontal="right" vertical="center"/>
    </xf>
    <xf numFmtId="165" fontId="17" fillId="0" borderId="2" xfId="0" applyNumberFormat="1" applyFont="1" applyBorder="1" applyAlignment="1">
      <alignment horizontal="center" vertical="center"/>
    </xf>
    <xf numFmtId="165" fontId="17" fillId="0" borderId="3" xfId="0" applyNumberFormat="1" applyFont="1" applyBorder="1" applyAlignment="1">
      <alignment horizontal="center" vertical="center"/>
    </xf>
    <xf numFmtId="165" fontId="17" fillId="0" borderId="4" xfId="0" applyNumberFormat="1" applyFont="1" applyBorder="1" applyAlignment="1">
      <alignment horizontal="center" vertical="center"/>
    </xf>
    <xf numFmtId="9" fontId="17" fillId="0" borderId="2" xfId="2" applyFont="1" applyBorder="1" applyAlignment="1">
      <alignment horizontal="center" vertical="center" wrapText="1"/>
    </xf>
    <xf numFmtId="9" fontId="17" fillId="0" borderId="4" xfId="2" applyFont="1" applyBorder="1" applyAlignment="1">
      <alignment horizontal="center" vertical="center" wrapText="1"/>
    </xf>
    <xf numFmtId="0" fontId="17" fillId="0" borderId="1" xfId="0" applyFont="1" applyBorder="1" applyAlignment="1">
      <alignment horizontal="left" vertical="center" wrapText="1"/>
    </xf>
    <xf numFmtId="0" fontId="15" fillId="2" borderId="28" xfId="0" applyFont="1" applyFill="1" applyBorder="1" applyAlignment="1">
      <alignment horizontal="center" vertical="center"/>
    </xf>
    <xf numFmtId="0" fontId="17" fillId="0" borderId="27" xfId="0" applyFont="1" applyFill="1" applyBorder="1" applyAlignment="1">
      <alignment horizontal="center"/>
    </xf>
    <xf numFmtId="0" fontId="17" fillId="0" borderId="24" xfId="0" applyFont="1" applyBorder="1" applyAlignment="1">
      <alignment horizontal="center"/>
    </xf>
    <xf numFmtId="0" fontId="17" fillId="0" borderId="25" xfId="0" applyFont="1" applyBorder="1" applyAlignment="1">
      <alignment horizontal="center"/>
    </xf>
    <xf numFmtId="0" fontId="17" fillId="0" borderId="26" xfId="0" applyFont="1" applyBorder="1" applyAlignment="1">
      <alignment horizontal="center"/>
    </xf>
    <xf numFmtId="0" fontId="6" fillId="5" borderId="27" xfId="0" applyFont="1" applyFill="1" applyBorder="1" applyAlignment="1">
      <alignment horizontal="center" vertical="center" wrapText="1"/>
    </xf>
    <xf numFmtId="0" fontId="6" fillId="5" borderId="16"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0" xfId="0" applyFont="1" applyFill="1" applyBorder="1" applyAlignment="1">
      <alignment horizontal="center"/>
    </xf>
    <xf numFmtId="0" fontId="6" fillId="5" borderId="20" xfId="0" applyFont="1" applyFill="1" applyBorder="1" applyAlignment="1">
      <alignment horizontal="center"/>
    </xf>
    <xf numFmtId="0" fontId="6" fillId="5" borderId="21" xfId="0" applyFont="1" applyFill="1" applyBorder="1" applyAlignment="1">
      <alignment horizontal="center"/>
    </xf>
    <xf numFmtId="0" fontId="6" fillId="5" borderId="22" xfId="0" applyFont="1" applyFill="1" applyBorder="1" applyAlignment="1">
      <alignment horizontal="center"/>
    </xf>
    <xf numFmtId="0" fontId="6" fillId="5" borderId="23" xfId="0" applyFont="1" applyFill="1" applyBorder="1" applyAlignment="1">
      <alignment horizontal="center"/>
    </xf>
    <xf numFmtId="1" fontId="20" fillId="0" borderId="1" xfId="0" applyNumberFormat="1" applyFont="1" applyFill="1" applyBorder="1" applyAlignment="1">
      <alignment horizontal="right" vertical="center"/>
    </xf>
    <xf numFmtId="0" fontId="6" fillId="5" borderId="1" xfId="0" applyFont="1" applyFill="1" applyBorder="1" applyAlignment="1">
      <alignment horizontal="center" vertical="center" wrapText="1"/>
    </xf>
    <xf numFmtId="0" fontId="15" fillId="2" borderId="7" xfId="0" applyFont="1" applyFill="1" applyBorder="1" applyAlignment="1">
      <alignment horizontal="center"/>
    </xf>
    <xf numFmtId="9" fontId="17" fillId="0" borderId="1" xfId="2"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9" fontId="17" fillId="0" borderId="2" xfId="2" applyFont="1" applyFill="1" applyBorder="1" applyAlignment="1">
      <alignment horizontal="center" vertical="center"/>
    </xf>
    <xf numFmtId="9" fontId="17" fillId="0" borderId="4" xfId="2" applyFont="1" applyFill="1" applyBorder="1" applyAlignment="1">
      <alignment horizontal="center" vertical="center"/>
    </xf>
    <xf numFmtId="166" fontId="17" fillId="5"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9" fontId="17" fillId="0" borderId="1" xfId="2" applyFont="1" applyFill="1" applyBorder="1" applyAlignment="1">
      <alignment horizontal="center" vertical="center"/>
    </xf>
    <xf numFmtId="9" fontId="20" fillId="3" borderId="2" xfId="2" applyNumberFormat="1" applyFont="1" applyFill="1" applyBorder="1" applyAlignment="1" applyProtection="1">
      <alignment horizontal="right" vertical="center"/>
      <protection hidden="1"/>
    </xf>
    <xf numFmtId="9" fontId="20" fillId="3" borderId="3" xfId="2" applyNumberFormat="1" applyFont="1" applyFill="1" applyBorder="1" applyAlignment="1" applyProtection="1">
      <alignment horizontal="right" vertical="center"/>
      <protection hidden="1"/>
    </xf>
    <xf numFmtId="9" fontId="20" fillId="3" borderId="4" xfId="2" applyNumberFormat="1" applyFont="1" applyFill="1" applyBorder="1" applyAlignment="1" applyProtection="1">
      <alignment horizontal="right" vertical="center"/>
      <protection hidden="1"/>
    </xf>
    <xf numFmtId="9" fontId="19" fillId="3" borderId="2" xfId="2" applyFont="1" applyFill="1" applyBorder="1" applyAlignment="1">
      <alignment horizontal="right" vertical="center"/>
    </xf>
    <xf numFmtId="9" fontId="19" fillId="3" borderId="3" xfId="2" applyFont="1" applyFill="1" applyBorder="1" applyAlignment="1">
      <alignment horizontal="right" vertical="center"/>
    </xf>
    <xf numFmtId="9" fontId="19" fillId="3" borderId="4" xfId="2" applyFont="1" applyFill="1" applyBorder="1" applyAlignment="1">
      <alignment horizontal="right" vertical="center"/>
    </xf>
    <xf numFmtId="0" fontId="17" fillId="5" borderId="1"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10" xfId="0" applyFont="1" applyFill="1" applyBorder="1" applyAlignment="1">
      <alignment horizontal="center" vertical="center"/>
    </xf>
    <xf numFmtId="9" fontId="19" fillId="0" borderId="5" xfId="2" applyFont="1" applyFill="1" applyBorder="1" applyAlignment="1">
      <alignment horizontal="center" vertical="center"/>
    </xf>
    <xf numFmtId="9" fontId="19" fillId="0" borderId="6" xfId="2" applyFont="1" applyFill="1" applyBorder="1" applyAlignment="1">
      <alignment horizontal="center" vertical="center"/>
    </xf>
    <xf numFmtId="9" fontId="19" fillId="0" borderId="8" xfId="2" applyFont="1" applyFill="1" applyBorder="1" applyAlignment="1">
      <alignment horizontal="center" vertical="center"/>
    </xf>
    <xf numFmtId="9" fontId="19" fillId="0" borderId="9" xfId="2" applyFont="1" applyFill="1" applyBorder="1" applyAlignment="1">
      <alignment horizontal="center" vertical="center"/>
    </xf>
    <xf numFmtId="0" fontId="17" fillId="0" borderId="1"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9" fontId="17" fillId="0" borderId="15" xfId="2" applyFont="1" applyBorder="1" applyAlignment="1">
      <alignment horizontal="center" vertical="center"/>
    </xf>
    <xf numFmtId="0" fontId="17" fillId="0" borderId="1" xfId="0" applyFont="1" applyBorder="1" applyAlignment="1">
      <alignment horizontal="center" vertical="center" wrapText="1"/>
    </xf>
    <xf numFmtId="9" fontId="17" fillId="3" borderId="11" xfId="2" applyFont="1" applyFill="1" applyBorder="1" applyAlignment="1">
      <alignment horizontal="center" vertical="center"/>
    </xf>
    <xf numFmtId="9" fontId="17" fillId="3" borderId="9" xfId="2" applyFont="1" applyFill="1" applyBorder="1" applyAlignment="1">
      <alignment horizontal="center" vertical="center"/>
    </xf>
    <xf numFmtId="0" fontId="17" fillId="0" borderId="0" xfId="0" applyFont="1" applyFill="1" applyBorder="1" applyAlignment="1">
      <alignment horizontal="center"/>
    </xf>
    <xf numFmtId="0" fontId="17" fillId="0" borderId="13" xfId="0" applyFont="1" applyFill="1" applyBorder="1" applyAlignment="1">
      <alignment horizontal="center"/>
    </xf>
    <xf numFmtId="0" fontId="15" fillId="2"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6"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2" xfId="0" applyFont="1" applyFill="1" applyBorder="1" applyAlignment="1">
      <alignment horizontal="center"/>
    </xf>
    <xf numFmtId="0" fontId="17" fillId="5" borderId="3" xfId="0" applyFont="1" applyFill="1" applyBorder="1" applyAlignment="1">
      <alignment horizontal="center"/>
    </xf>
    <xf numFmtId="0" fontId="17" fillId="5" borderId="4" xfId="0" applyFont="1" applyFill="1" applyBorder="1" applyAlignment="1">
      <alignment horizontal="center"/>
    </xf>
    <xf numFmtId="0" fontId="17" fillId="5" borderId="5" xfId="0" applyFont="1" applyFill="1" applyBorder="1" applyAlignment="1">
      <alignment horizontal="center" vertical="center"/>
    </xf>
    <xf numFmtId="0" fontId="17" fillId="5" borderId="15"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9" xfId="0" applyFont="1" applyFill="1" applyBorder="1" applyAlignment="1">
      <alignment horizontal="center" vertical="center"/>
    </xf>
    <xf numFmtId="2" fontId="6" fillId="0" borderId="5"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0" fontId="17" fillId="0" borderId="15" xfId="0" applyFont="1" applyFill="1" applyBorder="1" applyAlignment="1">
      <alignment horizontal="center"/>
    </xf>
    <xf numFmtId="0" fontId="23" fillId="0" borderId="0" xfId="13" applyFont="1" applyAlignment="1">
      <alignment horizontal="center" vertical="center"/>
    </xf>
    <xf numFmtId="0" fontId="22" fillId="0" borderId="0" xfId="13" applyAlignment="1">
      <alignment horizontal="left" vertical="center"/>
    </xf>
    <xf numFmtId="0" fontId="24" fillId="0" borderId="0" xfId="13" applyFont="1" applyAlignment="1">
      <alignment horizontal="left" vertical="center"/>
    </xf>
    <xf numFmtId="0" fontId="25" fillId="0" borderId="0" xfId="13" applyFont="1" applyAlignment="1">
      <alignment horizontal="left" vertical="center"/>
    </xf>
    <xf numFmtId="0" fontId="26" fillId="0" borderId="0" xfId="13" applyFont="1" applyAlignment="1">
      <alignment horizontal="center" vertical="center"/>
    </xf>
    <xf numFmtId="0" fontId="22" fillId="0" borderId="0" xfId="13" applyFont="1" applyAlignment="1">
      <alignment horizontal="left" vertical="center"/>
    </xf>
    <xf numFmtId="0" fontId="24" fillId="0" borderId="0" xfId="13" applyFont="1" applyAlignment="1">
      <alignment horizontal="center" vertical="center" wrapText="1"/>
    </xf>
    <xf numFmtId="0" fontId="22" fillId="0" borderId="0" xfId="13" applyFont="1" applyAlignment="1">
      <alignment horizontal="left" vertical="center" wrapText="1"/>
    </xf>
    <xf numFmtId="0" fontId="27" fillId="6" borderId="24" xfId="13" applyFont="1" applyFill="1" applyBorder="1" applyAlignment="1">
      <alignment horizontal="center" vertical="center"/>
    </xf>
    <xf numFmtId="0" fontId="27" fillId="6" borderId="25" xfId="13" applyFont="1" applyFill="1" applyBorder="1" applyAlignment="1">
      <alignment horizontal="center" vertical="center"/>
    </xf>
    <xf numFmtId="0" fontId="27" fillId="6" borderId="26" xfId="13" applyFont="1" applyFill="1" applyBorder="1" applyAlignment="1">
      <alignment horizontal="center" vertical="center"/>
    </xf>
    <xf numFmtId="0" fontId="27" fillId="7" borderId="24" xfId="13" applyFont="1" applyFill="1" applyBorder="1" applyAlignment="1">
      <alignment horizontal="center" vertical="center"/>
    </xf>
    <xf numFmtId="0" fontId="27" fillId="7" borderId="25" xfId="13" applyFont="1" applyFill="1" applyBorder="1" applyAlignment="1">
      <alignment horizontal="center" vertical="center"/>
    </xf>
    <xf numFmtId="0" fontId="27" fillId="7" borderId="26" xfId="13" applyFont="1" applyFill="1" applyBorder="1" applyAlignment="1">
      <alignment horizontal="center" vertical="center"/>
    </xf>
    <xf numFmtId="0" fontId="28" fillId="0" borderId="27" xfId="13" applyFont="1" applyBorder="1" applyAlignment="1">
      <alignment vertical="center"/>
    </xf>
    <xf numFmtId="0" fontId="28" fillId="0" borderId="27" xfId="13" applyFont="1" applyBorder="1" applyAlignment="1">
      <alignment horizontal="left" vertical="center"/>
    </xf>
    <xf numFmtId="0" fontId="28" fillId="0" borderId="24" xfId="13" applyFont="1" applyBorder="1" applyAlignment="1">
      <alignment horizontal="center" vertical="center"/>
    </xf>
    <xf numFmtId="0" fontId="28" fillId="0" borderId="25" xfId="13" applyFont="1" applyBorder="1" applyAlignment="1">
      <alignment horizontal="center" vertical="center"/>
    </xf>
    <xf numFmtId="0" fontId="28" fillId="0" borderId="26" xfId="13" applyFont="1" applyBorder="1" applyAlignment="1">
      <alignment horizontal="center" vertical="center"/>
    </xf>
    <xf numFmtId="0" fontId="22" fillId="0" borderId="24" xfId="13" applyBorder="1" applyAlignment="1">
      <alignment horizontal="center" vertical="center"/>
    </xf>
    <xf numFmtId="0" fontId="22" fillId="0" borderId="26" xfId="13" applyBorder="1" applyAlignment="1">
      <alignment horizontal="center" vertical="center"/>
    </xf>
    <xf numFmtId="0" fontId="22" fillId="0" borderId="29" xfId="13" applyFont="1" applyBorder="1" applyAlignment="1">
      <alignment horizontal="center" vertical="center" wrapText="1"/>
    </xf>
    <xf numFmtId="0" fontId="27" fillId="6" borderId="24" xfId="13" applyFont="1" applyFill="1" applyBorder="1" applyAlignment="1">
      <alignment horizontal="center" vertical="center" wrapText="1"/>
    </xf>
    <xf numFmtId="0" fontId="27" fillId="6" borderId="25" xfId="13" applyFont="1" applyFill="1" applyBorder="1" applyAlignment="1">
      <alignment horizontal="center" vertical="center" wrapText="1"/>
    </xf>
    <xf numFmtId="0" fontId="27" fillId="6" borderId="26" xfId="13" applyFont="1" applyFill="1" applyBorder="1" applyAlignment="1">
      <alignment horizontal="center" vertical="center" wrapText="1"/>
    </xf>
    <xf numFmtId="0" fontId="27" fillId="7" borderId="27" xfId="13" applyFont="1" applyFill="1" applyBorder="1" applyAlignment="1">
      <alignment horizontal="center" vertical="center" wrapText="1"/>
    </xf>
    <xf numFmtId="0" fontId="22" fillId="0" borderId="30" xfId="13" applyFont="1" applyBorder="1" applyAlignment="1">
      <alignment horizontal="center" vertical="center" wrapText="1"/>
    </xf>
    <xf numFmtId="0" fontId="27" fillId="7" borderId="24" xfId="13" applyFont="1" applyFill="1" applyBorder="1" applyAlignment="1">
      <alignment horizontal="center" vertical="center" wrapText="1"/>
    </xf>
    <xf numFmtId="0" fontId="27" fillId="7" borderId="26" xfId="13" applyFont="1" applyFill="1" applyBorder="1" applyAlignment="1">
      <alignment horizontal="center" vertical="center" wrapText="1"/>
    </xf>
    <xf numFmtId="0" fontId="22" fillId="0" borderId="31" xfId="13" applyFont="1" applyBorder="1" applyAlignment="1">
      <alignment horizontal="center" vertical="center" wrapText="1"/>
    </xf>
    <xf numFmtId="0" fontId="22" fillId="0" borderId="27" xfId="13" applyFont="1" applyBorder="1" applyAlignment="1">
      <alignment horizontal="center" vertical="center" wrapText="1"/>
    </xf>
    <xf numFmtId="0" fontId="29" fillId="0" borderId="27" xfId="13" applyFont="1" applyBorder="1" applyAlignment="1">
      <alignment horizontal="center" vertical="center" wrapText="1"/>
    </xf>
    <xf numFmtId="0" fontId="22" fillId="0" borderId="27" xfId="13" applyBorder="1" applyAlignment="1">
      <alignment horizontal="center" vertical="center"/>
    </xf>
    <xf numFmtId="0" fontId="22" fillId="0" borderId="27" xfId="13" applyBorder="1" applyAlignment="1">
      <alignment horizontal="left" vertical="center"/>
    </xf>
    <xf numFmtId="169" fontId="0" fillId="0" borderId="27" xfId="14" applyNumberFormat="1" applyFont="1" applyBorder="1" applyAlignment="1">
      <alignment horizontal="left" vertical="center"/>
    </xf>
    <xf numFmtId="10" fontId="0" fillId="0" borderId="27" xfId="15" applyNumberFormat="1" applyFont="1" applyBorder="1" applyAlignment="1">
      <alignment horizontal="left" vertical="center"/>
    </xf>
    <xf numFmtId="0" fontId="22" fillId="0" borderId="27" xfId="13" applyFont="1" applyBorder="1" applyAlignment="1">
      <alignment horizontal="center" vertical="center"/>
    </xf>
    <xf numFmtId="169" fontId="0" fillId="0" borderId="32" xfId="14" applyNumberFormat="1" applyFont="1" applyBorder="1" applyAlignment="1">
      <alignment horizontal="left" vertical="center"/>
    </xf>
    <xf numFmtId="0" fontId="22" fillId="9" borderId="27" xfId="13" applyFill="1" applyBorder="1" applyAlignment="1">
      <alignment horizontal="left" vertical="center"/>
    </xf>
    <xf numFmtId="169" fontId="22" fillId="0" borderId="30" xfId="14" applyNumberFormat="1" applyFont="1" applyFill="1" applyBorder="1" applyAlignment="1">
      <alignment vertical="center"/>
    </xf>
    <xf numFmtId="0" fontId="22" fillId="0" borderId="0" xfId="13" applyBorder="1" applyAlignment="1">
      <alignment horizontal="left" vertical="center"/>
    </xf>
    <xf numFmtId="0" fontId="22" fillId="7" borderId="24" xfId="13" applyFont="1" applyFill="1" applyBorder="1" applyAlignment="1">
      <alignment horizontal="center" vertical="center"/>
    </xf>
    <xf numFmtId="0" fontId="22" fillId="7" borderId="25" xfId="13" applyFont="1" applyFill="1" applyBorder="1" applyAlignment="1">
      <alignment horizontal="center" vertical="center"/>
    </xf>
    <xf numFmtId="0" fontId="22" fillId="7" borderId="26" xfId="13" applyFont="1" applyFill="1" applyBorder="1" applyAlignment="1">
      <alignment horizontal="center" vertical="center"/>
    </xf>
    <xf numFmtId="0" fontId="22" fillId="7" borderId="27" xfId="13" applyFont="1" applyFill="1" applyBorder="1" applyAlignment="1">
      <alignment horizontal="center" vertical="center"/>
    </xf>
    <xf numFmtId="0" fontId="22" fillId="0" borderId="0" xfId="13" applyFont="1" applyBorder="1" applyAlignment="1">
      <alignment horizontal="left" vertical="center"/>
    </xf>
    <xf numFmtId="0" fontId="22" fillId="0" borderId="20" xfId="13" applyFont="1" applyBorder="1" applyAlignment="1">
      <alignment horizontal="left" vertical="center"/>
    </xf>
    <xf numFmtId="0" fontId="22" fillId="0" borderId="24" xfId="13" applyFont="1" applyBorder="1" applyAlignment="1">
      <alignment horizontal="left" vertical="center"/>
    </xf>
    <xf numFmtId="0" fontId="22" fillId="0" borderId="26" xfId="13" applyFont="1" applyBorder="1" applyAlignment="1">
      <alignment horizontal="left" vertical="center"/>
    </xf>
    <xf numFmtId="0" fontId="22" fillId="0" borderId="27" xfId="13" applyBorder="1" applyAlignment="1">
      <alignment horizontal="center" vertical="center"/>
    </xf>
    <xf numFmtId="10" fontId="22" fillId="0" borderId="27" xfId="15" applyNumberFormat="1" applyFont="1" applyBorder="1" applyAlignment="1">
      <alignment vertical="center"/>
    </xf>
    <xf numFmtId="169" fontId="22" fillId="0" borderId="27" xfId="14" applyNumberFormat="1" applyFont="1" applyFill="1" applyBorder="1" applyAlignment="1">
      <alignment vertical="center"/>
    </xf>
    <xf numFmtId="0" fontId="22" fillId="0" borderId="0" xfId="13" applyFill="1" applyBorder="1" applyAlignment="1">
      <alignment horizontal="left" vertical="center"/>
    </xf>
    <xf numFmtId="169" fontId="22" fillId="0" borderId="32" xfId="14" applyNumberFormat="1" applyFont="1" applyFill="1" applyBorder="1" applyAlignment="1">
      <alignment vertical="center"/>
    </xf>
    <xf numFmtId="0" fontId="22" fillId="0" borderId="0" xfId="13" applyFont="1" applyFill="1" applyBorder="1" applyAlignment="1">
      <alignment vertical="top"/>
    </xf>
    <xf numFmtId="0" fontId="27" fillId="7" borderId="27" xfId="13" applyFont="1" applyFill="1" applyBorder="1" applyAlignment="1">
      <alignment horizontal="center" vertical="center"/>
    </xf>
    <xf numFmtId="169" fontId="27" fillId="0" borderId="31" xfId="14" applyNumberFormat="1" applyFont="1" applyFill="1" applyBorder="1" applyAlignment="1">
      <alignment vertical="center"/>
    </xf>
    <xf numFmtId="0" fontId="22" fillId="0" borderId="0" xfId="13" applyFont="1" applyBorder="1" applyAlignment="1">
      <alignment horizontal="center" vertical="top"/>
    </xf>
    <xf numFmtId="0" fontId="22" fillId="0" borderId="0" xfId="13" applyFont="1" applyFill="1" applyBorder="1" applyAlignment="1">
      <alignment vertical="center"/>
    </xf>
    <xf numFmtId="0" fontId="22" fillId="0" borderId="0" xfId="13" applyFont="1" applyFill="1" applyBorder="1" applyAlignment="1">
      <alignment horizontal="left" vertical="center"/>
    </xf>
    <xf numFmtId="169" fontId="22" fillId="0" borderId="0" xfId="14" applyNumberFormat="1" applyFont="1" applyFill="1" applyBorder="1" applyAlignment="1">
      <alignment vertical="center"/>
    </xf>
    <xf numFmtId="0" fontId="27" fillId="0" borderId="0" xfId="13" applyFont="1" applyFill="1" applyBorder="1" applyAlignment="1">
      <alignment horizontal="left" vertical="center"/>
    </xf>
    <xf numFmtId="0" fontId="22" fillId="0" borderId="0" xfId="13" applyFont="1" applyFill="1" applyBorder="1" applyAlignment="1">
      <alignment horizontal="center" vertical="top"/>
    </xf>
    <xf numFmtId="10" fontId="0" fillId="0" borderId="0" xfId="15" applyNumberFormat="1" applyFont="1" applyAlignment="1">
      <alignment horizontal="left" vertical="center"/>
    </xf>
    <xf numFmtId="10" fontId="22" fillId="0" borderId="0" xfId="13" applyNumberFormat="1" applyAlignment="1">
      <alignment horizontal="left" vertical="center"/>
    </xf>
    <xf numFmtId="0" fontId="26" fillId="0" borderId="0" xfId="13" applyFont="1" applyAlignment="1"/>
    <xf numFmtId="0" fontId="26" fillId="0" borderId="0" xfId="13" applyFont="1"/>
    <xf numFmtId="0" fontId="25" fillId="0" borderId="0" xfId="13" applyFont="1" applyAlignment="1">
      <alignment horizontal="center"/>
    </xf>
    <xf numFmtId="0" fontId="22" fillId="0" borderId="0" xfId="13"/>
    <xf numFmtId="165" fontId="22" fillId="0" borderId="0" xfId="16" applyNumberFormat="1" applyFont="1" applyFill="1" applyBorder="1" applyAlignment="1">
      <alignment horizontal="center" vertical="center"/>
    </xf>
    <xf numFmtId="0" fontId="22" fillId="0" borderId="27" xfId="13" applyFont="1" applyBorder="1" applyAlignment="1">
      <alignment horizontal="center" vertical="center" wrapText="1"/>
    </xf>
    <xf numFmtId="0" fontId="27" fillId="6" borderId="27" xfId="13" applyFont="1" applyFill="1" applyBorder="1" applyAlignment="1">
      <alignment horizontal="center" vertical="center" wrapText="1"/>
    </xf>
    <xf numFmtId="165" fontId="22" fillId="10" borderId="27" xfId="16" applyNumberFormat="1" applyFont="1" applyFill="1" applyBorder="1" applyAlignment="1">
      <alignment horizontal="center" vertical="center" wrapText="1"/>
    </xf>
    <xf numFmtId="0" fontId="27" fillId="7" borderId="25" xfId="13" applyFont="1" applyFill="1" applyBorder="1" applyAlignment="1">
      <alignment horizontal="center" vertical="center" wrapText="1"/>
    </xf>
    <xf numFmtId="0" fontId="22" fillId="0" borderId="29" xfId="13" applyFont="1" applyBorder="1" applyAlignment="1">
      <alignment horizontal="center" vertical="center" wrapText="1"/>
    </xf>
    <xf numFmtId="165" fontId="22" fillId="10" borderId="27" xfId="16" applyNumberFormat="1" applyFont="1" applyFill="1" applyBorder="1" applyAlignment="1">
      <alignment horizontal="center" vertical="center" wrapText="1"/>
    </xf>
    <xf numFmtId="0" fontId="27" fillId="7" borderId="27" xfId="13" applyFont="1" applyFill="1" applyBorder="1" applyAlignment="1">
      <alignment horizontal="center" vertical="center" wrapText="1"/>
    </xf>
    <xf numFmtId="0" fontId="22" fillId="0" borderId="27" xfId="13" applyBorder="1"/>
    <xf numFmtId="0" fontId="22" fillId="7" borderId="27" xfId="13" applyFont="1" applyFill="1" applyBorder="1" applyAlignment="1">
      <alignment vertical="center"/>
    </xf>
    <xf numFmtId="9" fontId="22" fillId="7" borderId="26" xfId="15" applyFont="1" applyFill="1" applyBorder="1" applyAlignment="1">
      <alignment horizontal="center" vertical="center"/>
    </xf>
    <xf numFmtId="0" fontId="22" fillId="9" borderId="27" xfId="13" applyFont="1" applyFill="1" applyBorder="1" applyAlignment="1">
      <alignment horizontal="left" vertical="center"/>
    </xf>
    <xf numFmtId="0" fontId="22" fillId="9" borderId="27" xfId="13" applyFill="1" applyBorder="1" applyAlignment="1">
      <alignment horizontal="center" vertical="center"/>
    </xf>
    <xf numFmtId="169" fontId="22" fillId="9" borderId="27" xfId="14" applyNumberFormat="1" applyFont="1" applyFill="1" applyBorder="1" applyAlignment="1">
      <alignment horizontal="left" vertical="center"/>
    </xf>
    <xf numFmtId="0" fontId="22" fillId="9" borderId="27" xfId="13" applyFill="1" applyBorder="1"/>
    <xf numFmtId="0" fontId="22" fillId="0" borderId="27" xfId="13" applyFont="1" applyBorder="1" applyAlignment="1">
      <alignment vertical="center"/>
    </xf>
    <xf numFmtId="0" fontId="22" fillId="0" borderId="26" xfId="13" applyFont="1" applyBorder="1" applyAlignment="1">
      <alignment vertical="center"/>
    </xf>
    <xf numFmtId="0" fontId="24" fillId="0" borderId="0" xfId="13" applyFont="1" applyAlignment="1">
      <alignment vertical="center"/>
    </xf>
    <xf numFmtId="0" fontId="25" fillId="0" borderId="0" xfId="13" applyFont="1" applyAlignment="1">
      <alignment horizontal="center" vertical="center"/>
    </xf>
    <xf numFmtId="0" fontId="24" fillId="0" borderId="0" xfId="13" applyFont="1" applyAlignment="1">
      <alignment horizontal="left" vertical="center" wrapText="1"/>
    </xf>
    <xf numFmtId="0" fontId="27" fillId="6" borderId="27" xfId="13" applyFont="1" applyFill="1" applyBorder="1" applyAlignment="1">
      <alignment horizontal="center" vertical="center" wrapText="1"/>
    </xf>
    <xf numFmtId="0" fontId="27" fillId="0" borderId="0" xfId="13" applyFont="1" applyFill="1" applyBorder="1" applyAlignment="1">
      <alignment vertical="center" wrapText="1"/>
    </xf>
    <xf numFmtId="0" fontId="22" fillId="0" borderId="0" xfId="13" applyAlignment="1">
      <alignment vertical="center"/>
    </xf>
    <xf numFmtId="0" fontId="22" fillId="0" borderId="27" xfId="13" applyFont="1" applyBorder="1" applyAlignment="1">
      <alignment horizontal="left" vertical="center" wrapText="1"/>
    </xf>
    <xf numFmtId="0" fontId="29" fillId="0" borderId="27" xfId="13" applyFont="1" applyBorder="1" applyAlignment="1">
      <alignment horizontal="center" vertical="center" wrapText="1"/>
    </xf>
    <xf numFmtId="0" fontId="22" fillId="0" borderId="29" xfId="13" applyBorder="1" applyAlignment="1">
      <alignment horizontal="center" vertical="center"/>
    </xf>
    <xf numFmtId="0" fontId="22" fillId="0" borderId="31" xfId="13" applyBorder="1" applyAlignment="1">
      <alignment horizontal="center" vertical="center"/>
    </xf>
    <xf numFmtId="0" fontId="22" fillId="0" borderId="0" xfId="13" applyFont="1" applyAlignment="1">
      <alignment vertical="center"/>
    </xf>
    <xf numFmtId="171" fontId="0" fillId="0" borderId="27" xfId="16" applyNumberFormat="1" applyFont="1" applyBorder="1" applyAlignment="1">
      <alignment horizontal="left" vertical="center"/>
    </xf>
    <xf numFmtId="170" fontId="0" fillId="0" borderId="27" xfId="16" applyFont="1" applyBorder="1" applyAlignment="1">
      <alignment horizontal="left" vertical="center"/>
    </xf>
    <xf numFmtId="9" fontId="0" fillId="0" borderId="27" xfId="15" applyFont="1" applyBorder="1" applyAlignment="1">
      <alignment vertical="center"/>
    </xf>
    <xf numFmtId="168" fontId="0" fillId="0" borderId="27" xfId="14" applyFont="1" applyBorder="1" applyAlignment="1">
      <alignment vertical="center"/>
    </xf>
    <xf numFmtId="0" fontId="22" fillId="0" borderId="27" xfId="13" applyBorder="1" applyAlignment="1">
      <alignment vertical="center"/>
    </xf>
    <xf numFmtId="44" fontId="22" fillId="0" borderId="0" xfId="13" applyNumberFormat="1" applyAlignment="1">
      <alignment vertical="center"/>
    </xf>
    <xf numFmtId="0" fontId="22" fillId="8" borderId="24" xfId="13" applyFont="1" applyFill="1" applyBorder="1" applyAlignment="1">
      <alignment horizontal="right" vertical="center"/>
    </xf>
    <xf numFmtId="0" fontId="22" fillId="8" borderId="25" xfId="13" applyFont="1" applyFill="1" applyBorder="1" applyAlignment="1">
      <alignment horizontal="right" vertical="center"/>
    </xf>
    <xf numFmtId="0" fontId="22" fillId="8" borderId="26" xfId="13" applyFont="1" applyFill="1" applyBorder="1" applyAlignment="1">
      <alignment horizontal="right" vertical="center"/>
    </xf>
    <xf numFmtId="168" fontId="22" fillId="0" borderId="27" xfId="13" applyNumberFormat="1" applyFont="1" applyFill="1" applyBorder="1" applyAlignment="1">
      <alignment vertical="center"/>
    </xf>
    <xf numFmtId="168" fontId="22" fillId="9" borderId="27" xfId="13" applyNumberFormat="1" applyFont="1" applyFill="1" applyBorder="1" applyAlignment="1">
      <alignment vertical="center"/>
    </xf>
    <xf numFmtId="0" fontId="22" fillId="7" borderId="21" xfId="13" applyFont="1" applyFill="1" applyBorder="1" applyAlignment="1">
      <alignment vertical="center"/>
    </xf>
    <xf numFmtId="0" fontId="22" fillId="7" borderId="22" xfId="13" applyFont="1" applyFill="1" applyBorder="1" applyAlignment="1">
      <alignment vertical="center"/>
    </xf>
    <xf numFmtId="0" fontId="22" fillId="7" borderId="31" xfId="13" applyFont="1" applyFill="1" applyBorder="1" applyAlignment="1">
      <alignment horizontal="center" vertical="center"/>
    </xf>
    <xf numFmtId="0" fontId="22" fillId="0" borderId="24" xfId="13" applyFont="1" applyFill="1" applyBorder="1" applyAlignment="1">
      <alignment horizontal="left" vertical="center"/>
    </xf>
    <xf numFmtId="0" fontId="22" fillId="0" borderId="25" xfId="13" applyFont="1" applyFill="1" applyBorder="1" applyAlignment="1">
      <alignment horizontal="left" vertical="center"/>
    </xf>
    <xf numFmtId="166" fontId="22" fillId="9" borderId="27" xfId="15" applyNumberFormat="1" applyFont="1" applyFill="1" applyBorder="1" applyAlignment="1">
      <alignment horizontal="center" vertical="center"/>
    </xf>
    <xf numFmtId="168" fontId="28" fillId="0" borderId="27" xfId="13" applyNumberFormat="1" applyFont="1" applyFill="1" applyBorder="1" applyAlignment="1">
      <alignment horizontal="center" vertical="center"/>
    </xf>
    <xf numFmtId="10" fontId="22" fillId="0" borderId="27" xfId="15" applyNumberFormat="1" applyFont="1" applyFill="1" applyBorder="1" applyAlignment="1">
      <alignment horizontal="center" vertical="center"/>
    </xf>
    <xf numFmtId="168" fontId="28" fillId="0" borderId="27" xfId="14" applyFont="1" applyFill="1" applyBorder="1" applyAlignment="1">
      <alignment horizontal="center" vertical="center"/>
    </xf>
    <xf numFmtId="0" fontId="22" fillId="0" borderId="24" xfId="13" applyFont="1" applyFill="1" applyBorder="1" applyAlignment="1">
      <alignment horizontal="right" vertical="center"/>
    </xf>
    <xf numFmtId="0" fontId="22" fillId="0" borderId="26" xfId="13" applyFont="1" applyFill="1" applyBorder="1" applyAlignment="1">
      <alignment horizontal="left" vertical="center"/>
    </xf>
    <xf numFmtId="168" fontId="30" fillId="0" borderId="27" xfId="14" applyFont="1" applyFill="1" applyBorder="1" applyAlignment="1">
      <alignment horizontal="center" vertical="center"/>
    </xf>
    <xf numFmtId="168" fontId="28" fillId="0" borderId="27" xfId="14" applyFont="1" applyFill="1" applyBorder="1" applyAlignment="1">
      <alignment vertical="center"/>
    </xf>
    <xf numFmtId="0" fontId="22" fillId="0" borderId="17" xfId="13" applyFont="1" applyBorder="1" applyAlignment="1">
      <alignment horizontal="center" vertical="center"/>
    </xf>
    <xf numFmtId="0" fontId="31" fillId="0" borderId="27" xfId="17" applyBorder="1" applyAlignment="1" applyProtection="1">
      <alignment vertical="center"/>
    </xf>
    <xf numFmtId="168" fontId="0" fillId="0" borderId="0" xfId="14" applyFont="1" applyAlignment="1">
      <alignment vertical="center"/>
    </xf>
    <xf numFmtId="0" fontId="22" fillId="0" borderId="25" xfId="13" applyFont="1" applyBorder="1" applyAlignment="1">
      <alignment horizontal="left" vertical="center"/>
    </xf>
    <xf numFmtId="10" fontId="22" fillId="0" borderId="27" xfId="15" applyNumberFormat="1" applyFont="1" applyBorder="1" applyAlignment="1">
      <alignment horizontal="center" vertical="center"/>
    </xf>
    <xf numFmtId="166" fontId="22" fillId="0" borderId="27" xfId="15" applyNumberFormat="1" applyFont="1" applyBorder="1" applyAlignment="1">
      <alignment horizontal="center" vertical="center"/>
    </xf>
    <xf numFmtId="168" fontId="22" fillId="0" borderId="32" xfId="14" applyFont="1" applyFill="1" applyBorder="1" applyAlignment="1">
      <alignment vertical="center"/>
    </xf>
    <xf numFmtId="0" fontId="27" fillId="7" borderId="24" xfId="13" applyFont="1" applyFill="1" applyBorder="1" applyAlignment="1">
      <alignment vertical="center"/>
    </xf>
    <xf numFmtId="0" fontId="27" fillId="7" borderId="25" xfId="13" applyFont="1" applyFill="1" applyBorder="1" applyAlignment="1">
      <alignment vertical="center"/>
    </xf>
    <xf numFmtId="0" fontId="27" fillId="7" borderId="26" xfId="13" applyFont="1" applyFill="1" applyBorder="1" applyAlignment="1">
      <alignment vertical="center"/>
    </xf>
    <xf numFmtId="168" fontId="27" fillId="0" borderId="31" xfId="14" applyFont="1" applyFill="1" applyBorder="1" applyAlignment="1">
      <alignment vertical="center"/>
    </xf>
    <xf numFmtId="171" fontId="22" fillId="0" borderId="0" xfId="13" applyNumberFormat="1" applyAlignment="1">
      <alignment vertical="center"/>
    </xf>
    <xf numFmtId="0" fontId="22" fillId="0" borderId="26" xfId="13" applyBorder="1" applyAlignment="1">
      <alignment vertical="center"/>
    </xf>
    <xf numFmtId="0" fontId="22" fillId="0" borderId="25" xfId="13" applyBorder="1" applyAlignment="1">
      <alignment horizontal="center" vertical="center"/>
    </xf>
    <xf numFmtId="0" fontId="28" fillId="0" borderId="31" xfId="13" applyFont="1" applyBorder="1" applyAlignment="1">
      <alignment horizontal="left" vertical="center"/>
    </xf>
    <xf numFmtId="0" fontId="28" fillId="0" borderId="24" xfId="13" applyFont="1" applyBorder="1" applyAlignment="1">
      <alignment horizontal="left" vertical="center"/>
    </xf>
    <xf numFmtId="0" fontId="28" fillId="0" borderId="26" xfId="13" applyFont="1" applyBorder="1" applyAlignment="1">
      <alignment horizontal="left" vertical="center"/>
    </xf>
    <xf numFmtId="0" fontId="28" fillId="11" borderId="24" xfId="13" applyFont="1" applyFill="1" applyBorder="1" applyAlignment="1">
      <alignment vertical="center"/>
    </xf>
    <xf numFmtId="0" fontId="28" fillId="11" borderId="25" xfId="13" applyFont="1" applyFill="1" applyBorder="1" applyAlignment="1">
      <alignment vertical="center"/>
    </xf>
    <xf numFmtId="10" fontId="28" fillId="0" borderId="0" xfId="13" applyNumberFormat="1" applyFont="1" applyAlignment="1">
      <alignment horizontal="left" vertical="center"/>
    </xf>
    <xf numFmtId="0" fontId="22" fillId="0" borderId="0" xfId="13" applyAlignment="1">
      <alignment horizontal="left" vertical="center"/>
    </xf>
    <xf numFmtId="0" fontId="28" fillId="0" borderId="0" xfId="13" applyFont="1" applyAlignment="1">
      <alignment horizontal="left" vertical="center"/>
    </xf>
    <xf numFmtId="0" fontId="22" fillId="0" borderId="0" xfId="13" applyFont="1" applyAlignment="1">
      <alignment horizontal="left" vertical="center" wrapText="1"/>
    </xf>
    <xf numFmtId="0" fontId="22" fillId="0" borderId="19" xfId="13" applyFont="1" applyBorder="1" applyAlignment="1">
      <alignment horizontal="center" vertical="top"/>
    </xf>
    <xf numFmtId="0" fontId="22" fillId="0" borderId="0" xfId="13" applyFont="1" applyBorder="1" applyAlignment="1">
      <alignment horizontal="center" vertical="top"/>
    </xf>
    <xf numFmtId="0" fontId="22" fillId="0" borderId="20" xfId="13" applyFont="1" applyBorder="1" applyAlignment="1">
      <alignment horizontal="center" vertical="top"/>
    </xf>
    <xf numFmtId="0" fontId="22" fillId="0" borderId="21" xfId="13" applyFont="1" applyBorder="1" applyAlignment="1">
      <alignment horizontal="center" vertical="top"/>
    </xf>
    <xf numFmtId="0" fontId="22" fillId="0" borderId="22" xfId="13" applyFont="1" applyBorder="1" applyAlignment="1">
      <alignment horizontal="center" vertical="top"/>
    </xf>
    <xf numFmtId="0" fontId="22" fillId="0" borderId="23" xfId="13" applyFont="1" applyBorder="1" applyAlignment="1">
      <alignment horizontal="center" vertical="top"/>
    </xf>
    <xf numFmtId="0" fontId="28" fillId="11" borderId="16" xfId="13" applyFont="1" applyFill="1" applyBorder="1" applyAlignment="1">
      <alignment horizontal="center" vertical="center"/>
    </xf>
    <xf numFmtId="0" fontId="28" fillId="11" borderId="17" xfId="13" applyFont="1" applyFill="1" applyBorder="1" applyAlignment="1">
      <alignment horizontal="center" vertical="center"/>
    </xf>
    <xf numFmtId="0" fontId="28" fillId="11" borderId="18" xfId="13" applyFont="1" applyFill="1" applyBorder="1" applyAlignment="1">
      <alignment horizontal="center" vertical="center"/>
    </xf>
    <xf numFmtId="0" fontId="24" fillId="0" borderId="27" xfId="13" applyFont="1" applyBorder="1" applyAlignment="1">
      <alignment horizontal="center" vertical="center" wrapText="1"/>
    </xf>
    <xf numFmtId="0" fontId="27" fillId="11" borderId="27" xfId="13" applyFont="1" applyFill="1" applyBorder="1" applyAlignment="1">
      <alignment horizontal="center" vertical="center" wrapText="1"/>
    </xf>
  </cellXfs>
  <cellStyles count="18">
    <cellStyle name="Hipervínculo 2" xfId="17"/>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Millares" xfId="1" builtinId="3"/>
    <cellStyle name="Millares 2" xfId="3"/>
    <cellStyle name="Millares 3" xfId="16"/>
    <cellStyle name="Moneda 2" xfId="14"/>
    <cellStyle name="Normal" xfId="0" builtinId="0"/>
    <cellStyle name="Normal 2" xfId="13"/>
    <cellStyle name="Porcentaje" xfId="2" builtinId="5"/>
    <cellStyle name="Porcentaje 2" xfId="15"/>
    <cellStyle name="Título 4" xfId="4"/>
  </cellStyles>
  <dxfs count="0"/>
  <tableStyles count="0" defaultTableStyle="TableStyleMedium2" defaultPivotStyle="PivotStyleLight16"/>
  <colors>
    <mruColors>
      <color rgb="FFF2C0F0"/>
      <color rgb="FFD6A2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238310</xdr:colOff>
      <xdr:row>83</xdr:row>
      <xdr:rowOff>22225</xdr:rowOff>
    </xdr:from>
    <xdr:to>
      <xdr:col>14</xdr:col>
      <xdr:colOff>172357</xdr:colOff>
      <xdr:row>84</xdr:row>
      <xdr:rowOff>183227</xdr:rowOff>
    </xdr:to>
    <xdr:sp macro="" textlink="">
      <xdr:nvSpPr>
        <xdr:cNvPr id="4" name="10 Elipse"/>
        <xdr:cNvSpPr/>
      </xdr:nvSpPr>
      <xdr:spPr>
        <a:xfrm>
          <a:off x="5168898" y="18702431"/>
          <a:ext cx="404694" cy="564414"/>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es-CO" sz="1100">
            <a:solidFill>
              <a:schemeClr val="lt1"/>
            </a:solidFill>
            <a:latin typeface="+mn-lt"/>
            <a:ea typeface="+mn-ea"/>
            <a:cs typeface="+mn-cs"/>
          </a:endParaRPr>
        </a:p>
      </xdr:txBody>
    </xdr:sp>
    <xdr:clientData/>
  </xdr:twoCellAnchor>
  <xdr:twoCellAnchor>
    <xdr:from>
      <xdr:col>28</xdr:col>
      <xdr:colOff>145282</xdr:colOff>
      <xdr:row>38</xdr:row>
      <xdr:rowOff>21167</xdr:rowOff>
    </xdr:from>
    <xdr:to>
      <xdr:col>29</xdr:col>
      <xdr:colOff>346364</xdr:colOff>
      <xdr:row>41</xdr:row>
      <xdr:rowOff>0</xdr:rowOff>
    </xdr:to>
    <xdr:sp macro="" textlink="">
      <xdr:nvSpPr>
        <xdr:cNvPr id="8" name="10 Elipse"/>
        <xdr:cNvSpPr/>
      </xdr:nvSpPr>
      <xdr:spPr>
        <a:xfrm>
          <a:off x="11107691" y="9719349"/>
          <a:ext cx="737946" cy="1225742"/>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29</xdr:col>
      <xdr:colOff>390224</xdr:colOff>
      <xdr:row>38</xdr:row>
      <xdr:rowOff>8468</xdr:rowOff>
    </xdr:from>
    <xdr:to>
      <xdr:col>31</xdr:col>
      <xdr:colOff>10581</xdr:colOff>
      <xdr:row>40</xdr:row>
      <xdr:rowOff>402166</xdr:rowOff>
    </xdr:to>
    <xdr:sp macro="" textlink="">
      <xdr:nvSpPr>
        <xdr:cNvPr id="9" name="Abrir llave 8"/>
        <xdr:cNvSpPr/>
      </xdr:nvSpPr>
      <xdr:spPr>
        <a:xfrm>
          <a:off x="11020124" y="11057468"/>
          <a:ext cx="153757" cy="1231898"/>
        </a:xfrm>
        <a:prstGeom prst="leftBrace">
          <a:avLst/>
        </a:prstGeom>
        <a:ln>
          <a:solidFill>
            <a:schemeClr val="accent5"/>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s-CO" sz="1100"/>
        </a:p>
      </xdr:txBody>
    </xdr:sp>
    <xdr:clientData/>
  </xdr:twoCellAnchor>
  <xdr:twoCellAnchor>
    <xdr:from>
      <xdr:col>22</xdr:col>
      <xdr:colOff>553372</xdr:colOff>
      <xdr:row>65</xdr:row>
      <xdr:rowOff>1</xdr:rowOff>
    </xdr:from>
    <xdr:to>
      <xdr:col>36</xdr:col>
      <xdr:colOff>108859</xdr:colOff>
      <xdr:row>66</xdr:row>
      <xdr:rowOff>174493</xdr:rowOff>
    </xdr:to>
    <xdr:sp macro="" textlink="">
      <xdr:nvSpPr>
        <xdr:cNvPr id="12" name="Rectángulo redondeado 11"/>
        <xdr:cNvSpPr/>
      </xdr:nvSpPr>
      <xdr:spPr>
        <a:xfrm>
          <a:off x="9112265" y="18219965"/>
          <a:ext cx="4617344" cy="364992"/>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210146</xdr:colOff>
      <xdr:row>0</xdr:row>
      <xdr:rowOff>22092</xdr:rowOff>
    </xdr:from>
    <xdr:to>
      <xdr:col>19</xdr:col>
      <xdr:colOff>190500</xdr:colOff>
      <xdr:row>2</xdr:row>
      <xdr:rowOff>3043</xdr:rowOff>
    </xdr:to>
    <xdr:sp macro="" textlink="">
      <xdr:nvSpPr>
        <xdr:cNvPr id="16" name="39 Elipse"/>
        <xdr:cNvSpPr>
          <a:spLocks/>
        </xdr:cNvSpPr>
      </xdr:nvSpPr>
      <xdr:spPr>
        <a:xfrm>
          <a:off x="6496646" y="22092"/>
          <a:ext cx="1078530" cy="384363"/>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1</a:t>
          </a:r>
        </a:p>
      </xdr:txBody>
    </xdr:sp>
    <xdr:clientData/>
  </xdr:twoCellAnchor>
  <xdr:twoCellAnchor>
    <xdr:from>
      <xdr:col>13</xdr:col>
      <xdr:colOff>223744</xdr:colOff>
      <xdr:row>65</xdr:row>
      <xdr:rowOff>10583</xdr:rowOff>
    </xdr:from>
    <xdr:to>
      <xdr:col>14</xdr:col>
      <xdr:colOff>201084</xdr:colOff>
      <xdr:row>67</xdr:row>
      <xdr:rowOff>10583</xdr:rowOff>
    </xdr:to>
    <xdr:sp macro="" textlink="">
      <xdr:nvSpPr>
        <xdr:cNvPr id="28" name="10 Elipse"/>
        <xdr:cNvSpPr/>
      </xdr:nvSpPr>
      <xdr:spPr>
        <a:xfrm>
          <a:off x="4996827" y="13684250"/>
          <a:ext cx="443007" cy="1905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13</xdr:col>
      <xdr:colOff>233268</xdr:colOff>
      <xdr:row>73</xdr:row>
      <xdr:rowOff>21168</xdr:rowOff>
    </xdr:from>
    <xdr:to>
      <xdr:col>14</xdr:col>
      <xdr:colOff>166310</xdr:colOff>
      <xdr:row>75</xdr:row>
      <xdr:rowOff>1058</xdr:rowOff>
    </xdr:to>
    <xdr:sp macro="" textlink="">
      <xdr:nvSpPr>
        <xdr:cNvPr id="29" name="10 Elipse"/>
        <xdr:cNvSpPr/>
      </xdr:nvSpPr>
      <xdr:spPr>
        <a:xfrm>
          <a:off x="5006351" y="15240001"/>
          <a:ext cx="398709" cy="17039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22</xdr:col>
      <xdr:colOff>564898</xdr:colOff>
      <xdr:row>73</xdr:row>
      <xdr:rowOff>11207</xdr:rowOff>
    </xdr:from>
    <xdr:to>
      <xdr:col>36</xdr:col>
      <xdr:colOff>120385</xdr:colOff>
      <xdr:row>74</xdr:row>
      <xdr:rowOff>181218</xdr:rowOff>
    </xdr:to>
    <xdr:sp macro="" textlink="">
      <xdr:nvSpPr>
        <xdr:cNvPr id="31" name="Rectángulo redondeado 30"/>
        <xdr:cNvSpPr/>
      </xdr:nvSpPr>
      <xdr:spPr>
        <a:xfrm>
          <a:off x="9123791" y="19768778"/>
          <a:ext cx="4617344" cy="360511"/>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544405</xdr:colOff>
      <xdr:row>98</xdr:row>
      <xdr:rowOff>615</xdr:rowOff>
    </xdr:from>
    <xdr:to>
      <xdr:col>36</xdr:col>
      <xdr:colOff>99892</xdr:colOff>
      <xdr:row>98</xdr:row>
      <xdr:rowOff>181832</xdr:rowOff>
    </xdr:to>
    <xdr:sp macro="" textlink="">
      <xdr:nvSpPr>
        <xdr:cNvPr id="32" name="Rectángulo redondeado 31"/>
        <xdr:cNvSpPr/>
      </xdr:nvSpPr>
      <xdr:spPr>
        <a:xfrm>
          <a:off x="9186178" y="24990751"/>
          <a:ext cx="4612396" cy="181217"/>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532719</xdr:colOff>
      <xdr:row>83</xdr:row>
      <xdr:rowOff>13607</xdr:rowOff>
    </xdr:from>
    <xdr:to>
      <xdr:col>36</xdr:col>
      <xdr:colOff>88206</xdr:colOff>
      <xdr:row>85</xdr:row>
      <xdr:rowOff>0</xdr:rowOff>
    </xdr:to>
    <xdr:sp macro="" textlink="">
      <xdr:nvSpPr>
        <xdr:cNvPr id="33" name="Rectángulo redondeado 32"/>
        <xdr:cNvSpPr/>
      </xdr:nvSpPr>
      <xdr:spPr>
        <a:xfrm>
          <a:off x="9091612" y="21907500"/>
          <a:ext cx="4617344" cy="394607"/>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495099</xdr:colOff>
      <xdr:row>104</xdr:row>
      <xdr:rowOff>2244</xdr:rowOff>
    </xdr:from>
    <xdr:to>
      <xdr:col>36</xdr:col>
      <xdr:colOff>50586</xdr:colOff>
      <xdr:row>104</xdr:row>
      <xdr:rowOff>183461</xdr:rowOff>
    </xdr:to>
    <xdr:sp macro="" textlink="">
      <xdr:nvSpPr>
        <xdr:cNvPr id="34" name="Rectángulo redondeado 33"/>
        <xdr:cNvSpPr/>
      </xdr:nvSpPr>
      <xdr:spPr>
        <a:xfrm>
          <a:off x="9045187" y="22761391"/>
          <a:ext cx="4631752" cy="181217"/>
        </a:xfrm>
        <a:prstGeom prst="roundRect">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524234</xdr:colOff>
      <xdr:row>93</xdr:row>
      <xdr:rowOff>187243</xdr:rowOff>
    </xdr:from>
    <xdr:to>
      <xdr:col>36</xdr:col>
      <xdr:colOff>79721</xdr:colOff>
      <xdr:row>94</xdr:row>
      <xdr:rowOff>177960</xdr:rowOff>
    </xdr:to>
    <xdr:sp macro="" textlink="">
      <xdr:nvSpPr>
        <xdr:cNvPr id="35" name="Rectángulo redondeado 34"/>
        <xdr:cNvSpPr/>
      </xdr:nvSpPr>
      <xdr:spPr>
        <a:xfrm>
          <a:off x="9166007" y="24172925"/>
          <a:ext cx="4612396" cy="181217"/>
        </a:xfrm>
        <a:prstGeom prst="round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103909</xdr:colOff>
      <xdr:row>95</xdr:row>
      <xdr:rowOff>34636</xdr:rowOff>
    </xdr:from>
    <xdr:to>
      <xdr:col>22</xdr:col>
      <xdr:colOff>571502</xdr:colOff>
      <xdr:row>108</xdr:row>
      <xdr:rowOff>17318</xdr:rowOff>
    </xdr:to>
    <xdr:cxnSp macro="">
      <xdr:nvCxnSpPr>
        <xdr:cNvPr id="37" name="Conector recto de flecha 36"/>
        <xdr:cNvCxnSpPr/>
      </xdr:nvCxnSpPr>
      <xdr:spPr>
        <a:xfrm flipH="1">
          <a:off x="8641773" y="24280091"/>
          <a:ext cx="467593" cy="2563091"/>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530957</xdr:colOff>
      <xdr:row>106</xdr:row>
      <xdr:rowOff>26897</xdr:rowOff>
    </xdr:from>
    <xdr:to>
      <xdr:col>36</xdr:col>
      <xdr:colOff>86444</xdr:colOff>
      <xdr:row>107</xdr:row>
      <xdr:rowOff>17614</xdr:rowOff>
    </xdr:to>
    <xdr:sp macro="" textlink="">
      <xdr:nvSpPr>
        <xdr:cNvPr id="38" name="Rectángulo redondeado 37"/>
        <xdr:cNvSpPr/>
      </xdr:nvSpPr>
      <xdr:spPr>
        <a:xfrm>
          <a:off x="9081045" y="23167044"/>
          <a:ext cx="4631752" cy="181217"/>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493656</xdr:colOff>
      <xdr:row>121</xdr:row>
      <xdr:rowOff>17613</xdr:rowOff>
    </xdr:from>
    <xdr:to>
      <xdr:col>36</xdr:col>
      <xdr:colOff>48342</xdr:colOff>
      <xdr:row>121</xdr:row>
      <xdr:rowOff>435429</xdr:rowOff>
    </xdr:to>
    <xdr:sp macro="" textlink="">
      <xdr:nvSpPr>
        <xdr:cNvPr id="39" name="Rectángulo redondeado 38"/>
        <xdr:cNvSpPr/>
      </xdr:nvSpPr>
      <xdr:spPr>
        <a:xfrm>
          <a:off x="9308611" y="30255158"/>
          <a:ext cx="4611595" cy="417816"/>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488374</xdr:colOff>
      <xdr:row>123</xdr:row>
      <xdr:rowOff>17932</xdr:rowOff>
    </xdr:from>
    <xdr:to>
      <xdr:col>36</xdr:col>
      <xdr:colOff>43861</xdr:colOff>
      <xdr:row>124</xdr:row>
      <xdr:rowOff>0</xdr:rowOff>
    </xdr:to>
    <xdr:sp macro="" textlink="">
      <xdr:nvSpPr>
        <xdr:cNvPr id="40" name="Rectángulo redondeado 39"/>
        <xdr:cNvSpPr/>
      </xdr:nvSpPr>
      <xdr:spPr>
        <a:xfrm>
          <a:off x="9047267" y="31110253"/>
          <a:ext cx="4617344" cy="254211"/>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172047</xdr:colOff>
      <xdr:row>12</xdr:row>
      <xdr:rowOff>28816</xdr:rowOff>
    </xdr:from>
    <xdr:to>
      <xdr:col>19</xdr:col>
      <xdr:colOff>152401</xdr:colOff>
      <xdr:row>14</xdr:row>
      <xdr:rowOff>9767</xdr:rowOff>
    </xdr:to>
    <xdr:sp macro="" textlink="">
      <xdr:nvSpPr>
        <xdr:cNvPr id="26" name="39 Elipse"/>
        <xdr:cNvSpPr>
          <a:spLocks/>
        </xdr:cNvSpPr>
      </xdr:nvSpPr>
      <xdr:spPr>
        <a:xfrm>
          <a:off x="6458547" y="2561345"/>
          <a:ext cx="1078530" cy="384363"/>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2</a:t>
          </a:r>
        </a:p>
      </xdr:txBody>
    </xdr:sp>
    <xdr:clientData/>
  </xdr:twoCellAnchor>
  <xdr:twoCellAnchor>
    <xdr:from>
      <xdr:col>16</xdr:col>
      <xdr:colOff>100330</xdr:colOff>
      <xdr:row>32</xdr:row>
      <xdr:rowOff>13127</xdr:rowOff>
    </xdr:from>
    <xdr:to>
      <xdr:col>19</xdr:col>
      <xdr:colOff>80684</xdr:colOff>
      <xdr:row>33</xdr:row>
      <xdr:rowOff>195784</xdr:rowOff>
    </xdr:to>
    <xdr:sp macro="" textlink="">
      <xdr:nvSpPr>
        <xdr:cNvPr id="27" name="39 Elipse"/>
        <xdr:cNvSpPr>
          <a:spLocks/>
        </xdr:cNvSpPr>
      </xdr:nvSpPr>
      <xdr:spPr>
        <a:xfrm>
          <a:off x="6386830" y="7274539"/>
          <a:ext cx="1078530" cy="384363"/>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3</a:t>
          </a:r>
        </a:p>
      </xdr:txBody>
    </xdr:sp>
    <xdr:clientData/>
  </xdr:twoCellAnchor>
  <xdr:twoCellAnchor>
    <xdr:from>
      <xdr:col>16</xdr:col>
      <xdr:colOff>33094</xdr:colOff>
      <xdr:row>41</xdr:row>
      <xdr:rowOff>24333</xdr:rowOff>
    </xdr:from>
    <xdr:to>
      <xdr:col>19</xdr:col>
      <xdr:colOff>13448</xdr:colOff>
      <xdr:row>43</xdr:row>
      <xdr:rowOff>5284</xdr:rowOff>
    </xdr:to>
    <xdr:sp macro="" textlink="">
      <xdr:nvSpPr>
        <xdr:cNvPr id="30" name="39 Elipse"/>
        <xdr:cNvSpPr>
          <a:spLocks/>
        </xdr:cNvSpPr>
      </xdr:nvSpPr>
      <xdr:spPr>
        <a:xfrm>
          <a:off x="6319594" y="10019980"/>
          <a:ext cx="1078530" cy="384363"/>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4</a:t>
          </a:r>
        </a:p>
      </xdr:txBody>
    </xdr:sp>
    <xdr:clientData/>
  </xdr:twoCellAnchor>
  <xdr:twoCellAnchor>
    <xdr:from>
      <xdr:col>15</xdr:col>
      <xdr:colOff>454435</xdr:colOff>
      <xdr:row>52</xdr:row>
      <xdr:rowOff>8645</xdr:rowOff>
    </xdr:from>
    <xdr:to>
      <xdr:col>18</xdr:col>
      <xdr:colOff>457200</xdr:colOff>
      <xdr:row>53</xdr:row>
      <xdr:rowOff>191302</xdr:rowOff>
    </xdr:to>
    <xdr:sp macro="" textlink="">
      <xdr:nvSpPr>
        <xdr:cNvPr id="36" name="39 Elipse"/>
        <xdr:cNvSpPr>
          <a:spLocks/>
        </xdr:cNvSpPr>
      </xdr:nvSpPr>
      <xdr:spPr>
        <a:xfrm>
          <a:off x="6281494" y="13780674"/>
          <a:ext cx="1078530" cy="384363"/>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5</a:t>
          </a:r>
        </a:p>
      </xdr:txBody>
    </xdr:sp>
    <xdr:clientData/>
  </xdr:twoCellAnchor>
  <xdr:twoCellAnchor>
    <xdr:from>
      <xdr:col>16</xdr:col>
      <xdr:colOff>133844</xdr:colOff>
      <xdr:row>88</xdr:row>
      <xdr:rowOff>40822</xdr:rowOff>
    </xdr:from>
    <xdr:to>
      <xdr:col>19</xdr:col>
      <xdr:colOff>98494</xdr:colOff>
      <xdr:row>90</xdr:row>
      <xdr:rowOff>19372</xdr:rowOff>
    </xdr:to>
    <xdr:sp macro="" textlink="">
      <xdr:nvSpPr>
        <xdr:cNvPr id="41" name="39 Elipse"/>
        <xdr:cNvSpPr>
          <a:spLocks/>
        </xdr:cNvSpPr>
      </xdr:nvSpPr>
      <xdr:spPr>
        <a:xfrm>
          <a:off x="6403026" y="22848867"/>
          <a:ext cx="1055695" cy="394187"/>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6</a:t>
          </a:r>
        </a:p>
      </xdr:txBody>
    </xdr:sp>
    <xdr:clientData/>
  </xdr:twoCellAnchor>
  <xdr:twoCellAnchor>
    <xdr:from>
      <xdr:col>16</xdr:col>
      <xdr:colOff>274866</xdr:colOff>
      <xdr:row>106</xdr:row>
      <xdr:rowOff>43544</xdr:rowOff>
    </xdr:from>
    <xdr:to>
      <xdr:col>19</xdr:col>
      <xdr:colOff>253618</xdr:colOff>
      <xdr:row>107</xdr:row>
      <xdr:rowOff>158165</xdr:rowOff>
    </xdr:to>
    <xdr:sp macro="" textlink="">
      <xdr:nvSpPr>
        <xdr:cNvPr id="42" name="39 Elipse"/>
        <xdr:cNvSpPr>
          <a:spLocks/>
        </xdr:cNvSpPr>
      </xdr:nvSpPr>
      <xdr:spPr>
        <a:xfrm>
          <a:off x="6588580" y="26495830"/>
          <a:ext cx="1067324" cy="386764"/>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7</a:t>
          </a:r>
        </a:p>
      </xdr:txBody>
    </xdr:sp>
    <xdr:clientData/>
  </xdr:twoCellAnchor>
  <xdr:twoCellAnchor>
    <xdr:from>
      <xdr:col>16</xdr:col>
      <xdr:colOff>302080</xdr:colOff>
      <xdr:row>111</xdr:row>
      <xdr:rowOff>130630</xdr:rowOff>
    </xdr:from>
    <xdr:to>
      <xdr:col>19</xdr:col>
      <xdr:colOff>280832</xdr:colOff>
      <xdr:row>113</xdr:row>
      <xdr:rowOff>130951</xdr:rowOff>
    </xdr:to>
    <xdr:sp macro="" textlink="">
      <xdr:nvSpPr>
        <xdr:cNvPr id="43" name="39 Elipse"/>
        <xdr:cNvSpPr>
          <a:spLocks/>
        </xdr:cNvSpPr>
      </xdr:nvSpPr>
      <xdr:spPr>
        <a:xfrm>
          <a:off x="6626680" y="27181630"/>
          <a:ext cx="1121752" cy="38132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8</a:t>
          </a:r>
        </a:p>
      </xdr:txBody>
    </xdr:sp>
    <xdr:clientData/>
  </xdr:twoCellAnchor>
  <xdr:twoCellAnchor>
    <xdr:from>
      <xdr:col>15</xdr:col>
      <xdr:colOff>454480</xdr:colOff>
      <xdr:row>122</xdr:row>
      <xdr:rowOff>130630</xdr:rowOff>
    </xdr:from>
    <xdr:to>
      <xdr:col>18</xdr:col>
      <xdr:colOff>471332</xdr:colOff>
      <xdr:row>124</xdr:row>
      <xdr:rowOff>130951</xdr:rowOff>
    </xdr:to>
    <xdr:sp macro="" textlink="">
      <xdr:nvSpPr>
        <xdr:cNvPr id="44" name="39 Elipse"/>
        <xdr:cNvSpPr>
          <a:spLocks/>
        </xdr:cNvSpPr>
      </xdr:nvSpPr>
      <xdr:spPr>
        <a:xfrm>
          <a:off x="6321880" y="29353330"/>
          <a:ext cx="1121752" cy="38132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238310</xdr:colOff>
      <xdr:row>83</xdr:row>
      <xdr:rowOff>22225</xdr:rowOff>
    </xdr:from>
    <xdr:to>
      <xdr:col>14</xdr:col>
      <xdr:colOff>172357</xdr:colOff>
      <xdr:row>84</xdr:row>
      <xdr:rowOff>183227</xdr:rowOff>
    </xdr:to>
    <xdr:sp macro="" textlink="">
      <xdr:nvSpPr>
        <xdr:cNvPr id="2" name="10 Elipse"/>
        <xdr:cNvSpPr/>
      </xdr:nvSpPr>
      <xdr:spPr>
        <a:xfrm>
          <a:off x="5362760" y="21758275"/>
          <a:ext cx="400772" cy="361027"/>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es-CO" sz="1100">
            <a:solidFill>
              <a:schemeClr val="lt1"/>
            </a:solidFill>
            <a:latin typeface="+mn-lt"/>
            <a:ea typeface="+mn-ea"/>
            <a:cs typeface="+mn-cs"/>
          </a:endParaRPr>
        </a:p>
      </xdr:txBody>
    </xdr:sp>
    <xdr:clientData/>
  </xdr:twoCellAnchor>
  <xdr:twoCellAnchor>
    <xdr:from>
      <xdr:col>28</xdr:col>
      <xdr:colOff>145282</xdr:colOff>
      <xdr:row>38</xdr:row>
      <xdr:rowOff>21167</xdr:rowOff>
    </xdr:from>
    <xdr:to>
      <xdr:col>29</xdr:col>
      <xdr:colOff>346364</xdr:colOff>
      <xdr:row>41</xdr:row>
      <xdr:rowOff>0</xdr:rowOff>
    </xdr:to>
    <xdr:sp macro="" textlink="">
      <xdr:nvSpPr>
        <xdr:cNvPr id="3" name="10 Elipse"/>
        <xdr:cNvSpPr/>
      </xdr:nvSpPr>
      <xdr:spPr>
        <a:xfrm>
          <a:off x="11127607" y="9631892"/>
          <a:ext cx="734482" cy="1236133"/>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29</xdr:col>
      <xdr:colOff>390224</xdr:colOff>
      <xdr:row>38</xdr:row>
      <xdr:rowOff>8468</xdr:rowOff>
    </xdr:from>
    <xdr:to>
      <xdr:col>31</xdr:col>
      <xdr:colOff>10581</xdr:colOff>
      <xdr:row>40</xdr:row>
      <xdr:rowOff>402166</xdr:rowOff>
    </xdr:to>
    <xdr:sp macro="" textlink="">
      <xdr:nvSpPr>
        <xdr:cNvPr id="4" name="Abrir llave 3"/>
        <xdr:cNvSpPr/>
      </xdr:nvSpPr>
      <xdr:spPr>
        <a:xfrm>
          <a:off x="11905949" y="9619193"/>
          <a:ext cx="153757" cy="1231898"/>
        </a:xfrm>
        <a:prstGeom prst="leftBrace">
          <a:avLst/>
        </a:prstGeom>
        <a:ln>
          <a:solidFill>
            <a:schemeClr val="accent5"/>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s-CO" sz="1100"/>
        </a:p>
      </xdr:txBody>
    </xdr:sp>
    <xdr:clientData/>
  </xdr:twoCellAnchor>
  <xdr:twoCellAnchor>
    <xdr:from>
      <xdr:col>22</xdr:col>
      <xdr:colOff>553372</xdr:colOff>
      <xdr:row>65</xdr:row>
      <xdr:rowOff>1</xdr:rowOff>
    </xdr:from>
    <xdr:to>
      <xdr:col>36</xdr:col>
      <xdr:colOff>108859</xdr:colOff>
      <xdr:row>66</xdr:row>
      <xdr:rowOff>174493</xdr:rowOff>
    </xdr:to>
    <xdr:sp macro="" textlink="">
      <xdr:nvSpPr>
        <xdr:cNvPr id="5" name="Rectángulo redondeado 4"/>
        <xdr:cNvSpPr/>
      </xdr:nvSpPr>
      <xdr:spPr>
        <a:xfrm>
          <a:off x="9383047" y="18097501"/>
          <a:ext cx="4594212" cy="364992"/>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210146</xdr:colOff>
      <xdr:row>0</xdr:row>
      <xdr:rowOff>22092</xdr:rowOff>
    </xdr:from>
    <xdr:to>
      <xdr:col>19</xdr:col>
      <xdr:colOff>190500</xdr:colOff>
      <xdr:row>2</xdr:row>
      <xdr:rowOff>3043</xdr:rowOff>
    </xdr:to>
    <xdr:sp macro="" textlink="">
      <xdr:nvSpPr>
        <xdr:cNvPr id="6" name="39 Elipse"/>
        <xdr:cNvSpPr>
          <a:spLocks/>
        </xdr:cNvSpPr>
      </xdr:nvSpPr>
      <xdr:spPr>
        <a:xfrm>
          <a:off x="6687146" y="22092"/>
          <a:ext cx="1075729" cy="38100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1</a:t>
          </a:r>
        </a:p>
      </xdr:txBody>
    </xdr:sp>
    <xdr:clientData/>
  </xdr:twoCellAnchor>
  <xdr:twoCellAnchor>
    <xdr:from>
      <xdr:col>13</xdr:col>
      <xdr:colOff>223744</xdr:colOff>
      <xdr:row>65</xdr:row>
      <xdr:rowOff>10583</xdr:rowOff>
    </xdr:from>
    <xdr:to>
      <xdr:col>14</xdr:col>
      <xdr:colOff>201084</xdr:colOff>
      <xdr:row>67</xdr:row>
      <xdr:rowOff>10583</xdr:rowOff>
    </xdr:to>
    <xdr:sp macro="" textlink="">
      <xdr:nvSpPr>
        <xdr:cNvPr id="7" name="10 Elipse"/>
        <xdr:cNvSpPr/>
      </xdr:nvSpPr>
      <xdr:spPr>
        <a:xfrm>
          <a:off x="5348194" y="18108083"/>
          <a:ext cx="444065" cy="3810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13</xdr:col>
      <xdr:colOff>233268</xdr:colOff>
      <xdr:row>73</xdr:row>
      <xdr:rowOff>21168</xdr:rowOff>
    </xdr:from>
    <xdr:to>
      <xdr:col>14</xdr:col>
      <xdr:colOff>166310</xdr:colOff>
      <xdr:row>75</xdr:row>
      <xdr:rowOff>1058</xdr:rowOff>
    </xdr:to>
    <xdr:sp macro="" textlink="">
      <xdr:nvSpPr>
        <xdr:cNvPr id="8" name="10 Elipse"/>
        <xdr:cNvSpPr/>
      </xdr:nvSpPr>
      <xdr:spPr>
        <a:xfrm>
          <a:off x="5357718" y="19652193"/>
          <a:ext cx="399767" cy="36089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clientData/>
  </xdr:twoCellAnchor>
  <xdr:twoCellAnchor>
    <xdr:from>
      <xdr:col>22</xdr:col>
      <xdr:colOff>564898</xdr:colOff>
      <xdr:row>73</xdr:row>
      <xdr:rowOff>11207</xdr:rowOff>
    </xdr:from>
    <xdr:to>
      <xdr:col>36</xdr:col>
      <xdr:colOff>120385</xdr:colOff>
      <xdr:row>74</xdr:row>
      <xdr:rowOff>181218</xdr:rowOff>
    </xdr:to>
    <xdr:sp macro="" textlink="">
      <xdr:nvSpPr>
        <xdr:cNvPr id="9" name="Rectángulo redondeado 8"/>
        <xdr:cNvSpPr/>
      </xdr:nvSpPr>
      <xdr:spPr>
        <a:xfrm>
          <a:off x="9394573" y="19642232"/>
          <a:ext cx="4594212" cy="360511"/>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544405</xdr:colOff>
      <xdr:row>98</xdr:row>
      <xdr:rowOff>615</xdr:rowOff>
    </xdr:from>
    <xdr:to>
      <xdr:col>36</xdr:col>
      <xdr:colOff>99892</xdr:colOff>
      <xdr:row>98</xdr:row>
      <xdr:rowOff>181832</xdr:rowOff>
    </xdr:to>
    <xdr:sp macro="" textlink="">
      <xdr:nvSpPr>
        <xdr:cNvPr id="10" name="Rectángulo redondeado 9"/>
        <xdr:cNvSpPr/>
      </xdr:nvSpPr>
      <xdr:spPr>
        <a:xfrm>
          <a:off x="9374080" y="24794190"/>
          <a:ext cx="4594212" cy="181217"/>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532719</xdr:colOff>
      <xdr:row>83</xdr:row>
      <xdr:rowOff>13607</xdr:rowOff>
    </xdr:from>
    <xdr:to>
      <xdr:col>36</xdr:col>
      <xdr:colOff>88206</xdr:colOff>
      <xdr:row>85</xdr:row>
      <xdr:rowOff>0</xdr:rowOff>
    </xdr:to>
    <xdr:sp macro="" textlink="">
      <xdr:nvSpPr>
        <xdr:cNvPr id="11" name="Rectángulo redondeado 10"/>
        <xdr:cNvSpPr/>
      </xdr:nvSpPr>
      <xdr:spPr>
        <a:xfrm>
          <a:off x="9362394" y="21749657"/>
          <a:ext cx="4594212" cy="386443"/>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495099</xdr:colOff>
      <xdr:row>104</xdr:row>
      <xdr:rowOff>2244</xdr:rowOff>
    </xdr:from>
    <xdr:to>
      <xdr:col>36</xdr:col>
      <xdr:colOff>50586</xdr:colOff>
      <xdr:row>104</xdr:row>
      <xdr:rowOff>183461</xdr:rowOff>
    </xdr:to>
    <xdr:sp macro="" textlink="">
      <xdr:nvSpPr>
        <xdr:cNvPr id="12" name="Rectángulo redondeado 11"/>
        <xdr:cNvSpPr/>
      </xdr:nvSpPr>
      <xdr:spPr>
        <a:xfrm>
          <a:off x="9324774" y="25938819"/>
          <a:ext cx="4594212" cy="181217"/>
        </a:xfrm>
        <a:prstGeom prst="roundRect">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524234</xdr:colOff>
      <xdr:row>93</xdr:row>
      <xdr:rowOff>187243</xdr:rowOff>
    </xdr:from>
    <xdr:to>
      <xdr:col>36</xdr:col>
      <xdr:colOff>79721</xdr:colOff>
      <xdr:row>94</xdr:row>
      <xdr:rowOff>177960</xdr:rowOff>
    </xdr:to>
    <xdr:sp macro="" textlink="">
      <xdr:nvSpPr>
        <xdr:cNvPr id="13" name="Rectángulo redondeado 12"/>
        <xdr:cNvSpPr/>
      </xdr:nvSpPr>
      <xdr:spPr>
        <a:xfrm>
          <a:off x="9353909" y="23971168"/>
          <a:ext cx="4594212" cy="181217"/>
        </a:xfrm>
        <a:prstGeom prst="round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103909</xdr:colOff>
      <xdr:row>95</xdr:row>
      <xdr:rowOff>34636</xdr:rowOff>
    </xdr:from>
    <xdr:to>
      <xdr:col>22</xdr:col>
      <xdr:colOff>571502</xdr:colOff>
      <xdr:row>108</xdr:row>
      <xdr:rowOff>17318</xdr:rowOff>
    </xdr:to>
    <xdr:cxnSp macro="">
      <xdr:nvCxnSpPr>
        <xdr:cNvPr id="14" name="Conector recto de flecha 13"/>
        <xdr:cNvCxnSpPr/>
      </xdr:nvCxnSpPr>
      <xdr:spPr>
        <a:xfrm flipH="1">
          <a:off x="8933584" y="24199561"/>
          <a:ext cx="467593" cy="2611582"/>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530957</xdr:colOff>
      <xdr:row>106</xdr:row>
      <xdr:rowOff>26897</xdr:rowOff>
    </xdr:from>
    <xdr:to>
      <xdr:col>36</xdr:col>
      <xdr:colOff>86444</xdr:colOff>
      <xdr:row>107</xdr:row>
      <xdr:rowOff>17614</xdr:rowOff>
    </xdr:to>
    <xdr:sp macro="" textlink="">
      <xdr:nvSpPr>
        <xdr:cNvPr id="15" name="Rectángulo redondeado 14"/>
        <xdr:cNvSpPr/>
      </xdr:nvSpPr>
      <xdr:spPr>
        <a:xfrm>
          <a:off x="9360632" y="26344472"/>
          <a:ext cx="4594212" cy="266942"/>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493656</xdr:colOff>
      <xdr:row>121</xdr:row>
      <xdr:rowOff>17613</xdr:rowOff>
    </xdr:from>
    <xdr:to>
      <xdr:col>36</xdr:col>
      <xdr:colOff>48342</xdr:colOff>
      <xdr:row>121</xdr:row>
      <xdr:rowOff>435429</xdr:rowOff>
    </xdr:to>
    <xdr:sp macro="" textlink="">
      <xdr:nvSpPr>
        <xdr:cNvPr id="16" name="Rectángulo redondeado 15"/>
        <xdr:cNvSpPr/>
      </xdr:nvSpPr>
      <xdr:spPr>
        <a:xfrm>
          <a:off x="9323331" y="30002313"/>
          <a:ext cx="4593411" cy="417816"/>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488374</xdr:colOff>
      <xdr:row>123</xdr:row>
      <xdr:rowOff>17932</xdr:rowOff>
    </xdr:from>
    <xdr:to>
      <xdr:col>36</xdr:col>
      <xdr:colOff>43861</xdr:colOff>
      <xdr:row>124</xdr:row>
      <xdr:rowOff>0</xdr:rowOff>
    </xdr:to>
    <xdr:sp macro="" textlink="">
      <xdr:nvSpPr>
        <xdr:cNvPr id="17" name="Rectángulo redondeado 16"/>
        <xdr:cNvSpPr/>
      </xdr:nvSpPr>
      <xdr:spPr>
        <a:xfrm>
          <a:off x="9318049" y="30707482"/>
          <a:ext cx="4594212" cy="220193"/>
        </a:xfrm>
        <a:prstGeom prst="roundRect">
          <a:avLst/>
        </a:prstGeom>
        <a:noFill/>
        <a:ln w="19050">
          <a:solidFill>
            <a:srgbClr val="FF0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172047</xdr:colOff>
      <xdr:row>12</xdr:row>
      <xdr:rowOff>28816</xdr:rowOff>
    </xdr:from>
    <xdr:to>
      <xdr:col>19</xdr:col>
      <xdr:colOff>152401</xdr:colOff>
      <xdr:row>14</xdr:row>
      <xdr:rowOff>9767</xdr:rowOff>
    </xdr:to>
    <xdr:sp macro="" textlink="">
      <xdr:nvSpPr>
        <xdr:cNvPr id="18" name="39 Elipse"/>
        <xdr:cNvSpPr>
          <a:spLocks/>
        </xdr:cNvSpPr>
      </xdr:nvSpPr>
      <xdr:spPr>
        <a:xfrm>
          <a:off x="6649047" y="2886316"/>
          <a:ext cx="1075729" cy="38100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2</a:t>
          </a:r>
        </a:p>
      </xdr:txBody>
    </xdr:sp>
    <xdr:clientData/>
  </xdr:twoCellAnchor>
  <xdr:twoCellAnchor>
    <xdr:from>
      <xdr:col>16</xdr:col>
      <xdr:colOff>100330</xdr:colOff>
      <xdr:row>32</xdr:row>
      <xdr:rowOff>13127</xdr:rowOff>
    </xdr:from>
    <xdr:to>
      <xdr:col>19</xdr:col>
      <xdr:colOff>80684</xdr:colOff>
      <xdr:row>33</xdr:row>
      <xdr:rowOff>195784</xdr:rowOff>
    </xdr:to>
    <xdr:sp macro="" textlink="">
      <xdr:nvSpPr>
        <xdr:cNvPr id="19" name="39 Elipse"/>
        <xdr:cNvSpPr>
          <a:spLocks/>
        </xdr:cNvSpPr>
      </xdr:nvSpPr>
      <xdr:spPr>
        <a:xfrm>
          <a:off x="6577330" y="8204627"/>
          <a:ext cx="1075729" cy="382682"/>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3</a:t>
          </a:r>
        </a:p>
      </xdr:txBody>
    </xdr:sp>
    <xdr:clientData/>
  </xdr:twoCellAnchor>
  <xdr:twoCellAnchor>
    <xdr:from>
      <xdr:col>16</xdr:col>
      <xdr:colOff>33094</xdr:colOff>
      <xdr:row>41</xdr:row>
      <xdr:rowOff>24333</xdr:rowOff>
    </xdr:from>
    <xdr:to>
      <xdr:col>19</xdr:col>
      <xdr:colOff>13448</xdr:colOff>
      <xdr:row>43</xdr:row>
      <xdr:rowOff>5284</xdr:rowOff>
    </xdr:to>
    <xdr:sp macro="" textlink="">
      <xdr:nvSpPr>
        <xdr:cNvPr id="20" name="39 Elipse"/>
        <xdr:cNvSpPr>
          <a:spLocks/>
        </xdr:cNvSpPr>
      </xdr:nvSpPr>
      <xdr:spPr>
        <a:xfrm>
          <a:off x="6510094" y="10892358"/>
          <a:ext cx="1075729" cy="38100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4</a:t>
          </a:r>
        </a:p>
      </xdr:txBody>
    </xdr:sp>
    <xdr:clientData/>
  </xdr:twoCellAnchor>
  <xdr:twoCellAnchor>
    <xdr:from>
      <xdr:col>15</xdr:col>
      <xdr:colOff>454435</xdr:colOff>
      <xdr:row>52</xdr:row>
      <xdr:rowOff>8645</xdr:rowOff>
    </xdr:from>
    <xdr:to>
      <xdr:col>18</xdr:col>
      <xdr:colOff>457200</xdr:colOff>
      <xdr:row>53</xdr:row>
      <xdr:rowOff>191302</xdr:rowOff>
    </xdr:to>
    <xdr:sp macro="" textlink="">
      <xdr:nvSpPr>
        <xdr:cNvPr id="21" name="39 Elipse"/>
        <xdr:cNvSpPr>
          <a:spLocks/>
        </xdr:cNvSpPr>
      </xdr:nvSpPr>
      <xdr:spPr>
        <a:xfrm>
          <a:off x="6474235" y="14667620"/>
          <a:ext cx="1079090" cy="382682"/>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5</a:t>
          </a:r>
        </a:p>
      </xdr:txBody>
    </xdr:sp>
    <xdr:clientData/>
  </xdr:twoCellAnchor>
  <xdr:twoCellAnchor>
    <xdr:from>
      <xdr:col>16</xdr:col>
      <xdr:colOff>133844</xdr:colOff>
      <xdr:row>88</xdr:row>
      <xdr:rowOff>40822</xdr:rowOff>
    </xdr:from>
    <xdr:to>
      <xdr:col>19</xdr:col>
      <xdr:colOff>98494</xdr:colOff>
      <xdr:row>90</xdr:row>
      <xdr:rowOff>19372</xdr:rowOff>
    </xdr:to>
    <xdr:sp macro="" textlink="">
      <xdr:nvSpPr>
        <xdr:cNvPr id="22" name="39 Elipse"/>
        <xdr:cNvSpPr>
          <a:spLocks/>
        </xdr:cNvSpPr>
      </xdr:nvSpPr>
      <xdr:spPr>
        <a:xfrm>
          <a:off x="6610844" y="22776997"/>
          <a:ext cx="1060025" cy="378600"/>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6</a:t>
          </a:r>
        </a:p>
      </xdr:txBody>
    </xdr:sp>
    <xdr:clientData/>
  </xdr:twoCellAnchor>
  <xdr:twoCellAnchor>
    <xdr:from>
      <xdr:col>16</xdr:col>
      <xdr:colOff>274866</xdr:colOff>
      <xdr:row>106</xdr:row>
      <xdr:rowOff>43544</xdr:rowOff>
    </xdr:from>
    <xdr:to>
      <xdr:col>19</xdr:col>
      <xdr:colOff>253618</xdr:colOff>
      <xdr:row>107</xdr:row>
      <xdr:rowOff>158165</xdr:rowOff>
    </xdr:to>
    <xdr:sp macro="" textlink="">
      <xdr:nvSpPr>
        <xdr:cNvPr id="23" name="39 Elipse"/>
        <xdr:cNvSpPr>
          <a:spLocks/>
        </xdr:cNvSpPr>
      </xdr:nvSpPr>
      <xdr:spPr>
        <a:xfrm>
          <a:off x="6751866" y="26361119"/>
          <a:ext cx="1074127" cy="390846"/>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7</a:t>
          </a:r>
        </a:p>
      </xdr:txBody>
    </xdr:sp>
    <xdr:clientData/>
  </xdr:twoCellAnchor>
  <xdr:twoCellAnchor>
    <xdr:from>
      <xdr:col>16</xdr:col>
      <xdr:colOff>302080</xdr:colOff>
      <xdr:row>111</xdr:row>
      <xdr:rowOff>130630</xdr:rowOff>
    </xdr:from>
    <xdr:to>
      <xdr:col>19</xdr:col>
      <xdr:colOff>280832</xdr:colOff>
      <xdr:row>113</xdr:row>
      <xdr:rowOff>130951</xdr:rowOff>
    </xdr:to>
    <xdr:sp macro="" textlink="">
      <xdr:nvSpPr>
        <xdr:cNvPr id="24" name="39 Elipse"/>
        <xdr:cNvSpPr>
          <a:spLocks/>
        </xdr:cNvSpPr>
      </xdr:nvSpPr>
      <xdr:spPr>
        <a:xfrm>
          <a:off x="6779080" y="27819805"/>
          <a:ext cx="1074127" cy="40037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8</a:t>
          </a:r>
        </a:p>
      </xdr:txBody>
    </xdr:sp>
    <xdr:clientData/>
  </xdr:twoCellAnchor>
  <xdr:twoCellAnchor>
    <xdr:from>
      <xdr:col>15</xdr:col>
      <xdr:colOff>454480</xdr:colOff>
      <xdr:row>122</xdr:row>
      <xdr:rowOff>130630</xdr:rowOff>
    </xdr:from>
    <xdr:to>
      <xdr:col>18</xdr:col>
      <xdr:colOff>471332</xdr:colOff>
      <xdr:row>124</xdr:row>
      <xdr:rowOff>130951</xdr:rowOff>
    </xdr:to>
    <xdr:sp macro="" textlink="">
      <xdr:nvSpPr>
        <xdr:cNvPr id="25" name="39 Elipse"/>
        <xdr:cNvSpPr>
          <a:spLocks/>
        </xdr:cNvSpPr>
      </xdr:nvSpPr>
      <xdr:spPr>
        <a:xfrm>
          <a:off x="6474280" y="30582055"/>
          <a:ext cx="1093177" cy="476571"/>
        </a:xfrm>
        <a:prstGeom prst="ellipse">
          <a:avLst/>
        </a:prstGeom>
        <a:solidFill>
          <a:srgbClr val="F2C0F0"/>
        </a:solidFill>
        <a:ln>
          <a:solidFill>
            <a:srgbClr val="F2C0F0"/>
          </a:solidFill>
        </a:ln>
      </xdr:spPr>
      <xdr:style>
        <a:lnRef idx="1">
          <a:schemeClr val="accent1"/>
        </a:lnRef>
        <a:fillRef idx="2">
          <a:schemeClr val="accent1"/>
        </a:fillRef>
        <a:effectRef idx="1">
          <a:schemeClr val="accent1"/>
        </a:effectRef>
        <a:fontRef idx="minor">
          <a:schemeClr val="dk1"/>
        </a:fontRef>
      </xdr:style>
      <xdr:txBody>
        <a:bodyPr wrap="square"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600">
              <a:solidFill>
                <a:schemeClr val="dk1"/>
              </a:solidFill>
              <a:effectLst/>
              <a:latin typeface="Corbel" panose="020B0503020204020204" pitchFamily="34" charset="0"/>
              <a:ea typeface="+mn-ea"/>
              <a:cs typeface="+mn-cs"/>
            </a:rPr>
            <a:t>Paso 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57150</xdr:rowOff>
    </xdr:from>
    <xdr:to>
      <xdr:col>2</xdr:col>
      <xdr:colOff>1304925</xdr:colOff>
      <xdr:row>4</xdr:row>
      <xdr:rowOff>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161925" y="57150"/>
          <a:ext cx="15335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C138"/>
  <sheetViews>
    <sheetView showGridLines="0" zoomScaleNormal="100" workbookViewId="0">
      <selection activeCell="Z5" sqref="Z5:AJ5"/>
    </sheetView>
  </sheetViews>
  <sheetFormatPr baseColWidth="10" defaultColWidth="10.85546875" defaultRowHeight="15.75" x14ac:dyDescent="0.25"/>
  <cols>
    <col min="1" max="1" width="4" style="6" customWidth="1"/>
    <col min="2" max="2" width="2.42578125" style="7" bestFit="1" customWidth="1"/>
    <col min="3" max="3" width="4.7109375" style="6" customWidth="1"/>
    <col min="4" max="4" width="9.140625" style="6" customWidth="1"/>
    <col min="5" max="5" width="2.7109375" style="6" customWidth="1"/>
    <col min="6" max="6" width="6.85546875" style="6" customWidth="1"/>
    <col min="7" max="7" width="5.7109375" style="6" customWidth="1"/>
    <col min="8" max="9" width="7.28515625" style="6" customWidth="1"/>
    <col min="10" max="10" width="2.7109375" style="6" customWidth="1"/>
    <col min="11" max="11" width="13.28515625" style="6" customWidth="1"/>
    <col min="12" max="12" width="9" style="6" customWidth="1"/>
    <col min="13" max="13" width="1.7109375" style="6" customWidth="1"/>
    <col min="14" max="14" width="7" style="2" customWidth="1"/>
    <col min="15" max="15" width="6.42578125" style="2" customWidth="1"/>
    <col min="16" max="16" width="6.85546875" style="6" customWidth="1"/>
    <col min="17" max="17" width="8.42578125" style="6" customWidth="1"/>
    <col min="18" max="18" width="0.85546875" style="6" customWidth="1"/>
    <col min="19" max="19" width="7.140625" style="6" customWidth="1"/>
    <col min="20" max="20" width="8.7109375" style="6" customWidth="1"/>
    <col min="21" max="21" width="1.42578125" style="6" customWidth="1"/>
    <col min="22" max="23" width="8.7109375" style="6" customWidth="1"/>
    <col min="24" max="24" width="0.85546875" style="8" customWidth="1"/>
    <col min="25" max="26" width="6.7109375" style="6" customWidth="1"/>
    <col min="27" max="27" width="8.42578125" style="6" customWidth="1"/>
    <col min="28" max="28" width="0.85546875" style="4" customWidth="1"/>
    <col min="29" max="29" width="8" style="6" customWidth="1"/>
    <col min="30" max="30" width="7.140625" style="6" customWidth="1"/>
    <col min="31" max="31" width="0.85546875" style="6" customWidth="1"/>
    <col min="32" max="32" width="6.7109375" style="4" customWidth="1"/>
    <col min="33" max="33" width="0.42578125" style="4" customWidth="1"/>
    <col min="34" max="36" width="6.7109375" style="6" customWidth="1"/>
    <col min="37" max="37" width="2" style="8" customWidth="1"/>
    <col min="38" max="38" width="5.140625" style="6" customWidth="1"/>
    <col min="39" max="39" width="40.42578125" style="6" customWidth="1"/>
    <col min="40" max="40" width="7" style="6" customWidth="1"/>
    <col min="41" max="41" width="7.42578125" style="6" bestFit="1" customWidth="1"/>
    <col min="42" max="42" width="6.7109375" style="6" bestFit="1" customWidth="1"/>
    <col min="43" max="43" width="9.42578125" style="6" customWidth="1"/>
    <col min="44" max="44" width="10.28515625" style="6" customWidth="1"/>
    <col min="45" max="45" width="3.42578125" style="6" bestFit="1" customWidth="1"/>
    <col min="46" max="46" width="10.7109375" style="6" customWidth="1"/>
    <col min="47" max="47" width="3.42578125" style="6" bestFit="1" customWidth="1"/>
    <col min="48" max="48" width="10.42578125" style="6" bestFit="1" customWidth="1"/>
    <col min="49" max="49" width="10.85546875" style="6"/>
    <col min="50" max="50" width="10" style="6" bestFit="1" customWidth="1"/>
    <col min="51" max="16384" width="10.85546875" style="6"/>
  </cols>
  <sheetData>
    <row r="1" spans="1:52" x14ac:dyDescent="0.25">
      <c r="AM1" s="9"/>
      <c r="AN1" s="9"/>
      <c r="AO1" s="9"/>
      <c r="AP1" s="9"/>
      <c r="AQ1" s="9"/>
      <c r="AR1" s="9"/>
      <c r="AS1" s="9"/>
      <c r="AT1" s="9"/>
      <c r="AU1" s="9"/>
      <c r="AV1" s="9"/>
      <c r="AW1" s="9"/>
      <c r="AX1" s="9"/>
      <c r="AY1" s="9"/>
      <c r="AZ1" s="9"/>
    </row>
    <row r="2" spans="1:52" x14ac:dyDescent="0.25">
      <c r="AM2" s="9"/>
      <c r="AN2" s="9"/>
      <c r="AO2" s="9"/>
      <c r="AP2" s="9"/>
      <c r="AQ2" s="9"/>
      <c r="AR2" s="9"/>
      <c r="AS2" s="9"/>
      <c r="AT2" s="9"/>
      <c r="AU2" s="9"/>
      <c r="AV2" s="9"/>
      <c r="AW2" s="9"/>
      <c r="AX2" s="9"/>
      <c r="AY2" s="9"/>
      <c r="AZ2" s="9"/>
    </row>
    <row r="3" spans="1:52" ht="21" x14ac:dyDescent="0.25">
      <c r="A3" s="273" t="s">
        <v>78</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L3" s="8"/>
      <c r="AM3" s="9"/>
      <c r="AN3" s="9"/>
      <c r="AO3" s="9"/>
      <c r="AP3" s="9"/>
      <c r="AQ3" s="9"/>
      <c r="AR3" s="9"/>
      <c r="AS3" s="9"/>
      <c r="AT3" s="9"/>
      <c r="AU3" s="9"/>
      <c r="AV3" s="9"/>
      <c r="AW3" s="9"/>
      <c r="AX3" s="9"/>
      <c r="AY3" s="9"/>
      <c r="AZ3" s="9"/>
    </row>
    <row r="4" spans="1:52" ht="21" x14ac:dyDescent="0.25">
      <c r="A4" s="89" t="s">
        <v>5</v>
      </c>
      <c r="B4" s="90"/>
      <c r="C4" s="90"/>
      <c r="D4" s="90"/>
      <c r="E4" s="90"/>
      <c r="F4" s="90"/>
      <c r="G4" s="90"/>
      <c r="H4" s="90"/>
      <c r="I4" s="91"/>
      <c r="J4" s="48"/>
      <c r="K4" s="92" t="s">
        <v>134</v>
      </c>
      <c r="L4" s="92"/>
      <c r="M4" s="92"/>
      <c r="N4" s="92"/>
      <c r="O4" s="92"/>
      <c r="P4" s="92"/>
      <c r="Q4" s="92"/>
      <c r="R4" s="92"/>
      <c r="S4" s="92"/>
      <c r="T4" s="92"/>
      <c r="U4" s="48"/>
      <c r="V4" s="274" t="s">
        <v>135</v>
      </c>
      <c r="W4" s="275"/>
      <c r="X4" s="275"/>
      <c r="Y4" s="275"/>
      <c r="Z4" s="275"/>
      <c r="AA4" s="275"/>
      <c r="AB4" s="275"/>
      <c r="AC4" s="275"/>
      <c r="AD4" s="275"/>
      <c r="AE4" s="275"/>
      <c r="AF4" s="275"/>
      <c r="AG4" s="275"/>
      <c r="AH4" s="275"/>
      <c r="AI4" s="275"/>
      <c r="AJ4" s="276"/>
      <c r="AL4" s="8"/>
      <c r="AM4" s="9"/>
      <c r="AN4" s="9"/>
      <c r="AO4" s="9"/>
      <c r="AP4" s="9"/>
      <c r="AQ4" s="9"/>
      <c r="AR4" s="9"/>
      <c r="AS4" s="9"/>
      <c r="AT4" s="9"/>
      <c r="AU4" s="9"/>
      <c r="AV4" s="9"/>
      <c r="AW4" s="9"/>
      <c r="AX4" s="9"/>
      <c r="AY4" s="9"/>
      <c r="AZ4" s="9"/>
    </row>
    <row r="5" spans="1:52" ht="15" customHeight="1" x14ac:dyDescent="0.3">
      <c r="A5" s="93" t="s">
        <v>39</v>
      </c>
      <c r="B5" s="94"/>
      <c r="C5" s="94"/>
      <c r="D5" s="94"/>
      <c r="E5" s="94"/>
      <c r="F5" s="94"/>
      <c r="G5" s="94"/>
      <c r="H5" s="94"/>
      <c r="I5" s="95"/>
      <c r="K5" s="86" t="s">
        <v>58</v>
      </c>
      <c r="L5" s="86"/>
      <c r="M5" s="102">
        <v>50192401</v>
      </c>
      <c r="N5" s="102"/>
      <c r="O5" s="102"/>
      <c r="P5" s="102"/>
      <c r="Q5" s="102"/>
      <c r="R5" s="102"/>
      <c r="S5" s="102"/>
      <c r="T5" s="102"/>
      <c r="V5" s="103" t="s">
        <v>58</v>
      </c>
      <c r="W5" s="104"/>
      <c r="X5" s="104"/>
      <c r="Y5" s="105"/>
      <c r="Z5" s="286">
        <v>1020</v>
      </c>
      <c r="AA5" s="287"/>
      <c r="AB5" s="287"/>
      <c r="AC5" s="287"/>
      <c r="AD5" s="287"/>
      <c r="AE5" s="287"/>
      <c r="AF5" s="287"/>
      <c r="AG5" s="287"/>
      <c r="AH5" s="287"/>
      <c r="AI5" s="287"/>
      <c r="AJ5" s="288"/>
      <c r="AL5" s="8"/>
      <c r="AM5" s="9"/>
      <c r="AN5" s="9"/>
      <c r="AO5" s="9"/>
      <c r="AP5" s="9"/>
      <c r="AQ5" s="9"/>
      <c r="AR5" s="9"/>
      <c r="AS5" s="9"/>
      <c r="AT5" s="9"/>
      <c r="AU5" s="9"/>
      <c r="AV5" s="9"/>
      <c r="AW5" s="9"/>
      <c r="AX5" s="9"/>
      <c r="AY5" s="9"/>
      <c r="AZ5" s="9"/>
    </row>
    <row r="6" spans="1:52" ht="15" customHeight="1" x14ac:dyDescent="0.3">
      <c r="A6" s="96"/>
      <c r="B6" s="97"/>
      <c r="C6" s="97"/>
      <c r="D6" s="97"/>
      <c r="E6" s="97"/>
      <c r="F6" s="97"/>
      <c r="G6" s="97"/>
      <c r="H6" s="97"/>
      <c r="I6" s="98"/>
      <c r="K6" s="86" t="s">
        <v>1</v>
      </c>
      <c r="L6" s="86"/>
      <c r="M6" s="118" t="s">
        <v>59</v>
      </c>
      <c r="N6" s="118"/>
      <c r="O6" s="118"/>
      <c r="P6" s="118"/>
      <c r="Q6" s="118"/>
      <c r="R6" s="118"/>
      <c r="S6" s="118"/>
      <c r="T6" s="118"/>
      <c r="V6" s="103" t="s">
        <v>70</v>
      </c>
      <c r="W6" s="104"/>
      <c r="X6" s="104"/>
      <c r="Y6" s="105"/>
      <c r="Z6" s="289" t="s">
        <v>3</v>
      </c>
      <c r="AA6" s="290"/>
      <c r="AB6" s="290"/>
      <c r="AC6" s="290"/>
      <c r="AD6" s="290"/>
      <c r="AE6" s="290"/>
      <c r="AF6" s="290"/>
      <c r="AG6" s="290"/>
      <c r="AH6" s="290"/>
      <c r="AI6" s="290"/>
      <c r="AJ6" s="291"/>
      <c r="AL6" s="8"/>
      <c r="AM6" s="9"/>
      <c r="AN6" s="9"/>
      <c r="AO6" s="9"/>
      <c r="AP6" s="9"/>
      <c r="AQ6" s="9"/>
      <c r="AR6" s="9"/>
      <c r="AS6" s="9"/>
      <c r="AT6" s="9"/>
      <c r="AU6" s="9"/>
      <c r="AV6" s="9"/>
      <c r="AW6" s="9"/>
      <c r="AX6" s="9"/>
      <c r="AY6" s="9"/>
      <c r="AZ6" s="9"/>
    </row>
    <row r="7" spans="1:52" ht="15" customHeight="1" x14ac:dyDescent="0.3">
      <c r="A7" s="96"/>
      <c r="B7" s="97"/>
      <c r="C7" s="97"/>
      <c r="D7" s="97"/>
      <c r="E7" s="97"/>
      <c r="F7" s="97"/>
      <c r="G7" s="97"/>
      <c r="H7" s="97"/>
      <c r="I7" s="98"/>
      <c r="K7" s="86" t="s">
        <v>71</v>
      </c>
      <c r="L7" s="86"/>
      <c r="M7" s="118" t="s">
        <v>139</v>
      </c>
      <c r="N7" s="118"/>
      <c r="O7" s="118"/>
      <c r="P7" s="118"/>
      <c r="Q7" s="118"/>
      <c r="R7" s="118"/>
      <c r="S7" s="118"/>
      <c r="T7" s="118"/>
      <c r="V7" s="106" t="s">
        <v>69</v>
      </c>
      <c r="W7" s="107"/>
      <c r="X7" s="107"/>
      <c r="Y7" s="108"/>
      <c r="Z7" s="292" t="s">
        <v>2</v>
      </c>
      <c r="AA7" s="293"/>
      <c r="AB7" s="293"/>
      <c r="AC7" s="293"/>
      <c r="AD7" s="293"/>
      <c r="AE7" s="293"/>
      <c r="AF7" s="293"/>
      <c r="AG7" s="293"/>
      <c r="AH7" s="293"/>
      <c r="AI7" s="293"/>
      <c r="AJ7" s="294"/>
      <c r="AL7" s="8"/>
      <c r="AM7" s="9"/>
      <c r="AN7" s="9"/>
      <c r="AO7" s="9"/>
      <c r="AP7" s="9"/>
      <c r="AQ7" s="9"/>
      <c r="AR7" s="9"/>
      <c r="AS7" s="9"/>
      <c r="AT7" s="9"/>
      <c r="AU7" s="9"/>
      <c r="AV7" s="9"/>
      <c r="AW7" s="9"/>
      <c r="AX7" s="9"/>
      <c r="AY7" s="9"/>
      <c r="AZ7" s="9"/>
    </row>
    <row r="8" spans="1:52" ht="18.75" x14ac:dyDescent="0.25">
      <c r="A8" s="96"/>
      <c r="B8" s="97"/>
      <c r="C8" s="97"/>
      <c r="D8" s="97"/>
      <c r="E8" s="97"/>
      <c r="F8" s="97"/>
      <c r="G8" s="97"/>
      <c r="H8" s="97"/>
      <c r="I8" s="98"/>
      <c r="K8" s="86" t="s">
        <v>72</v>
      </c>
      <c r="L8" s="86"/>
      <c r="M8" s="87" t="s">
        <v>77</v>
      </c>
      <c r="N8" s="87"/>
      <c r="O8" s="87"/>
      <c r="P8" s="87"/>
      <c r="Q8" s="87"/>
      <c r="R8" s="87"/>
      <c r="S8" s="87"/>
      <c r="T8" s="87"/>
      <c r="V8" s="112"/>
      <c r="W8" s="113"/>
      <c r="X8" s="113"/>
      <c r="Y8" s="114"/>
      <c r="Z8" s="295"/>
      <c r="AA8" s="296"/>
      <c r="AB8" s="296"/>
      <c r="AC8" s="296"/>
      <c r="AD8" s="296"/>
      <c r="AE8" s="296"/>
      <c r="AF8" s="296"/>
      <c r="AG8" s="296"/>
      <c r="AH8" s="296"/>
      <c r="AI8" s="296"/>
      <c r="AJ8" s="297"/>
      <c r="AL8" s="8"/>
      <c r="AM8" s="9"/>
      <c r="AN8" s="9"/>
      <c r="AO8" s="9"/>
      <c r="AP8" s="9"/>
      <c r="AQ8" s="9"/>
      <c r="AR8" s="9"/>
      <c r="AS8" s="9"/>
      <c r="AT8" s="9"/>
      <c r="AU8" s="9"/>
      <c r="AV8" s="9"/>
      <c r="AW8" s="9"/>
      <c r="AX8" s="9"/>
      <c r="AY8" s="9"/>
      <c r="AZ8" s="9"/>
    </row>
    <row r="9" spans="1:52" ht="48" customHeight="1" x14ac:dyDescent="0.25">
      <c r="A9" s="99"/>
      <c r="B9" s="100"/>
      <c r="C9" s="100"/>
      <c r="D9" s="100"/>
      <c r="E9" s="100"/>
      <c r="F9" s="100"/>
      <c r="G9" s="100"/>
      <c r="H9" s="100"/>
      <c r="I9" s="101"/>
      <c r="K9" s="86" t="s">
        <v>73</v>
      </c>
      <c r="L9" s="86"/>
      <c r="M9" s="87" t="s">
        <v>76</v>
      </c>
      <c r="N9" s="87"/>
      <c r="O9" s="87"/>
      <c r="P9" s="87"/>
      <c r="Q9" s="87"/>
      <c r="R9" s="87"/>
      <c r="S9" s="87"/>
      <c r="T9" s="87"/>
      <c r="V9" s="106" t="s">
        <v>1</v>
      </c>
      <c r="W9" s="107"/>
      <c r="X9" s="107"/>
      <c r="Y9" s="108"/>
      <c r="Z9" s="93" t="s">
        <v>57</v>
      </c>
      <c r="AA9" s="94"/>
      <c r="AB9" s="94"/>
      <c r="AC9" s="94"/>
      <c r="AD9" s="94"/>
      <c r="AE9" s="94"/>
      <c r="AF9" s="94"/>
      <c r="AG9" s="94"/>
      <c r="AH9" s="94"/>
      <c r="AI9" s="94"/>
      <c r="AJ9" s="95"/>
      <c r="AL9" s="8"/>
      <c r="AM9" s="9"/>
      <c r="AN9" s="9"/>
      <c r="AO9" s="9"/>
      <c r="AP9" s="9"/>
      <c r="AQ9" s="9"/>
      <c r="AR9" s="9"/>
      <c r="AS9" s="9"/>
      <c r="AT9" s="9"/>
      <c r="AU9" s="9"/>
      <c r="AV9" s="9"/>
      <c r="AW9" s="9"/>
      <c r="AX9" s="9"/>
      <c r="AY9" s="9"/>
      <c r="AZ9" s="9"/>
    </row>
    <row r="10" spans="1:52" s="8" customFormat="1" ht="6" customHeight="1" x14ac:dyDescent="0.25">
      <c r="A10" s="10"/>
      <c r="B10" s="10"/>
      <c r="C10" s="10"/>
      <c r="D10" s="10"/>
      <c r="E10" s="10"/>
      <c r="F10" s="10"/>
      <c r="G10" s="10"/>
      <c r="H10" s="10"/>
      <c r="I10" s="10"/>
      <c r="K10" s="86"/>
      <c r="L10" s="86"/>
      <c r="M10" s="87"/>
      <c r="N10" s="87"/>
      <c r="O10" s="87"/>
      <c r="P10" s="87"/>
      <c r="Q10" s="87"/>
      <c r="R10" s="87"/>
      <c r="S10" s="87"/>
      <c r="T10" s="87"/>
      <c r="V10" s="109"/>
      <c r="W10" s="110"/>
      <c r="X10" s="110"/>
      <c r="Y10" s="111"/>
      <c r="Z10" s="96"/>
      <c r="AA10" s="97"/>
      <c r="AB10" s="97"/>
      <c r="AC10" s="97"/>
      <c r="AD10" s="97"/>
      <c r="AE10" s="97"/>
      <c r="AF10" s="97"/>
      <c r="AG10" s="97"/>
      <c r="AH10" s="97"/>
      <c r="AI10" s="97"/>
      <c r="AJ10" s="98"/>
      <c r="AM10" s="11"/>
      <c r="AN10" s="11"/>
      <c r="AO10" s="11"/>
      <c r="AP10" s="11"/>
      <c r="AQ10" s="11"/>
      <c r="AR10" s="11"/>
      <c r="AS10" s="11"/>
      <c r="AT10" s="11"/>
      <c r="AU10" s="11"/>
      <c r="AV10" s="11"/>
      <c r="AW10" s="11"/>
      <c r="AX10" s="11"/>
      <c r="AY10" s="11"/>
      <c r="AZ10" s="11"/>
    </row>
    <row r="11" spans="1:52" ht="15" customHeight="1" x14ac:dyDescent="0.25">
      <c r="A11" s="115" t="s">
        <v>67</v>
      </c>
      <c r="B11" s="116"/>
      <c r="C11" s="116"/>
      <c r="D11" s="116"/>
      <c r="E11" s="116"/>
      <c r="F11" s="116"/>
      <c r="G11" s="116"/>
      <c r="H11" s="116"/>
      <c r="I11" s="117"/>
      <c r="K11" s="86" t="s">
        <v>74</v>
      </c>
      <c r="L11" s="86"/>
      <c r="M11" s="87" t="s">
        <v>75</v>
      </c>
      <c r="N11" s="87"/>
      <c r="O11" s="87"/>
      <c r="P11" s="87"/>
      <c r="Q11" s="87"/>
      <c r="R11" s="87"/>
      <c r="S11" s="87"/>
      <c r="T11" s="87"/>
      <c r="V11" s="109"/>
      <c r="W11" s="110"/>
      <c r="X11" s="110"/>
      <c r="Y11" s="111"/>
      <c r="Z11" s="96"/>
      <c r="AA11" s="97"/>
      <c r="AB11" s="97"/>
      <c r="AC11" s="97"/>
      <c r="AD11" s="97"/>
      <c r="AE11" s="97"/>
      <c r="AF11" s="97"/>
      <c r="AG11" s="97"/>
      <c r="AH11" s="97"/>
      <c r="AI11" s="97"/>
      <c r="AJ11" s="98"/>
      <c r="AL11" s="8"/>
      <c r="AM11" s="9"/>
      <c r="AN11" s="9"/>
      <c r="AO11" s="9"/>
      <c r="AP11" s="9"/>
      <c r="AQ11" s="9"/>
      <c r="AR11" s="9"/>
      <c r="AS11" s="9"/>
      <c r="AT11" s="9"/>
      <c r="AU11" s="9"/>
      <c r="AV11" s="9"/>
      <c r="AW11" s="9"/>
      <c r="AX11" s="9"/>
      <c r="AY11" s="9"/>
      <c r="AZ11" s="9"/>
    </row>
    <row r="12" spans="1:52" ht="18.75" x14ac:dyDescent="0.3">
      <c r="A12" s="102" t="s">
        <v>51</v>
      </c>
      <c r="B12" s="102"/>
      <c r="C12" s="102"/>
      <c r="D12" s="102"/>
      <c r="E12" s="102"/>
      <c r="F12" s="102"/>
      <c r="G12" s="102"/>
      <c r="H12" s="102"/>
      <c r="I12" s="102"/>
      <c r="K12" s="86"/>
      <c r="L12" s="86"/>
      <c r="M12" s="87"/>
      <c r="N12" s="87"/>
      <c r="O12" s="87"/>
      <c r="P12" s="87"/>
      <c r="Q12" s="87"/>
      <c r="R12" s="87"/>
      <c r="S12" s="87"/>
      <c r="T12" s="87"/>
      <c r="V12" s="112"/>
      <c r="W12" s="113"/>
      <c r="X12" s="113"/>
      <c r="Y12" s="114"/>
      <c r="Z12" s="99"/>
      <c r="AA12" s="100"/>
      <c r="AB12" s="100"/>
      <c r="AC12" s="100"/>
      <c r="AD12" s="100"/>
      <c r="AE12" s="100"/>
      <c r="AF12" s="100"/>
      <c r="AG12" s="100"/>
      <c r="AH12" s="100"/>
      <c r="AI12" s="100"/>
      <c r="AJ12" s="101"/>
      <c r="AL12" s="8"/>
      <c r="AM12" s="9"/>
      <c r="AN12" s="9"/>
      <c r="AO12" s="9"/>
      <c r="AP12" s="9"/>
      <c r="AQ12" s="9"/>
      <c r="AR12" s="9"/>
      <c r="AS12" s="9"/>
      <c r="AT12" s="9"/>
      <c r="AU12" s="9"/>
      <c r="AV12" s="9"/>
      <c r="AW12" s="9"/>
      <c r="AX12" s="9"/>
      <c r="AY12" s="9"/>
      <c r="AZ12" s="9"/>
    </row>
    <row r="13" spans="1:52" x14ac:dyDescent="0.25">
      <c r="B13" s="6"/>
      <c r="X13" s="6"/>
      <c r="AB13" s="6"/>
      <c r="AF13" s="6"/>
      <c r="AG13" s="6"/>
      <c r="AK13" s="6"/>
      <c r="AX13" s="12"/>
      <c r="AY13" s="12"/>
      <c r="AZ13" s="12"/>
    </row>
    <row r="14" spans="1:52" x14ac:dyDescent="0.25">
      <c r="B14" s="6"/>
      <c r="X14" s="6"/>
      <c r="AB14" s="6"/>
      <c r="AF14" s="6"/>
      <c r="AG14" s="6"/>
      <c r="AK14" s="6"/>
      <c r="AX14" s="12"/>
      <c r="AY14" s="12"/>
      <c r="AZ14" s="12"/>
    </row>
    <row r="15" spans="1:52" ht="21" x14ac:dyDescent="0.35">
      <c r="A15" s="119" t="s">
        <v>114</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6"/>
      <c r="AX15" s="12"/>
      <c r="AY15" s="12"/>
      <c r="AZ15" s="12"/>
    </row>
    <row r="16" spans="1:52" ht="15.75" customHeight="1" x14ac:dyDescent="0.25">
      <c r="A16" s="88" t="s">
        <v>85</v>
      </c>
      <c r="B16" s="298" t="s">
        <v>56</v>
      </c>
      <c r="C16" s="299"/>
      <c r="D16" s="299"/>
      <c r="E16" s="283" t="s">
        <v>87</v>
      </c>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5"/>
      <c r="AK16" s="6"/>
      <c r="AX16" s="12"/>
      <c r="AY16" s="12"/>
      <c r="AZ16" s="12"/>
    </row>
    <row r="17" spans="1:52" ht="70.5" customHeight="1" x14ac:dyDescent="0.25">
      <c r="A17" s="88"/>
      <c r="B17" s="300"/>
      <c r="C17" s="301"/>
      <c r="D17" s="301"/>
      <c r="E17" s="135" t="s">
        <v>95</v>
      </c>
      <c r="F17" s="135"/>
      <c r="G17" s="135"/>
      <c r="H17" s="120" t="s">
        <v>111</v>
      </c>
      <c r="I17" s="120"/>
      <c r="J17" s="120"/>
      <c r="K17" s="268" t="s">
        <v>96</v>
      </c>
      <c r="L17" s="268"/>
      <c r="M17" s="268" t="s">
        <v>88</v>
      </c>
      <c r="N17" s="268"/>
      <c r="O17" s="268"/>
      <c r="P17" s="268"/>
      <c r="Q17" s="264" t="s">
        <v>89</v>
      </c>
      <c r="R17" s="265"/>
      <c r="S17" s="266"/>
      <c r="T17" s="120" t="s">
        <v>112</v>
      </c>
      <c r="U17" s="120"/>
      <c r="V17" s="120"/>
      <c r="W17" s="120"/>
      <c r="X17" s="268" t="s">
        <v>86</v>
      </c>
      <c r="Y17" s="268"/>
      <c r="Z17" s="268"/>
      <c r="AA17" s="268" t="s">
        <v>105</v>
      </c>
      <c r="AB17" s="268"/>
      <c r="AC17" s="268"/>
      <c r="AD17" s="268" t="s">
        <v>25</v>
      </c>
      <c r="AE17" s="268"/>
      <c r="AF17" s="268"/>
      <c r="AG17" s="268"/>
      <c r="AH17" s="120" t="s">
        <v>113</v>
      </c>
      <c r="AI17" s="120"/>
      <c r="AJ17" s="120"/>
      <c r="AK17" s="6"/>
      <c r="AX17" s="12"/>
      <c r="AY17" s="12"/>
      <c r="AZ17" s="12"/>
    </row>
    <row r="18" spans="1:52" ht="18.75" x14ac:dyDescent="0.3">
      <c r="A18" s="64">
        <v>1</v>
      </c>
      <c r="B18" s="302">
        <v>900326706</v>
      </c>
      <c r="C18" s="302"/>
      <c r="D18" s="302"/>
      <c r="E18" s="130">
        <v>0.87436391987380535</v>
      </c>
      <c r="F18" s="130"/>
      <c r="G18" s="130"/>
      <c r="H18" s="131">
        <v>0.12563608012619465</v>
      </c>
      <c r="I18" s="131"/>
      <c r="J18" s="131"/>
      <c r="K18" s="130">
        <v>8.0048708009694325E-2</v>
      </c>
      <c r="L18" s="130"/>
      <c r="M18" s="130">
        <v>3.0172842337463566E-2</v>
      </c>
      <c r="N18" s="130"/>
      <c r="O18" s="130"/>
      <c r="P18" s="130"/>
      <c r="Q18" s="267">
        <v>4.9875865672230763E-2</v>
      </c>
      <c r="R18" s="267"/>
      <c r="S18" s="267"/>
      <c r="T18" s="131">
        <v>4.5587372116500331E-2</v>
      </c>
      <c r="U18" s="131"/>
      <c r="V18" s="131"/>
      <c r="W18" s="131"/>
      <c r="X18" s="130">
        <v>2.0821162379128094E-2</v>
      </c>
      <c r="Y18" s="130"/>
      <c r="Z18" s="130"/>
      <c r="AA18" s="130">
        <v>2.4025525819658892E-2</v>
      </c>
      <c r="AB18" s="130"/>
      <c r="AC18" s="130"/>
      <c r="AD18" s="130">
        <v>4.238300867596953E-2</v>
      </c>
      <c r="AE18" s="130"/>
      <c r="AF18" s="130"/>
      <c r="AG18" s="130"/>
      <c r="AH18" s="131">
        <v>2.5448610823796625E-2</v>
      </c>
      <c r="AI18" s="131"/>
      <c r="AJ18" s="269"/>
      <c r="AK18" s="6"/>
      <c r="AX18" s="12"/>
      <c r="AY18" s="12"/>
      <c r="AZ18" s="12"/>
    </row>
    <row r="19" spans="1:52" ht="18.75" x14ac:dyDescent="0.3">
      <c r="A19" s="64">
        <v>2</v>
      </c>
      <c r="B19" s="271">
        <v>805003786</v>
      </c>
      <c r="C19" s="271"/>
      <c r="D19" s="271"/>
      <c r="E19" s="130">
        <v>0.85204970275780889</v>
      </c>
      <c r="F19" s="130"/>
      <c r="G19" s="130"/>
      <c r="H19" s="131">
        <v>0.14795029724219108</v>
      </c>
      <c r="I19" s="131"/>
      <c r="J19" s="131"/>
      <c r="K19" s="130">
        <v>0.13795059089334696</v>
      </c>
      <c r="L19" s="130"/>
      <c r="M19" s="130">
        <v>6.1461894516966847E-2</v>
      </c>
      <c r="N19" s="130"/>
      <c r="O19" s="130"/>
      <c r="P19" s="130"/>
      <c r="Q19" s="130">
        <v>7.6488696376380116E-2</v>
      </c>
      <c r="R19" s="130"/>
      <c r="S19" s="130"/>
      <c r="T19" s="131">
        <v>9.9997063488441295E-3</v>
      </c>
      <c r="U19" s="131"/>
      <c r="V19" s="131"/>
      <c r="W19" s="131"/>
      <c r="X19" s="130">
        <v>6.5842603688046245E-2</v>
      </c>
      <c r="Y19" s="130"/>
      <c r="Z19" s="130"/>
      <c r="AA19" s="130">
        <v>3.8367115599138579E-2</v>
      </c>
      <c r="AB19" s="130"/>
      <c r="AC19" s="130"/>
      <c r="AD19" s="130">
        <v>3.747519443775179E-2</v>
      </c>
      <c r="AE19" s="130"/>
      <c r="AF19" s="130"/>
      <c r="AG19" s="130"/>
      <c r="AH19" s="131">
        <v>2.6670600884562193E-2</v>
      </c>
      <c r="AI19" s="131"/>
      <c r="AJ19" s="269"/>
      <c r="AK19" s="6"/>
      <c r="AX19" s="12"/>
      <c r="AY19" s="12"/>
      <c r="AZ19" s="12"/>
    </row>
    <row r="20" spans="1:52" ht="18.75" x14ac:dyDescent="0.3">
      <c r="A20" s="64">
        <v>3</v>
      </c>
      <c r="B20" s="271">
        <v>811006300</v>
      </c>
      <c r="C20" s="271"/>
      <c r="D20" s="271"/>
      <c r="E20" s="130">
        <v>0.7800881113413487</v>
      </c>
      <c r="F20" s="130"/>
      <c r="G20" s="130"/>
      <c r="H20" s="131">
        <v>0.21991188865865124</v>
      </c>
      <c r="I20" s="131"/>
      <c r="J20" s="131"/>
      <c r="K20" s="130">
        <v>0.1337807951714953</v>
      </c>
      <c r="L20" s="130"/>
      <c r="M20" s="130">
        <v>8.218378210361732E-2</v>
      </c>
      <c r="N20" s="130"/>
      <c r="O20" s="130"/>
      <c r="P20" s="130"/>
      <c r="Q20" s="130">
        <v>5.1597013067877971E-2</v>
      </c>
      <c r="R20" s="130"/>
      <c r="S20" s="130"/>
      <c r="T20" s="131">
        <v>8.613109348715596E-2</v>
      </c>
      <c r="U20" s="131"/>
      <c r="V20" s="131"/>
      <c r="W20" s="131"/>
      <c r="X20" s="130">
        <v>2.5541961258417251E-2</v>
      </c>
      <c r="Y20" s="130"/>
      <c r="Z20" s="130"/>
      <c r="AA20" s="130">
        <v>1.0635666954791099E-2</v>
      </c>
      <c r="AB20" s="130"/>
      <c r="AC20" s="130"/>
      <c r="AD20" s="130">
        <v>0.10103738779078211</v>
      </c>
      <c r="AE20" s="130"/>
      <c r="AF20" s="130"/>
      <c r="AG20" s="130"/>
      <c r="AH20" s="131">
        <v>6.707772507815217E-2</v>
      </c>
      <c r="AI20" s="131"/>
      <c r="AJ20" s="269"/>
      <c r="AK20" s="6"/>
      <c r="AX20" s="12"/>
      <c r="AY20" s="12"/>
      <c r="AZ20" s="12"/>
    </row>
    <row r="21" spans="1:52" ht="18.75" x14ac:dyDescent="0.3">
      <c r="A21" s="64">
        <v>4</v>
      </c>
      <c r="B21" s="271">
        <v>821000169</v>
      </c>
      <c r="C21" s="271"/>
      <c r="D21" s="271"/>
      <c r="E21" s="130">
        <v>0.73577619142189987</v>
      </c>
      <c r="F21" s="130"/>
      <c r="G21" s="130"/>
      <c r="H21" s="131">
        <v>0.26422380857810013</v>
      </c>
      <c r="I21" s="131"/>
      <c r="J21" s="131"/>
      <c r="K21" s="130">
        <v>0.17936628887019926</v>
      </c>
      <c r="L21" s="130"/>
      <c r="M21" s="130">
        <v>6.8973006403710374E-2</v>
      </c>
      <c r="N21" s="130"/>
      <c r="O21" s="130"/>
      <c r="P21" s="130"/>
      <c r="Q21" s="130">
        <v>0.1103932824664889</v>
      </c>
      <c r="R21" s="130"/>
      <c r="S21" s="130"/>
      <c r="T21" s="131">
        <v>8.4857519707900883E-2</v>
      </c>
      <c r="U21" s="131"/>
      <c r="V21" s="131"/>
      <c r="W21" s="131"/>
      <c r="X21" s="130">
        <v>3.779218541314066E-2</v>
      </c>
      <c r="Y21" s="130"/>
      <c r="Z21" s="130"/>
      <c r="AA21" s="130">
        <v>3.4586857977091469E-2</v>
      </c>
      <c r="AB21" s="130"/>
      <c r="AC21" s="130"/>
      <c r="AD21" s="130">
        <v>8.8062847143950074E-2</v>
      </c>
      <c r="AE21" s="130"/>
      <c r="AF21" s="130"/>
      <c r="AG21" s="130"/>
      <c r="AH21" s="131">
        <v>7.0249125623277023E-2</v>
      </c>
      <c r="AI21" s="131"/>
      <c r="AJ21" s="269"/>
      <c r="AK21" s="6"/>
      <c r="AX21" s="12"/>
      <c r="AY21" s="12"/>
      <c r="AZ21" s="12"/>
    </row>
    <row r="22" spans="1:52" ht="18.75" x14ac:dyDescent="0.3">
      <c r="A22" s="64">
        <v>5</v>
      </c>
      <c r="B22" s="271">
        <v>830104198</v>
      </c>
      <c r="C22" s="271"/>
      <c r="D22" s="271"/>
      <c r="E22" s="130">
        <v>0.72130729792802584</v>
      </c>
      <c r="F22" s="130"/>
      <c r="G22" s="130"/>
      <c r="H22" s="131">
        <v>0.27869270207197411</v>
      </c>
      <c r="I22" s="131"/>
      <c r="J22" s="131"/>
      <c r="K22" s="130">
        <v>0.22777110851192953</v>
      </c>
      <c r="L22" s="130"/>
      <c r="M22" s="130">
        <v>0.13398942920173385</v>
      </c>
      <c r="N22" s="130"/>
      <c r="O22" s="130"/>
      <c r="P22" s="130"/>
      <c r="Q22" s="130">
        <v>9.3781679310195667E-2</v>
      </c>
      <c r="R22" s="130"/>
      <c r="S22" s="130"/>
      <c r="T22" s="131">
        <v>5.0921593560044595E-2</v>
      </c>
      <c r="U22" s="131"/>
      <c r="V22" s="131"/>
      <c r="W22" s="131"/>
      <c r="X22" s="130">
        <v>7.807966258416231E-2</v>
      </c>
      <c r="Y22" s="130"/>
      <c r="Z22" s="130"/>
      <c r="AA22" s="130">
        <v>0.10418716163231079</v>
      </c>
      <c r="AB22" s="130"/>
      <c r="AC22" s="130"/>
      <c r="AD22" s="130">
        <v>2.4814094511896111E-2</v>
      </c>
      <c r="AE22" s="130"/>
      <c r="AF22" s="130"/>
      <c r="AG22" s="130"/>
      <c r="AH22" s="131">
        <v>2.0070897412891132E-2</v>
      </c>
      <c r="AI22" s="131"/>
      <c r="AJ22" s="269"/>
      <c r="AK22" s="6"/>
      <c r="AX22" s="12"/>
      <c r="AY22" s="12"/>
      <c r="AZ22" s="12"/>
    </row>
    <row r="23" spans="1:52" ht="18.75" x14ac:dyDescent="0.3">
      <c r="A23" s="64">
        <v>6</v>
      </c>
      <c r="B23" s="271">
        <v>800164351</v>
      </c>
      <c r="C23" s="271"/>
      <c r="D23" s="271"/>
      <c r="E23" s="130">
        <v>0.70849825474304118</v>
      </c>
      <c r="F23" s="130"/>
      <c r="G23" s="130"/>
      <c r="H23" s="131">
        <v>0.29150174525695888</v>
      </c>
      <c r="I23" s="131"/>
      <c r="J23" s="131"/>
      <c r="K23" s="130">
        <v>0.17986369748870065</v>
      </c>
      <c r="L23" s="130"/>
      <c r="M23" s="130">
        <v>8.0889441539427773E-2</v>
      </c>
      <c r="N23" s="130"/>
      <c r="O23" s="130"/>
      <c r="P23" s="130"/>
      <c r="Q23" s="130">
        <v>9.897425594927288E-2</v>
      </c>
      <c r="R23" s="130"/>
      <c r="S23" s="130"/>
      <c r="T23" s="131">
        <v>0.11163804776825821</v>
      </c>
      <c r="U23" s="131"/>
      <c r="V23" s="131"/>
      <c r="W23" s="131"/>
      <c r="X23" s="130">
        <v>1.6830698025246064E-2</v>
      </c>
      <c r="Y23" s="130"/>
      <c r="Z23" s="130"/>
      <c r="AA23" s="130">
        <v>5.1815365512040419E-2</v>
      </c>
      <c r="AB23" s="130"/>
      <c r="AC23" s="130"/>
      <c r="AD23" s="130">
        <v>7.6653380281463859E-2</v>
      </c>
      <c r="AE23" s="130"/>
      <c r="AF23" s="130"/>
      <c r="AG23" s="130"/>
      <c r="AH23" s="131">
        <v>5.4449334738880653E-2</v>
      </c>
      <c r="AI23" s="131"/>
      <c r="AJ23" s="269"/>
      <c r="AK23" s="6"/>
      <c r="AX23" s="12"/>
      <c r="AY23" s="12"/>
      <c r="AZ23" s="12"/>
    </row>
    <row r="24" spans="1:52" ht="18.75" x14ac:dyDescent="0.3">
      <c r="A24" s="64">
        <v>7</v>
      </c>
      <c r="B24" s="271">
        <v>860050222</v>
      </c>
      <c r="C24" s="271"/>
      <c r="D24" s="271"/>
      <c r="E24" s="130">
        <v>0.68005316572417274</v>
      </c>
      <c r="F24" s="130"/>
      <c r="G24" s="130"/>
      <c r="H24" s="131">
        <v>0.31994683427582732</v>
      </c>
      <c r="I24" s="131"/>
      <c r="J24" s="131"/>
      <c r="K24" s="130">
        <v>0.26433584499228102</v>
      </c>
      <c r="L24" s="130"/>
      <c r="M24" s="130">
        <v>9.2972176188257469E-2</v>
      </c>
      <c r="N24" s="130"/>
      <c r="O24" s="130"/>
      <c r="P24" s="130"/>
      <c r="Q24" s="130">
        <v>0.17136366880402357</v>
      </c>
      <c r="R24" s="130"/>
      <c r="S24" s="130"/>
      <c r="T24" s="131">
        <v>5.5610989283546276E-2</v>
      </c>
      <c r="U24" s="131"/>
      <c r="V24" s="131"/>
      <c r="W24" s="131"/>
      <c r="X24" s="130">
        <v>8.4916722318993804E-2</v>
      </c>
      <c r="Y24" s="130"/>
      <c r="Z24" s="130"/>
      <c r="AA24" s="130">
        <v>9.1417529221203012E-2</v>
      </c>
      <c r="AB24" s="130"/>
      <c r="AC24" s="130"/>
      <c r="AD24" s="130">
        <v>4.9110182381337075E-2</v>
      </c>
      <c r="AE24" s="130"/>
      <c r="AF24" s="130"/>
      <c r="AG24" s="130"/>
      <c r="AH24" s="131">
        <v>2.1820687252193372E-2</v>
      </c>
      <c r="AI24" s="131"/>
      <c r="AJ24" s="269"/>
      <c r="AK24" s="6"/>
      <c r="AX24" s="12"/>
      <c r="AY24" s="12"/>
      <c r="AZ24" s="12"/>
    </row>
    <row r="25" spans="1:52" ht="18.75" x14ac:dyDescent="0.3">
      <c r="A25" s="64">
        <v>8</v>
      </c>
      <c r="B25" s="271">
        <v>800090890</v>
      </c>
      <c r="C25" s="271"/>
      <c r="D25" s="271"/>
      <c r="E25" s="130">
        <v>0.66221499939449846</v>
      </c>
      <c r="F25" s="130"/>
      <c r="G25" s="130"/>
      <c r="H25" s="131">
        <v>0.33778500060550154</v>
      </c>
      <c r="I25" s="131"/>
      <c r="J25" s="131"/>
      <c r="K25" s="130">
        <v>0.22680786065590519</v>
      </c>
      <c r="L25" s="130"/>
      <c r="M25" s="130">
        <v>0.10229641069649621</v>
      </c>
      <c r="N25" s="130"/>
      <c r="O25" s="130"/>
      <c r="P25" s="130"/>
      <c r="Q25" s="130">
        <v>0.12451144995940897</v>
      </c>
      <c r="R25" s="130"/>
      <c r="S25" s="130"/>
      <c r="T25" s="131">
        <v>0.11097713994959636</v>
      </c>
      <c r="U25" s="131"/>
      <c r="V25" s="131"/>
      <c r="W25" s="131"/>
      <c r="X25" s="130">
        <v>1.4700142180732493E-2</v>
      </c>
      <c r="Y25" s="130"/>
      <c r="Z25" s="130"/>
      <c r="AA25" s="130">
        <v>3.1783020142021258E-2</v>
      </c>
      <c r="AB25" s="130"/>
      <c r="AC25" s="130"/>
      <c r="AD25" s="130">
        <v>9.3894261988307595E-2</v>
      </c>
      <c r="AE25" s="130"/>
      <c r="AF25" s="130"/>
      <c r="AG25" s="130"/>
      <c r="AH25" s="131">
        <v>6.1203059302771201E-2</v>
      </c>
      <c r="AI25" s="131"/>
      <c r="AJ25" s="269"/>
      <c r="AK25" s="6"/>
      <c r="AX25" s="12"/>
      <c r="AY25" s="12"/>
      <c r="AZ25" s="12"/>
    </row>
    <row r="26" spans="1:52" ht="18.75" x14ac:dyDescent="0.3">
      <c r="A26" s="64">
        <v>9</v>
      </c>
      <c r="B26" s="271">
        <v>800208785</v>
      </c>
      <c r="C26" s="271"/>
      <c r="D26" s="271"/>
      <c r="E26" s="130">
        <v>0.64449591639547887</v>
      </c>
      <c r="F26" s="130"/>
      <c r="G26" s="130"/>
      <c r="H26" s="131">
        <v>0.35550408360452118</v>
      </c>
      <c r="I26" s="131"/>
      <c r="J26" s="131"/>
      <c r="K26" s="130">
        <v>0.31958904729564619</v>
      </c>
      <c r="L26" s="130"/>
      <c r="M26" s="130">
        <v>8.6096817238530576E-2</v>
      </c>
      <c r="N26" s="130"/>
      <c r="O26" s="130"/>
      <c r="P26" s="130"/>
      <c r="Q26" s="130">
        <v>0.23349223005711564</v>
      </c>
      <c r="R26" s="130"/>
      <c r="S26" s="130"/>
      <c r="T26" s="131">
        <v>3.5915036308874951E-2</v>
      </c>
      <c r="U26" s="131"/>
      <c r="V26" s="131"/>
      <c r="W26" s="131"/>
      <c r="X26" s="130">
        <v>0.10042118910770387</v>
      </c>
      <c r="Y26" s="130"/>
      <c r="Z26" s="130"/>
      <c r="AA26" s="130">
        <v>3.8004128948894648E-2</v>
      </c>
      <c r="AB26" s="130"/>
      <c r="AC26" s="130"/>
      <c r="AD26" s="130">
        <v>9.8332096467684163E-2</v>
      </c>
      <c r="AE26" s="130"/>
      <c r="AF26" s="130"/>
      <c r="AG26" s="130"/>
      <c r="AH26" s="131">
        <v>6.2849489277012754E-2</v>
      </c>
      <c r="AI26" s="131"/>
      <c r="AJ26" s="269"/>
      <c r="AK26" s="6"/>
      <c r="AX26" s="12"/>
      <c r="AY26" s="12"/>
      <c r="AZ26" s="12"/>
    </row>
    <row r="27" spans="1:52" ht="18.75" x14ac:dyDescent="0.3">
      <c r="A27" s="64">
        <v>10</v>
      </c>
      <c r="B27" s="271">
        <v>860511886</v>
      </c>
      <c r="C27" s="271"/>
      <c r="D27" s="271"/>
      <c r="E27" s="130">
        <v>0.63634487045767707</v>
      </c>
      <c r="F27" s="130"/>
      <c r="G27" s="130"/>
      <c r="H27" s="131">
        <v>0.36365512954232293</v>
      </c>
      <c r="I27" s="131"/>
      <c r="J27" s="131"/>
      <c r="K27" s="130">
        <v>0.29799162707709181</v>
      </c>
      <c r="L27" s="130"/>
      <c r="M27" s="130">
        <v>3.6879318217992244E-2</v>
      </c>
      <c r="N27" s="130"/>
      <c r="O27" s="130"/>
      <c r="P27" s="130"/>
      <c r="Q27" s="130">
        <v>0.26111230885909953</v>
      </c>
      <c r="R27" s="130"/>
      <c r="S27" s="130"/>
      <c r="T27" s="131">
        <v>6.5663502465231144E-2</v>
      </c>
      <c r="U27" s="131"/>
      <c r="V27" s="131"/>
      <c r="W27" s="131"/>
      <c r="X27" s="130">
        <v>1.7523979919950906E-2</v>
      </c>
      <c r="Y27" s="130"/>
      <c r="Z27" s="130"/>
      <c r="AA27" s="130">
        <v>4.6571048553568521E-2</v>
      </c>
      <c r="AB27" s="130"/>
      <c r="AC27" s="130"/>
      <c r="AD27" s="130">
        <v>3.6616433831613532E-2</v>
      </c>
      <c r="AE27" s="130"/>
      <c r="AF27" s="130"/>
      <c r="AG27" s="130"/>
      <c r="AH27" s="131">
        <v>2.2096548983071066E-2</v>
      </c>
      <c r="AI27" s="131"/>
      <c r="AJ27" s="269"/>
      <c r="AK27" s="6"/>
      <c r="AX27" s="12"/>
      <c r="AY27" s="12"/>
      <c r="AZ27" s="12"/>
    </row>
    <row r="28" spans="1:52" ht="18.75" x14ac:dyDescent="0.3">
      <c r="A28" s="64">
        <v>11</v>
      </c>
      <c r="B28" s="271">
        <v>890101648</v>
      </c>
      <c r="C28" s="271"/>
      <c r="D28" s="271"/>
      <c r="E28" s="130">
        <v>0.60544545750473278</v>
      </c>
      <c r="F28" s="130"/>
      <c r="G28" s="130"/>
      <c r="H28" s="131">
        <v>0.39455454249526722</v>
      </c>
      <c r="I28" s="131"/>
      <c r="J28" s="131"/>
      <c r="K28" s="130">
        <v>0.31760438630396587</v>
      </c>
      <c r="L28" s="130"/>
      <c r="M28" s="130">
        <v>3.2791686269793535E-2</v>
      </c>
      <c r="N28" s="130"/>
      <c r="O28" s="130"/>
      <c r="P28" s="130"/>
      <c r="Q28" s="130">
        <v>0.28481270003417231</v>
      </c>
      <c r="R28" s="130"/>
      <c r="S28" s="130"/>
      <c r="T28" s="131">
        <v>7.6950156191301383E-2</v>
      </c>
      <c r="U28" s="131"/>
      <c r="V28" s="131"/>
      <c r="W28" s="131"/>
      <c r="X28" s="130">
        <v>1.6655727975201314E-2</v>
      </c>
      <c r="Y28" s="130"/>
      <c r="Z28" s="130"/>
      <c r="AA28" s="130">
        <v>1.2387769712724751E-2</v>
      </c>
      <c r="AB28" s="130"/>
      <c r="AC28" s="130"/>
      <c r="AD28" s="130">
        <v>8.121811445377794E-2</v>
      </c>
      <c r="AE28" s="130"/>
      <c r="AF28" s="130"/>
      <c r="AG28" s="130"/>
      <c r="AH28" s="131">
        <v>4.8644474669272054E-2</v>
      </c>
      <c r="AI28" s="131"/>
      <c r="AJ28" s="269"/>
      <c r="AK28" s="6"/>
      <c r="AX28" s="12"/>
      <c r="AY28" s="12"/>
      <c r="AZ28" s="12"/>
    </row>
    <row r="29" spans="1:52" ht="18.75" x14ac:dyDescent="0.3">
      <c r="A29" s="64">
        <v>12</v>
      </c>
      <c r="B29" s="271">
        <v>800066000</v>
      </c>
      <c r="C29" s="271"/>
      <c r="D29" s="271"/>
      <c r="E29" s="130">
        <v>0.58140606762908009</v>
      </c>
      <c r="F29" s="130"/>
      <c r="G29" s="130"/>
      <c r="H29" s="131">
        <v>0.41859393237091985</v>
      </c>
      <c r="I29" s="131"/>
      <c r="J29" s="131"/>
      <c r="K29" s="130">
        <v>0.33520985234683737</v>
      </c>
      <c r="L29" s="130"/>
      <c r="M29" s="130">
        <v>0.17366663070056546</v>
      </c>
      <c r="N29" s="130"/>
      <c r="O29" s="130"/>
      <c r="P29" s="130"/>
      <c r="Q29" s="130">
        <v>0.16154322164627191</v>
      </c>
      <c r="R29" s="130"/>
      <c r="S29" s="130"/>
      <c r="T29" s="131">
        <v>8.3384080024082513E-2</v>
      </c>
      <c r="U29" s="131"/>
      <c r="V29" s="131"/>
      <c r="W29" s="131"/>
      <c r="X29" s="130">
        <v>8.3092779238592707E-3</v>
      </c>
      <c r="Y29" s="130"/>
      <c r="Z29" s="130"/>
      <c r="AA29" s="130">
        <v>2.2143047530927152E-2</v>
      </c>
      <c r="AB29" s="130"/>
      <c r="AC29" s="130"/>
      <c r="AD29" s="130">
        <v>6.9550310417014621E-2</v>
      </c>
      <c r="AE29" s="130"/>
      <c r="AF29" s="130"/>
      <c r="AG29" s="130"/>
      <c r="AH29" s="131">
        <v>4.5123908145533624E-2</v>
      </c>
      <c r="AI29" s="131"/>
      <c r="AJ29" s="269"/>
      <c r="AK29" s="6"/>
      <c r="AX29" s="12"/>
      <c r="AY29" s="12"/>
      <c r="AZ29" s="12"/>
    </row>
    <row r="30" spans="1:52" ht="18.75" x14ac:dyDescent="0.3">
      <c r="A30" s="64">
        <v>13</v>
      </c>
      <c r="B30" s="271">
        <v>800157130</v>
      </c>
      <c r="C30" s="271"/>
      <c r="D30" s="271"/>
      <c r="E30" s="130">
        <v>0.55042219533558989</v>
      </c>
      <c r="F30" s="130"/>
      <c r="G30" s="130"/>
      <c r="H30" s="131">
        <v>0.44957780466441016</v>
      </c>
      <c r="I30" s="131"/>
      <c r="J30" s="131"/>
      <c r="K30" s="130">
        <v>0.26398051693880104</v>
      </c>
      <c r="L30" s="130"/>
      <c r="M30" s="130">
        <v>0.10003912762031483</v>
      </c>
      <c r="N30" s="130"/>
      <c r="O30" s="130"/>
      <c r="P30" s="130"/>
      <c r="Q30" s="130">
        <v>0.1639413893184862</v>
      </c>
      <c r="R30" s="130"/>
      <c r="S30" s="130"/>
      <c r="T30" s="131">
        <v>0.1855972877256091</v>
      </c>
      <c r="U30" s="131"/>
      <c r="V30" s="131"/>
      <c r="W30" s="131"/>
      <c r="X30" s="130">
        <v>2.3798083666905202E-2</v>
      </c>
      <c r="Y30" s="130"/>
      <c r="Z30" s="130"/>
      <c r="AA30" s="130">
        <v>0.16086361456384651</v>
      </c>
      <c r="AB30" s="130"/>
      <c r="AC30" s="130"/>
      <c r="AD30" s="130">
        <v>4.8531756828667783E-2</v>
      </c>
      <c r="AE30" s="130"/>
      <c r="AF30" s="130"/>
      <c r="AG30" s="130"/>
      <c r="AH30" s="131">
        <v>3.6502351442326317E-2</v>
      </c>
      <c r="AI30" s="131"/>
      <c r="AJ30" s="269"/>
      <c r="AK30" s="6"/>
      <c r="AX30" s="12"/>
      <c r="AY30" s="12"/>
      <c r="AZ30" s="12"/>
    </row>
    <row r="31" spans="1:52" ht="18.75" x14ac:dyDescent="0.3">
      <c r="A31" s="64">
        <v>14</v>
      </c>
      <c r="B31" s="271">
        <v>830012182</v>
      </c>
      <c r="C31" s="271"/>
      <c r="D31" s="271"/>
      <c r="E31" s="130">
        <v>0.54910030096419593</v>
      </c>
      <c r="F31" s="130"/>
      <c r="G31" s="130"/>
      <c r="H31" s="131">
        <v>0.45089969903580407</v>
      </c>
      <c r="I31" s="131"/>
      <c r="J31" s="131"/>
      <c r="K31" s="130">
        <v>0.29106001213870736</v>
      </c>
      <c r="L31" s="130"/>
      <c r="M31" s="130">
        <v>0.11118086641869297</v>
      </c>
      <c r="N31" s="130"/>
      <c r="O31" s="130"/>
      <c r="P31" s="130"/>
      <c r="Q31" s="130">
        <v>0.1798791457200144</v>
      </c>
      <c r="R31" s="130"/>
      <c r="S31" s="130"/>
      <c r="T31" s="131">
        <v>0.15983968689709668</v>
      </c>
      <c r="U31" s="131"/>
      <c r="V31" s="131"/>
      <c r="W31" s="131"/>
      <c r="X31" s="130">
        <v>7.5377456988952232E-3</v>
      </c>
      <c r="Y31" s="130"/>
      <c r="Z31" s="130"/>
      <c r="AA31" s="130">
        <v>0.11496113334829007</v>
      </c>
      <c r="AB31" s="130"/>
      <c r="AC31" s="130"/>
      <c r="AD31" s="130">
        <v>5.2416299247701845E-2</v>
      </c>
      <c r="AE31" s="130"/>
      <c r="AF31" s="130"/>
      <c r="AG31" s="130"/>
      <c r="AH31" s="131">
        <v>3.6092273433530629E-2</v>
      </c>
      <c r="AI31" s="131"/>
      <c r="AJ31" s="269"/>
      <c r="AK31" s="6"/>
      <c r="AX31" s="12"/>
      <c r="AY31" s="12"/>
      <c r="AZ31" s="12"/>
    </row>
    <row r="32" spans="1:52" ht="18.75" x14ac:dyDescent="0.3">
      <c r="A32" s="65">
        <v>15</v>
      </c>
      <c r="B32" s="272">
        <v>890112179</v>
      </c>
      <c r="C32" s="272"/>
      <c r="D32" s="272"/>
      <c r="E32" s="133">
        <v>0.53865337559479465</v>
      </c>
      <c r="F32" s="133"/>
      <c r="G32" s="133"/>
      <c r="H32" s="132">
        <v>0.46134662440520535</v>
      </c>
      <c r="I32" s="132"/>
      <c r="J32" s="132"/>
      <c r="K32" s="133">
        <v>0.31132659536334417</v>
      </c>
      <c r="L32" s="133"/>
      <c r="M32" s="133">
        <v>0.13285408705750565</v>
      </c>
      <c r="N32" s="133"/>
      <c r="O32" s="133"/>
      <c r="P32" s="133"/>
      <c r="Q32" s="133">
        <v>0.17847250830583852</v>
      </c>
      <c r="R32" s="133"/>
      <c r="S32" s="133"/>
      <c r="T32" s="132">
        <v>0.15002002904186115</v>
      </c>
      <c r="U32" s="132"/>
      <c r="V32" s="132"/>
      <c r="W32" s="132"/>
      <c r="X32" s="133">
        <v>0.14227758904438861</v>
      </c>
      <c r="Y32" s="133"/>
      <c r="Z32" s="133"/>
      <c r="AA32" s="133">
        <v>0.17230412240903906</v>
      </c>
      <c r="AB32" s="133"/>
      <c r="AC32" s="133"/>
      <c r="AD32" s="133">
        <v>0.11999349567721071</v>
      </c>
      <c r="AE32" s="133"/>
      <c r="AF32" s="133"/>
      <c r="AG32" s="133"/>
      <c r="AH32" s="132">
        <v>9.9704959685875949E-2</v>
      </c>
      <c r="AI32" s="132"/>
      <c r="AJ32" s="270"/>
      <c r="AK32" s="6"/>
      <c r="AX32" s="12"/>
      <c r="AY32" s="12"/>
      <c r="AZ32" s="12"/>
    </row>
    <row r="33" spans="1:52" s="4" customFormat="1" x14ac:dyDescent="0.25">
      <c r="A33" s="13"/>
      <c r="B33" s="37"/>
      <c r="C33" s="37"/>
      <c r="D33" s="37"/>
      <c r="E33" s="37"/>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6"/>
      <c r="AM33" s="6"/>
      <c r="AX33" s="12"/>
      <c r="AY33" s="12"/>
      <c r="AZ33" s="12"/>
    </row>
    <row r="34" spans="1:52" s="4" customFormat="1" x14ac:dyDescent="0.25">
      <c r="A34" s="13"/>
      <c r="B34" s="39"/>
      <c r="C34" s="39"/>
      <c r="D34" s="39"/>
      <c r="E34" s="39"/>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2"/>
      <c r="AX34" s="12"/>
      <c r="AY34" s="12"/>
      <c r="AZ34" s="12"/>
    </row>
    <row r="35" spans="1:52" ht="21" x14ac:dyDescent="0.35">
      <c r="A35" s="119" t="s">
        <v>115</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6"/>
      <c r="AX35" s="12"/>
      <c r="AY35" s="12"/>
      <c r="AZ35" s="12"/>
    </row>
    <row r="36" spans="1:52" ht="29.25" customHeight="1" x14ac:dyDescent="0.25">
      <c r="A36" s="125" t="s">
        <v>136</v>
      </c>
      <c r="B36" s="125"/>
      <c r="C36" s="125"/>
      <c r="D36" s="125"/>
      <c r="E36" s="125"/>
      <c r="F36" s="125"/>
      <c r="G36" s="125"/>
      <c r="H36" s="125"/>
      <c r="I36" s="125"/>
      <c r="K36" s="126" t="s">
        <v>68</v>
      </c>
      <c r="L36" s="127"/>
      <c r="M36" s="127"/>
      <c r="N36" s="127"/>
      <c r="O36" s="127"/>
      <c r="P36" s="127"/>
      <c r="Q36" s="128"/>
      <c r="S36" s="136" t="s">
        <v>116</v>
      </c>
      <c r="T36" s="136"/>
      <c r="U36" s="136"/>
      <c r="V36" s="136"/>
      <c r="W36" s="136"/>
      <c r="X36" s="6"/>
      <c r="Y36" s="137" t="s">
        <v>93</v>
      </c>
      <c r="Z36" s="138"/>
      <c r="AA36" s="139"/>
      <c r="AB36" s="6"/>
      <c r="AC36" s="136" t="s">
        <v>94</v>
      </c>
      <c r="AD36" s="136"/>
      <c r="AF36" s="129" t="s">
        <v>40</v>
      </c>
      <c r="AG36" s="129"/>
      <c r="AH36" s="129"/>
      <c r="AI36" s="129"/>
      <c r="AJ36" s="129"/>
      <c r="AK36" s="6"/>
      <c r="AX36" s="12"/>
      <c r="AY36" s="12"/>
      <c r="AZ36" s="12"/>
    </row>
    <row r="37" spans="1:52" ht="15" customHeight="1" x14ac:dyDescent="0.25">
      <c r="A37" s="125"/>
      <c r="B37" s="125"/>
      <c r="C37" s="125"/>
      <c r="D37" s="125"/>
      <c r="E37" s="125"/>
      <c r="F37" s="125"/>
      <c r="G37" s="125"/>
      <c r="H37" s="125"/>
      <c r="I37" s="125"/>
      <c r="K37" s="121" t="s">
        <v>47</v>
      </c>
      <c r="L37" s="121" t="s">
        <v>48</v>
      </c>
      <c r="M37" s="121"/>
      <c r="N37" s="121" t="s">
        <v>49</v>
      </c>
      <c r="O37" s="121"/>
      <c r="P37" s="121" t="s">
        <v>90</v>
      </c>
      <c r="Q37" s="121"/>
      <c r="S37" s="122" t="s">
        <v>62</v>
      </c>
      <c r="T37" s="122"/>
      <c r="U37" s="122"/>
      <c r="V37" s="122"/>
      <c r="W37" s="122"/>
      <c r="X37" s="6"/>
      <c r="Y37" s="137"/>
      <c r="Z37" s="138"/>
      <c r="AA37" s="139"/>
      <c r="AB37" s="6"/>
      <c r="AC37" s="121"/>
      <c r="AD37" s="121"/>
      <c r="AF37" s="129"/>
      <c r="AG37" s="129"/>
      <c r="AH37" s="129"/>
      <c r="AI37" s="129"/>
      <c r="AJ37" s="129"/>
      <c r="AK37" s="6"/>
      <c r="AX37" s="12"/>
      <c r="AY37" s="12"/>
      <c r="AZ37" s="12"/>
    </row>
    <row r="38" spans="1:52" ht="15" customHeight="1" x14ac:dyDescent="0.25">
      <c r="A38" s="125"/>
      <c r="B38" s="125"/>
      <c r="C38" s="125"/>
      <c r="D38" s="125"/>
      <c r="E38" s="125"/>
      <c r="F38" s="125"/>
      <c r="G38" s="125"/>
      <c r="H38" s="125"/>
      <c r="I38" s="125"/>
      <c r="K38" s="121"/>
      <c r="L38" s="121"/>
      <c r="M38" s="121"/>
      <c r="N38" s="121"/>
      <c r="O38" s="121"/>
      <c r="P38" s="121"/>
      <c r="Q38" s="121"/>
      <c r="S38" s="123" t="s">
        <v>38</v>
      </c>
      <c r="T38" s="124"/>
      <c r="V38" s="122" t="s">
        <v>0</v>
      </c>
      <c r="W38" s="122"/>
      <c r="X38" s="6"/>
      <c r="Y38" s="126"/>
      <c r="Z38" s="127"/>
      <c r="AA38" s="128"/>
      <c r="AB38" s="6"/>
      <c r="AC38" s="121"/>
      <c r="AD38" s="121"/>
      <c r="AF38" s="129"/>
      <c r="AG38" s="129"/>
      <c r="AH38" s="129"/>
      <c r="AI38" s="129"/>
      <c r="AJ38" s="129"/>
      <c r="AK38" s="6"/>
      <c r="AX38" s="12"/>
      <c r="AY38" s="12"/>
      <c r="AZ38" s="12"/>
    </row>
    <row r="39" spans="1:52" ht="33" customHeight="1" x14ac:dyDescent="0.3">
      <c r="A39" s="268" t="s">
        <v>63</v>
      </c>
      <c r="B39" s="268"/>
      <c r="C39" s="268"/>
      <c r="D39" s="268"/>
      <c r="E39" s="44" t="s">
        <v>15</v>
      </c>
      <c r="F39" s="142" t="s">
        <v>91</v>
      </c>
      <c r="G39" s="142"/>
      <c r="H39" s="142"/>
      <c r="I39" s="142"/>
      <c r="K39" s="58">
        <f>AVERAGE($H$18:$H$32)</f>
        <v>0.32531867819559002</v>
      </c>
      <c r="L39" s="135">
        <f>MEDIAN($H$18:$H$32)</f>
        <v>0.33778500060550154</v>
      </c>
      <c r="M39" s="135"/>
      <c r="N39" s="135">
        <v>0.34</v>
      </c>
      <c r="O39" s="135"/>
      <c r="P39" s="135">
        <f>_xlfn.STDEV.S($H$18:$H$32)</f>
        <v>0.10531142083521548</v>
      </c>
      <c r="Q39" s="135"/>
      <c r="S39" s="59">
        <f>COUNT($A$18:$A$32)</f>
        <v>15</v>
      </c>
      <c r="T39" s="60">
        <f>+$N$39</f>
        <v>0.34</v>
      </c>
      <c r="U39" s="8"/>
      <c r="V39" s="61">
        <v>32</v>
      </c>
      <c r="W39" s="62">
        <v>0.38929999999999998</v>
      </c>
      <c r="X39" s="6"/>
      <c r="Y39" s="141">
        <f>_xlfn.STDEV.S($T$39,$W$39)</f>
        <v>3.4860364312496755E-2</v>
      </c>
      <c r="Z39" s="141"/>
      <c r="AA39" s="141"/>
      <c r="AB39" s="56"/>
      <c r="AC39" s="141">
        <f>($S$39*$T$39+$V$39*$W$39)/($S$39+$V$39)</f>
        <v>0.37356595744680854</v>
      </c>
      <c r="AD39" s="141"/>
      <c r="AF39" s="237" t="s">
        <v>41</v>
      </c>
      <c r="AG39" s="237"/>
      <c r="AH39" s="237"/>
      <c r="AI39" s="237"/>
      <c r="AJ39" s="237"/>
      <c r="AK39" s="6"/>
      <c r="AM39" s="15"/>
      <c r="AX39" s="12"/>
      <c r="AY39" s="12"/>
      <c r="AZ39" s="12"/>
    </row>
    <row r="40" spans="1:52" ht="33" customHeight="1" x14ac:dyDescent="0.3">
      <c r="A40" s="268" t="s">
        <v>66</v>
      </c>
      <c r="B40" s="268"/>
      <c r="C40" s="268" t="s">
        <v>64</v>
      </c>
      <c r="D40" s="268"/>
      <c r="E40" s="36" t="s">
        <v>15</v>
      </c>
      <c r="F40" s="134" t="s">
        <v>110</v>
      </c>
      <c r="G40" s="134"/>
      <c r="H40" s="134"/>
      <c r="I40" s="134"/>
      <c r="K40" s="58">
        <f>AVERAGE($T$18:$T$32)</f>
        <v>8.7539549391726895E-2</v>
      </c>
      <c r="L40" s="135">
        <f>MEDIAN($T$18:$T$32)</f>
        <v>8.3384080024082513E-2</v>
      </c>
      <c r="M40" s="135"/>
      <c r="N40" s="135">
        <v>0.08</v>
      </c>
      <c r="O40" s="135"/>
      <c r="P40" s="135">
        <f>_xlfn.STDEV.S($T$18:$T$32)</f>
        <v>4.8764338994139185E-2</v>
      </c>
      <c r="Q40" s="135"/>
      <c r="S40" s="59">
        <f>COUNT($A$18:$A$32)</f>
        <v>15</v>
      </c>
      <c r="T40" s="60">
        <f>+$N$40</f>
        <v>0.08</v>
      </c>
      <c r="V40" s="61">
        <v>32</v>
      </c>
      <c r="W40" s="62">
        <v>0.11459999999999999</v>
      </c>
      <c r="X40" s="6"/>
      <c r="Y40" s="140">
        <f>_xlfn.STDEV.S($T$40,$W$40)</f>
        <v>2.4465894629054501E-2</v>
      </c>
      <c r="Z40" s="140"/>
      <c r="AA40" s="140"/>
      <c r="AB40" s="56"/>
      <c r="AC40" s="141">
        <f>($S$40*$T$40+$V$40*$W$40)/($S$40+$V$40)</f>
        <v>0.10355744680851063</v>
      </c>
      <c r="AD40" s="141"/>
      <c r="AF40" s="237"/>
      <c r="AG40" s="237"/>
      <c r="AH40" s="237"/>
      <c r="AI40" s="237"/>
      <c r="AJ40" s="237"/>
      <c r="AK40" s="6"/>
      <c r="AX40" s="12"/>
      <c r="AY40" s="12"/>
      <c r="AZ40" s="12"/>
    </row>
    <row r="41" spans="1:52" ht="33" customHeight="1" x14ac:dyDescent="0.3">
      <c r="A41" s="268" t="s">
        <v>65</v>
      </c>
      <c r="B41" s="268"/>
      <c r="C41" s="268" t="s">
        <v>64</v>
      </c>
      <c r="D41" s="268"/>
      <c r="E41" s="36" t="s">
        <v>15</v>
      </c>
      <c r="F41" s="134" t="s">
        <v>92</v>
      </c>
      <c r="G41" s="134"/>
      <c r="H41" s="134"/>
      <c r="I41" s="134"/>
      <c r="K41" s="58">
        <f>AVERAGE($AH$18:$AH$32)</f>
        <v>4.6533603116876453E-2</v>
      </c>
      <c r="L41" s="135">
        <f>MEDIAN($AH$18:$AH$32)</f>
        <v>4.5123908145533624E-2</v>
      </c>
      <c r="M41" s="135"/>
      <c r="N41" s="135">
        <v>0.04</v>
      </c>
      <c r="O41" s="135"/>
      <c r="P41" s="135">
        <f>_xlfn.STDEV.S($AH$18:$AH$32)</f>
        <v>2.2864693271907568E-2</v>
      </c>
      <c r="Q41" s="135"/>
      <c r="S41" s="59">
        <f>COUNT($A$18:$A$32)</f>
        <v>15</v>
      </c>
      <c r="T41" s="60">
        <f>+$N$41</f>
        <v>0.04</v>
      </c>
      <c r="V41" s="61">
        <v>32</v>
      </c>
      <c r="W41" s="62">
        <v>5.1400000000000001E-2</v>
      </c>
      <c r="X41" s="6"/>
      <c r="Y41" s="141">
        <f>_xlfn.STDEV.S($T$41,$W$41)</f>
        <v>8.0610173055265921E-3</v>
      </c>
      <c r="Z41" s="141"/>
      <c r="AA41" s="141"/>
      <c r="AB41" s="63"/>
      <c r="AC41" s="141">
        <f>($S$41*$T$41+$V$41*$W$41)/($S$41+$V$41)</f>
        <v>4.776170212765958E-2</v>
      </c>
      <c r="AD41" s="141"/>
      <c r="AF41" s="237"/>
      <c r="AG41" s="237"/>
      <c r="AH41" s="237"/>
      <c r="AI41" s="237"/>
      <c r="AJ41" s="237"/>
      <c r="AK41" s="6"/>
      <c r="AX41" s="12"/>
      <c r="AY41" s="12"/>
      <c r="AZ41" s="12"/>
    </row>
    <row r="42" spans="1:52" s="8" customFormat="1" x14ac:dyDescent="0.25">
      <c r="A42" s="26"/>
      <c r="B42" s="40"/>
      <c r="C42" s="40"/>
      <c r="D42" s="40"/>
      <c r="E42" s="40"/>
      <c r="F42" s="40"/>
      <c r="G42" s="40"/>
      <c r="H42" s="40"/>
      <c r="I42" s="40"/>
      <c r="K42" s="41"/>
      <c r="L42" s="41"/>
      <c r="M42" s="41"/>
      <c r="N42" s="41"/>
      <c r="O42" s="41"/>
      <c r="P42" s="41"/>
      <c r="Q42" s="41"/>
      <c r="S42" s="13"/>
      <c r="T42" s="42"/>
      <c r="V42" s="13"/>
      <c r="W42" s="42"/>
      <c r="Y42" s="42"/>
      <c r="Z42" s="42"/>
      <c r="AA42" s="42"/>
      <c r="AC42" s="42"/>
      <c r="AD42" s="42"/>
      <c r="AF42" s="40"/>
      <c r="AG42" s="40"/>
      <c r="AH42" s="40"/>
      <c r="AI42" s="40"/>
      <c r="AJ42" s="40"/>
      <c r="AK42" s="40"/>
      <c r="AL42" s="40"/>
      <c r="AX42" s="12"/>
      <c r="AY42" s="12"/>
      <c r="AZ42" s="12"/>
    </row>
    <row r="43" spans="1:52" s="8" customFormat="1" x14ac:dyDescent="0.25">
      <c r="A43" s="26"/>
      <c r="B43" s="40"/>
      <c r="C43" s="40"/>
      <c r="D43" s="40"/>
      <c r="E43" s="40"/>
      <c r="F43" s="40"/>
      <c r="G43" s="40"/>
      <c r="H43" s="40"/>
      <c r="I43" s="40"/>
      <c r="K43" s="41"/>
      <c r="L43" s="41"/>
      <c r="M43" s="41"/>
      <c r="N43" s="41"/>
      <c r="O43" s="41"/>
      <c r="P43" s="41"/>
      <c r="Q43" s="41"/>
      <c r="S43" s="13"/>
      <c r="T43" s="42"/>
      <c r="V43" s="13"/>
      <c r="W43" s="42"/>
      <c r="Y43" s="42"/>
      <c r="Z43" s="42"/>
      <c r="AA43" s="42"/>
      <c r="AC43" s="42"/>
      <c r="AD43" s="42"/>
      <c r="AF43" s="40"/>
      <c r="AG43" s="40"/>
      <c r="AH43" s="40"/>
      <c r="AI43" s="40"/>
      <c r="AJ43" s="40"/>
      <c r="AK43" s="40"/>
      <c r="AL43" s="40"/>
      <c r="AX43" s="12"/>
      <c r="AY43" s="12"/>
      <c r="AZ43" s="12"/>
    </row>
    <row r="44" spans="1:52" ht="21" x14ac:dyDescent="0.35">
      <c r="A44" s="119" t="s">
        <v>115</v>
      </c>
      <c r="B44" s="119"/>
      <c r="C44" s="119"/>
      <c r="D44" s="119"/>
      <c r="E44" s="119"/>
      <c r="F44" s="119"/>
      <c r="G44" s="119"/>
      <c r="H44" s="119"/>
      <c r="I44" s="119"/>
      <c r="J44" s="119"/>
      <c r="K44" s="119"/>
      <c r="L44" s="119"/>
      <c r="M44" s="119"/>
      <c r="N44" s="119"/>
      <c r="O44" s="119"/>
      <c r="P44" s="119"/>
      <c r="Q44" s="119"/>
      <c r="R44" s="119"/>
      <c r="S44" s="238"/>
      <c r="T44" s="238"/>
      <c r="U44" s="238"/>
      <c r="V44" s="238"/>
      <c r="W44" s="238"/>
      <c r="X44" s="238"/>
      <c r="Y44" s="238"/>
      <c r="Z44" s="238"/>
      <c r="AA44" s="238"/>
      <c r="AB44" s="238"/>
      <c r="AC44" s="238"/>
      <c r="AD44" s="238"/>
      <c r="AE44" s="119"/>
      <c r="AF44" s="119"/>
      <c r="AG44" s="119"/>
      <c r="AH44" s="119"/>
      <c r="AI44" s="119"/>
      <c r="AJ44" s="119"/>
      <c r="AK44" s="40"/>
      <c r="AL44" s="40"/>
      <c r="AX44" s="12"/>
      <c r="AY44" s="12"/>
      <c r="AZ44" s="12"/>
    </row>
    <row r="45" spans="1:52" x14ac:dyDescent="0.25">
      <c r="A45" s="279" t="s">
        <v>117</v>
      </c>
      <c r="B45" s="280"/>
      <c r="C45" s="280"/>
      <c r="D45" s="280"/>
      <c r="E45" s="280"/>
      <c r="F45" s="280"/>
      <c r="G45" s="280"/>
      <c r="H45" s="280"/>
      <c r="I45" s="280"/>
      <c r="J45" s="280"/>
      <c r="K45" s="280"/>
      <c r="L45" s="280"/>
      <c r="M45" s="280"/>
      <c r="N45" s="280"/>
      <c r="O45" s="280"/>
      <c r="P45" s="280"/>
      <c r="Q45" s="280"/>
      <c r="S45" s="137" t="s">
        <v>68</v>
      </c>
      <c r="T45" s="138"/>
      <c r="U45" s="138"/>
      <c r="V45" s="138"/>
      <c r="W45" s="138"/>
      <c r="X45" s="138"/>
      <c r="Y45" s="138"/>
      <c r="Z45" s="138"/>
      <c r="AA45" s="138"/>
      <c r="AB45" s="138"/>
      <c r="AC45" s="138"/>
      <c r="AD45" s="139"/>
      <c r="AF45" s="129" t="s">
        <v>40</v>
      </c>
      <c r="AG45" s="129"/>
      <c r="AH45" s="129"/>
      <c r="AI45" s="129"/>
      <c r="AJ45" s="129"/>
      <c r="AK45" s="6"/>
      <c r="AX45" s="12"/>
      <c r="AY45" s="12"/>
      <c r="AZ45" s="12"/>
    </row>
    <row r="46" spans="1:52" ht="32.25" customHeight="1" x14ac:dyDescent="0.25">
      <c r="A46" s="281"/>
      <c r="B46" s="282"/>
      <c r="C46" s="282"/>
      <c r="D46" s="282"/>
      <c r="E46" s="282"/>
      <c r="F46" s="282"/>
      <c r="G46" s="282"/>
      <c r="H46" s="282"/>
      <c r="I46" s="282"/>
      <c r="J46" s="282"/>
      <c r="K46" s="282"/>
      <c r="L46" s="282"/>
      <c r="M46" s="282"/>
      <c r="N46" s="282"/>
      <c r="O46" s="282"/>
      <c r="P46" s="282"/>
      <c r="Q46" s="282"/>
      <c r="S46" s="277" t="s">
        <v>47</v>
      </c>
      <c r="T46" s="278"/>
      <c r="V46" s="121" t="s">
        <v>48</v>
      </c>
      <c r="W46" s="121"/>
      <c r="X46" s="6"/>
      <c r="Y46" s="121" t="s">
        <v>49</v>
      </c>
      <c r="Z46" s="121"/>
      <c r="AA46" s="121"/>
      <c r="AB46" s="6"/>
      <c r="AC46" s="277" t="s">
        <v>90</v>
      </c>
      <c r="AD46" s="278"/>
      <c r="AF46" s="129"/>
      <c r="AG46" s="129"/>
      <c r="AH46" s="129"/>
      <c r="AI46" s="129"/>
      <c r="AJ46" s="129"/>
      <c r="AK46" s="6"/>
      <c r="AX46" s="12"/>
      <c r="AY46" s="12"/>
      <c r="AZ46" s="12"/>
    </row>
    <row r="47" spans="1:52" ht="33" customHeight="1" x14ac:dyDescent="0.3">
      <c r="A47" s="220" t="s">
        <v>10</v>
      </c>
      <c r="B47" s="220"/>
      <c r="C47" s="220"/>
      <c r="D47" s="220"/>
      <c r="E47" s="220"/>
      <c r="F47" s="220"/>
      <c r="G47" s="220"/>
      <c r="H47" s="220"/>
      <c r="I47" s="220"/>
      <c r="J47" s="38" t="s">
        <v>15</v>
      </c>
      <c r="K47" s="134" t="s">
        <v>118</v>
      </c>
      <c r="L47" s="134"/>
      <c r="M47" s="134"/>
      <c r="N47" s="134"/>
      <c r="O47" s="134"/>
      <c r="P47" s="134"/>
      <c r="Q47" s="134"/>
      <c r="R47" s="43"/>
      <c r="S47" s="218">
        <f>AVERAGE($E$18:$E$32)</f>
        <v>0.67468132180441009</v>
      </c>
      <c r="T47" s="219"/>
      <c r="U47" s="56"/>
      <c r="V47" s="135">
        <f>MEDIAN($E$18:$E$32)</f>
        <v>0.66221499939449846</v>
      </c>
      <c r="W47" s="135"/>
      <c r="X47" s="56"/>
      <c r="Y47" s="239">
        <v>0.66</v>
      </c>
      <c r="Z47" s="239"/>
      <c r="AA47" s="239"/>
      <c r="AB47" s="56"/>
      <c r="AC47" s="135">
        <f>_xlfn.STDEV.S($E$18:$E$32)</f>
        <v>0.10531142083521502</v>
      </c>
      <c r="AD47" s="135"/>
      <c r="AF47" s="254" t="s">
        <v>138</v>
      </c>
      <c r="AG47" s="254"/>
      <c r="AH47" s="254"/>
      <c r="AI47" s="254"/>
      <c r="AJ47" s="254"/>
      <c r="AK47" s="6"/>
      <c r="AX47" s="12"/>
      <c r="AY47" s="12"/>
      <c r="AZ47" s="12"/>
    </row>
    <row r="48" spans="1:52" ht="33" customHeight="1" x14ac:dyDescent="0.3">
      <c r="A48" s="220" t="s">
        <v>103</v>
      </c>
      <c r="B48" s="220"/>
      <c r="C48" s="220"/>
      <c r="D48" s="220"/>
      <c r="E48" s="220"/>
      <c r="F48" s="220"/>
      <c r="G48" s="220"/>
      <c r="H48" s="220"/>
      <c r="I48" s="220"/>
      <c r="J48" s="38" t="s">
        <v>15</v>
      </c>
      <c r="K48" s="134" t="s">
        <v>119</v>
      </c>
      <c r="L48" s="134"/>
      <c r="M48" s="134"/>
      <c r="N48" s="134"/>
      <c r="O48" s="134"/>
      <c r="P48" s="134"/>
      <c r="Q48" s="134"/>
      <c r="R48" s="43"/>
      <c r="S48" s="218">
        <f>AVERAGE($K$18:$K$32)</f>
        <v>0.23777912880386307</v>
      </c>
      <c r="T48" s="219"/>
      <c r="U48" s="56"/>
      <c r="V48" s="135">
        <f>MEDIAN($K$18:$K$32)</f>
        <v>0.26398051693880104</v>
      </c>
      <c r="W48" s="135"/>
      <c r="X48" s="56"/>
      <c r="Y48" s="239">
        <v>0.25</v>
      </c>
      <c r="Z48" s="239"/>
      <c r="AA48" s="239"/>
      <c r="AB48" s="56"/>
      <c r="AC48" s="135">
        <f>_xlfn.STDEV.S($K$18:$K$32)</f>
        <v>7.9493998825702697E-2</v>
      </c>
      <c r="AD48" s="135"/>
      <c r="AF48" s="254"/>
      <c r="AG48" s="254"/>
      <c r="AH48" s="254"/>
      <c r="AI48" s="254"/>
      <c r="AJ48" s="254"/>
      <c r="AK48" s="6"/>
      <c r="AX48" s="12"/>
      <c r="AY48" s="12"/>
      <c r="AZ48" s="12"/>
    </row>
    <row r="49" spans="1:52" ht="33" customHeight="1" x14ac:dyDescent="0.3">
      <c r="A49" s="220" t="s">
        <v>101</v>
      </c>
      <c r="B49" s="220"/>
      <c r="C49" s="220"/>
      <c r="D49" s="220"/>
      <c r="E49" s="220"/>
      <c r="F49" s="220"/>
      <c r="G49" s="220"/>
      <c r="H49" s="220"/>
      <c r="I49" s="220"/>
      <c r="J49" s="38" t="s">
        <v>15</v>
      </c>
      <c r="K49" s="134" t="s">
        <v>120</v>
      </c>
      <c r="L49" s="134"/>
      <c r="M49" s="134"/>
      <c r="N49" s="134"/>
      <c r="O49" s="134"/>
      <c r="P49" s="134"/>
      <c r="Q49" s="134"/>
      <c r="R49" s="43"/>
      <c r="S49" s="218">
        <f>AVERAGE($M$18:$M$32)</f>
        <v>8.842983443407125E-2</v>
      </c>
      <c r="T49" s="219"/>
      <c r="U49" s="56"/>
      <c r="V49" s="135">
        <f>MEDIAN($M$18:$M$32)</f>
        <v>8.6096817238530576E-2</v>
      </c>
      <c r="W49" s="135"/>
      <c r="X49" s="56"/>
      <c r="Y49" s="239">
        <v>0.09</v>
      </c>
      <c r="Z49" s="239"/>
      <c r="AA49" s="239"/>
      <c r="AB49" s="56"/>
      <c r="AC49" s="135">
        <f>_xlfn.STDEV.S(M$18:$M$32)</f>
        <v>4.0119366779107955E-2</v>
      </c>
      <c r="AD49" s="135"/>
      <c r="AF49" s="254"/>
      <c r="AG49" s="254"/>
      <c r="AH49" s="254"/>
      <c r="AI49" s="254"/>
      <c r="AJ49" s="254"/>
      <c r="AK49" s="6"/>
      <c r="AX49" s="12"/>
      <c r="AY49" s="12"/>
      <c r="AZ49" s="12"/>
    </row>
    <row r="50" spans="1:52" ht="33" customHeight="1" x14ac:dyDescent="0.3">
      <c r="A50" s="220" t="s">
        <v>102</v>
      </c>
      <c r="B50" s="220"/>
      <c r="C50" s="220"/>
      <c r="D50" s="220"/>
      <c r="E50" s="220"/>
      <c r="F50" s="220"/>
      <c r="G50" s="220"/>
      <c r="H50" s="220"/>
      <c r="I50" s="220"/>
      <c r="J50" s="38" t="s">
        <v>15</v>
      </c>
      <c r="K50" s="134" t="s">
        <v>121</v>
      </c>
      <c r="L50" s="134"/>
      <c r="M50" s="134"/>
      <c r="N50" s="134"/>
      <c r="O50" s="134"/>
      <c r="P50" s="134"/>
      <c r="Q50" s="134"/>
      <c r="R50" s="43"/>
      <c r="S50" s="218">
        <f>AVERAGE($Q$18:$Q$32)</f>
        <v>0.14934929436979186</v>
      </c>
      <c r="T50" s="219"/>
      <c r="U50" s="56"/>
      <c r="V50" s="135">
        <f>MEDIAN($Q$18:$Q$32)</f>
        <v>0.16154322164627191</v>
      </c>
      <c r="W50" s="135"/>
      <c r="X50" s="56"/>
      <c r="Y50" s="239">
        <v>0.14000000000000001</v>
      </c>
      <c r="Z50" s="239"/>
      <c r="AA50" s="239"/>
      <c r="AB50" s="56"/>
      <c r="AC50" s="135">
        <f>_xlfn.STDEV.S($Q$18:$Q$32)</f>
        <v>7.2243071083850682E-2</v>
      </c>
      <c r="AD50" s="135"/>
      <c r="AF50" s="254"/>
      <c r="AG50" s="254"/>
      <c r="AH50" s="254"/>
      <c r="AI50" s="254"/>
      <c r="AJ50" s="254"/>
      <c r="AK50" s="6"/>
      <c r="AX50" s="12"/>
      <c r="AY50" s="12"/>
      <c r="AZ50" s="12"/>
    </row>
    <row r="51" spans="1:52" ht="33" customHeight="1" x14ac:dyDescent="0.3">
      <c r="A51" s="220" t="s">
        <v>104</v>
      </c>
      <c r="B51" s="220"/>
      <c r="C51" s="220"/>
      <c r="D51" s="220"/>
      <c r="E51" s="220"/>
      <c r="F51" s="220"/>
      <c r="G51" s="220"/>
      <c r="H51" s="220"/>
      <c r="I51" s="220"/>
      <c r="J51" s="38" t="s">
        <v>15</v>
      </c>
      <c r="K51" s="134" t="s">
        <v>122</v>
      </c>
      <c r="L51" s="134"/>
      <c r="M51" s="134"/>
      <c r="N51" s="134"/>
      <c r="O51" s="134"/>
      <c r="P51" s="134"/>
      <c r="Q51" s="134"/>
      <c r="R51" s="43"/>
      <c r="S51" s="218">
        <f>AVERAGE($AA$18:$AA$32)</f>
        <v>6.3603540528369751E-2</v>
      </c>
      <c r="T51" s="219"/>
      <c r="U51" s="56"/>
      <c r="V51" s="135">
        <f>MEDIAN($AA$18:$AA$32)</f>
        <v>3.8367115599138579E-2</v>
      </c>
      <c r="W51" s="135"/>
      <c r="X51" s="56"/>
      <c r="Y51" s="239">
        <v>0.05</v>
      </c>
      <c r="Z51" s="239"/>
      <c r="AA51" s="239"/>
      <c r="AB51" s="56"/>
      <c r="AC51" s="135">
        <f>_xlfn.STDEV.S($AA$18:$AA$32)</f>
        <v>5.2524428945168518E-2</v>
      </c>
      <c r="AD51" s="135"/>
      <c r="AF51" s="254"/>
      <c r="AG51" s="254"/>
      <c r="AH51" s="254"/>
      <c r="AI51" s="254"/>
      <c r="AJ51" s="254"/>
      <c r="AK51" s="6"/>
      <c r="AX51" s="12"/>
      <c r="AY51" s="12"/>
      <c r="AZ51" s="12"/>
    </row>
    <row r="52" spans="1:52" ht="33" customHeight="1" x14ac:dyDescent="0.3">
      <c r="A52" s="220" t="s">
        <v>25</v>
      </c>
      <c r="B52" s="220"/>
      <c r="C52" s="220"/>
      <c r="D52" s="220"/>
      <c r="E52" s="220"/>
      <c r="F52" s="220"/>
      <c r="G52" s="220"/>
      <c r="H52" s="220"/>
      <c r="I52" s="220"/>
      <c r="J52" s="38" t="s">
        <v>15</v>
      </c>
      <c r="K52" s="134" t="s">
        <v>123</v>
      </c>
      <c r="L52" s="134"/>
      <c r="M52" s="134"/>
      <c r="N52" s="134"/>
      <c r="O52" s="134"/>
      <c r="P52" s="134"/>
      <c r="Q52" s="134"/>
      <c r="R52" s="43"/>
      <c r="S52" s="218">
        <f>AVERAGE($AD$18:$AD$32)</f>
        <v>6.8005924275675242E-2</v>
      </c>
      <c r="T52" s="219"/>
      <c r="U52" s="56"/>
      <c r="V52" s="135">
        <f>MEDIAN($AD$18:$AD$32)</f>
        <v>6.9550310417014621E-2</v>
      </c>
      <c r="W52" s="135"/>
      <c r="X52" s="56"/>
      <c r="Y52" s="239">
        <v>7.0000000000000007E-2</v>
      </c>
      <c r="Z52" s="239"/>
      <c r="AA52" s="239"/>
      <c r="AB52" s="57"/>
      <c r="AC52" s="135">
        <f>_xlfn.STDEV.S($AD$18:$AD$32)</f>
        <v>2.8606312820581518E-2</v>
      </c>
      <c r="AD52" s="135"/>
      <c r="AF52" s="254"/>
      <c r="AG52" s="254"/>
      <c r="AH52" s="254"/>
      <c r="AI52" s="254"/>
      <c r="AJ52" s="254"/>
      <c r="AK52" s="6"/>
      <c r="AX52" s="12"/>
      <c r="AY52" s="12"/>
      <c r="AZ52" s="12"/>
    </row>
    <row r="53" spans="1:52" x14ac:dyDescent="0.25">
      <c r="X53" s="6"/>
      <c r="AM53" s="2"/>
      <c r="AS53" s="16"/>
      <c r="AT53" s="16"/>
      <c r="AU53" s="16"/>
    </row>
    <row r="54" spans="1:52" x14ac:dyDescent="0.25">
      <c r="X54" s="6"/>
      <c r="AM54" s="2"/>
      <c r="AS54" s="16"/>
      <c r="AT54" s="16"/>
      <c r="AU54" s="16"/>
    </row>
    <row r="55" spans="1:52" ht="21" x14ac:dyDescent="0.35">
      <c r="A55" s="119" t="s">
        <v>126</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M55" s="2"/>
      <c r="AS55" s="16"/>
      <c r="AT55" s="16"/>
      <c r="AU55" s="16"/>
    </row>
    <row r="56" spans="1:52" ht="15" customHeight="1" x14ac:dyDescent="0.35">
      <c r="A56" s="143" t="s">
        <v>4</v>
      </c>
      <c r="B56" s="143"/>
      <c r="C56" s="143"/>
      <c r="D56" s="143"/>
      <c r="E56" s="143"/>
      <c r="F56" s="143"/>
      <c r="G56" s="143"/>
      <c r="H56" s="143"/>
      <c r="I56" s="143"/>
      <c r="J56" s="143"/>
      <c r="K56" s="143"/>
      <c r="L56" s="143"/>
      <c r="N56" s="144" t="s">
        <v>127</v>
      </c>
      <c r="O56" s="145"/>
      <c r="P56" s="148" t="s">
        <v>5</v>
      </c>
      <c r="Q56" s="149"/>
      <c r="R56" s="149"/>
      <c r="S56" s="149"/>
      <c r="T56" s="149"/>
      <c r="U56" s="149"/>
      <c r="V56" s="149"/>
      <c r="W56" s="150"/>
      <c r="Y56" s="151" t="s">
        <v>35</v>
      </c>
      <c r="Z56" s="152"/>
      <c r="AA56" s="153"/>
      <c r="AB56" s="50"/>
      <c r="AC56" s="154" t="s">
        <v>36</v>
      </c>
      <c r="AD56" s="154"/>
      <c r="AE56" s="154"/>
      <c r="AF56" s="154"/>
      <c r="AG56" s="50"/>
      <c r="AH56" s="154" t="s">
        <v>37</v>
      </c>
      <c r="AI56" s="154"/>
      <c r="AJ56" s="154"/>
    </row>
    <row r="57" spans="1:52" ht="15" customHeight="1" x14ac:dyDescent="0.25">
      <c r="A57" s="92"/>
      <c r="B57" s="92"/>
      <c r="C57" s="92"/>
      <c r="D57" s="92"/>
      <c r="E57" s="92"/>
      <c r="F57" s="92"/>
      <c r="G57" s="92"/>
      <c r="H57" s="92"/>
      <c r="I57" s="92"/>
      <c r="J57" s="92"/>
      <c r="K57" s="92"/>
      <c r="L57" s="92"/>
      <c r="N57" s="144"/>
      <c r="O57" s="145"/>
      <c r="P57" s="151"/>
      <c r="Q57" s="152"/>
      <c r="R57" s="152"/>
      <c r="S57" s="152"/>
      <c r="T57" s="152"/>
      <c r="U57" s="152"/>
      <c r="V57" s="152"/>
      <c r="W57" s="153"/>
      <c r="Y57" s="121" t="s">
        <v>79</v>
      </c>
      <c r="Z57" s="121"/>
      <c r="AA57" s="121"/>
      <c r="AC57" s="121" t="s">
        <v>80</v>
      </c>
      <c r="AD57" s="121"/>
      <c r="AE57" s="121"/>
      <c r="AF57" s="121"/>
      <c r="AH57" s="121" t="s">
        <v>81</v>
      </c>
      <c r="AI57" s="121"/>
      <c r="AJ57" s="121"/>
    </row>
    <row r="58" spans="1:52" ht="48.75" customHeight="1" x14ac:dyDescent="0.25">
      <c r="A58" s="92"/>
      <c r="B58" s="92"/>
      <c r="C58" s="92"/>
      <c r="D58" s="92"/>
      <c r="E58" s="92"/>
      <c r="F58" s="92"/>
      <c r="G58" s="92"/>
      <c r="H58" s="92"/>
      <c r="I58" s="92"/>
      <c r="J58" s="92"/>
      <c r="K58" s="92"/>
      <c r="L58" s="92"/>
      <c r="N58" s="146"/>
      <c r="O58" s="147"/>
      <c r="P58" s="159" t="s">
        <v>6</v>
      </c>
      <c r="Q58" s="159"/>
      <c r="R58" s="159"/>
      <c r="S58" s="159"/>
      <c r="T58" s="160" t="s">
        <v>82</v>
      </c>
      <c r="U58" s="160"/>
      <c r="V58" s="160"/>
      <c r="W58" s="160"/>
      <c r="Y58" s="121"/>
      <c r="Z58" s="121"/>
      <c r="AA58" s="121"/>
      <c r="AC58" s="121"/>
      <c r="AD58" s="121"/>
      <c r="AE58" s="121"/>
      <c r="AF58" s="121"/>
      <c r="AH58" s="121"/>
      <c r="AI58" s="121"/>
      <c r="AJ58" s="121"/>
    </row>
    <row r="59" spans="1:52" ht="33" customHeight="1" x14ac:dyDescent="0.25">
      <c r="A59" s="161" t="s">
        <v>7</v>
      </c>
      <c r="B59" s="262" t="s">
        <v>8</v>
      </c>
      <c r="C59" s="156" t="s">
        <v>137</v>
      </c>
      <c r="D59" s="156"/>
      <c r="E59" s="156"/>
      <c r="F59" s="156"/>
      <c r="G59" s="156"/>
      <c r="H59" s="156"/>
      <c r="I59" s="156"/>
      <c r="J59" s="156"/>
      <c r="K59" s="156"/>
      <c r="L59" s="156"/>
      <c r="N59" s="163">
        <v>1</v>
      </c>
      <c r="O59" s="164"/>
      <c r="P59" s="165" t="s">
        <v>140</v>
      </c>
      <c r="Q59" s="165"/>
      <c r="R59" s="165"/>
      <c r="S59" s="165"/>
      <c r="T59" s="166">
        <v>1</v>
      </c>
      <c r="U59" s="166"/>
      <c r="V59" s="166"/>
      <c r="W59" s="166"/>
      <c r="Y59" s="155">
        <v>2067</v>
      </c>
      <c r="Z59" s="155"/>
      <c r="AA59" s="155"/>
      <c r="AB59" s="74"/>
      <c r="AC59" s="155">
        <v>2067</v>
      </c>
      <c r="AD59" s="155"/>
      <c r="AE59" s="155"/>
      <c r="AF59" s="155"/>
      <c r="AG59" s="74"/>
      <c r="AH59" s="155">
        <v>2067</v>
      </c>
      <c r="AI59" s="155"/>
      <c r="AJ59" s="155"/>
    </row>
    <row r="60" spans="1:52" ht="28.5" customHeight="1" x14ac:dyDescent="0.25">
      <c r="A60" s="162"/>
      <c r="B60" s="263"/>
      <c r="C60" s="156" t="s">
        <v>31</v>
      </c>
      <c r="D60" s="156"/>
      <c r="E60" s="156"/>
      <c r="F60" s="156"/>
      <c r="G60" s="156"/>
      <c r="H60" s="156"/>
      <c r="I60" s="156"/>
      <c r="J60" s="156"/>
      <c r="K60" s="156"/>
      <c r="L60" s="156"/>
      <c r="N60" s="157">
        <v>0.16</v>
      </c>
      <c r="O60" s="157"/>
      <c r="P60" s="4"/>
      <c r="Q60" s="4"/>
      <c r="R60" s="4"/>
      <c r="S60" s="4"/>
      <c r="T60" s="13"/>
      <c r="U60" s="13"/>
      <c r="W60" s="4"/>
      <c r="Y60" s="246"/>
      <c r="Z60" s="246"/>
      <c r="AA60" s="246"/>
      <c r="AB60" s="74"/>
      <c r="AC60" s="246"/>
      <c r="AD60" s="246"/>
      <c r="AE60" s="246"/>
      <c r="AF60" s="246"/>
      <c r="AG60" s="74"/>
      <c r="AH60" s="158">
        <f>+AH59*$N$60</f>
        <v>330.72</v>
      </c>
      <c r="AI60" s="158"/>
      <c r="AJ60" s="158"/>
    </row>
    <row r="61" spans="1:52" ht="15.75" customHeight="1" x14ac:dyDescent="0.25">
      <c r="A61" s="162"/>
      <c r="B61" s="54" t="s">
        <v>15</v>
      </c>
      <c r="C61" s="156" t="s">
        <v>32</v>
      </c>
      <c r="D61" s="156"/>
      <c r="E61" s="156"/>
      <c r="F61" s="156"/>
      <c r="G61" s="156"/>
      <c r="H61" s="156"/>
      <c r="I61" s="156"/>
      <c r="J61" s="156"/>
      <c r="K61" s="156"/>
      <c r="L61" s="156"/>
      <c r="N61" s="53"/>
      <c r="O61" s="53"/>
      <c r="P61" s="4"/>
      <c r="Q61" s="4"/>
      <c r="R61" s="4"/>
      <c r="S61" s="4"/>
      <c r="T61" s="13"/>
      <c r="U61" s="13"/>
      <c r="W61" s="1"/>
      <c r="X61" s="1"/>
      <c r="Y61" s="168">
        <f>SUM(Y59:AA60)</f>
        <v>2067</v>
      </c>
      <c r="Z61" s="168"/>
      <c r="AA61" s="168"/>
      <c r="AB61" s="51"/>
      <c r="AC61" s="168">
        <f>SUM(AC59:AF60)</f>
        <v>2067</v>
      </c>
      <c r="AD61" s="168"/>
      <c r="AE61" s="168"/>
      <c r="AF61" s="168"/>
      <c r="AG61" s="74"/>
      <c r="AH61" s="168">
        <f>SUM(AH59:AJ60)</f>
        <v>2397.7200000000003</v>
      </c>
      <c r="AI61" s="168"/>
      <c r="AJ61" s="168"/>
      <c r="AV61" s="18"/>
    </row>
    <row r="62" spans="1:52" ht="15.75" customHeight="1" x14ac:dyDescent="0.25">
      <c r="A62" s="162"/>
      <c r="B62" s="240" t="s">
        <v>9</v>
      </c>
      <c r="C62" s="156" t="s">
        <v>10</v>
      </c>
      <c r="D62" s="156"/>
      <c r="E62" s="156"/>
      <c r="F62" s="156"/>
      <c r="G62" s="156"/>
      <c r="H62" s="156"/>
      <c r="I62" s="156"/>
      <c r="J62" s="156"/>
      <c r="K62" s="156"/>
      <c r="L62" s="156"/>
      <c r="N62" s="167">
        <f>+$Y$47</f>
        <v>0.66</v>
      </c>
      <c r="O62" s="167"/>
      <c r="P62" s="4"/>
      <c r="Q62" s="4"/>
      <c r="R62" s="4"/>
      <c r="S62" s="4"/>
      <c r="T62" s="37"/>
      <c r="U62" s="37"/>
      <c r="W62" s="19"/>
      <c r="X62" s="19"/>
      <c r="Y62" s="168">
        <f>-$Y$59*$N$62</f>
        <v>-1364.22</v>
      </c>
      <c r="Z62" s="168"/>
      <c r="AA62" s="168"/>
      <c r="AB62" s="51"/>
      <c r="AC62" s="168">
        <f>-$AC$59*$N$62</f>
        <v>-1364.22</v>
      </c>
      <c r="AD62" s="168"/>
      <c r="AE62" s="168"/>
      <c r="AF62" s="168"/>
      <c r="AG62" s="74"/>
      <c r="AH62" s="168">
        <f>-$AH$59*$N$62</f>
        <v>-1364.22</v>
      </c>
      <c r="AI62" s="168"/>
      <c r="AJ62" s="168"/>
    </row>
    <row r="63" spans="1:52" ht="15.75" customHeight="1" x14ac:dyDescent="0.25">
      <c r="A63" s="162"/>
      <c r="B63" s="241"/>
      <c r="C63" s="156" t="s">
        <v>11</v>
      </c>
      <c r="D63" s="156"/>
      <c r="E63" s="156"/>
      <c r="F63" s="156"/>
      <c r="G63" s="156"/>
      <c r="H63" s="156"/>
      <c r="I63" s="156"/>
      <c r="J63" s="156"/>
      <c r="K63" s="156"/>
      <c r="L63" s="156"/>
      <c r="N63" s="167"/>
      <c r="O63" s="167"/>
      <c r="P63" s="4"/>
      <c r="Q63" s="4"/>
      <c r="R63" s="4"/>
      <c r="S63" s="4"/>
      <c r="T63" s="37"/>
      <c r="U63" s="37"/>
      <c r="W63" s="17"/>
      <c r="X63" s="17"/>
      <c r="Y63" s="168">
        <f>+$Y$62*$N$63</f>
        <v>0</v>
      </c>
      <c r="Z63" s="168"/>
      <c r="AA63" s="168"/>
      <c r="AB63" s="51"/>
      <c r="AC63" s="168">
        <f>+$AC$62*$N$63</f>
        <v>0</v>
      </c>
      <c r="AD63" s="168"/>
      <c r="AE63" s="168"/>
      <c r="AF63" s="168"/>
      <c r="AG63" s="74"/>
      <c r="AH63" s="168">
        <f>+$AH$62*$N$63</f>
        <v>0</v>
      </c>
      <c r="AI63" s="168"/>
      <c r="AJ63" s="168"/>
    </row>
    <row r="64" spans="1:52" s="2" customFormat="1" ht="15" customHeight="1" x14ac:dyDescent="0.25">
      <c r="A64" s="162"/>
      <c r="B64" s="241"/>
      <c r="C64" s="156" t="s">
        <v>12</v>
      </c>
      <c r="D64" s="156"/>
      <c r="E64" s="156"/>
      <c r="F64" s="156"/>
      <c r="G64" s="156"/>
      <c r="H64" s="156"/>
      <c r="I64" s="156"/>
      <c r="J64" s="156"/>
      <c r="K64" s="156"/>
      <c r="L64" s="156"/>
      <c r="M64" s="6"/>
      <c r="N64" s="167"/>
      <c r="O64" s="167"/>
      <c r="P64" s="4"/>
      <c r="Q64" s="4"/>
      <c r="R64" s="4"/>
      <c r="S64" s="4"/>
      <c r="T64" s="37"/>
      <c r="U64" s="37"/>
      <c r="W64" s="17"/>
      <c r="X64" s="17"/>
      <c r="Y64" s="168">
        <f>+$Y$62*$N$64</f>
        <v>0</v>
      </c>
      <c r="Z64" s="168"/>
      <c r="AA64" s="168"/>
      <c r="AB64" s="51"/>
      <c r="AC64" s="168">
        <f>+$AC$62*$N$64</f>
        <v>0</v>
      </c>
      <c r="AD64" s="168"/>
      <c r="AE64" s="168"/>
      <c r="AF64" s="168"/>
      <c r="AG64" s="52"/>
      <c r="AH64" s="168">
        <f>+$AH$62*$N$64</f>
        <v>0</v>
      </c>
      <c r="AI64" s="168"/>
      <c r="AJ64" s="168"/>
      <c r="AN64" s="6"/>
      <c r="AO64" s="6"/>
      <c r="AP64" s="6"/>
      <c r="AQ64" s="6"/>
      <c r="AR64" s="6"/>
    </row>
    <row r="65" spans="1:48" s="2" customFormat="1" ht="15.75" customHeight="1" x14ac:dyDescent="0.25">
      <c r="A65" s="162"/>
      <c r="B65" s="242"/>
      <c r="C65" s="156" t="s">
        <v>14</v>
      </c>
      <c r="D65" s="156"/>
      <c r="E65" s="156"/>
      <c r="F65" s="156"/>
      <c r="G65" s="156"/>
      <c r="H65" s="156"/>
      <c r="I65" s="156"/>
      <c r="J65" s="156"/>
      <c r="K65" s="156"/>
      <c r="L65" s="156"/>
      <c r="M65" s="6"/>
      <c r="N65" s="167"/>
      <c r="O65" s="167"/>
      <c r="P65" s="4"/>
      <c r="Q65" s="4"/>
      <c r="R65" s="4"/>
      <c r="S65" s="4"/>
      <c r="T65" s="37"/>
      <c r="U65" s="37"/>
      <c r="W65" s="17"/>
      <c r="X65" s="17"/>
      <c r="Y65" s="168">
        <f>+$Y$62*$N$65</f>
        <v>0</v>
      </c>
      <c r="Z65" s="168"/>
      <c r="AA65" s="168"/>
      <c r="AB65" s="51"/>
      <c r="AC65" s="168">
        <f>+$AC$62*$N$65</f>
        <v>0</v>
      </c>
      <c r="AD65" s="168"/>
      <c r="AE65" s="168"/>
      <c r="AF65" s="168"/>
      <c r="AG65" s="52"/>
      <c r="AH65" s="168">
        <f>+$AH$62*$N$65</f>
        <v>0</v>
      </c>
      <c r="AI65" s="168"/>
      <c r="AJ65" s="168"/>
      <c r="AN65" s="6"/>
      <c r="AO65" s="6"/>
      <c r="AP65" s="6"/>
      <c r="AQ65" s="6"/>
      <c r="AR65" s="6"/>
    </row>
    <row r="66" spans="1:48" s="2" customFormat="1" ht="15" customHeight="1" x14ac:dyDescent="0.25">
      <c r="A66" s="162"/>
      <c r="B66" s="255" t="s">
        <v>15</v>
      </c>
      <c r="C66" s="185" t="s">
        <v>109</v>
      </c>
      <c r="D66" s="185"/>
      <c r="E66" s="185"/>
      <c r="F66" s="185"/>
      <c r="G66" s="185"/>
      <c r="H66" s="185"/>
      <c r="I66" s="185"/>
      <c r="J66" s="185"/>
      <c r="K66" s="185"/>
      <c r="L66" s="185"/>
      <c r="M66" s="4"/>
      <c r="N66" s="190">
        <f>+$AC$39</f>
        <v>0.37356595744680854</v>
      </c>
      <c r="O66" s="191"/>
      <c r="P66" s="4"/>
      <c r="Q66" s="4"/>
      <c r="R66" s="4"/>
      <c r="S66" s="4"/>
      <c r="T66" s="21"/>
      <c r="U66" s="21"/>
      <c r="V66" s="24"/>
      <c r="W66" s="1"/>
      <c r="X66" s="1"/>
      <c r="Y66" s="173">
        <f>+$Y$59+$Y$62</f>
        <v>702.78</v>
      </c>
      <c r="Z66" s="174"/>
      <c r="AA66" s="175"/>
      <c r="AB66" s="69"/>
      <c r="AC66" s="173">
        <f>+$AC$59+$AC$62</f>
        <v>702.78</v>
      </c>
      <c r="AD66" s="174"/>
      <c r="AE66" s="174"/>
      <c r="AF66" s="175"/>
      <c r="AG66" s="75"/>
      <c r="AH66" s="173">
        <f>+$AH$59+$AH$62</f>
        <v>702.78</v>
      </c>
      <c r="AI66" s="174"/>
      <c r="AJ66" s="175"/>
      <c r="AN66" s="6"/>
      <c r="AO66" s="6"/>
      <c r="AP66" s="6"/>
      <c r="AQ66" s="6"/>
      <c r="AR66" s="6"/>
    </row>
    <row r="67" spans="1:48" s="2" customFormat="1" ht="15" customHeight="1" x14ac:dyDescent="0.25">
      <c r="A67" s="162"/>
      <c r="B67" s="256"/>
      <c r="C67" s="185" t="s">
        <v>111</v>
      </c>
      <c r="D67" s="185"/>
      <c r="E67" s="185"/>
      <c r="F67" s="185"/>
      <c r="G67" s="185"/>
      <c r="H67" s="185"/>
      <c r="I67" s="185"/>
      <c r="J67" s="185"/>
      <c r="K67" s="185"/>
      <c r="L67" s="185"/>
      <c r="M67" s="4"/>
      <c r="N67" s="192"/>
      <c r="O67" s="193"/>
      <c r="P67" s="4"/>
      <c r="Q67" s="4"/>
      <c r="R67" s="4"/>
      <c r="S67" s="4"/>
      <c r="T67" s="21"/>
      <c r="U67" s="21"/>
      <c r="V67" s="24"/>
      <c r="W67" s="1"/>
      <c r="X67" s="1"/>
      <c r="Y67" s="248">
        <f>+$Y$66/$Y$59</f>
        <v>0.33999999999999997</v>
      </c>
      <c r="Z67" s="249"/>
      <c r="AA67" s="250"/>
      <c r="AB67" s="70"/>
      <c r="AC67" s="248">
        <f>+$AC$66/$AC$59</f>
        <v>0.33999999999999997</v>
      </c>
      <c r="AD67" s="249"/>
      <c r="AE67" s="249"/>
      <c r="AF67" s="250"/>
      <c r="AG67" s="76"/>
      <c r="AH67" s="248">
        <f>+$AH$66/$AH$59</f>
        <v>0.33999999999999997</v>
      </c>
      <c r="AI67" s="249"/>
      <c r="AJ67" s="250"/>
      <c r="AN67" s="6"/>
      <c r="AO67" s="6"/>
      <c r="AP67" s="6"/>
      <c r="AQ67" s="6"/>
      <c r="AR67" s="6"/>
    </row>
    <row r="68" spans="1:48" s="2" customFormat="1" ht="15.75" customHeight="1" x14ac:dyDescent="0.25">
      <c r="A68" s="162"/>
      <c r="B68" s="240" t="s">
        <v>9</v>
      </c>
      <c r="C68" s="156" t="s">
        <v>103</v>
      </c>
      <c r="D68" s="156"/>
      <c r="E68" s="156"/>
      <c r="F68" s="156"/>
      <c r="G68" s="156"/>
      <c r="H68" s="156"/>
      <c r="I68" s="156"/>
      <c r="J68" s="156"/>
      <c r="K68" s="156"/>
      <c r="L68" s="156"/>
      <c r="M68" s="6"/>
      <c r="N68" s="167">
        <f>+$Y$48</f>
        <v>0.25</v>
      </c>
      <c r="O68" s="167"/>
      <c r="P68" s="4"/>
      <c r="Q68" s="4"/>
      <c r="R68" s="4"/>
      <c r="S68" s="4"/>
      <c r="T68" s="21"/>
      <c r="U68" s="21"/>
      <c r="W68" s="19"/>
      <c r="X68" s="19"/>
      <c r="Y68" s="168">
        <f>-$N$68*$Y$59</f>
        <v>-516.75</v>
      </c>
      <c r="Z68" s="168"/>
      <c r="AA68" s="168"/>
      <c r="AB68" s="51"/>
      <c r="AC68" s="168">
        <f>-$AC$59*$N$68</f>
        <v>-516.75</v>
      </c>
      <c r="AD68" s="168"/>
      <c r="AE68" s="168"/>
      <c r="AF68" s="168"/>
      <c r="AG68" s="52"/>
      <c r="AH68" s="168">
        <f>-$N$68*$AH$59</f>
        <v>-516.75</v>
      </c>
      <c r="AI68" s="168"/>
      <c r="AJ68" s="168"/>
      <c r="AN68" s="6"/>
      <c r="AO68" s="6"/>
      <c r="AP68" s="6"/>
      <c r="AQ68" s="6"/>
      <c r="AR68" s="6"/>
      <c r="AU68" s="22"/>
      <c r="AV68" s="23"/>
    </row>
    <row r="69" spans="1:48" ht="15" customHeight="1" x14ac:dyDescent="0.25">
      <c r="A69" s="162"/>
      <c r="B69" s="241"/>
      <c r="C69" s="156" t="s">
        <v>53</v>
      </c>
      <c r="D69" s="156"/>
      <c r="E69" s="156"/>
      <c r="F69" s="156"/>
      <c r="G69" s="156"/>
      <c r="H69" s="156"/>
      <c r="I69" s="156"/>
      <c r="J69" s="156"/>
      <c r="K69" s="156"/>
      <c r="L69" s="156"/>
      <c r="N69" s="247">
        <f>+$Y$49</f>
        <v>0.09</v>
      </c>
      <c r="O69" s="247"/>
      <c r="P69" s="4"/>
      <c r="Q69" s="24"/>
      <c r="R69" s="24"/>
      <c r="S69" s="4"/>
      <c r="T69" s="21"/>
      <c r="U69" s="21"/>
      <c r="W69" s="17"/>
      <c r="X69" s="17"/>
      <c r="Y69" s="168">
        <f>-$Y$59*$N$69</f>
        <v>-186.03</v>
      </c>
      <c r="Z69" s="168"/>
      <c r="AA69" s="168"/>
      <c r="AB69" s="51"/>
      <c r="AC69" s="168">
        <f>-$AC$59*$N$69</f>
        <v>-186.03</v>
      </c>
      <c r="AD69" s="168"/>
      <c r="AE69" s="168"/>
      <c r="AF69" s="168"/>
      <c r="AG69" s="74"/>
      <c r="AH69" s="168">
        <f>-$AH$59*$N$69</f>
        <v>-186.03</v>
      </c>
      <c r="AI69" s="168"/>
      <c r="AJ69" s="168"/>
    </row>
    <row r="70" spans="1:48" ht="15" customHeight="1" x14ac:dyDescent="0.25">
      <c r="A70" s="162"/>
      <c r="B70" s="241"/>
      <c r="C70" s="156" t="s">
        <v>97</v>
      </c>
      <c r="D70" s="156"/>
      <c r="E70" s="156"/>
      <c r="F70" s="156"/>
      <c r="G70" s="156"/>
      <c r="H70" s="156"/>
      <c r="I70" s="156"/>
      <c r="J70" s="156"/>
      <c r="K70" s="156"/>
      <c r="L70" s="156"/>
      <c r="N70" s="243">
        <f>+$Y$50</f>
        <v>0.14000000000000001</v>
      </c>
      <c r="O70" s="244"/>
      <c r="P70" s="4"/>
      <c r="Q70" s="24"/>
      <c r="R70" s="24"/>
      <c r="S70" s="4"/>
      <c r="T70" s="21"/>
      <c r="U70" s="21"/>
      <c r="W70" s="17"/>
      <c r="X70" s="17"/>
      <c r="Y70" s="168">
        <f>SUM($Y$71:$Y$73)</f>
        <v>-289.38</v>
      </c>
      <c r="Z70" s="168"/>
      <c r="AA70" s="168"/>
      <c r="AB70" s="51"/>
      <c r="AC70" s="168">
        <f>SUM($AC$71:$AC$73)</f>
        <v>-289.38</v>
      </c>
      <c r="AD70" s="168"/>
      <c r="AE70" s="168"/>
      <c r="AF70" s="168"/>
      <c r="AG70" s="74"/>
      <c r="AH70" s="168">
        <f>SUM($AH$71:$AH$73)</f>
        <v>-289.38</v>
      </c>
      <c r="AI70" s="168"/>
      <c r="AJ70" s="168"/>
    </row>
    <row r="71" spans="1:48" ht="15" customHeight="1" x14ac:dyDescent="0.25">
      <c r="A71" s="162"/>
      <c r="B71" s="241"/>
      <c r="C71" s="156" t="s">
        <v>98</v>
      </c>
      <c r="D71" s="156"/>
      <c r="E71" s="156"/>
      <c r="F71" s="156"/>
      <c r="G71" s="156"/>
      <c r="H71" s="156"/>
      <c r="I71" s="156"/>
      <c r="J71" s="156"/>
      <c r="K71" s="156"/>
      <c r="L71" s="156"/>
      <c r="N71" s="180">
        <f>+$N$105</f>
        <v>4.4000000000000011E-2</v>
      </c>
      <c r="O71" s="180"/>
      <c r="P71" s="4"/>
      <c r="Q71" s="4"/>
      <c r="R71" s="4"/>
      <c r="S71" s="4"/>
      <c r="T71" s="21"/>
      <c r="U71" s="21"/>
      <c r="W71" s="17"/>
      <c r="X71" s="17"/>
      <c r="Y71" s="168">
        <f>+$Y$105</f>
        <v>-90.948000000000008</v>
      </c>
      <c r="Z71" s="168"/>
      <c r="AA71" s="168"/>
      <c r="AB71" s="51"/>
      <c r="AC71" s="168">
        <f>+$AC$105</f>
        <v>-90.948000000000008</v>
      </c>
      <c r="AD71" s="168"/>
      <c r="AE71" s="168"/>
      <c r="AF71" s="168"/>
      <c r="AG71" s="74"/>
      <c r="AH71" s="168">
        <f>+$AH$105</f>
        <v>-90.948000000000008</v>
      </c>
      <c r="AI71" s="168"/>
      <c r="AJ71" s="168"/>
    </row>
    <row r="72" spans="1:48" ht="15" customHeight="1" x14ac:dyDescent="0.25">
      <c r="A72" s="162"/>
      <c r="B72" s="241"/>
      <c r="C72" s="156" t="s">
        <v>99</v>
      </c>
      <c r="D72" s="156"/>
      <c r="E72" s="156"/>
      <c r="F72" s="156"/>
      <c r="G72" s="156"/>
      <c r="H72" s="156"/>
      <c r="I72" s="156"/>
      <c r="J72" s="156"/>
      <c r="K72" s="156"/>
      <c r="L72" s="156"/>
      <c r="N72" s="245">
        <f>(0.4%)</f>
        <v>4.0000000000000001E-3</v>
      </c>
      <c r="O72" s="245"/>
      <c r="P72" s="4"/>
      <c r="Q72" s="4"/>
      <c r="R72" s="4"/>
      <c r="S72" s="4"/>
      <c r="T72" s="21"/>
      <c r="U72" s="21"/>
      <c r="W72" s="17"/>
      <c r="X72" s="17"/>
      <c r="Y72" s="168">
        <f>-$Y$59*$N$72</f>
        <v>-8.2680000000000007</v>
      </c>
      <c r="Z72" s="168"/>
      <c r="AA72" s="168"/>
      <c r="AB72" s="51"/>
      <c r="AC72" s="168">
        <f>-$AC$59*$N$72</f>
        <v>-8.2680000000000007</v>
      </c>
      <c r="AD72" s="168"/>
      <c r="AE72" s="168"/>
      <c r="AF72" s="168"/>
      <c r="AG72" s="74"/>
      <c r="AH72" s="168">
        <f>-AH59*$N$72</f>
        <v>-8.2680000000000007</v>
      </c>
      <c r="AI72" s="168"/>
      <c r="AJ72" s="168"/>
    </row>
    <row r="73" spans="1:48" ht="15" customHeight="1" x14ac:dyDescent="0.25">
      <c r="A73" s="162"/>
      <c r="B73" s="242"/>
      <c r="C73" s="156" t="s">
        <v>100</v>
      </c>
      <c r="D73" s="156"/>
      <c r="E73" s="156"/>
      <c r="F73" s="156"/>
      <c r="G73" s="156"/>
      <c r="H73" s="156"/>
      <c r="I73" s="156"/>
      <c r="J73" s="156"/>
      <c r="K73" s="156"/>
      <c r="L73" s="156"/>
      <c r="N73" s="180">
        <f>$N$70-$N$71-$N$72</f>
        <v>9.1999999999999998E-2</v>
      </c>
      <c r="O73" s="180"/>
      <c r="P73" s="4"/>
      <c r="Q73" s="4"/>
      <c r="R73" s="4"/>
      <c r="S73" s="4"/>
      <c r="T73" s="21"/>
      <c r="U73" s="21"/>
      <c r="W73" s="17"/>
      <c r="X73" s="17"/>
      <c r="Y73" s="168">
        <f>-$N$73*$Y$59</f>
        <v>-190.16399999999999</v>
      </c>
      <c r="Z73" s="168"/>
      <c r="AA73" s="168"/>
      <c r="AB73" s="51"/>
      <c r="AC73" s="168">
        <f>-$N$73*$AC$59</f>
        <v>-190.16399999999999</v>
      </c>
      <c r="AD73" s="168"/>
      <c r="AE73" s="168"/>
      <c r="AF73" s="168"/>
      <c r="AG73" s="74"/>
      <c r="AH73" s="168">
        <f>-$N$73*$AH$59</f>
        <v>-190.16399999999999</v>
      </c>
      <c r="AI73" s="168"/>
      <c r="AJ73" s="168"/>
      <c r="AM73" s="67"/>
    </row>
    <row r="74" spans="1:48" ht="15" customHeight="1" x14ac:dyDescent="0.25">
      <c r="A74" s="162"/>
      <c r="B74" s="255" t="s">
        <v>15</v>
      </c>
      <c r="C74" s="185" t="s">
        <v>108</v>
      </c>
      <c r="D74" s="185"/>
      <c r="E74" s="185"/>
      <c r="F74" s="185"/>
      <c r="G74" s="185"/>
      <c r="H74" s="185"/>
      <c r="I74" s="185"/>
      <c r="J74" s="185"/>
      <c r="K74" s="185"/>
      <c r="L74" s="185"/>
      <c r="M74" s="4"/>
      <c r="N74" s="190">
        <f>+$AC$40</f>
        <v>0.10355744680851063</v>
      </c>
      <c r="O74" s="191"/>
      <c r="P74" s="4"/>
      <c r="Q74" s="4"/>
      <c r="R74" s="4"/>
      <c r="S74" s="4"/>
      <c r="T74" s="21"/>
      <c r="U74" s="21"/>
      <c r="V74" s="4"/>
      <c r="W74" s="3"/>
      <c r="X74" s="3"/>
      <c r="Y74" s="173">
        <f>+$Y$66+$Y$68</f>
        <v>186.02999999999997</v>
      </c>
      <c r="Z74" s="174"/>
      <c r="AA74" s="175"/>
      <c r="AB74" s="69"/>
      <c r="AC74" s="173">
        <f>+$AC$66+$AC$68</f>
        <v>186.02999999999997</v>
      </c>
      <c r="AD74" s="174"/>
      <c r="AE74" s="174"/>
      <c r="AF74" s="175"/>
      <c r="AG74" s="75"/>
      <c r="AH74" s="173">
        <f>+$AH$66+$AH$68</f>
        <v>186.02999999999997</v>
      </c>
      <c r="AI74" s="174"/>
      <c r="AJ74" s="175"/>
    </row>
    <row r="75" spans="1:48" ht="15" customHeight="1" x14ac:dyDescent="0.25">
      <c r="A75" s="35"/>
      <c r="B75" s="256"/>
      <c r="C75" s="185" t="s">
        <v>124</v>
      </c>
      <c r="D75" s="185"/>
      <c r="E75" s="185"/>
      <c r="F75" s="185"/>
      <c r="G75" s="185"/>
      <c r="H75" s="185"/>
      <c r="I75" s="185"/>
      <c r="J75" s="185"/>
      <c r="K75" s="185"/>
      <c r="L75" s="185"/>
      <c r="M75" s="4"/>
      <c r="N75" s="192"/>
      <c r="O75" s="193"/>
      <c r="P75" s="4"/>
      <c r="Q75" s="4"/>
      <c r="R75" s="4"/>
      <c r="S75" s="4"/>
      <c r="T75" s="21"/>
      <c r="U75" s="21"/>
      <c r="V75" s="4"/>
      <c r="W75" s="3"/>
      <c r="X75" s="3"/>
      <c r="Y75" s="170">
        <f>+$Y$74/$Y$59</f>
        <v>8.9999999999999983E-2</v>
      </c>
      <c r="Z75" s="171"/>
      <c r="AA75" s="172"/>
      <c r="AB75" s="70"/>
      <c r="AC75" s="170">
        <f>+$AC$74/$AC$59</f>
        <v>8.9999999999999983E-2</v>
      </c>
      <c r="AD75" s="171"/>
      <c r="AE75" s="171"/>
      <c r="AF75" s="172"/>
      <c r="AG75" s="76"/>
      <c r="AH75" s="170">
        <f>+$AH$74/$AH$59</f>
        <v>8.9999999999999983E-2</v>
      </c>
      <c r="AI75" s="171"/>
      <c r="AJ75" s="172"/>
    </row>
    <row r="76" spans="1:48" ht="18.75" x14ac:dyDescent="0.25">
      <c r="A76" s="176" t="s">
        <v>22</v>
      </c>
      <c r="B76" s="55" t="s">
        <v>8</v>
      </c>
      <c r="C76" s="156" t="s">
        <v>106</v>
      </c>
      <c r="D76" s="156"/>
      <c r="E76" s="156"/>
      <c r="F76" s="156"/>
      <c r="G76" s="156"/>
      <c r="H76" s="156"/>
      <c r="I76" s="156"/>
      <c r="J76" s="156"/>
      <c r="K76" s="156"/>
      <c r="L76" s="156"/>
      <c r="N76" s="261"/>
      <c r="O76" s="261"/>
      <c r="P76" s="4"/>
      <c r="Q76" s="4"/>
      <c r="R76" s="4"/>
      <c r="S76" s="4"/>
      <c r="T76" s="8"/>
      <c r="U76" s="8"/>
      <c r="W76" s="1"/>
      <c r="X76" s="1"/>
      <c r="Y76" s="177">
        <v>0</v>
      </c>
      <c r="Z76" s="178"/>
      <c r="AA76" s="179"/>
      <c r="AB76" s="69"/>
      <c r="AC76" s="169">
        <v>0</v>
      </c>
      <c r="AD76" s="169"/>
      <c r="AE76" s="169"/>
      <c r="AF76" s="169"/>
      <c r="AG76" s="77"/>
      <c r="AH76" s="169">
        <v>0</v>
      </c>
      <c r="AI76" s="169"/>
      <c r="AJ76" s="169"/>
    </row>
    <row r="77" spans="1:48" ht="18.75" x14ac:dyDescent="0.25">
      <c r="A77" s="176"/>
      <c r="B77" s="55" t="s">
        <v>9</v>
      </c>
      <c r="C77" s="156" t="s">
        <v>128</v>
      </c>
      <c r="D77" s="156"/>
      <c r="E77" s="156"/>
      <c r="F77" s="156"/>
      <c r="G77" s="156"/>
      <c r="H77" s="156"/>
      <c r="I77" s="156"/>
      <c r="J77" s="156"/>
      <c r="K77" s="156"/>
      <c r="L77" s="156"/>
      <c r="N77" s="163">
        <f>+$Y$51</f>
        <v>0.05</v>
      </c>
      <c r="O77" s="164"/>
      <c r="P77" s="4"/>
      <c r="Q77" s="4"/>
      <c r="R77" s="4"/>
      <c r="S77" s="4"/>
      <c r="T77" s="8"/>
      <c r="U77" s="8"/>
      <c r="W77" s="1"/>
      <c r="X77" s="1"/>
      <c r="Y77" s="182">
        <f>-$Y$59*$N$77</f>
        <v>-103.35000000000001</v>
      </c>
      <c r="Z77" s="183"/>
      <c r="AA77" s="184"/>
      <c r="AB77" s="51"/>
      <c r="AC77" s="168">
        <f>-$N$77*$AC$59</f>
        <v>-103.35000000000001</v>
      </c>
      <c r="AD77" s="168"/>
      <c r="AE77" s="168"/>
      <c r="AF77" s="168"/>
      <c r="AG77" s="74"/>
      <c r="AH77" s="168">
        <f>-$N$77*$AH$59</f>
        <v>-103.35000000000001</v>
      </c>
      <c r="AI77" s="168"/>
      <c r="AJ77" s="168"/>
    </row>
    <row r="78" spans="1:48" ht="18.75" x14ac:dyDescent="0.25">
      <c r="A78" s="176"/>
      <c r="B78" s="240" t="s">
        <v>15</v>
      </c>
      <c r="C78" s="181" t="s">
        <v>25</v>
      </c>
      <c r="D78" s="181"/>
      <c r="E78" s="181"/>
      <c r="F78" s="181"/>
      <c r="G78" s="181"/>
      <c r="H78" s="181"/>
      <c r="I78" s="181"/>
      <c r="J78" s="181"/>
      <c r="K78" s="181"/>
      <c r="L78" s="181"/>
      <c r="M78" s="4"/>
      <c r="N78" s="257">
        <f>+$AC$52</f>
        <v>2.8606312820581518E-2</v>
      </c>
      <c r="O78" s="258"/>
      <c r="P78" s="4"/>
      <c r="Q78" s="4"/>
      <c r="R78" s="4"/>
      <c r="S78" s="4"/>
      <c r="T78" s="8"/>
      <c r="U78" s="8"/>
      <c r="V78" s="4"/>
      <c r="W78" s="1"/>
      <c r="X78" s="1"/>
      <c r="Y78" s="168">
        <f>+$Y$74+$Y$77</f>
        <v>82.679999999999964</v>
      </c>
      <c r="Z78" s="168"/>
      <c r="AA78" s="168"/>
      <c r="AB78" s="51"/>
      <c r="AC78" s="168">
        <f>+$AC$74+$AC$77</f>
        <v>82.679999999999964</v>
      </c>
      <c r="AD78" s="168"/>
      <c r="AE78" s="168"/>
      <c r="AF78" s="168"/>
      <c r="AG78" s="74"/>
      <c r="AH78" s="168">
        <f>+$AH$74+$AH$77</f>
        <v>82.679999999999964</v>
      </c>
      <c r="AI78" s="168"/>
      <c r="AJ78" s="168"/>
    </row>
    <row r="79" spans="1:48" ht="18.75" x14ac:dyDescent="0.25">
      <c r="A79" s="176"/>
      <c r="B79" s="242"/>
      <c r="C79" s="181" t="s">
        <v>28</v>
      </c>
      <c r="D79" s="181"/>
      <c r="E79" s="181"/>
      <c r="F79" s="181"/>
      <c r="G79" s="181"/>
      <c r="H79" s="181"/>
      <c r="I79" s="181"/>
      <c r="J79" s="181"/>
      <c r="K79" s="181"/>
      <c r="L79" s="181"/>
      <c r="M79" s="4"/>
      <c r="N79" s="259"/>
      <c r="O79" s="260"/>
      <c r="P79" s="4"/>
      <c r="Q79" s="4"/>
      <c r="R79" s="4"/>
      <c r="S79" s="4"/>
      <c r="T79" s="8"/>
      <c r="U79" s="8"/>
      <c r="V79" s="4"/>
      <c r="W79" s="1"/>
      <c r="X79" s="1"/>
      <c r="Y79" s="251">
        <f>+$Y$78/$Y$59</f>
        <v>3.999999999999998E-2</v>
      </c>
      <c r="Z79" s="252"/>
      <c r="AA79" s="253"/>
      <c r="AB79" s="69"/>
      <c r="AC79" s="251">
        <f>+$AC$78/$AC$59</f>
        <v>3.999999999999998E-2</v>
      </c>
      <c r="AD79" s="252"/>
      <c r="AE79" s="252"/>
      <c r="AF79" s="253"/>
      <c r="AG79" s="68"/>
      <c r="AH79" s="251">
        <f>+$AH$78/$AH$59</f>
        <v>3.999999999999998E-2</v>
      </c>
      <c r="AI79" s="252"/>
      <c r="AJ79" s="253"/>
    </row>
    <row r="80" spans="1:48" ht="15.75" customHeight="1" x14ac:dyDescent="0.25">
      <c r="A80" s="176"/>
      <c r="B80" s="240" t="s">
        <v>9</v>
      </c>
      <c r="C80" s="156" t="s">
        <v>44</v>
      </c>
      <c r="D80" s="156"/>
      <c r="E80" s="156"/>
      <c r="F80" s="156"/>
      <c r="G80" s="156"/>
      <c r="H80" s="156"/>
      <c r="I80" s="156"/>
      <c r="J80" s="156"/>
      <c r="K80" s="156"/>
      <c r="L80" s="156"/>
      <c r="N80" s="167">
        <v>0.33</v>
      </c>
      <c r="O80" s="167"/>
      <c r="P80" s="4"/>
      <c r="Q80" s="4"/>
      <c r="R80" s="4"/>
      <c r="S80" s="4"/>
      <c r="T80" s="8"/>
      <c r="U80" s="8"/>
      <c r="W80" s="17"/>
      <c r="X80" s="17"/>
      <c r="Y80" s="186">
        <f>-$Y$78*$N$80</f>
        <v>-27.284399999999991</v>
      </c>
      <c r="Z80" s="186"/>
      <c r="AA80" s="186"/>
      <c r="AB80" s="51"/>
      <c r="AC80" s="51"/>
      <c r="AD80" s="71"/>
      <c r="AE80" s="52"/>
      <c r="AF80" s="74"/>
      <c r="AG80" s="74"/>
      <c r="AH80" s="51"/>
      <c r="AI80" s="51"/>
      <c r="AJ80" s="51"/>
    </row>
    <row r="81" spans="1:55" s="8" customFormat="1" ht="15" customHeight="1" x14ac:dyDescent="0.25">
      <c r="A81" s="176"/>
      <c r="B81" s="241"/>
      <c r="C81" s="156" t="s">
        <v>45</v>
      </c>
      <c r="D81" s="156"/>
      <c r="E81" s="156"/>
      <c r="F81" s="156"/>
      <c r="G81" s="156"/>
      <c r="H81" s="156"/>
      <c r="I81" s="156"/>
      <c r="J81" s="156"/>
      <c r="K81" s="156"/>
      <c r="L81" s="156"/>
      <c r="M81" s="6"/>
      <c r="N81" s="167"/>
      <c r="O81" s="167"/>
      <c r="P81" s="4"/>
      <c r="Q81" s="4"/>
      <c r="R81" s="4"/>
      <c r="S81" s="4"/>
      <c r="W81" s="17"/>
      <c r="X81" s="17"/>
      <c r="Y81" s="51"/>
      <c r="Z81" s="78"/>
      <c r="AA81" s="51"/>
      <c r="AB81" s="51"/>
      <c r="AC81" s="186">
        <f>+$AC$97</f>
        <v>-72.345000000000013</v>
      </c>
      <c r="AD81" s="186"/>
      <c r="AE81" s="186"/>
      <c r="AF81" s="186"/>
      <c r="AG81" s="78"/>
      <c r="AH81" s="51"/>
      <c r="AI81" s="51"/>
      <c r="AJ81" s="51"/>
      <c r="AN81" s="6"/>
      <c r="AO81" s="6"/>
      <c r="AP81" s="6"/>
      <c r="AQ81" s="6"/>
      <c r="AR81" s="6"/>
      <c r="AU81" s="6"/>
      <c r="AV81" s="6"/>
      <c r="AW81" s="6"/>
      <c r="AX81" s="6"/>
      <c r="AY81" s="6"/>
      <c r="AZ81" s="6"/>
      <c r="BA81" s="6"/>
      <c r="BB81" s="6"/>
      <c r="BC81" s="6"/>
    </row>
    <row r="82" spans="1:55" s="8" customFormat="1" ht="15" customHeight="1" x14ac:dyDescent="0.25">
      <c r="A82" s="176"/>
      <c r="B82" s="241"/>
      <c r="C82" s="156" t="s">
        <v>61</v>
      </c>
      <c r="D82" s="156"/>
      <c r="E82" s="156"/>
      <c r="F82" s="156"/>
      <c r="G82" s="156"/>
      <c r="H82" s="156"/>
      <c r="I82" s="156"/>
      <c r="J82" s="156"/>
      <c r="K82" s="156"/>
      <c r="L82" s="156"/>
      <c r="M82" s="6"/>
      <c r="N82" s="167">
        <v>0.25</v>
      </c>
      <c r="O82" s="167"/>
      <c r="P82" s="4"/>
      <c r="Q82" s="4"/>
      <c r="R82" s="4"/>
      <c r="S82" s="4"/>
      <c r="W82" s="17"/>
      <c r="X82" s="17"/>
      <c r="Y82" s="51"/>
      <c r="Z82" s="78"/>
      <c r="AA82" s="51"/>
      <c r="AB82" s="51"/>
      <c r="AC82" s="51"/>
      <c r="AD82" s="71"/>
      <c r="AE82" s="78"/>
      <c r="AF82" s="78"/>
      <c r="AG82" s="78"/>
      <c r="AH82" s="186">
        <f>-$AH$78*$N$82</f>
        <v>-20.669999999999991</v>
      </c>
      <c r="AI82" s="186"/>
      <c r="AJ82" s="186"/>
      <c r="AU82" s="6"/>
      <c r="AV82" s="6"/>
      <c r="AW82" s="6"/>
      <c r="AX82" s="6"/>
      <c r="AY82" s="6"/>
      <c r="AZ82" s="6"/>
      <c r="BA82" s="6"/>
      <c r="BB82" s="6"/>
      <c r="BC82" s="6"/>
    </row>
    <row r="83" spans="1:55" s="8" customFormat="1" ht="15" customHeight="1" x14ac:dyDescent="0.25">
      <c r="A83" s="176"/>
      <c r="B83" s="242"/>
      <c r="C83" s="156" t="s">
        <v>52</v>
      </c>
      <c r="D83" s="156"/>
      <c r="E83" s="156"/>
      <c r="F83" s="156"/>
      <c r="G83" s="156"/>
      <c r="H83" s="156"/>
      <c r="I83" s="156"/>
      <c r="J83" s="156"/>
      <c r="K83" s="156"/>
      <c r="L83" s="156"/>
      <c r="M83" s="6"/>
      <c r="N83" s="167">
        <v>0.09</v>
      </c>
      <c r="O83" s="167"/>
      <c r="P83" s="4"/>
      <c r="Q83" s="4"/>
      <c r="R83" s="4"/>
      <c r="S83" s="4"/>
      <c r="W83" s="17"/>
      <c r="X83" s="17"/>
      <c r="Y83" s="168"/>
      <c r="Z83" s="168"/>
      <c r="AA83" s="168"/>
      <c r="AB83" s="51"/>
      <c r="AC83" s="182"/>
      <c r="AD83" s="183"/>
      <c r="AE83" s="183"/>
      <c r="AF83" s="184"/>
      <c r="AG83" s="78"/>
      <c r="AH83" s="186">
        <f>-$AH$78*$N$83</f>
        <v>-7.4411999999999967</v>
      </c>
      <c r="AI83" s="186"/>
      <c r="AJ83" s="186"/>
      <c r="AU83" s="6"/>
      <c r="AV83" s="6"/>
      <c r="AW83" s="6"/>
      <c r="AX83" s="6"/>
      <c r="AY83" s="6"/>
      <c r="AZ83" s="6"/>
      <c r="BA83" s="6"/>
      <c r="BB83" s="6"/>
      <c r="BC83" s="6"/>
    </row>
    <row r="84" spans="1:55" ht="15.75" customHeight="1" x14ac:dyDescent="0.25">
      <c r="A84" s="176"/>
      <c r="B84" s="187" t="s">
        <v>15</v>
      </c>
      <c r="C84" s="185" t="s">
        <v>107</v>
      </c>
      <c r="D84" s="188"/>
      <c r="E84" s="188"/>
      <c r="F84" s="188"/>
      <c r="G84" s="188"/>
      <c r="H84" s="188"/>
      <c r="I84" s="188"/>
      <c r="J84" s="188"/>
      <c r="K84" s="188"/>
      <c r="L84" s="189"/>
      <c r="N84" s="190">
        <f>+$AC$41</f>
        <v>4.776170212765958E-2</v>
      </c>
      <c r="O84" s="191"/>
      <c r="P84" s="4"/>
      <c r="Q84" s="4"/>
      <c r="R84" s="4"/>
      <c r="S84" s="4"/>
      <c r="T84" s="8"/>
      <c r="U84" s="8"/>
      <c r="W84" s="25"/>
      <c r="X84" s="25"/>
      <c r="Y84" s="173">
        <f>+$Y$78+$Y$80</f>
        <v>55.395599999999973</v>
      </c>
      <c r="Z84" s="174"/>
      <c r="AA84" s="175"/>
      <c r="AB84" s="69"/>
      <c r="AC84" s="173">
        <f>+$AC$78+$AC$81</f>
        <v>10.334999999999951</v>
      </c>
      <c r="AD84" s="174"/>
      <c r="AE84" s="174"/>
      <c r="AF84" s="175"/>
      <c r="AG84" s="75"/>
      <c r="AH84" s="173">
        <f>+$AH$78+$AH$82+$AH$83</f>
        <v>54.568799999999982</v>
      </c>
      <c r="AI84" s="174"/>
      <c r="AJ84" s="175"/>
    </row>
    <row r="85" spans="1:55" ht="15.75" customHeight="1" x14ac:dyDescent="0.25">
      <c r="A85" s="176"/>
      <c r="B85" s="187" t="s">
        <v>15</v>
      </c>
      <c r="C85" s="194" t="s">
        <v>125</v>
      </c>
      <c r="D85" s="188"/>
      <c r="E85" s="188"/>
      <c r="F85" s="188"/>
      <c r="G85" s="188"/>
      <c r="H85" s="188"/>
      <c r="I85" s="188"/>
      <c r="J85" s="188"/>
      <c r="K85" s="188"/>
      <c r="L85" s="189"/>
      <c r="N85" s="192"/>
      <c r="O85" s="193"/>
      <c r="P85" s="4"/>
      <c r="Q85" s="4"/>
      <c r="R85" s="4"/>
      <c r="S85" s="4"/>
      <c r="T85" s="8"/>
      <c r="U85" s="8"/>
      <c r="W85" s="25"/>
      <c r="X85" s="25"/>
      <c r="Y85" s="170">
        <f>$Y$84/$Y$59</f>
        <v>2.6799999999999987E-2</v>
      </c>
      <c r="Z85" s="171"/>
      <c r="AA85" s="172"/>
      <c r="AB85" s="70"/>
      <c r="AC85" s="170">
        <f>$AC$84/$AC$59</f>
        <v>4.9999999999999767E-3</v>
      </c>
      <c r="AD85" s="171"/>
      <c r="AE85" s="171"/>
      <c r="AF85" s="172"/>
      <c r="AG85" s="76"/>
      <c r="AH85" s="170">
        <f>$AH$84/$AH$59</f>
        <v>2.6399999999999989E-2</v>
      </c>
      <c r="AI85" s="171"/>
      <c r="AJ85" s="172"/>
    </row>
    <row r="86" spans="1:55" x14ac:dyDescent="0.25">
      <c r="A86" s="26"/>
      <c r="B86" s="5"/>
      <c r="C86" s="27"/>
      <c r="D86" s="27"/>
      <c r="E86" s="27"/>
      <c r="F86" s="27"/>
      <c r="G86" s="27"/>
      <c r="H86" s="27"/>
      <c r="I86" s="27"/>
      <c r="J86" s="27"/>
      <c r="K86" s="27"/>
      <c r="L86" s="27"/>
      <c r="N86" s="31"/>
      <c r="O86" s="31"/>
      <c r="P86" s="4"/>
      <c r="Q86" s="21"/>
      <c r="R86" s="21"/>
      <c r="S86" s="21"/>
      <c r="T86" s="21"/>
      <c r="U86" s="21"/>
      <c r="W86" s="25"/>
      <c r="X86" s="25"/>
      <c r="Y86" s="28"/>
      <c r="Z86" s="28"/>
      <c r="AA86" s="28"/>
      <c r="AB86" s="17"/>
      <c r="AC86" s="28"/>
      <c r="AD86" s="28"/>
      <c r="AE86" s="28"/>
      <c r="AF86" s="28"/>
      <c r="AH86" s="28"/>
      <c r="AI86" s="28"/>
      <c r="AJ86" s="28"/>
    </row>
    <row r="87" spans="1:55" x14ac:dyDescent="0.25">
      <c r="A87" s="26"/>
      <c r="B87" s="5"/>
      <c r="C87" s="27"/>
      <c r="D87" s="27"/>
      <c r="E87" s="27"/>
      <c r="F87" s="27"/>
      <c r="G87" s="27"/>
      <c r="H87" s="27"/>
      <c r="I87" s="27"/>
      <c r="J87" s="27"/>
      <c r="K87" s="27"/>
      <c r="L87" s="27"/>
      <c r="N87" s="31"/>
      <c r="O87" s="31"/>
      <c r="P87" s="4"/>
      <c r="Q87" s="21"/>
      <c r="R87" s="21"/>
      <c r="S87" s="21"/>
      <c r="T87" s="21"/>
      <c r="U87" s="21"/>
      <c r="W87" s="25"/>
      <c r="X87" s="25"/>
      <c r="Y87" s="28"/>
      <c r="Z87" s="28"/>
      <c r="AA87" s="28"/>
      <c r="AB87" s="17"/>
      <c r="AC87" s="28"/>
      <c r="AD87" s="28"/>
      <c r="AE87" s="28"/>
      <c r="AF87" s="28"/>
      <c r="AH87" s="47"/>
      <c r="AI87" s="28"/>
      <c r="AJ87" s="28"/>
    </row>
    <row r="88" spans="1:55" x14ac:dyDescent="0.25">
      <c r="A88" s="26"/>
      <c r="B88" s="5"/>
      <c r="C88" s="27"/>
      <c r="D88" s="27"/>
      <c r="E88" s="27"/>
      <c r="F88" s="27"/>
      <c r="G88" s="27"/>
      <c r="H88" s="27"/>
      <c r="I88" s="27"/>
      <c r="J88" s="27"/>
      <c r="K88" s="27"/>
      <c r="L88" s="27"/>
      <c r="N88" s="31"/>
      <c r="O88" s="31"/>
      <c r="P88" s="4"/>
      <c r="Q88" s="21"/>
      <c r="R88" s="21"/>
      <c r="S88" s="21"/>
      <c r="T88" s="21"/>
      <c r="U88" s="21"/>
      <c r="W88" s="25"/>
      <c r="X88" s="25"/>
      <c r="Y88" s="28"/>
      <c r="Z88" s="28"/>
      <c r="AA88" s="28"/>
      <c r="AB88" s="17"/>
      <c r="AC88" s="28"/>
      <c r="AD88" s="28"/>
      <c r="AE88" s="28"/>
      <c r="AF88" s="28"/>
      <c r="AH88" s="28"/>
      <c r="AI88" s="28"/>
      <c r="AJ88" s="28"/>
    </row>
    <row r="89" spans="1:55" x14ac:dyDescent="0.25">
      <c r="A89" s="26"/>
      <c r="B89" s="5"/>
      <c r="C89" s="27"/>
      <c r="D89" s="27"/>
      <c r="E89" s="27"/>
      <c r="F89" s="27"/>
      <c r="G89" s="27"/>
      <c r="H89" s="27"/>
      <c r="I89" s="27"/>
      <c r="J89" s="27"/>
      <c r="K89" s="27"/>
      <c r="L89" s="27"/>
      <c r="N89" s="31"/>
      <c r="O89" s="31"/>
      <c r="P89" s="4"/>
      <c r="Q89" s="21"/>
      <c r="R89" s="21"/>
      <c r="S89" s="21"/>
      <c r="T89" s="21"/>
      <c r="U89" s="21"/>
      <c r="W89" s="25"/>
      <c r="X89" s="25"/>
      <c r="Y89" s="28"/>
      <c r="Z89" s="28"/>
      <c r="AA89" s="28"/>
      <c r="AB89" s="17"/>
      <c r="AC89" s="28"/>
      <c r="AD89" s="28"/>
      <c r="AE89" s="28"/>
      <c r="AF89" s="28"/>
      <c r="AH89" s="28"/>
      <c r="AI89" s="28"/>
      <c r="AJ89" s="28"/>
    </row>
    <row r="90" spans="1:55" x14ac:dyDescent="0.25">
      <c r="A90" s="5"/>
      <c r="B90" s="5"/>
      <c r="C90" s="27"/>
      <c r="D90" s="27"/>
      <c r="E90" s="27"/>
      <c r="F90" s="27"/>
      <c r="G90" s="27"/>
      <c r="H90" s="27"/>
      <c r="I90" s="27"/>
      <c r="J90" s="27"/>
      <c r="K90" s="27"/>
      <c r="L90" s="27"/>
      <c r="N90" s="45"/>
      <c r="O90" s="45"/>
      <c r="P90" s="29"/>
      <c r="Q90" s="21"/>
      <c r="R90" s="21"/>
      <c r="S90" s="21"/>
      <c r="T90" s="21"/>
      <c r="U90" s="21"/>
      <c r="V90" s="25"/>
      <c r="W90" s="25"/>
      <c r="X90" s="25"/>
      <c r="Y90" s="30"/>
      <c r="Z90" s="25"/>
      <c r="AA90" s="25"/>
      <c r="AB90" s="25"/>
      <c r="AC90" s="30"/>
      <c r="AD90" s="30"/>
      <c r="AE90" s="25"/>
      <c r="AF90" s="25"/>
      <c r="AG90" s="25"/>
      <c r="AH90" s="8"/>
    </row>
    <row r="91" spans="1:55" ht="21" x14ac:dyDescent="0.35">
      <c r="A91" s="195" t="s">
        <v>129</v>
      </c>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M91" s="2"/>
      <c r="AS91" s="16"/>
      <c r="AT91" s="16"/>
      <c r="AU91" s="16"/>
    </row>
    <row r="92" spans="1:55" ht="15" customHeight="1" x14ac:dyDescent="0.3">
      <c r="A92" s="196" t="s">
        <v>50</v>
      </c>
      <c r="B92" s="6"/>
      <c r="C92" s="198" t="s">
        <v>42</v>
      </c>
      <c r="D92" s="198"/>
      <c r="E92" s="198"/>
      <c r="F92" s="198"/>
      <c r="G92" s="198"/>
      <c r="H92" s="198"/>
      <c r="I92" s="198"/>
      <c r="J92" s="198"/>
      <c r="K92" s="198"/>
      <c r="L92" s="198"/>
      <c r="M92" s="56"/>
      <c r="N92" s="199">
        <f>+N59</f>
        <v>1</v>
      </c>
      <c r="O92" s="199"/>
      <c r="P92" s="45"/>
      <c r="Q92" s="45"/>
      <c r="R92" s="45"/>
      <c r="S92" s="45"/>
      <c r="T92" s="45"/>
      <c r="U92" s="45"/>
      <c r="V92" s="45"/>
      <c r="W92" s="45"/>
      <c r="X92" s="46"/>
      <c r="Y92" s="200">
        <f>+$Y$59</f>
        <v>2067</v>
      </c>
      <c r="Z92" s="200"/>
      <c r="AA92" s="200"/>
      <c r="AB92" s="49"/>
      <c r="AC92" s="200">
        <f>+$AC$59</f>
        <v>2067</v>
      </c>
      <c r="AD92" s="200"/>
      <c r="AE92" s="200"/>
      <c r="AF92" s="200"/>
      <c r="AG92" s="49"/>
      <c r="AH92" s="200">
        <f>+$AH$59</f>
        <v>2067</v>
      </c>
      <c r="AI92" s="200"/>
      <c r="AJ92" s="200"/>
    </row>
    <row r="93" spans="1:55" ht="15" customHeight="1" x14ac:dyDescent="0.3">
      <c r="A93" s="196"/>
      <c r="C93" s="156" t="s">
        <v>33</v>
      </c>
      <c r="D93" s="156"/>
      <c r="E93" s="156"/>
      <c r="F93" s="156"/>
      <c r="G93" s="156"/>
      <c r="H93" s="156"/>
      <c r="I93" s="156"/>
      <c r="J93" s="156"/>
      <c r="K93" s="156"/>
      <c r="L93" s="156"/>
      <c r="M93" s="56"/>
      <c r="N93" s="167">
        <f>+N60</f>
        <v>0.16</v>
      </c>
      <c r="O93" s="167"/>
      <c r="P93" s="45"/>
      <c r="Q93" s="45"/>
      <c r="R93" s="45"/>
      <c r="S93" s="45"/>
      <c r="T93" s="45"/>
      <c r="U93" s="45"/>
      <c r="V93" s="45"/>
      <c r="W93" s="45"/>
      <c r="X93" s="46"/>
      <c r="Y93" s="158">
        <f>+$Y$60:$AA$60</f>
        <v>0</v>
      </c>
      <c r="Z93" s="158"/>
      <c r="AA93" s="158"/>
      <c r="AB93" s="49"/>
      <c r="AC93" s="158">
        <v>0</v>
      </c>
      <c r="AD93" s="158"/>
      <c r="AE93" s="158"/>
      <c r="AF93" s="158"/>
      <c r="AG93" s="49"/>
      <c r="AH93" s="158">
        <f>$AH$92*$N$93</f>
        <v>330.72</v>
      </c>
      <c r="AI93" s="158"/>
      <c r="AJ93" s="158"/>
    </row>
    <row r="94" spans="1:55" ht="15" customHeight="1" x14ac:dyDescent="0.3">
      <c r="A94" s="196"/>
      <c r="B94" s="6"/>
      <c r="C94" s="156" t="s">
        <v>34</v>
      </c>
      <c r="D94" s="156"/>
      <c r="E94" s="156"/>
      <c r="F94" s="156"/>
      <c r="G94" s="156"/>
      <c r="H94" s="156"/>
      <c r="I94" s="156"/>
      <c r="J94" s="156"/>
      <c r="K94" s="156"/>
      <c r="L94" s="156"/>
      <c r="M94" s="56"/>
      <c r="N94" s="204">
        <v>2.4E-2</v>
      </c>
      <c r="O94" s="204"/>
      <c r="P94" s="45"/>
      <c r="Q94" s="45"/>
      <c r="R94" s="45"/>
      <c r="S94" s="45"/>
      <c r="T94" s="45"/>
      <c r="U94" s="45"/>
      <c r="V94" s="45"/>
      <c r="W94" s="45"/>
      <c r="X94" s="46"/>
      <c r="Y94" s="158">
        <f>$Y$92*$N$94</f>
        <v>49.608000000000004</v>
      </c>
      <c r="Z94" s="158"/>
      <c r="AA94" s="158"/>
      <c r="AB94" s="49"/>
      <c r="AC94" s="158">
        <f>$AC$92*$N$94</f>
        <v>49.608000000000004</v>
      </c>
      <c r="AD94" s="158"/>
      <c r="AE94" s="158"/>
      <c r="AF94" s="158"/>
      <c r="AG94" s="49"/>
      <c r="AH94" s="158"/>
      <c r="AI94" s="158"/>
      <c r="AJ94" s="158"/>
    </row>
    <row r="95" spans="1:55" s="8" customFormat="1" ht="15" customHeight="1" x14ac:dyDescent="0.3">
      <c r="A95" s="197"/>
      <c r="B95" s="7"/>
      <c r="C95" s="156" t="s">
        <v>43</v>
      </c>
      <c r="D95" s="156"/>
      <c r="E95" s="156"/>
      <c r="F95" s="156"/>
      <c r="G95" s="156"/>
      <c r="H95" s="156"/>
      <c r="I95" s="156"/>
      <c r="J95" s="156"/>
      <c r="K95" s="156"/>
      <c r="L95" s="156"/>
      <c r="M95" s="56"/>
      <c r="N95" s="167"/>
      <c r="O95" s="167"/>
      <c r="P95" s="45"/>
      <c r="Q95" s="45"/>
      <c r="R95" s="45"/>
      <c r="S95" s="45"/>
      <c r="T95" s="45"/>
      <c r="U95" s="45"/>
      <c r="V95" s="45"/>
      <c r="W95" s="45"/>
      <c r="X95" s="46"/>
      <c r="Y95" s="158">
        <f>+$Y$92+$Y$94</f>
        <v>2116.6080000000002</v>
      </c>
      <c r="Z95" s="158"/>
      <c r="AA95" s="158"/>
      <c r="AB95" s="49"/>
      <c r="AC95" s="158">
        <f>+$AC$92+$AC$94</f>
        <v>2116.6080000000002</v>
      </c>
      <c r="AD95" s="158"/>
      <c r="AE95" s="158"/>
      <c r="AF95" s="158"/>
      <c r="AG95" s="49"/>
      <c r="AH95" s="158">
        <f>+$AH$92+$AH$93</f>
        <v>2397.7200000000003</v>
      </c>
      <c r="AI95" s="158"/>
      <c r="AJ95" s="158"/>
      <c r="AL95" s="6"/>
      <c r="AM95" s="6"/>
      <c r="AN95" s="6"/>
      <c r="AO95" s="6"/>
      <c r="AP95" s="6"/>
      <c r="AQ95" s="6"/>
      <c r="AR95" s="6"/>
      <c r="AS95" s="6"/>
      <c r="AT95" s="6"/>
      <c r="AU95" s="6"/>
      <c r="AV95" s="6"/>
      <c r="AW95" s="6"/>
      <c r="AX95" s="6"/>
      <c r="AY95" s="6"/>
      <c r="AZ95" s="6"/>
      <c r="BA95" s="6"/>
      <c r="BB95" s="6"/>
      <c r="BC95" s="6"/>
    </row>
    <row r="96" spans="1:55" s="8" customFormat="1" ht="15" customHeight="1" x14ac:dyDescent="0.3">
      <c r="A96" s="201" t="s">
        <v>13</v>
      </c>
      <c r="B96" s="7"/>
      <c r="C96" s="156" t="s">
        <v>130</v>
      </c>
      <c r="D96" s="156"/>
      <c r="E96" s="156"/>
      <c r="F96" s="156"/>
      <c r="G96" s="156"/>
      <c r="H96" s="156"/>
      <c r="I96" s="156"/>
      <c r="J96" s="156"/>
      <c r="K96" s="156"/>
      <c r="L96" s="156"/>
      <c r="M96" s="56"/>
      <c r="N96" s="204">
        <v>2.5000000000000001E-2</v>
      </c>
      <c r="O96" s="204"/>
      <c r="P96" s="45"/>
      <c r="Q96" s="45"/>
      <c r="R96" s="45"/>
      <c r="S96" s="45"/>
      <c r="T96" s="45"/>
      <c r="U96" s="45"/>
      <c r="V96" s="45"/>
      <c r="W96" s="45"/>
      <c r="X96" s="46"/>
      <c r="Y96" s="158">
        <f>-$Y$92*$N$96</f>
        <v>-51.675000000000004</v>
      </c>
      <c r="Z96" s="158"/>
      <c r="AA96" s="158"/>
      <c r="AB96" s="49"/>
      <c r="AC96" s="158"/>
      <c r="AD96" s="158"/>
      <c r="AE96" s="158"/>
      <c r="AF96" s="158"/>
      <c r="AG96" s="49"/>
      <c r="AH96" s="158">
        <f>-$AH$92*$N$96</f>
        <v>-51.675000000000004</v>
      </c>
      <c r="AI96" s="158"/>
      <c r="AJ96" s="158"/>
      <c r="AL96" s="6"/>
      <c r="AM96" s="6"/>
      <c r="AN96" s="6"/>
      <c r="AO96" s="6"/>
      <c r="AP96" s="6"/>
      <c r="AQ96" s="6"/>
      <c r="AR96" s="6"/>
      <c r="AS96" s="6"/>
      <c r="AT96" s="6"/>
      <c r="AU96" s="6"/>
      <c r="AV96" s="6"/>
      <c r="AW96" s="6"/>
      <c r="AX96" s="6"/>
      <c r="AY96" s="6"/>
      <c r="AZ96" s="6"/>
      <c r="BA96" s="6"/>
      <c r="BB96" s="6"/>
      <c r="BC96" s="6"/>
    </row>
    <row r="97" spans="1:55" s="8" customFormat="1" ht="19.5" customHeight="1" x14ac:dyDescent="0.3">
      <c r="A97" s="202"/>
      <c r="B97" s="7"/>
      <c r="C97" s="156" t="s">
        <v>131</v>
      </c>
      <c r="D97" s="156"/>
      <c r="E97" s="156"/>
      <c r="F97" s="156"/>
      <c r="G97" s="156"/>
      <c r="H97" s="156"/>
      <c r="I97" s="156"/>
      <c r="J97" s="156"/>
      <c r="K97" s="156"/>
      <c r="L97" s="156"/>
      <c r="M97" s="56"/>
      <c r="N97" s="204">
        <v>3.5000000000000003E-2</v>
      </c>
      <c r="O97" s="204"/>
      <c r="P97" s="45"/>
      <c r="Q97" s="45"/>
      <c r="R97" s="45"/>
      <c r="S97" s="45"/>
      <c r="T97" s="45"/>
      <c r="U97" s="45"/>
      <c r="V97" s="45"/>
      <c r="W97" s="45"/>
      <c r="X97" s="46"/>
      <c r="Y97" s="158"/>
      <c r="Z97" s="158"/>
      <c r="AA97" s="158"/>
      <c r="AB97" s="49"/>
      <c r="AC97" s="158">
        <f>-$AC$92*$N$97</f>
        <v>-72.345000000000013</v>
      </c>
      <c r="AD97" s="158"/>
      <c r="AE97" s="158"/>
      <c r="AF97" s="158"/>
      <c r="AG97" s="49"/>
      <c r="AH97" s="158"/>
      <c r="AI97" s="158"/>
      <c r="AJ97" s="158"/>
      <c r="AL97" s="6"/>
      <c r="AM97" s="6"/>
      <c r="AN97" s="6"/>
      <c r="AO97" s="6"/>
      <c r="AP97" s="6"/>
      <c r="AQ97" s="6"/>
      <c r="AR97" s="6"/>
      <c r="AS97" s="6"/>
      <c r="AT97" s="6"/>
      <c r="AU97" s="6"/>
      <c r="AV97" s="6"/>
      <c r="AW97" s="6"/>
      <c r="AX97" s="6"/>
      <c r="AY97" s="6"/>
      <c r="AZ97" s="6"/>
      <c r="BA97" s="6"/>
      <c r="BB97" s="6"/>
      <c r="BC97" s="6"/>
    </row>
    <row r="98" spans="1:55" s="8" customFormat="1" ht="15" customHeight="1" x14ac:dyDescent="0.3">
      <c r="A98" s="202"/>
      <c r="B98" s="7"/>
      <c r="C98" s="156" t="s">
        <v>146</v>
      </c>
      <c r="D98" s="156"/>
      <c r="E98" s="156"/>
      <c r="F98" s="156"/>
      <c r="G98" s="156"/>
      <c r="H98" s="156"/>
      <c r="I98" s="156"/>
      <c r="J98" s="156"/>
      <c r="K98" s="156"/>
      <c r="L98" s="156"/>
      <c r="M98" s="56"/>
      <c r="N98" s="167"/>
      <c r="O98" s="167"/>
      <c r="P98" s="45"/>
      <c r="Q98" s="45"/>
      <c r="R98" s="45"/>
      <c r="S98" s="45"/>
      <c r="T98" s="45"/>
      <c r="U98" s="45"/>
      <c r="V98" s="45"/>
      <c r="W98" s="45"/>
      <c r="X98" s="46"/>
      <c r="Y98" s="158">
        <v>0</v>
      </c>
      <c r="Z98" s="158"/>
      <c r="AA98" s="158"/>
      <c r="AB98" s="49"/>
      <c r="AC98" s="158">
        <v>0</v>
      </c>
      <c r="AD98" s="158"/>
      <c r="AE98" s="158"/>
      <c r="AF98" s="158"/>
      <c r="AG98" s="49"/>
      <c r="AH98" s="158">
        <v>0</v>
      </c>
      <c r="AI98" s="158"/>
      <c r="AJ98" s="158"/>
      <c r="AL98" s="6"/>
      <c r="AM98" s="6"/>
      <c r="AN98" s="6"/>
      <c r="AO98" s="6"/>
      <c r="AP98" s="6"/>
      <c r="AQ98" s="6"/>
      <c r="AR98" s="6"/>
      <c r="AS98" s="6"/>
      <c r="AT98" s="6"/>
      <c r="AU98" s="6"/>
      <c r="AV98" s="6"/>
      <c r="AW98" s="6"/>
      <c r="AX98" s="6"/>
      <c r="AY98" s="6"/>
      <c r="AZ98" s="6"/>
      <c r="BA98" s="6"/>
      <c r="BB98" s="6"/>
      <c r="BC98" s="6"/>
    </row>
    <row r="99" spans="1:55" s="8" customFormat="1" ht="15" customHeight="1" x14ac:dyDescent="0.3">
      <c r="A99" s="203"/>
      <c r="B99" s="7"/>
      <c r="C99" s="185" t="s">
        <v>16</v>
      </c>
      <c r="D99" s="185"/>
      <c r="E99" s="185"/>
      <c r="F99" s="185"/>
      <c r="G99" s="185"/>
      <c r="H99" s="185"/>
      <c r="I99" s="185"/>
      <c r="J99" s="185"/>
      <c r="K99" s="185"/>
      <c r="L99" s="185"/>
      <c r="M99" s="56"/>
      <c r="N99" s="167"/>
      <c r="O99" s="167"/>
      <c r="P99" s="45"/>
      <c r="Q99" s="45"/>
      <c r="R99" s="45"/>
      <c r="S99" s="45"/>
      <c r="T99" s="45"/>
      <c r="U99" s="45"/>
      <c r="V99" s="45"/>
      <c r="W99" s="45"/>
      <c r="X99" s="46"/>
      <c r="Y99" s="186">
        <f>SUM($Y$96:$Y$98)</f>
        <v>-51.675000000000004</v>
      </c>
      <c r="Z99" s="186"/>
      <c r="AA99" s="186"/>
      <c r="AB99" s="49"/>
      <c r="AC99" s="186">
        <f>SUM($AC$96:$AC$98)</f>
        <v>-72.345000000000013</v>
      </c>
      <c r="AD99" s="186"/>
      <c r="AE99" s="186"/>
      <c r="AF99" s="186"/>
      <c r="AG99" s="49"/>
      <c r="AH99" s="186">
        <f>SUM($AH$96:$AH$98)</f>
        <v>-51.675000000000004</v>
      </c>
      <c r="AI99" s="186"/>
      <c r="AJ99" s="186"/>
      <c r="AL99" s="6"/>
      <c r="AM99" s="6"/>
      <c r="AN99" s="6"/>
      <c r="AO99" s="6"/>
      <c r="AP99" s="6"/>
      <c r="AQ99" s="6"/>
      <c r="AR99" s="6"/>
      <c r="AS99" s="6"/>
      <c r="AT99" s="6"/>
      <c r="AU99" s="6"/>
      <c r="AV99" s="6"/>
      <c r="AW99" s="6"/>
      <c r="AX99" s="6"/>
      <c r="AY99" s="6"/>
      <c r="AZ99" s="6"/>
      <c r="BA99" s="6"/>
      <c r="BB99" s="6"/>
      <c r="BC99" s="6"/>
    </row>
    <row r="100" spans="1:55" s="8" customFormat="1" ht="15" customHeight="1" x14ac:dyDescent="0.3">
      <c r="A100" s="205" t="s">
        <v>17</v>
      </c>
      <c r="B100" s="7"/>
      <c r="C100" s="156" t="s">
        <v>18</v>
      </c>
      <c r="D100" s="156"/>
      <c r="E100" s="156"/>
      <c r="F100" s="156"/>
      <c r="G100" s="156"/>
      <c r="H100" s="156"/>
      <c r="I100" s="156"/>
      <c r="J100" s="156"/>
      <c r="K100" s="156"/>
      <c r="L100" s="156"/>
      <c r="M100" s="56"/>
      <c r="N100" s="204">
        <v>0.01</v>
      </c>
      <c r="O100" s="204"/>
      <c r="P100" s="45"/>
      <c r="Q100" s="45"/>
      <c r="R100" s="45"/>
      <c r="S100" s="45"/>
      <c r="T100" s="45"/>
      <c r="U100" s="45"/>
      <c r="V100" s="45"/>
      <c r="W100" s="45"/>
      <c r="X100" s="46"/>
      <c r="Y100" s="168">
        <f>-$Y$92*$N$100</f>
        <v>-20.67</v>
      </c>
      <c r="Z100" s="168"/>
      <c r="AA100" s="168"/>
      <c r="AB100" s="49"/>
      <c r="AC100" s="168">
        <f>-$AC$92*$N$100</f>
        <v>-20.67</v>
      </c>
      <c r="AD100" s="168"/>
      <c r="AE100" s="168"/>
      <c r="AF100" s="168"/>
      <c r="AG100" s="49"/>
      <c r="AH100" s="168">
        <f>-$AH$92*N100</f>
        <v>-20.67</v>
      </c>
      <c r="AI100" s="168"/>
      <c r="AJ100" s="168"/>
      <c r="AL100" s="6"/>
      <c r="AM100" s="6"/>
      <c r="AN100" s="6"/>
      <c r="AO100" s="6"/>
      <c r="AP100" s="6"/>
      <c r="AQ100" s="6"/>
      <c r="AR100" s="6"/>
      <c r="AS100" s="6"/>
      <c r="AT100" s="6"/>
      <c r="AU100" s="6"/>
      <c r="AV100" s="6"/>
      <c r="AW100" s="6"/>
      <c r="AX100" s="6"/>
      <c r="AY100" s="6"/>
      <c r="AZ100" s="6"/>
      <c r="BA100" s="6"/>
      <c r="BB100" s="6"/>
      <c r="BC100" s="6"/>
    </row>
    <row r="101" spans="1:55" s="8" customFormat="1" ht="15" customHeight="1" x14ac:dyDescent="0.3">
      <c r="A101" s="206"/>
      <c r="B101" s="7"/>
      <c r="C101" s="156" t="s">
        <v>19</v>
      </c>
      <c r="D101" s="156"/>
      <c r="E101" s="156"/>
      <c r="F101" s="156"/>
      <c r="G101" s="156"/>
      <c r="H101" s="156"/>
      <c r="I101" s="156"/>
      <c r="J101" s="156"/>
      <c r="K101" s="156"/>
      <c r="L101" s="156"/>
      <c r="M101" s="56"/>
      <c r="N101" s="204">
        <v>6.0000000000000001E-3</v>
      </c>
      <c r="O101" s="204"/>
      <c r="P101" s="45"/>
      <c r="Q101" s="45"/>
      <c r="R101" s="45"/>
      <c r="S101" s="45"/>
      <c r="T101" s="45"/>
      <c r="U101" s="45"/>
      <c r="V101" s="45"/>
      <c r="W101" s="45"/>
      <c r="X101" s="46"/>
      <c r="Y101" s="168">
        <f>-$Y$92*$N$101</f>
        <v>-12.402000000000001</v>
      </c>
      <c r="Z101" s="168"/>
      <c r="AA101" s="168"/>
      <c r="AB101" s="49"/>
      <c r="AC101" s="168">
        <f>-$AC$92*$N$101</f>
        <v>-12.402000000000001</v>
      </c>
      <c r="AD101" s="168"/>
      <c r="AE101" s="168"/>
      <c r="AF101" s="168"/>
      <c r="AG101" s="49"/>
      <c r="AH101" s="168">
        <f>-$AH$92*N101</f>
        <v>-12.402000000000001</v>
      </c>
      <c r="AI101" s="168"/>
      <c r="AJ101" s="168"/>
      <c r="AL101" s="6"/>
      <c r="AM101" s="6"/>
      <c r="AN101" s="6"/>
      <c r="AO101" s="6"/>
      <c r="AP101" s="6"/>
      <c r="AQ101" s="6"/>
      <c r="AR101" s="6"/>
      <c r="AS101" s="6"/>
      <c r="AT101" s="6"/>
      <c r="AU101" s="6"/>
      <c r="AV101" s="6"/>
      <c r="AW101" s="6"/>
      <c r="AX101" s="6"/>
      <c r="AY101" s="6"/>
      <c r="AZ101" s="6"/>
      <c r="BA101" s="6"/>
      <c r="BB101" s="6"/>
      <c r="BC101" s="6"/>
    </row>
    <row r="102" spans="1:55" s="8" customFormat="1" ht="15" customHeight="1" x14ac:dyDescent="0.3">
      <c r="A102" s="206"/>
      <c r="B102" s="7"/>
      <c r="C102" s="156" t="s">
        <v>20</v>
      </c>
      <c r="D102" s="156"/>
      <c r="E102" s="156"/>
      <c r="F102" s="156"/>
      <c r="G102" s="156"/>
      <c r="H102" s="156"/>
      <c r="I102" s="156"/>
      <c r="J102" s="156"/>
      <c r="K102" s="156"/>
      <c r="L102" s="156"/>
      <c r="M102" s="56"/>
      <c r="N102" s="204">
        <v>0.02</v>
      </c>
      <c r="O102" s="204"/>
      <c r="P102" s="45"/>
      <c r="Q102" s="45"/>
      <c r="R102" s="45"/>
      <c r="S102" s="45"/>
      <c r="T102" s="45"/>
      <c r="U102" s="45"/>
      <c r="V102" s="45"/>
      <c r="W102" s="45"/>
      <c r="X102" s="46"/>
      <c r="Y102" s="168">
        <f>-$Y$92*$N$102</f>
        <v>-41.34</v>
      </c>
      <c r="Z102" s="168"/>
      <c r="AA102" s="168"/>
      <c r="AB102" s="49"/>
      <c r="AC102" s="168">
        <f>-$AC$92*$N$102</f>
        <v>-41.34</v>
      </c>
      <c r="AD102" s="168"/>
      <c r="AE102" s="168"/>
      <c r="AF102" s="168"/>
      <c r="AG102" s="49"/>
      <c r="AH102" s="168">
        <f>-$AH$92*N102</f>
        <v>-41.34</v>
      </c>
      <c r="AI102" s="168"/>
      <c r="AJ102" s="168"/>
      <c r="AL102" s="6"/>
      <c r="AM102" s="6"/>
      <c r="AN102" s="6"/>
      <c r="AO102" s="6"/>
      <c r="AP102" s="6"/>
      <c r="AQ102" s="6"/>
      <c r="AR102" s="6"/>
      <c r="AS102" s="6"/>
      <c r="AT102" s="6"/>
      <c r="AU102" s="6"/>
      <c r="AV102" s="6"/>
      <c r="AW102" s="6"/>
      <c r="AX102" s="6"/>
      <c r="AY102" s="6"/>
      <c r="AZ102" s="6"/>
      <c r="BA102" s="6"/>
      <c r="BB102" s="6"/>
      <c r="BC102" s="6"/>
    </row>
    <row r="103" spans="1:55" s="8" customFormat="1" ht="15" customHeight="1" x14ac:dyDescent="0.3">
      <c r="A103" s="206"/>
      <c r="B103" s="7"/>
      <c r="C103" s="156" t="s">
        <v>21</v>
      </c>
      <c r="D103" s="156"/>
      <c r="E103" s="156"/>
      <c r="F103" s="156"/>
      <c r="G103" s="156"/>
      <c r="H103" s="156"/>
      <c r="I103" s="156"/>
      <c r="J103" s="156"/>
      <c r="K103" s="156"/>
      <c r="L103" s="156"/>
      <c r="M103" s="56"/>
      <c r="N103" s="204">
        <v>4.0000000000000001E-3</v>
      </c>
      <c r="O103" s="204"/>
      <c r="P103" s="45"/>
      <c r="Q103" s="45"/>
      <c r="R103" s="45"/>
      <c r="S103" s="45"/>
      <c r="T103" s="45"/>
      <c r="U103" s="45"/>
      <c r="V103" s="45"/>
      <c r="W103" s="45"/>
      <c r="X103" s="46"/>
      <c r="Y103" s="168">
        <f>-$Y$92*$N$103</f>
        <v>-8.2680000000000007</v>
      </c>
      <c r="Z103" s="168"/>
      <c r="AA103" s="168"/>
      <c r="AB103" s="49"/>
      <c r="AC103" s="168">
        <f>-$AC$92*$N$103</f>
        <v>-8.2680000000000007</v>
      </c>
      <c r="AD103" s="168"/>
      <c r="AE103" s="168"/>
      <c r="AF103" s="168"/>
      <c r="AG103" s="49"/>
      <c r="AH103" s="168">
        <f>-$AH$92*N103</f>
        <v>-8.2680000000000007</v>
      </c>
      <c r="AI103" s="168"/>
      <c r="AJ103" s="168"/>
      <c r="AL103" s="6"/>
      <c r="AM103" s="6"/>
      <c r="AN103" s="6"/>
      <c r="AO103" s="6"/>
      <c r="AP103" s="6"/>
      <c r="AQ103" s="6"/>
      <c r="AR103" s="6"/>
      <c r="AS103" s="6"/>
      <c r="AT103" s="6"/>
      <c r="AU103" s="6"/>
      <c r="AV103" s="6"/>
      <c r="AW103" s="6"/>
      <c r="AX103" s="6"/>
      <c r="AY103" s="6"/>
      <c r="AZ103" s="6"/>
      <c r="BA103" s="6"/>
      <c r="BB103" s="6"/>
      <c r="BC103" s="6"/>
    </row>
    <row r="104" spans="1:55" s="8" customFormat="1" ht="15" customHeight="1" x14ac:dyDescent="0.3">
      <c r="A104" s="207"/>
      <c r="B104" s="7"/>
      <c r="C104" s="156" t="s">
        <v>23</v>
      </c>
      <c r="D104" s="156"/>
      <c r="E104" s="156"/>
      <c r="F104" s="156"/>
      <c r="G104" s="156"/>
      <c r="H104" s="156"/>
      <c r="I104" s="156"/>
      <c r="J104" s="156"/>
      <c r="K104" s="156"/>
      <c r="L104" s="156"/>
      <c r="M104" s="56"/>
      <c r="N104" s="204">
        <v>4.0000000000000001E-3</v>
      </c>
      <c r="O104" s="204"/>
      <c r="P104" s="45"/>
      <c r="Q104" s="45"/>
      <c r="R104" s="45"/>
      <c r="S104" s="45"/>
      <c r="T104" s="45"/>
      <c r="U104" s="45"/>
      <c r="V104" s="45"/>
      <c r="W104" s="45"/>
      <c r="X104" s="46"/>
      <c r="Y104" s="168">
        <f>-$Y$92*$N$104</f>
        <v>-8.2680000000000007</v>
      </c>
      <c r="Z104" s="168"/>
      <c r="AA104" s="168"/>
      <c r="AB104" s="49"/>
      <c r="AC104" s="168">
        <f>-$AC$92*$N$104</f>
        <v>-8.2680000000000007</v>
      </c>
      <c r="AD104" s="168"/>
      <c r="AE104" s="168"/>
      <c r="AF104" s="168"/>
      <c r="AG104" s="49"/>
      <c r="AH104" s="168">
        <f>-$AH$92*N104</f>
        <v>-8.2680000000000007</v>
      </c>
      <c r="AI104" s="168"/>
      <c r="AJ104" s="168"/>
      <c r="AL104" s="6"/>
      <c r="AM104" s="6"/>
      <c r="AN104" s="6"/>
      <c r="AO104" s="6"/>
      <c r="AP104" s="6"/>
      <c r="AQ104" s="6"/>
      <c r="AR104" s="6"/>
      <c r="AS104" s="6"/>
      <c r="AT104" s="6"/>
      <c r="AU104" s="6"/>
      <c r="AV104" s="6"/>
      <c r="AW104" s="6"/>
      <c r="AX104" s="6"/>
      <c r="AY104" s="6"/>
      <c r="AZ104" s="6"/>
      <c r="BA104" s="6"/>
      <c r="BB104" s="6"/>
      <c r="BC104" s="6"/>
    </row>
    <row r="105" spans="1:55" s="8" customFormat="1" ht="15" customHeight="1" x14ac:dyDescent="0.3">
      <c r="A105" s="6"/>
      <c r="B105" s="7"/>
      <c r="C105" s="185" t="s">
        <v>24</v>
      </c>
      <c r="D105" s="185"/>
      <c r="E105" s="185"/>
      <c r="F105" s="185"/>
      <c r="G105" s="185"/>
      <c r="H105" s="185"/>
      <c r="I105" s="185"/>
      <c r="J105" s="185"/>
      <c r="K105" s="185"/>
      <c r="L105" s="185"/>
      <c r="M105" s="56"/>
      <c r="N105" s="208">
        <f>SUM(N100:N104)</f>
        <v>4.4000000000000011E-2</v>
      </c>
      <c r="O105" s="208"/>
      <c r="P105" s="45"/>
      <c r="Q105" s="45"/>
      <c r="R105" s="45"/>
      <c r="S105" s="45"/>
      <c r="T105" s="45"/>
      <c r="U105" s="45"/>
      <c r="V105" s="45"/>
      <c r="W105" s="45"/>
      <c r="X105" s="46"/>
      <c r="Y105" s="186">
        <f>SUM($Y$100:$Y$104)</f>
        <v>-90.948000000000008</v>
      </c>
      <c r="Z105" s="186"/>
      <c r="AA105" s="186"/>
      <c r="AB105" s="66"/>
      <c r="AC105" s="186">
        <f>SUM($AC$100:$AC$104)</f>
        <v>-90.948000000000008</v>
      </c>
      <c r="AD105" s="186"/>
      <c r="AE105" s="186"/>
      <c r="AF105" s="186"/>
      <c r="AG105" s="66"/>
      <c r="AH105" s="186">
        <f>SUM(AH100:AJ104)</f>
        <v>-90.948000000000008</v>
      </c>
      <c r="AI105" s="186"/>
      <c r="AJ105" s="186"/>
      <c r="AL105" s="6"/>
      <c r="AM105" s="6"/>
      <c r="AN105" s="6"/>
      <c r="AO105" s="6"/>
      <c r="AP105" s="6"/>
      <c r="AQ105" s="6"/>
      <c r="AR105" s="6"/>
      <c r="AS105" s="6"/>
      <c r="AT105" s="6"/>
      <c r="AU105" s="6"/>
      <c r="AV105" s="6"/>
      <c r="AW105" s="6"/>
      <c r="AX105" s="6"/>
      <c r="AY105" s="6"/>
      <c r="AZ105" s="6"/>
      <c r="BA105" s="6"/>
      <c r="BB105" s="6"/>
      <c r="BC105" s="6"/>
    </row>
    <row r="106" spans="1:55" s="8" customFormat="1" ht="15" customHeight="1" x14ac:dyDescent="0.3">
      <c r="A106" s="6"/>
      <c r="B106" s="7"/>
      <c r="C106" s="181" t="s">
        <v>29</v>
      </c>
      <c r="D106" s="181"/>
      <c r="E106" s="181"/>
      <c r="F106" s="181"/>
      <c r="G106" s="181"/>
      <c r="H106" s="181"/>
      <c r="I106" s="181"/>
      <c r="J106" s="181"/>
      <c r="K106" s="181"/>
      <c r="L106" s="181"/>
      <c r="M106" s="56"/>
      <c r="N106" s="52"/>
      <c r="O106" s="52"/>
      <c r="P106" s="45"/>
      <c r="Q106" s="45"/>
      <c r="R106" s="45"/>
      <c r="S106" s="45"/>
      <c r="T106" s="45"/>
      <c r="U106" s="45"/>
      <c r="V106" s="45"/>
      <c r="W106" s="45"/>
      <c r="X106" s="46"/>
      <c r="Y106" s="158">
        <f>+$Y$99+$Y$105</f>
        <v>-142.62300000000002</v>
      </c>
      <c r="Z106" s="158"/>
      <c r="AA106" s="158"/>
      <c r="AB106" s="49"/>
      <c r="AC106" s="158">
        <f>+$AC$99+$AC$105</f>
        <v>-163.29300000000001</v>
      </c>
      <c r="AD106" s="158"/>
      <c r="AE106" s="158"/>
      <c r="AF106" s="158"/>
      <c r="AG106" s="49"/>
      <c r="AH106" s="158">
        <f>+$AH$99+$AH$105</f>
        <v>-142.62300000000002</v>
      </c>
      <c r="AI106" s="158"/>
      <c r="AJ106" s="158"/>
      <c r="AL106" s="6"/>
      <c r="AM106" s="6"/>
      <c r="AN106" s="6"/>
      <c r="AO106" s="6"/>
      <c r="AP106" s="6"/>
      <c r="AQ106" s="6"/>
      <c r="AR106" s="6"/>
      <c r="AS106" s="6"/>
      <c r="AT106" s="6"/>
      <c r="AU106" s="6"/>
      <c r="AV106" s="6"/>
      <c r="AW106" s="6"/>
      <c r="AX106" s="6"/>
      <c r="AY106" s="6"/>
      <c r="AZ106" s="6"/>
      <c r="BA106" s="6"/>
      <c r="BB106" s="6"/>
      <c r="BC106" s="6"/>
    </row>
    <row r="107" spans="1:55" s="8" customFormat="1" ht="21.75" customHeight="1" x14ac:dyDescent="0.3">
      <c r="A107" s="6"/>
      <c r="B107" s="7"/>
      <c r="C107" s="156" t="s">
        <v>60</v>
      </c>
      <c r="D107" s="156"/>
      <c r="E107" s="156"/>
      <c r="F107" s="156"/>
      <c r="G107" s="156"/>
      <c r="H107" s="156"/>
      <c r="I107" s="156"/>
      <c r="J107" s="156"/>
      <c r="K107" s="156"/>
      <c r="L107" s="156"/>
      <c r="M107" s="56"/>
      <c r="N107" s="52"/>
      <c r="O107" s="52"/>
      <c r="P107" s="45"/>
      <c r="Q107" s="45"/>
      <c r="R107" s="45"/>
      <c r="S107" s="45"/>
      <c r="T107" s="45"/>
      <c r="U107" s="45"/>
      <c r="V107" s="45"/>
      <c r="W107" s="45"/>
      <c r="X107" s="46"/>
      <c r="Y107" s="158">
        <f>+$Y$92+$Y$106</f>
        <v>1924.377</v>
      </c>
      <c r="Z107" s="158"/>
      <c r="AA107" s="158"/>
      <c r="AB107" s="49"/>
      <c r="AC107" s="158">
        <f>+$AC$92+$AC$106</f>
        <v>1903.7069999999999</v>
      </c>
      <c r="AD107" s="158"/>
      <c r="AE107" s="158"/>
      <c r="AF107" s="158"/>
      <c r="AG107" s="49"/>
      <c r="AH107" s="158">
        <f>+$AH$95+$AH$106</f>
        <v>2255.0970000000002</v>
      </c>
      <c r="AI107" s="158"/>
      <c r="AJ107" s="158"/>
      <c r="AL107" s="6"/>
      <c r="AM107" s="6"/>
      <c r="AN107" s="6"/>
      <c r="AO107" s="6"/>
      <c r="AP107" s="6"/>
      <c r="AQ107" s="6"/>
      <c r="AR107" s="6"/>
      <c r="AS107" s="6"/>
      <c r="AT107" s="6"/>
      <c r="AU107" s="6"/>
      <c r="AV107" s="6"/>
      <c r="AW107" s="6"/>
      <c r="AX107" s="6"/>
      <c r="AY107" s="6"/>
      <c r="AZ107" s="6"/>
      <c r="BA107" s="6"/>
      <c r="BB107" s="6"/>
      <c r="BC107" s="6"/>
    </row>
    <row r="108" spans="1:55" s="8" customFormat="1" x14ac:dyDescent="0.25">
      <c r="M108" s="6"/>
      <c r="N108" s="2"/>
      <c r="O108" s="2"/>
      <c r="P108" s="6"/>
      <c r="Q108" s="6"/>
      <c r="R108" s="6"/>
      <c r="S108" s="6"/>
      <c r="T108" s="6"/>
      <c r="U108" s="6"/>
      <c r="V108" s="6"/>
      <c r="W108" s="6"/>
      <c r="Y108" s="6"/>
      <c r="Z108" s="6"/>
      <c r="AL108" s="6"/>
      <c r="AM108" s="32"/>
      <c r="AN108" s="6"/>
      <c r="AO108" s="6"/>
      <c r="AP108" s="6"/>
      <c r="AQ108" s="6"/>
      <c r="AR108" s="6"/>
      <c r="AS108" s="6"/>
      <c r="AT108" s="6"/>
      <c r="AU108" s="6"/>
      <c r="AV108" s="6"/>
      <c r="AW108" s="6"/>
      <c r="AX108" s="6"/>
      <c r="AY108" s="6"/>
      <c r="AZ108" s="6"/>
      <c r="BA108" s="6"/>
      <c r="BB108" s="6"/>
      <c r="BC108" s="6"/>
    </row>
    <row r="109" spans="1:55" s="8" customFormat="1" ht="21" x14ac:dyDescent="0.25">
      <c r="M109" s="6"/>
      <c r="N109" s="273" t="s">
        <v>132</v>
      </c>
      <c r="O109" s="273"/>
      <c r="P109" s="273"/>
      <c r="Q109" s="273"/>
      <c r="R109" s="273"/>
      <c r="S109" s="273"/>
      <c r="T109" s="273"/>
      <c r="U109" s="273"/>
      <c r="V109" s="273"/>
      <c r="W109" s="273"/>
      <c r="X109" s="273"/>
      <c r="Y109" s="273"/>
      <c r="Z109" s="6"/>
      <c r="AK109" s="6"/>
      <c r="AL109" s="6"/>
      <c r="AM109" s="32"/>
      <c r="AN109" s="6"/>
      <c r="AO109" s="6"/>
      <c r="AP109" s="6"/>
      <c r="AQ109" s="6"/>
      <c r="AR109" s="6"/>
      <c r="AS109" s="6"/>
      <c r="AT109" s="6"/>
      <c r="AU109" s="6"/>
      <c r="AV109" s="6"/>
      <c r="AW109" s="6"/>
      <c r="AX109" s="6"/>
      <c r="AY109" s="6"/>
      <c r="AZ109" s="6"/>
      <c r="BA109" s="6"/>
      <c r="BB109" s="6"/>
      <c r="BC109" s="6"/>
    </row>
    <row r="110" spans="1:55" s="8" customFormat="1" ht="30.75" customHeight="1" x14ac:dyDescent="0.25">
      <c r="M110" s="6"/>
      <c r="N110" s="159" t="s">
        <v>47</v>
      </c>
      <c r="O110" s="159"/>
      <c r="P110" s="159"/>
      <c r="Q110" s="159" t="s">
        <v>48</v>
      </c>
      <c r="R110" s="159"/>
      <c r="S110" s="159"/>
      <c r="T110" s="159" t="s">
        <v>49</v>
      </c>
      <c r="U110" s="159"/>
      <c r="V110" s="159"/>
      <c r="W110" s="159" t="s">
        <v>90</v>
      </c>
      <c r="X110" s="159"/>
      <c r="Y110" s="159"/>
      <c r="Z110" s="6"/>
      <c r="AK110" s="6"/>
      <c r="AL110" s="6"/>
      <c r="AM110" s="32"/>
      <c r="AN110" s="6"/>
      <c r="AO110" s="6"/>
      <c r="AP110" s="6"/>
      <c r="AQ110" s="6"/>
      <c r="AR110" s="6"/>
      <c r="AS110" s="6"/>
      <c r="AT110" s="6"/>
      <c r="AU110" s="6"/>
      <c r="AV110" s="6"/>
      <c r="AW110" s="6"/>
      <c r="AX110" s="6"/>
      <c r="AY110" s="6"/>
      <c r="AZ110" s="6"/>
      <c r="BA110" s="6"/>
      <c r="BB110" s="6"/>
      <c r="BC110" s="6"/>
    </row>
    <row r="111" spans="1:55" s="8" customFormat="1" ht="18.75" x14ac:dyDescent="0.25">
      <c r="M111" s="6"/>
      <c r="N111" s="209">
        <f>AVERAGE($Y$95:$AJ$95)</f>
        <v>2210.3120000000004</v>
      </c>
      <c r="O111" s="209"/>
      <c r="P111" s="209"/>
      <c r="Q111" s="215">
        <f>MEDIAN($Y$95:$AJ$95)</f>
        <v>2116.6080000000002</v>
      </c>
      <c r="R111" s="216"/>
      <c r="S111" s="217"/>
      <c r="T111" s="209">
        <f>+AC95</f>
        <v>2116.6080000000002</v>
      </c>
      <c r="U111" s="209"/>
      <c r="V111" s="209"/>
      <c r="W111" s="209">
        <f>_xlfn.STDEV.S(N111:S111)</f>
        <v>66.258733824304372</v>
      </c>
      <c r="X111" s="209"/>
      <c r="Y111" s="209"/>
      <c r="AK111" s="6"/>
      <c r="AL111" s="6"/>
      <c r="AM111" s="6"/>
      <c r="AN111" s="6"/>
      <c r="AO111" s="6"/>
      <c r="AP111" s="6"/>
      <c r="AQ111" s="6"/>
      <c r="AR111" s="6"/>
      <c r="AS111" s="6"/>
      <c r="AT111" s="6"/>
      <c r="AU111" s="6"/>
      <c r="AV111" s="6"/>
      <c r="AW111" s="6"/>
      <c r="AX111" s="6"/>
      <c r="AY111" s="6"/>
      <c r="AZ111" s="6"/>
      <c r="BA111" s="6"/>
      <c r="BB111" s="6"/>
      <c r="BC111" s="6"/>
    </row>
    <row r="112" spans="1:55" s="8" customFormat="1" x14ac:dyDescent="0.25">
      <c r="B112" s="6"/>
      <c r="C112" s="6"/>
      <c r="D112" s="6"/>
      <c r="E112" s="6"/>
      <c r="F112" s="6"/>
      <c r="G112" s="6"/>
      <c r="H112" s="6"/>
      <c r="I112" s="6"/>
      <c r="J112" s="6"/>
      <c r="K112" s="6"/>
      <c r="L112" s="6"/>
      <c r="M112" s="6"/>
      <c r="N112" s="2"/>
      <c r="O112" s="2"/>
      <c r="P112" s="6"/>
      <c r="Q112" s="6"/>
      <c r="R112" s="6"/>
      <c r="S112" s="6"/>
      <c r="T112" s="6"/>
      <c r="U112" s="6"/>
      <c r="V112" s="6"/>
      <c r="W112" s="6"/>
      <c r="X112" s="6"/>
      <c r="Y112" s="6"/>
      <c r="AK112" s="6"/>
      <c r="AL112" s="6"/>
      <c r="AM112" s="6"/>
      <c r="AN112" s="6"/>
      <c r="AO112" s="6"/>
      <c r="AP112" s="6"/>
      <c r="AQ112" s="6"/>
      <c r="AR112" s="6"/>
      <c r="AS112" s="6"/>
      <c r="AT112" s="6"/>
      <c r="AU112" s="6"/>
      <c r="AV112" s="6"/>
      <c r="AW112" s="6"/>
      <c r="AX112" s="6"/>
      <c r="AY112" s="6"/>
      <c r="AZ112" s="6"/>
      <c r="BA112" s="6"/>
      <c r="BB112" s="6"/>
      <c r="BC112" s="6"/>
    </row>
    <row r="113" spans="1:55" s="8" customFormat="1" x14ac:dyDescent="0.25">
      <c r="B113" s="6"/>
      <c r="C113" s="6"/>
      <c r="D113" s="6"/>
      <c r="E113" s="6"/>
      <c r="F113" s="6"/>
      <c r="G113" s="6"/>
      <c r="H113" s="6"/>
      <c r="I113" s="6"/>
      <c r="J113" s="6"/>
      <c r="K113" s="6"/>
      <c r="L113" s="6"/>
      <c r="M113" s="6"/>
      <c r="N113" s="2"/>
      <c r="O113" s="2"/>
      <c r="P113" s="6"/>
      <c r="Q113" s="6"/>
      <c r="R113" s="6"/>
      <c r="S113" s="6"/>
      <c r="T113" s="6"/>
      <c r="U113" s="6"/>
      <c r="V113" s="6"/>
      <c r="W113" s="6"/>
      <c r="AL113" s="6"/>
      <c r="AM113" s="6"/>
      <c r="AN113" s="6"/>
      <c r="AO113" s="6"/>
      <c r="AP113" s="6"/>
      <c r="AQ113" s="6"/>
      <c r="AR113" s="6"/>
      <c r="AS113" s="6"/>
      <c r="AT113" s="6"/>
      <c r="AU113" s="6"/>
      <c r="AV113" s="6"/>
      <c r="AW113" s="6"/>
      <c r="AX113" s="6"/>
      <c r="AY113" s="6"/>
      <c r="AZ113" s="6"/>
      <c r="BA113" s="6"/>
      <c r="BB113" s="6"/>
      <c r="BC113" s="6"/>
    </row>
    <row r="115" spans="1:55" ht="21" x14ac:dyDescent="0.35">
      <c r="A115" s="195" t="s">
        <v>83</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M115" s="2"/>
      <c r="AS115" s="16"/>
      <c r="AT115" s="16"/>
      <c r="AU115" s="16"/>
    </row>
    <row r="116" spans="1:55" s="8" customFormat="1" ht="18.75" x14ac:dyDescent="0.25">
      <c r="A116" s="210" t="s">
        <v>26</v>
      </c>
      <c r="B116" s="210"/>
      <c r="C116" s="198" t="s">
        <v>27</v>
      </c>
      <c r="D116" s="198"/>
      <c r="E116" s="198"/>
      <c r="F116" s="198"/>
      <c r="G116" s="198"/>
      <c r="H116" s="198"/>
      <c r="I116" s="198"/>
      <c r="J116" s="198"/>
      <c r="K116" s="198"/>
      <c r="L116" s="198"/>
      <c r="M116" s="33"/>
      <c r="N116" s="34"/>
      <c r="O116" s="34"/>
      <c r="P116" s="34"/>
      <c r="Q116" s="21"/>
      <c r="R116" s="21"/>
      <c r="S116" s="21"/>
      <c r="V116" s="6"/>
      <c r="W116" s="19"/>
      <c r="X116" s="19"/>
      <c r="Y116" s="212">
        <f>+$Y$107</f>
        <v>1924.377</v>
      </c>
      <c r="Z116" s="212"/>
      <c r="AA116" s="212"/>
      <c r="AB116" s="70"/>
      <c r="AC116" s="212">
        <f>+$AC$107</f>
        <v>1903.7069999999999</v>
      </c>
      <c r="AD116" s="212"/>
      <c r="AE116" s="212"/>
      <c r="AF116" s="212"/>
      <c r="AG116" s="70"/>
      <c r="AH116" s="212">
        <f>+$AH$107</f>
        <v>2255.0970000000002</v>
      </c>
      <c r="AI116" s="212"/>
      <c r="AJ116" s="212"/>
      <c r="AL116" s="6"/>
      <c r="AM116" s="6"/>
      <c r="AN116" s="6"/>
      <c r="AO116" s="6"/>
      <c r="AP116" s="6"/>
      <c r="AQ116" s="6"/>
      <c r="AR116" s="6"/>
      <c r="AS116" s="6"/>
      <c r="AT116" s="6"/>
      <c r="AU116" s="6"/>
      <c r="AV116" s="6"/>
      <c r="AW116" s="6"/>
      <c r="AX116" s="6"/>
      <c r="AY116" s="6"/>
      <c r="AZ116" s="6"/>
      <c r="BA116" s="6"/>
      <c r="BB116" s="6"/>
      <c r="BC116" s="6"/>
    </row>
    <row r="117" spans="1:55" s="8" customFormat="1" ht="18.75" x14ac:dyDescent="0.25">
      <c r="A117" s="211"/>
      <c r="B117" s="211"/>
      <c r="C117" s="156" t="s">
        <v>46</v>
      </c>
      <c r="D117" s="156"/>
      <c r="E117" s="156"/>
      <c r="F117" s="156"/>
      <c r="G117" s="156"/>
      <c r="H117" s="156"/>
      <c r="I117" s="156"/>
      <c r="J117" s="156"/>
      <c r="K117" s="156"/>
      <c r="L117" s="156"/>
      <c r="M117" s="33"/>
      <c r="N117" s="34"/>
      <c r="O117" s="34"/>
      <c r="P117" s="34"/>
      <c r="Q117" s="21"/>
      <c r="R117" s="21"/>
      <c r="S117" s="21"/>
      <c r="V117" s="6"/>
      <c r="W117" s="19"/>
      <c r="X117" s="19"/>
      <c r="Y117" s="214">
        <f>+$Y$62+$Y$69+$Y$72+$Y$77+$Y$73</f>
        <v>-1852.0319999999999</v>
      </c>
      <c r="Z117" s="214"/>
      <c r="AA117" s="214"/>
      <c r="AB117" s="70"/>
      <c r="AC117" s="214">
        <f>+$AC$62+$AC$69+$AC$72+$AC$77+$AC$73</f>
        <v>-1852.0319999999999</v>
      </c>
      <c r="AD117" s="214"/>
      <c r="AE117" s="214"/>
      <c r="AF117" s="214"/>
      <c r="AG117" s="70"/>
      <c r="AH117" s="214">
        <f>+$AH$62+$AH$69+$AH$72+$AH$77+$AH$73</f>
        <v>-1852.0319999999999</v>
      </c>
      <c r="AI117" s="214"/>
      <c r="AJ117" s="214"/>
      <c r="AL117" s="6"/>
      <c r="AM117" s="6"/>
      <c r="AN117" s="6"/>
      <c r="AO117" s="6"/>
      <c r="AP117" s="6"/>
      <c r="AQ117" s="6"/>
      <c r="AR117" s="6"/>
      <c r="AS117" s="6"/>
      <c r="AT117" s="6"/>
      <c r="AU117" s="6"/>
      <c r="AV117" s="6"/>
      <c r="AW117" s="6"/>
      <c r="AX117" s="6"/>
      <c r="AY117" s="6"/>
      <c r="AZ117" s="6"/>
      <c r="BA117" s="6"/>
      <c r="BB117" s="6"/>
      <c r="BC117" s="6"/>
    </row>
    <row r="118" spans="1:55" s="8" customFormat="1" ht="18.75" x14ac:dyDescent="0.25">
      <c r="A118" s="211"/>
      <c r="B118" s="211"/>
      <c r="C118" s="156" t="s">
        <v>141</v>
      </c>
      <c r="D118" s="156"/>
      <c r="E118" s="156"/>
      <c r="F118" s="156"/>
      <c r="G118" s="156"/>
      <c r="H118" s="156"/>
      <c r="I118" s="156"/>
      <c r="J118" s="156"/>
      <c r="K118" s="156"/>
      <c r="L118" s="156"/>
      <c r="M118" s="33"/>
      <c r="N118" s="34"/>
      <c r="O118" s="34"/>
      <c r="P118" s="34"/>
      <c r="Q118" s="21"/>
      <c r="R118" s="21"/>
      <c r="S118" s="21"/>
      <c r="V118" s="6"/>
      <c r="W118" s="20"/>
      <c r="X118" s="20"/>
      <c r="Y118" s="214">
        <v>0</v>
      </c>
      <c r="Z118" s="214"/>
      <c r="AA118" s="214"/>
      <c r="AB118" s="69"/>
      <c r="AC118" s="214">
        <v>0</v>
      </c>
      <c r="AD118" s="214"/>
      <c r="AE118" s="214"/>
      <c r="AF118" s="214"/>
      <c r="AG118" s="70"/>
      <c r="AH118" s="214">
        <f>-$AH$93</f>
        <v>-330.72</v>
      </c>
      <c r="AI118" s="214"/>
      <c r="AJ118" s="214"/>
      <c r="AL118" s="6"/>
      <c r="AM118" s="6"/>
      <c r="AN118" s="6"/>
      <c r="AO118" s="6"/>
      <c r="AP118" s="6"/>
      <c r="AQ118" s="6"/>
      <c r="AR118" s="6"/>
      <c r="AS118" s="6"/>
      <c r="AT118" s="6"/>
      <c r="AU118" s="6"/>
      <c r="AV118" s="6"/>
      <c r="AW118" s="6"/>
      <c r="AX118" s="6"/>
      <c r="AY118" s="6"/>
      <c r="AZ118" s="6"/>
      <c r="BA118" s="6"/>
      <c r="BB118" s="6"/>
      <c r="BC118" s="6"/>
    </row>
    <row r="119" spans="1:55" s="8" customFormat="1" ht="18.75" x14ac:dyDescent="0.25">
      <c r="A119" s="211"/>
      <c r="B119" s="211"/>
      <c r="C119" s="156" t="s">
        <v>30</v>
      </c>
      <c r="D119" s="156"/>
      <c r="E119" s="156"/>
      <c r="F119" s="156"/>
      <c r="G119" s="156"/>
      <c r="H119" s="156"/>
      <c r="I119" s="156"/>
      <c r="J119" s="156"/>
      <c r="K119" s="156"/>
      <c r="L119" s="156"/>
      <c r="M119" s="33"/>
      <c r="N119" s="34"/>
      <c r="O119" s="34"/>
      <c r="P119" s="34"/>
      <c r="Q119" s="21"/>
      <c r="R119" s="21"/>
      <c r="S119" s="21"/>
      <c r="V119" s="6"/>
      <c r="W119" s="20"/>
      <c r="X119" s="20"/>
      <c r="Y119" s="213">
        <f>SUM($Y$116:$Y$118)</f>
        <v>72.345000000000027</v>
      </c>
      <c r="Z119" s="213"/>
      <c r="AA119" s="213"/>
      <c r="AB119" s="69"/>
      <c r="AC119" s="213">
        <f>SUM($AC$116:$AC$118)</f>
        <v>51.674999999999955</v>
      </c>
      <c r="AD119" s="213"/>
      <c r="AE119" s="213"/>
      <c r="AF119" s="213"/>
      <c r="AG119" s="70"/>
      <c r="AH119" s="213">
        <f>SUM($AH$116:$AH$118)</f>
        <v>72.345000000000255</v>
      </c>
      <c r="AI119" s="213"/>
      <c r="AJ119" s="213"/>
      <c r="AL119" s="6"/>
      <c r="AM119" s="6"/>
      <c r="AN119" s="6"/>
      <c r="AO119" s="6"/>
      <c r="AP119" s="6"/>
      <c r="AQ119" s="6"/>
      <c r="AR119" s="6"/>
      <c r="AS119" s="6"/>
      <c r="AT119" s="6"/>
      <c r="AU119" s="6"/>
      <c r="AV119" s="6"/>
      <c r="AW119" s="6"/>
      <c r="AX119" s="6"/>
      <c r="AY119" s="6"/>
      <c r="AZ119" s="6"/>
      <c r="BA119" s="6"/>
      <c r="BB119" s="6"/>
      <c r="BC119" s="6"/>
    </row>
    <row r="120" spans="1:55" s="8" customFormat="1" ht="18.75" x14ac:dyDescent="0.25">
      <c r="A120" s="211"/>
      <c r="B120" s="211"/>
      <c r="C120" s="156" t="s">
        <v>142</v>
      </c>
      <c r="D120" s="156"/>
      <c r="E120" s="156"/>
      <c r="F120" s="156"/>
      <c r="G120" s="156"/>
      <c r="H120" s="156"/>
      <c r="I120" s="156"/>
      <c r="J120" s="156"/>
      <c r="K120" s="156"/>
      <c r="L120" s="156"/>
      <c r="M120" s="33"/>
      <c r="N120" s="34"/>
      <c r="O120" s="34"/>
      <c r="P120" s="34"/>
      <c r="Q120" s="21"/>
      <c r="R120" s="21"/>
      <c r="S120" s="21"/>
      <c r="V120" s="6"/>
      <c r="W120" s="20"/>
      <c r="X120" s="20"/>
      <c r="Y120" s="214">
        <f>+$Y$80</f>
        <v>-27.284399999999991</v>
      </c>
      <c r="Z120" s="214"/>
      <c r="AA120" s="214"/>
      <c r="AB120" s="69"/>
      <c r="AC120" s="214">
        <v>0</v>
      </c>
      <c r="AD120" s="214"/>
      <c r="AE120" s="214"/>
      <c r="AF120" s="214"/>
      <c r="AG120" s="70"/>
      <c r="AH120" s="214">
        <f>+$AH$82</f>
        <v>-20.669999999999991</v>
      </c>
      <c r="AI120" s="214"/>
      <c r="AJ120" s="214"/>
      <c r="AL120" s="6"/>
      <c r="AM120" s="6"/>
      <c r="AN120" s="6"/>
      <c r="AO120" s="6"/>
      <c r="AP120" s="6"/>
      <c r="AQ120" s="6"/>
      <c r="AR120" s="6"/>
      <c r="AS120" s="6"/>
      <c r="AT120" s="6"/>
      <c r="AU120" s="6"/>
      <c r="AV120" s="6"/>
      <c r="AW120" s="6"/>
      <c r="AX120" s="6"/>
      <c r="AY120" s="6"/>
      <c r="AZ120" s="6"/>
      <c r="BA120" s="6"/>
      <c r="BB120" s="6"/>
      <c r="BC120" s="6"/>
    </row>
    <row r="121" spans="1:55" s="8" customFormat="1" ht="18.75" x14ac:dyDescent="0.25">
      <c r="A121" s="211"/>
      <c r="B121" s="211"/>
      <c r="C121" s="156" t="s">
        <v>145</v>
      </c>
      <c r="D121" s="156"/>
      <c r="E121" s="156"/>
      <c r="F121" s="156"/>
      <c r="G121" s="156"/>
      <c r="H121" s="156"/>
      <c r="I121" s="156"/>
      <c r="J121" s="156"/>
      <c r="K121" s="156"/>
      <c r="L121" s="156"/>
      <c r="M121" s="33"/>
      <c r="N121" s="34"/>
      <c r="O121" s="34"/>
      <c r="P121" s="34"/>
      <c r="Q121" s="21"/>
      <c r="R121" s="21"/>
      <c r="S121" s="21"/>
      <c r="V121" s="6"/>
      <c r="W121" s="20"/>
      <c r="X121" s="20"/>
      <c r="Y121" s="214">
        <f>-$Y$96</f>
        <v>51.675000000000004</v>
      </c>
      <c r="Z121" s="214"/>
      <c r="AA121" s="214"/>
      <c r="AB121" s="69"/>
      <c r="AC121" s="214">
        <f>+$AC$97</f>
        <v>-72.345000000000013</v>
      </c>
      <c r="AD121" s="214"/>
      <c r="AE121" s="214"/>
      <c r="AF121" s="214"/>
      <c r="AG121" s="70"/>
      <c r="AH121" s="214">
        <f>-+$AH$96</f>
        <v>51.675000000000004</v>
      </c>
      <c r="AI121" s="214"/>
      <c r="AJ121" s="214"/>
      <c r="AL121" s="6"/>
      <c r="AM121" s="6"/>
      <c r="AN121" s="6"/>
      <c r="AO121" s="6"/>
      <c r="AP121" s="6"/>
      <c r="AQ121" s="6"/>
      <c r="AR121" s="6"/>
      <c r="AS121" s="6"/>
      <c r="AT121" s="6"/>
      <c r="AU121" s="6"/>
      <c r="AV121" s="6"/>
      <c r="AW121" s="6"/>
      <c r="AX121" s="6"/>
      <c r="AY121" s="6"/>
      <c r="AZ121" s="6"/>
      <c r="BA121" s="6"/>
      <c r="BB121" s="6"/>
      <c r="BC121" s="6"/>
    </row>
    <row r="122" spans="1:55" s="8" customFormat="1" ht="36.75" customHeight="1" x14ac:dyDescent="0.25">
      <c r="A122" s="211"/>
      <c r="B122" s="211"/>
      <c r="C122" s="156" t="s">
        <v>144</v>
      </c>
      <c r="D122" s="156"/>
      <c r="E122" s="156"/>
      <c r="F122" s="156"/>
      <c r="G122" s="156"/>
      <c r="H122" s="156"/>
      <c r="I122" s="156"/>
      <c r="J122" s="156"/>
      <c r="K122" s="156"/>
      <c r="L122" s="156"/>
      <c r="M122" s="33"/>
      <c r="N122" s="34"/>
      <c r="O122" s="34"/>
      <c r="P122" s="34"/>
      <c r="Q122" s="21"/>
      <c r="R122" s="21"/>
      <c r="S122" s="21"/>
      <c r="V122" s="6"/>
      <c r="W122" s="20"/>
      <c r="X122" s="20"/>
      <c r="Y122" s="213">
        <f>+$Y$120+$Y$121</f>
        <v>24.390600000000013</v>
      </c>
      <c r="Z122" s="213"/>
      <c r="AA122" s="213"/>
      <c r="AB122" s="69"/>
      <c r="AC122" s="213">
        <f>+AC120+$AC$121</f>
        <v>-72.345000000000013</v>
      </c>
      <c r="AD122" s="213"/>
      <c r="AE122" s="213"/>
      <c r="AF122" s="213"/>
      <c r="AG122" s="70"/>
      <c r="AH122" s="213">
        <f>+$AH$120+$AH$121</f>
        <v>31.005000000000013</v>
      </c>
      <c r="AI122" s="213"/>
      <c r="AJ122" s="213"/>
      <c r="AL122" s="6"/>
      <c r="AM122" s="6"/>
      <c r="AN122" s="6"/>
      <c r="AO122" s="6"/>
      <c r="AP122" s="6"/>
      <c r="AQ122" s="6"/>
      <c r="AR122" s="6"/>
      <c r="AS122" s="6"/>
      <c r="AT122" s="6"/>
      <c r="AU122" s="6"/>
      <c r="AV122" s="6"/>
      <c r="AW122" s="6"/>
      <c r="AX122" s="6"/>
      <c r="AY122" s="6"/>
      <c r="AZ122" s="6"/>
      <c r="BA122" s="6"/>
      <c r="BB122" s="6"/>
      <c r="BC122" s="6"/>
    </row>
    <row r="123" spans="1:55" s="8" customFormat="1" ht="18.75" x14ac:dyDescent="0.25">
      <c r="A123" s="211"/>
      <c r="B123" s="211"/>
      <c r="C123" s="156" t="s">
        <v>143</v>
      </c>
      <c r="D123" s="156"/>
      <c r="E123" s="156"/>
      <c r="F123" s="156"/>
      <c r="G123" s="156"/>
      <c r="H123" s="156"/>
      <c r="I123" s="156"/>
      <c r="J123" s="156"/>
      <c r="K123" s="156"/>
      <c r="L123" s="156"/>
      <c r="M123" s="33"/>
      <c r="N123" s="34"/>
      <c r="O123" s="34"/>
      <c r="P123" s="34"/>
      <c r="Q123" s="21"/>
      <c r="R123" s="21"/>
      <c r="S123" s="21"/>
      <c r="V123" s="6"/>
      <c r="W123" s="20"/>
      <c r="X123" s="20"/>
      <c r="Y123" s="214">
        <f>+$Y$83</f>
        <v>0</v>
      </c>
      <c r="Z123" s="214"/>
      <c r="AA123" s="214"/>
      <c r="AB123" s="73"/>
      <c r="AC123" s="214">
        <f>+$AC$83</f>
        <v>0</v>
      </c>
      <c r="AD123" s="214"/>
      <c r="AE123" s="214"/>
      <c r="AF123" s="214"/>
      <c r="AG123" s="73"/>
      <c r="AH123" s="214">
        <f>+$AH$83</f>
        <v>-7.4411999999999967</v>
      </c>
      <c r="AI123" s="214"/>
      <c r="AJ123" s="214"/>
      <c r="AL123" s="6"/>
      <c r="AM123" s="6"/>
      <c r="AN123" s="6"/>
      <c r="AO123" s="6"/>
      <c r="AP123" s="6"/>
      <c r="AQ123" s="6"/>
      <c r="AR123" s="6"/>
      <c r="AS123" s="6"/>
      <c r="AT123" s="6"/>
      <c r="AU123" s="6"/>
      <c r="AV123" s="6"/>
      <c r="AW123" s="6"/>
      <c r="AX123" s="6"/>
      <c r="AY123" s="6"/>
      <c r="AZ123" s="6"/>
      <c r="BA123" s="6"/>
      <c r="BB123" s="6"/>
      <c r="BC123" s="6"/>
    </row>
    <row r="124" spans="1:55" s="8" customFormat="1" ht="18.75" x14ac:dyDescent="0.25">
      <c r="A124" s="211"/>
      <c r="B124" s="211"/>
      <c r="C124" s="156" t="s">
        <v>133</v>
      </c>
      <c r="D124" s="156"/>
      <c r="E124" s="156"/>
      <c r="F124" s="156"/>
      <c r="G124" s="156"/>
      <c r="H124" s="156"/>
      <c r="I124" s="156"/>
      <c r="J124" s="156"/>
      <c r="K124" s="156"/>
      <c r="L124" s="156"/>
      <c r="M124" s="33"/>
      <c r="N124" s="34"/>
      <c r="O124" s="34"/>
      <c r="P124" s="34"/>
      <c r="Q124" s="21"/>
      <c r="R124" s="21"/>
      <c r="S124" s="21"/>
      <c r="V124" s="6"/>
      <c r="W124" s="25"/>
      <c r="X124" s="25"/>
      <c r="Y124" s="236">
        <f>$Y$119+$Y$122</f>
        <v>96.735600000000034</v>
      </c>
      <c r="Z124" s="236"/>
      <c r="AA124" s="236"/>
      <c r="AB124" s="72"/>
      <c r="AC124" s="236">
        <f>$AC$119</f>
        <v>51.674999999999955</v>
      </c>
      <c r="AD124" s="236"/>
      <c r="AE124" s="236"/>
      <c r="AF124" s="236"/>
      <c r="AG124" s="72"/>
      <c r="AH124" s="236">
        <f>$AH$119+$AH$122+$AH$123</f>
        <v>95.908800000000269</v>
      </c>
      <c r="AI124" s="236"/>
      <c r="AJ124" s="236"/>
      <c r="AL124" s="6"/>
      <c r="AM124" s="6"/>
      <c r="AN124" s="6"/>
      <c r="AO124" s="6"/>
      <c r="AP124" s="6"/>
      <c r="AQ124" s="6"/>
      <c r="AR124" s="6"/>
      <c r="AS124" s="6"/>
      <c r="AT124" s="6"/>
      <c r="AU124" s="6"/>
      <c r="AV124" s="6"/>
      <c r="AW124" s="6"/>
      <c r="AX124" s="6"/>
      <c r="AY124" s="6"/>
      <c r="AZ124" s="6"/>
      <c r="BA124" s="6"/>
      <c r="BB124" s="6"/>
      <c r="BC124" s="6"/>
    </row>
    <row r="125" spans="1:55" s="8" customFormat="1" x14ac:dyDescent="0.25">
      <c r="A125" s="6"/>
      <c r="B125" s="7"/>
      <c r="C125" s="6"/>
      <c r="D125" s="6"/>
      <c r="E125" s="6"/>
      <c r="F125" s="6"/>
      <c r="G125" s="6"/>
      <c r="H125" s="6"/>
      <c r="I125" s="6"/>
      <c r="J125" s="6"/>
      <c r="K125" s="6"/>
      <c r="L125" s="6"/>
      <c r="M125" s="33"/>
      <c r="N125" s="34"/>
      <c r="O125" s="34"/>
      <c r="P125" s="34"/>
      <c r="Q125" s="21"/>
      <c r="R125" s="21"/>
      <c r="S125" s="21"/>
      <c r="T125" s="6"/>
      <c r="U125" s="6"/>
      <c r="V125" s="6"/>
      <c r="W125" s="6"/>
      <c r="Y125" s="6"/>
      <c r="Z125" s="6"/>
      <c r="AA125" s="6"/>
      <c r="AB125" s="4"/>
      <c r="AC125" s="6"/>
      <c r="AD125" s="6"/>
      <c r="AE125" s="6"/>
      <c r="AF125" s="4"/>
      <c r="AG125" s="4"/>
      <c r="AH125" s="6"/>
      <c r="AI125" s="6"/>
      <c r="AJ125" s="6"/>
      <c r="AL125" s="6"/>
      <c r="AM125" s="6"/>
      <c r="AN125" s="6"/>
      <c r="AO125" s="6"/>
      <c r="AP125" s="6"/>
      <c r="AQ125" s="6"/>
      <c r="AR125" s="6"/>
      <c r="AS125" s="6"/>
      <c r="AT125" s="6"/>
      <c r="AU125" s="6"/>
      <c r="AV125" s="6"/>
      <c r="AW125" s="6"/>
      <c r="AX125" s="6"/>
      <c r="AY125" s="6"/>
      <c r="AZ125" s="6"/>
      <c r="BA125" s="6"/>
      <c r="BB125" s="6"/>
      <c r="BC125" s="6"/>
    </row>
    <row r="126" spans="1:55" s="8" customFormat="1" ht="30.75" customHeight="1" x14ac:dyDescent="0.25">
      <c r="A126" s="221" t="s">
        <v>84</v>
      </c>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c r="AL126" s="6"/>
      <c r="AM126" s="6"/>
      <c r="AN126" s="6"/>
      <c r="AO126" s="6"/>
      <c r="AP126" s="6"/>
      <c r="AQ126" s="6"/>
      <c r="AR126" s="6"/>
      <c r="AS126" s="6"/>
      <c r="AT126" s="6"/>
      <c r="AU126" s="6"/>
      <c r="AV126" s="6"/>
      <c r="AW126" s="6"/>
      <c r="AX126" s="6"/>
      <c r="AY126" s="6"/>
      <c r="AZ126" s="6"/>
      <c r="BA126" s="6"/>
      <c r="BB126" s="6"/>
      <c r="BC126" s="6"/>
    </row>
    <row r="127" spans="1:55" s="8" customFormat="1" ht="18.75" x14ac:dyDescent="0.3">
      <c r="A127" s="222" t="s">
        <v>54</v>
      </c>
      <c r="B127" s="222"/>
      <c r="C127" s="222"/>
      <c r="D127" s="222"/>
      <c r="E127" s="222"/>
      <c r="F127" s="222"/>
      <c r="G127" s="222"/>
      <c r="H127" s="222"/>
      <c r="I127" s="222"/>
      <c r="J127" s="222"/>
      <c r="K127" s="222"/>
      <c r="L127" s="222"/>
      <c r="M127" s="222"/>
      <c r="N127" s="222"/>
      <c r="O127" s="222"/>
      <c r="P127" s="222"/>
      <c r="Q127" s="222"/>
      <c r="R127" s="223" t="s">
        <v>55</v>
      </c>
      <c r="S127" s="224"/>
      <c r="T127" s="224"/>
      <c r="U127" s="224"/>
      <c r="V127" s="224"/>
      <c r="W127" s="224"/>
      <c r="X127" s="224"/>
      <c r="Y127" s="224"/>
      <c r="Z127" s="224"/>
      <c r="AA127" s="224"/>
      <c r="AB127" s="224"/>
      <c r="AC127" s="224"/>
      <c r="AD127" s="224"/>
      <c r="AE127" s="224"/>
      <c r="AF127" s="224"/>
      <c r="AG127" s="224"/>
      <c r="AH127" s="224"/>
      <c r="AI127" s="224"/>
      <c r="AJ127" s="225"/>
      <c r="AL127" s="6"/>
      <c r="AM127" s="6"/>
      <c r="AN127" s="6"/>
      <c r="AO127" s="6"/>
      <c r="AP127" s="6"/>
      <c r="AQ127" s="6"/>
      <c r="AR127" s="6"/>
      <c r="AS127" s="6"/>
      <c r="AT127" s="6"/>
      <c r="AU127" s="6"/>
      <c r="AV127" s="6"/>
      <c r="AW127" s="6"/>
      <c r="AX127" s="6"/>
      <c r="AY127" s="6"/>
      <c r="AZ127" s="6"/>
      <c r="BA127" s="6"/>
      <c r="BB127" s="6"/>
      <c r="BC127" s="6"/>
    </row>
    <row r="128" spans="1:55" s="8" customFormat="1" x14ac:dyDescent="0.25">
      <c r="A128" s="226"/>
      <c r="B128" s="226"/>
      <c r="C128" s="226"/>
      <c r="D128" s="226"/>
      <c r="E128" s="226"/>
      <c r="F128" s="226"/>
      <c r="G128" s="226"/>
      <c r="H128" s="226"/>
      <c r="I128" s="226"/>
      <c r="J128" s="226"/>
      <c r="K128" s="226"/>
      <c r="L128" s="226"/>
      <c r="M128" s="226"/>
      <c r="N128" s="226"/>
      <c r="O128" s="226"/>
      <c r="P128" s="226"/>
      <c r="Q128" s="226"/>
      <c r="R128" s="227"/>
      <c r="S128" s="228"/>
      <c r="T128" s="228"/>
      <c r="U128" s="228"/>
      <c r="V128" s="228"/>
      <c r="W128" s="228"/>
      <c r="X128" s="228"/>
      <c r="Y128" s="228"/>
      <c r="Z128" s="228"/>
      <c r="AA128" s="228"/>
      <c r="AB128" s="228"/>
      <c r="AC128" s="228"/>
      <c r="AD128" s="228"/>
      <c r="AE128" s="228"/>
      <c r="AF128" s="228"/>
      <c r="AG128" s="228"/>
      <c r="AH128" s="228"/>
      <c r="AI128" s="228"/>
      <c r="AJ128" s="229"/>
      <c r="AL128" s="6"/>
      <c r="AM128" s="6"/>
      <c r="AN128" s="6"/>
      <c r="AO128" s="6"/>
      <c r="AP128" s="6"/>
      <c r="AQ128" s="6"/>
      <c r="AR128" s="6"/>
      <c r="AS128" s="6"/>
      <c r="AT128" s="6"/>
      <c r="AU128" s="6"/>
      <c r="AV128" s="6"/>
      <c r="AW128" s="6"/>
      <c r="AX128" s="6"/>
      <c r="AY128" s="6"/>
      <c r="AZ128" s="6"/>
      <c r="BA128" s="6"/>
      <c r="BB128" s="6"/>
      <c r="BC128" s="6"/>
    </row>
    <row r="129" spans="1:55" s="8" customFormat="1" x14ac:dyDescent="0.25">
      <c r="A129" s="226"/>
      <c r="B129" s="226"/>
      <c r="C129" s="226"/>
      <c r="D129" s="226"/>
      <c r="E129" s="226"/>
      <c r="F129" s="226"/>
      <c r="G129" s="226"/>
      <c r="H129" s="226"/>
      <c r="I129" s="226"/>
      <c r="J129" s="226"/>
      <c r="K129" s="226"/>
      <c r="L129" s="226"/>
      <c r="M129" s="226"/>
      <c r="N129" s="226"/>
      <c r="O129" s="226"/>
      <c r="P129" s="226"/>
      <c r="Q129" s="226"/>
      <c r="R129" s="230"/>
      <c r="S129" s="231"/>
      <c r="T129" s="231"/>
      <c r="U129" s="231"/>
      <c r="V129" s="231"/>
      <c r="W129" s="231"/>
      <c r="X129" s="231"/>
      <c r="Y129" s="231"/>
      <c r="Z129" s="231"/>
      <c r="AA129" s="231"/>
      <c r="AB129" s="231"/>
      <c r="AC129" s="231"/>
      <c r="AD129" s="231"/>
      <c r="AE129" s="231"/>
      <c r="AF129" s="231"/>
      <c r="AG129" s="231"/>
      <c r="AH129" s="231"/>
      <c r="AI129" s="231"/>
      <c r="AJ129" s="232"/>
      <c r="AL129" s="6"/>
      <c r="AM129" s="6"/>
      <c r="AN129" s="6"/>
      <c r="AO129" s="6"/>
      <c r="AP129" s="6"/>
      <c r="AQ129" s="6"/>
      <c r="AR129" s="6"/>
      <c r="AS129" s="6"/>
      <c r="AT129" s="6"/>
      <c r="AU129" s="6"/>
      <c r="AV129" s="6"/>
      <c r="AW129" s="6"/>
      <c r="AX129" s="6"/>
      <c r="AY129" s="6"/>
      <c r="AZ129" s="6"/>
      <c r="BA129" s="6"/>
      <c r="BB129" s="6"/>
      <c r="BC129" s="6"/>
    </row>
    <row r="130" spans="1:55" s="8" customFormat="1" x14ac:dyDescent="0.25">
      <c r="A130" s="226"/>
      <c r="B130" s="226"/>
      <c r="C130" s="226"/>
      <c r="D130" s="226"/>
      <c r="E130" s="226"/>
      <c r="F130" s="226"/>
      <c r="G130" s="226"/>
      <c r="H130" s="226"/>
      <c r="I130" s="226"/>
      <c r="J130" s="226"/>
      <c r="K130" s="226"/>
      <c r="L130" s="226"/>
      <c r="M130" s="226"/>
      <c r="N130" s="226"/>
      <c r="O130" s="226"/>
      <c r="P130" s="226"/>
      <c r="Q130" s="226"/>
      <c r="R130" s="230"/>
      <c r="S130" s="231"/>
      <c r="T130" s="231"/>
      <c r="U130" s="231"/>
      <c r="V130" s="231"/>
      <c r="W130" s="231"/>
      <c r="X130" s="231"/>
      <c r="Y130" s="231"/>
      <c r="Z130" s="231"/>
      <c r="AA130" s="231"/>
      <c r="AB130" s="231"/>
      <c r="AC130" s="231"/>
      <c r="AD130" s="231"/>
      <c r="AE130" s="231"/>
      <c r="AF130" s="231"/>
      <c r="AG130" s="231"/>
      <c r="AH130" s="231"/>
      <c r="AI130" s="231"/>
      <c r="AJ130" s="232"/>
      <c r="AL130" s="6"/>
      <c r="AM130" s="6"/>
      <c r="AN130" s="6"/>
      <c r="AO130" s="6"/>
      <c r="AP130" s="6"/>
      <c r="AQ130" s="6"/>
      <c r="AR130" s="6"/>
      <c r="AS130" s="6"/>
      <c r="AT130" s="6"/>
      <c r="AU130" s="6"/>
      <c r="AV130" s="6"/>
      <c r="AW130" s="6"/>
      <c r="AX130" s="6"/>
      <c r="AY130" s="6"/>
      <c r="AZ130" s="6"/>
      <c r="BA130" s="6"/>
      <c r="BB130" s="6"/>
      <c r="BC130" s="6"/>
    </row>
    <row r="131" spans="1:55" s="8" customFormat="1" x14ac:dyDescent="0.25">
      <c r="A131" s="226"/>
      <c r="B131" s="226"/>
      <c r="C131" s="226"/>
      <c r="D131" s="226"/>
      <c r="E131" s="226"/>
      <c r="F131" s="226"/>
      <c r="G131" s="226"/>
      <c r="H131" s="226"/>
      <c r="I131" s="226"/>
      <c r="J131" s="226"/>
      <c r="K131" s="226"/>
      <c r="L131" s="226"/>
      <c r="M131" s="226"/>
      <c r="N131" s="226"/>
      <c r="O131" s="226"/>
      <c r="P131" s="226"/>
      <c r="Q131" s="226"/>
      <c r="R131" s="230"/>
      <c r="S131" s="231"/>
      <c r="T131" s="231"/>
      <c r="U131" s="231"/>
      <c r="V131" s="231"/>
      <c r="W131" s="231"/>
      <c r="X131" s="231"/>
      <c r="Y131" s="231"/>
      <c r="Z131" s="231"/>
      <c r="AA131" s="231"/>
      <c r="AB131" s="231"/>
      <c r="AC131" s="231"/>
      <c r="AD131" s="231"/>
      <c r="AE131" s="231"/>
      <c r="AF131" s="231"/>
      <c r="AG131" s="231"/>
      <c r="AH131" s="231"/>
      <c r="AI131" s="231"/>
      <c r="AJ131" s="232"/>
      <c r="AL131" s="6"/>
      <c r="AM131" s="6"/>
      <c r="AN131" s="6"/>
      <c r="AO131" s="6"/>
      <c r="AP131" s="6"/>
      <c r="AQ131" s="6"/>
      <c r="AR131" s="6"/>
      <c r="AS131" s="6"/>
      <c r="AT131" s="6"/>
      <c r="AU131" s="6"/>
      <c r="AV131" s="6"/>
      <c r="AW131" s="6"/>
      <c r="AX131" s="6"/>
      <c r="AY131" s="6"/>
      <c r="AZ131" s="6"/>
      <c r="BA131" s="6"/>
      <c r="BB131" s="6"/>
      <c r="BC131" s="6"/>
    </row>
    <row r="132" spans="1:55" s="8" customFormat="1" x14ac:dyDescent="0.25">
      <c r="A132" s="226"/>
      <c r="B132" s="226"/>
      <c r="C132" s="226"/>
      <c r="D132" s="226"/>
      <c r="E132" s="226"/>
      <c r="F132" s="226"/>
      <c r="G132" s="226"/>
      <c r="H132" s="226"/>
      <c r="I132" s="226"/>
      <c r="J132" s="226"/>
      <c r="K132" s="226"/>
      <c r="L132" s="226"/>
      <c r="M132" s="226"/>
      <c r="N132" s="226"/>
      <c r="O132" s="226"/>
      <c r="P132" s="226"/>
      <c r="Q132" s="226"/>
      <c r="R132" s="230"/>
      <c r="S132" s="231"/>
      <c r="T132" s="231"/>
      <c r="U132" s="231"/>
      <c r="V132" s="231"/>
      <c r="W132" s="231"/>
      <c r="X132" s="231"/>
      <c r="Y132" s="231"/>
      <c r="Z132" s="231"/>
      <c r="AA132" s="231"/>
      <c r="AB132" s="231"/>
      <c r="AC132" s="231"/>
      <c r="AD132" s="231"/>
      <c r="AE132" s="231"/>
      <c r="AF132" s="231"/>
      <c r="AG132" s="231"/>
      <c r="AH132" s="231"/>
      <c r="AI132" s="231"/>
      <c r="AJ132" s="232"/>
      <c r="AL132" s="6"/>
      <c r="AM132" s="6"/>
      <c r="AN132" s="6"/>
      <c r="AO132" s="6"/>
      <c r="AP132" s="6"/>
      <c r="AQ132" s="6"/>
      <c r="AR132" s="6"/>
      <c r="AS132" s="6"/>
      <c r="AT132" s="6"/>
      <c r="AU132" s="6"/>
      <c r="AV132" s="6"/>
      <c r="AW132" s="6"/>
      <c r="AX132" s="6"/>
      <c r="AY132" s="6"/>
      <c r="AZ132" s="6"/>
      <c r="BA132" s="6"/>
      <c r="BB132" s="6"/>
      <c r="BC132" s="6"/>
    </row>
    <row r="133" spans="1:55" s="8" customFormat="1" x14ac:dyDescent="0.25">
      <c r="A133" s="226"/>
      <c r="B133" s="226"/>
      <c r="C133" s="226"/>
      <c r="D133" s="226"/>
      <c r="E133" s="226"/>
      <c r="F133" s="226"/>
      <c r="G133" s="226"/>
      <c r="H133" s="226"/>
      <c r="I133" s="226"/>
      <c r="J133" s="226"/>
      <c r="K133" s="226"/>
      <c r="L133" s="226"/>
      <c r="M133" s="226"/>
      <c r="N133" s="226"/>
      <c r="O133" s="226"/>
      <c r="P133" s="226"/>
      <c r="Q133" s="226"/>
      <c r="R133" s="230"/>
      <c r="S133" s="231"/>
      <c r="T133" s="231"/>
      <c r="U133" s="231"/>
      <c r="V133" s="231"/>
      <c r="W133" s="231"/>
      <c r="X133" s="231"/>
      <c r="Y133" s="231"/>
      <c r="Z133" s="231"/>
      <c r="AA133" s="231"/>
      <c r="AB133" s="231"/>
      <c r="AC133" s="231"/>
      <c r="AD133" s="231"/>
      <c r="AE133" s="231"/>
      <c r="AF133" s="231"/>
      <c r="AG133" s="231"/>
      <c r="AH133" s="231"/>
      <c r="AI133" s="231"/>
      <c r="AJ133" s="232"/>
      <c r="AL133" s="6"/>
      <c r="AM133" s="6"/>
      <c r="AN133" s="6"/>
      <c r="AO133" s="6"/>
      <c r="AP133" s="6"/>
      <c r="AQ133" s="6"/>
      <c r="AR133" s="6"/>
      <c r="AS133" s="6"/>
      <c r="AT133" s="6"/>
      <c r="AU133" s="6"/>
      <c r="AV133" s="6"/>
      <c r="AW133" s="6"/>
      <c r="AX133" s="6"/>
      <c r="AY133" s="6"/>
      <c r="AZ133" s="6"/>
      <c r="BA133" s="6"/>
      <c r="BB133" s="6"/>
      <c r="BC133" s="6"/>
    </row>
    <row r="134" spans="1:55" s="8" customFormat="1" x14ac:dyDescent="0.25">
      <c r="A134" s="226"/>
      <c r="B134" s="226"/>
      <c r="C134" s="226"/>
      <c r="D134" s="226"/>
      <c r="E134" s="226"/>
      <c r="F134" s="226"/>
      <c r="G134" s="226"/>
      <c r="H134" s="226"/>
      <c r="I134" s="226"/>
      <c r="J134" s="226"/>
      <c r="K134" s="226"/>
      <c r="L134" s="226"/>
      <c r="M134" s="226"/>
      <c r="N134" s="226"/>
      <c r="O134" s="226"/>
      <c r="P134" s="226"/>
      <c r="Q134" s="226"/>
      <c r="R134" s="230"/>
      <c r="S134" s="231"/>
      <c r="T134" s="231"/>
      <c r="U134" s="231"/>
      <c r="V134" s="231"/>
      <c r="W134" s="231"/>
      <c r="X134" s="231"/>
      <c r="Y134" s="231"/>
      <c r="Z134" s="231"/>
      <c r="AA134" s="231"/>
      <c r="AB134" s="231"/>
      <c r="AC134" s="231"/>
      <c r="AD134" s="231"/>
      <c r="AE134" s="231"/>
      <c r="AF134" s="231"/>
      <c r="AG134" s="231"/>
      <c r="AH134" s="231"/>
      <c r="AI134" s="231"/>
      <c r="AJ134" s="232"/>
      <c r="AL134" s="6"/>
      <c r="AM134" s="6"/>
      <c r="AN134" s="6"/>
      <c r="AO134" s="6"/>
      <c r="AP134" s="6"/>
      <c r="AQ134" s="6"/>
      <c r="AR134" s="6"/>
      <c r="AS134" s="6"/>
      <c r="AT134" s="6"/>
      <c r="AU134" s="6"/>
      <c r="AV134" s="6"/>
      <c r="AW134" s="6"/>
      <c r="AX134" s="6"/>
      <c r="AY134" s="6"/>
      <c r="AZ134" s="6"/>
      <c r="BA134" s="6"/>
      <c r="BB134" s="6"/>
      <c r="BC134" s="6"/>
    </row>
    <row r="135" spans="1:55" s="8" customFormat="1" x14ac:dyDescent="0.25">
      <c r="A135" s="226"/>
      <c r="B135" s="226"/>
      <c r="C135" s="226"/>
      <c r="D135" s="226"/>
      <c r="E135" s="226"/>
      <c r="F135" s="226"/>
      <c r="G135" s="226"/>
      <c r="H135" s="226"/>
      <c r="I135" s="226"/>
      <c r="J135" s="226"/>
      <c r="K135" s="226"/>
      <c r="L135" s="226"/>
      <c r="M135" s="226"/>
      <c r="N135" s="226"/>
      <c r="O135" s="226"/>
      <c r="P135" s="226"/>
      <c r="Q135" s="226"/>
      <c r="R135" s="230"/>
      <c r="S135" s="231"/>
      <c r="T135" s="231"/>
      <c r="U135" s="231"/>
      <c r="V135" s="231"/>
      <c r="W135" s="231"/>
      <c r="X135" s="231"/>
      <c r="Y135" s="231"/>
      <c r="Z135" s="231"/>
      <c r="AA135" s="231"/>
      <c r="AB135" s="231"/>
      <c r="AC135" s="231"/>
      <c r="AD135" s="231"/>
      <c r="AE135" s="231"/>
      <c r="AF135" s="231"/>
      <c r="AG135" s="231"/>
      <c r="AH135" s="231"/>
      <c r="AI135" s="231"/>
      <c r="AJ135" s="232"/>
      <c r="AL135" s="6"/>
      <c r="AM135" s="6"/>
      <c r="AN135" s="6"/>
      <c r="AO135" s="6"/>
      <c r="AP135" s="6"/>
      <c r="AQ135" s="6"/>
      <c r="AR135" s="6"/>
      <c r="AS135" s="6"/>
      <c r="AT135" s="6"/>
      <c r="AU135" s="6"/>
      <c r="AV135" s="6"/>
      <c r="AW135" s="6"/>
      <c r="AX135" s="6"/>
      <c r="AY135" s="6"/>
      <c r="AZ135" s="6"/>
      <c r="BA135" s="6"/>
      <c r="BB135" s="6"/>
      <c r="BC135" s="6"/>
    </row>
    <row r="136" spans="1:55" s="8" customFormat="1" x14ac:dyDescent="0.25">
      <c r="A136" s="226"/>
      <c r="B136" s="226"/>
      <c r="C136" s="226"/>
      <c r="D136" s="226"/>
      <c r="E136" s="226"/>
      <c r="F136" s="226"/>
      <c r="G136" s="226"/>
      <c r="H136" s="226"/>
      <c r="I136" s="226"/>
      <c r="J136" s="226"/>
      <c r="K136" s="226"/>
      <c r="L136" s="226"/>
      <c r="M136" s="226"/>
      <c r="N136" s="226"/>
      <c r="O136" s="226"/>
      <c r="P136" s="226"/>
      <c r="Q136" s="226"/>
      <c r="R136" s="230"/>
      <c r="S136" s="231"/>
      <c r="T136" s="231"/>
      <c r="U136" s="231"/>
      <c r="V136" s="231"/>
      <c r="W136" s="231"/>
      <c r="X136" s="231"/>
      <c r="Y136" s="231"/>
      <c r="Z136" s="231"/>
      <c r="AA136" s="231"/>
      <c r="AB136" s="231"/>
      <c r="AC136" s="231"/>
      <c r="AD136" s="231"/>
      <c r="AE136" s="231"/>
      <c r="AF136" s="231"/>
      <c r="AG136" s="231"/>
      <c r="AH136" s="231"/>
      <c r="AI136" s="231"/>
      <c r="AJ136" s="232"/>
      <c r="AL136" s="6"/>
      <c r="AM136" s="6"/>
      <c r="AN136" s="6"/>
      <c r="AO136" s="6"/>
      <c r="AP136" s="6"/>
      <c r="AQ136" s="6"/>
      <c r="AR136" s="6"/>
      <c r="AS136" s="6"/>
      <c r="AT136" s="6"/>
      <c r="AU136" s="6"/>
      <c r="AV136" s="6"/>
      <c r="AW136" s="6"/>
      <c r="AX136" s="6"/>
      <c r="AY136" s="6"/>
      <c r="AZ136" s="6"/>
      <c r="BA136" s="6"/>
      <c r="BB136" s="6"/>
      <c r="BC136" s="6"/>
    </row>
    <row r="137" spans="1:55" s="8" customFormat="1" ht="15" customHeight="1" x14ac:dyDescent="0.25">
      <c r="A137" s="226"/>
      <c r="B137" s="226"/>
      <c r="C137" s="226"/>
      <c r="D137" s="226"/>
      <c r="E137" s="226"/>
      <c r="F137" s="226"/>
      <c r="G137" s="226"/>
      <c r="H137" s="226"/>
      <c r="I137" s="226"/>
      <c r="J137" s="226"/>
      <c r="K137" s="226"/>
      <c r="L137" s="226"/>
      <c r="M137" s="226"/>
      <c r="N137" s="226"/>
      <c r="O137" s="226"/>
      <c r="P137" s="226"/>
      <c r="Q137" s="226"/>
      <c r="R137" s="230"/>
      <c r="S137" s="231"/>
      <c r="T137" s="231"/>
      <c r="U137" s="231"/>
      <c r="V137" s="231"/>
      <c r="W137" s="231"/>
      <c r="X137" s="231"/>
      <c r="Y137" s="231"/>
      <c r="Z137" s="231"/>
      <c r="AA137" s="231"/>
      <c r="AB137" s="231"/>
      <c r="AC137" s="231"/>
      <c r="AD137" s="231"/>
      <c r="AE137" s="231"/>
      <c r="AF137" s="231"/>
      <c r="AG137" s="231"/>
      <c r="AH137" s="231"/>
      <c r="AI137" s="231"/>
      <c r="AJ137" s="232"/>
      <c r="AL137" s="6"/>
      <c r="AM137" s="6"/>
      <c r="AN137" s="6"/>
      <c r="AO137" s="6"/>
      <c r="AP137" s="6"/>
      <c r="AQ137" s="6"/>
      <c r="AR137" s="6"/>
      <c r="AS137" s="6"/>
      <c r="AT137" s="6"/>
      <c r="AU137" s="6"/>
      <c r="AV137" s="6"/>
      <c r="AW137" s="6"/>
      <c r="AX137" s="6"/>
      <c r="AY137" s="6"/>
      <c r="AZ137" s="6"/>
      <c r="BA137" s="6"/>
      <c r="BB137" s="6"/>
      <c r="BC137" s="6"/>
    </row>
    <row r="138" spans="1:55" s="8" customFormat="1" x14ac:dyDescent="0.25">
      <c r="A138" s="226"/>
      <c r="B138" s="226"/>
      <c r="C138" s="226"/>
      <c r="D138" s="226"/>
      <c r="E138" s="226"/>
      <c r="F138" s="226"/>
      <c r="G138" s="226"/>
      <c r="H138" s="226"/>
      <c r="I138" s="226"/>
      <c r="J138" s="226"/>
      <c r="K138" s="226"/>
      <c r="L138" s="226"/>
      <c r="M138" s="226"/>
      <c r="N138" s="226"/>
      <c r="O138" s="226"/>
      <c r="P138" s="226"/>
      <c r="Q138" s="226"/>
      <c r="R138" s="233"/>
      <c r="S138" s="234"/>
      <c r="T138" s="234"/>
      <c r="U138" s="234"/>
      <c r="V138" s="234"/>
      <c r="W138" s="234"/>
      <c r="X138" s="234"/>
      <c r="Y138" s="234"/>
      <c r="Z138" s="234"/>
      <c r="AA138" s="234"/>
      <c r="AB138" s="234"/>
      <c r="AC138" s="234"/>
      <c r="AD138" s="234"/>
      <c r="AE138" s="234"/>
      <c r="AF138" s="234"/>
      <c r="AG138" s="234"/>
      <c r="AH138" s="234"/>
      <c r="AI138" s="234"/>
      <c r="AJ138" s="235"/>
      <c r="AL138" s="6"/>
      <c r="AM138" s="6"/>
      <c r="AN138" s="6"/>
      <c r="AO138" s="6"/>
      <c r="AP138" s="6"/>
      <c r="AQ138" s="6"/>
      <c r="AR138" s="6"/>
      <c r="AS138" s="6"/>
      <c r="AT138" s="6"/>
      <c r="AU138" s="6"/>
      <c r="AV138" s="6"/>
      <c r="AW138" s="6"/>
      <c r="AX138" s="6"/>
      <c r="AY138" s="6"/>
      <c r="AZ138" s="6"/>
      <c r="BA138" s="6"/>
      <c r="BB138" s="6"/>
      <c r="BC138" s="6"/>
    </row>
  </sheetData>
  <mergeCells count="569">
    <mergeCell ref="B18:D18"/>
    <mergeCell ref="B19:D19"/>
    <mergeCell ref="B20:D20"/>
    <mergeCell ref="B21:D21"/>
    <mergeCell ref="W111:Y111"/>
    <mergeCell ref="N109:Y109"/>
    <mergeCell ref="Y83:AA83"/>
    <mergeCell ref="AC83:AF83"/>
    <mergeCell ref="Z9:AJ12"/>
    <mergeCell ref="E20:G20"/>
    <mergeCell ref="E21:G21"/>
    <mergeCell ref="E22:G22"/>
    <mergeCell ref="E23:G23"/>
    <mergeCell ref="E24:G24"/>
    <mergeCell ref="T27:W27"/>
    <mergeCell ref="T28:W28"/>
    <mergeCell ref="T29:W29"/>
    <mergeCell ref="T30:W30"/>
    <mergeCell ref="T31:W31"/>
    <mergeCell ref="T32:W32"/>
    <mergeCell ref="B22:D22"/>
    <mergeCell ref="B23:D23"/>
    <mergeCell ref="B24:D24"/>
    <mergeCell ref="B25:D25"/>
    <mergeCell ref="A3:AJ3"/>
    <mergeCell ref="V4:AJ4"/>
    <mergeCell ref="AC46:AD46"/>
    <mergeCell ref="A45:Q46"/>
    <mergeCell ref="S45:AD45"/>
    <mergeCell ref="S46:T46"/>
    <mergeCell ref="V46:W46"/>
    <mergeCell ref="Y46:AA46"/>
    <mergeCell ref="A39:D39"/>
    <mergeCell ref="A40:D40"/>
    <mergeCell ref="A41:D41"/>
    <mergeCell ref="E28:G28"/>
    <mergeCell ref="E29:G29"/>
    <mergeCell ref="E30:G30"/>
    <mergeCell ref="E31:G31"/>
    <mergeCell ref="E32:G32"/>
    <mergeCell ref="E16:AJ16"/>
    <mergeCell ref="Z5:AJ5"/>
    <mergeCell ref="Z6:AJ6"/>
    <mergeCell ref="Z7:AJ8"/>
    <mergeCell ref="B16:D17"/>
    <mergeCell ref="E17:G17"/>
    <mergeCell ref="E18:G18"/>
    <mergeCell ref="E19:G19"/>
    <mergeCell ref="B26:D26"/>
    <mergeCell ref="B27:D27"/>
    <mergeCell ref="B28:D28"/>
    <mergeCell ref="B29:D29"/>
    <mergeCell ref="B30:D30"/>
    <mergeCell ref="AH25:AJ25"/>
    <mergeCell ref="B31:D31"/>
    <mergeCell ref="B32:D32"/>
    <mergeCell ref="E25:G25"/>
    <mergeCell ref="E26:G26"/>
    <mergeCell ref="E27:G27"/>
    <mergeCell ref="AD29:AG29"/>
    <mergeCell ref="AD30:AG30"/>
    <mergeCell ref="AD31:AG31"/>
    <mergeCell ref="AD32:AG32"/>
    <mergeCell ref="X27:Z27"/>
    <mergeCell ref="X28:Z28"/>
    <mergeCell ref="X29:Z29"/>
    <mergeCell ref="X30:Z30"/>
    <mergeCell ref="X31:Z31"/>
    <mergeCell ref="X32:Z32"/>
    <mergeCell ref="AA26:AC26"/>
    <mergeCell ref="AA27:AC27"/>
    <mergeCell ref="AA28:AC28"/>
    <mergeCell ref="AD25:AG25"/>
    <mergeCell ref="AA29:AC29"/>
    <mergeCell ref="AA30:AC30"/>
    <mergeCell ref="AA31:AC31"/>
    <mergeCell ref="AA32:AC32"/>
    <mergeCell ref="Q27:S27"/>
    <mergeCell ref="AH26:AJ26"/>
    <mergeCell ref="AH27:AJ27"/>
    <mergeCell ref="AH28:AJ28"/>
    <mergeCell ref="AH29:AJ29"/>
    <mergeCell ref="AH30:AJ30"/>
    <mergeCell ref="AH31:AJ31"/>
    <mergeCell ref="AH32:AJ32"/>
    <mergeCell ref="AA25:AC25"/>
    <mergeCell ref="X26:Z26"/>
    <mergeCell ref="AD27:AG27"/>
    <mergeCell ref="AD28:AG28"/>
    <mergeCell ref="AD26:AG26"/>
    <mergeCell ref="Q29:S29"/>
    <mergeCell ref="Q30:S30"/>
    <mergeCell ref="Q31:S31"/>
    <mergeCell ref="Q32:S32"/>
    <mergeCell ref="Q28:S28"/>
    <mergeCell ref="Q25:S25"/>
    <mergeCell ref="AH17:AJ17"/>
    <mergeCell ref="AH18:AJ18"/>
    <mergeCell ref="AH19:AJ19"/>
    <mergeCell ref="AH20:AJ20"/>
    <mergeCell ref="AH21:AJ21"/>
    <mergeCell ref="AH22:AJ22"/>
    <mergeCell ref="AH23:AJ23"/>
    <mergeCell ref="AH24:AJ24"/>
    <mergeCell ref="AA17:AC17"/>
    <mergeCell ref="AA18:AC18"/>
    <mergeCell ref="AA19:AC19"/>
    <mergeCell ref="AA20:AC20"/>
    <mergeCell ref="AA21:AC21"/>
    <mergeCell ref="AA22:AC22"/>
    <mergeCell ref="AA23:AC23"/>
    <mergeCell ref="AA24:AC24"/>
    <mergeCell ref="AD17:AG17"/>
    <mergeCell ref="AD18:AG18"/>
    <mergeCell ref="AD19:AG19"/>
    <mergeCell ref="AD20:AG20"/>
    <mergeCell ref="AD21:AG21"/>
    <mergeCell ref="AD22:AG22"/>
    <mergeCell ref="AD23:AG23"/>
    <mergeCell ref="AD24:AG24"/>
    <mergeCell ref="X23:Z23"/>
    <mergeCell ref="X24:Z24"/>
    <mergeCell ref="X25:Z25"/>
    <mergeCell ref="K17:L17"/>
    <mergeCell ref="M17:P17"/>
    <mergeCell ref="M18:P18"/>
    <mergeCell ref="M19:P19"/>
    <mergeCell ref="M20:P20"/>
    <mergeCell ref="M21:P21"/>
    <mergeCell ref="M22:P22"/>
    <mergeCell ref="M23:P23"/>
    <mergeCell ref="M24:P24"/>
    <mergeCell ref="K18:L18"/>
    <mergeCell ref="K19:L19"/>
    <mergeCell ref="K20:L20"/>
    <mergeCell ref="K21:L21"/>
    <mergeCell ref="K22:L22"/>
    <mergeCell ref="K23:L23"/>
    <mergeCell ref="K24:L24"/>
    <mergeCell ref="X17:Z17"/>
    <mergeCell ref="X18:Z18"/>
    <mergeCell ref="X19:Z19"/>
    <mergeCell ref="X20:Z20"/>
    <mergeCell ref="X21:Z21"/>
    <mergeCell ref="X22:Z22"/>
    <mergeCell ref="Q17:S17"/>
    <mergeCell ref="Q18:S18"/>
    <mergeCell ref="Q19:S19"/>
    <mergeCell ref="Q20:S20"/>
    <mergeCell ref="Q21:S21"/>
    <mergeCell ref="Q22:S22"/>
    <mergeCell ref="H17:J17"/>
    <mergeCell ref="H18:J18"/>
    <mergeCell ref="H19:J19"/>
    <mergeCell ref="H20:J20"/>
    <mergeCell ref="H21:J21"/>
    <mergeCell ref="H22:J22"/>
    <mergeCell ref="H23:J23"/>
    <mergeCell ref="H24:J24"/>
    <mergeCell ref="H25:J25"/>
    <mergeCell ref="M27:P27"/>
    <mergeCell ref="M28:P28"/>
    <mergeCell ref="M29:P29"/>
    <mergeCell ref="M30:P30"/>
    <mergeCell ref="M31:P31"/>
    <mergeCell ref="M32:P32"/>
    <mergeCell ref="M25:P25"/>
    <mergeCell ref="K25:L25"/>
    <mergeCell ref="K26:L26"/>
    <mergeCell ref="T24:W24"/>
    <mergeCell ref="T23:W23"/>
    <mergeCell ref="T18:W18"/>
    <mergeCell ref="T19:W19"/>
    <mergeCell ref="T20:W20"/>
    <mergeCell ref="T21:W21"/>
    <mergeCell ref="T22:W22"/>
    <mergeCell ref="Q23:S23"/>
    <mergeCell ref="M26:P26"/>
    <mergeCell ref="Q24:S24"/>
    <mergeCell ref="T111:V111"/>
    <mergeCell ref="Y79:AA79"/>
    <mergeCell ref="AF47:AJ52"/>
    <mergeCell ref="A55:AJ55"/>
    <mergeCell ref="B80:B83"/>
    <mergeCell ref="C75:L75"/>
    <mergeCell ref="N74:O75"/>
    <mergeCell ref="C67:L67"/>
    <mergeCell ref="N66:O67"/>
    <mergeCell ref="B74:B75"/>
    <mergeCell ref="B66:B67"/>
    <mergeCell ref="C79:L79"/>
    <mergeCell ref="B78:B79"/>
    <mergeCell ref="N78:O79"/>
    <mergeCell ref="AC77:AF77"/>
    <mergeCell ref="AH77:AJ77"/>
    <mergeCell ref="N76:O76"/>
    <mergeCell ref="Y52:AA52"/>
    <mergeCell ref="AC52:AD52"/>
    <mergeCell ref="Y60:AA60"/>
    <mergeCell ref="AC79:AF79"/>
    <mergeCell ref="AH79:AJ79"/>
    <mergeCell ref="B59:B60"/>
    <mergeCell ref="W110:Y110"/>
    <mergeCell ref="AC60:AF60"/>
    <mergeCell ref="K52:Q52"/>
    <mergeCell ref="S52:T52"/>
    <mergeCell ref="V52:W52"/>
    <mergeCell ref="Y66:AA66"/>
    <mergeCell ref="AH66:AJ66"/>
    <mergeCell ref="AC66:AF66"/>
    <mergeCell ref="Y75:AA75"/>
    <mergeCell ref="AC75:AF75"/>
    <mergeCell ref="AH70:AJ70"/>
    <mergeCell ref="AH71:AJ71"/>
    <mergeCell ref="AH72:AJ72"/>
    <mergeCell ref="AC68:AF68"/>
    <mergeCell ref="AH68:AJ68"/>
    <mergeCell ref="C69:L69"/>
    <mergeCell ref="N69:O69"/>
    <mergeCell ref="Y69:AA69"/>
    <mergeCell ref="AC69:AF69"/>
    <mergeCell ref="AH69:AJ69"/>
    <mergeCell ref="C66:L66"/>
    <mergeCell ref="Y67:AA67"/>
    <mergeCell ref="AC67:AF67"/>
    <mergeCell ref="AH67:AJ67"/>
    <mergeCell ref="Y61:AA61"/>
    <mergeCell ref="AC51:AD51"/>
    <mergeCell ref="B62:B65"/>
    <mergeCell ref="B68:B73"/>
    <mergeCell ref="K51:Q51"/>
    <mergeCell ref="S51:T51"/>
    <mergeCell ref="V51:W51"/>
    <mergeCell ref="A51:I51"/>
    <mergeCell ref="A52:I52"/>
    <mergeCell ref="Y51:AA51"/>
    <mergeCell ref="C70:L70"/>
    <mergeCell ref="N70:O70"/>
    <mergeCell ref="Y70:AA70"/>
    <mergeCell ref="AC70:AF70"/>
    <mergeCell ref="C71:L71"/>
    <mergeCell ref="N71:O71"/>
    <mergeCell ref="Y71:AA71"/>
    <mergeCell ref="AC71:AF71"/>
    <mergeCell ref="C72:L72"/>
    <mergeCell ref="N72:O72"/>
    <mergeCell ref="Y72:AA72"/>
    <mergeCell ref="AC72:AF72"/>
    <mergeCell ref="C68:L68"/>
    <mergeCell ref="N68:O68"/>
    <mergeCell ref="Y68:AA68"/>
    <mergeCell ref="AC50:AD50"/>
    <mergeCell ref="AF45:AJ46"/>
    <mergeCell ref="AF39:AJ41"/>
    <mergeCell ref="A44:AJ44"/>
    <mergeCell ref="K49:Q49"/>
    <mergeCell ref="K47:Q47"/>
    <mergeCell ref="K48:Q48"/>
    <mergeCell ref="K50:Q50"/>
    <mergeCell ref="S47:T47"/>
    <mergeCell ref="V47:W47"/>
    <mergeCell ref="Y47:AA47"/>
    <mergeCell ref="A47:I47"/>
    <mergeCell ref="Y50:AA50"/>
    <mergeCell ref="AC49:AD49"/>
    <mergeCell ref="S49:T49"/>
    <mergeCell ref="S50:T50"/>
    <mergeCell ref="V49:W49"/>
    <mergeCell ref="V50:W50"/>
    <mergeCell ref="A49:I49"/>
    <mergeCell ref="A50:I50"/>
    <mergeCell ref="Y48:AA48"/>
    <mergeCell ref="AC47:AD47"/>
    <mergeCell ref="Y49:AA49"/>
    <mergeCell ref="AC48:AD48"/>
    <mergeCell ref="S48:T48"/>
    <mergeCell ref="V48:W48"/>
    <mergeCell ref="A48:I48"/>
    <mergeCell ref="A126:AJ126"/>
    <mergeCell ref="A127:Q127"/>
    <mergeCell ref="R127:AJ127"/>
    <mergeCell ref="A128:Q138"/>
    <mergeCell ref="R128:AJ138"/>
    <mergeCell ref="C123:L123"/>
    <mergeCell ref="Y123:AA123"/>
    <mergeCell ref="AC123:AF123"/>
    <mergeCell ref="AH123:AJ123"/>
    <mergeCell ref="C124:L124"/>
    <mergeCell ref="Y124:AA124"/>
    <mergeCell ref="AC124:AF124"/>
    <mergeCell ref="AH124:AJ124"/>
    <mergeCell ref="C121:L121"/>
    <mergeCell ref="Y121:AA121"/>
    <mergeCell ref="AC121:AF121"/>
    <mergeCell ref="AH121:AJ121"/>
    <mergeCell ref="C122:L122"/>
    <mergeCell ref="Y122:AA122"/>
    <mergeCell ref="AC122:AF122"/>
    <mergeCell ref="AH122:AJ122"/>
    <mergeCell ref="C119:L119"/>
    <mergeCell ref="N111:P111"/>
    <mergeCell ref="A115:AJ115"/>
    <mergeCell ref="A116:B124"/>
    <mergeCell ref="C116:L116"/>
    <mergeCell ref="Y116:AA116"/>
    <mergeCell ref="AC116:AF116"/>
    <mergeCell ref="AH116:AJ116"/>
    <mergeCell ref="C117:L117"/>
    <mergeCell ref="Y119:AA119"/>
    <mergeCell ref="AC119:AF119"/>
    <mergeCell ref="AH119:AJ119"/>
    <mergeCell ref="C120:L120"/>
    <mergeCell ref="Y120:AA120"/>
    <mergeCell ref="AC120:AF120"/>
    <mergeCell ref="AH120:AJ120"/>
    <mergeCell ref="Y117:AA117"/>
    <mergeCell ref="AC117:AF117"/>
    <mergeCell ref="AH117:AJ117"/>
    <mergeCell ref="C118:L118"/>
    <mergeCell ref="Y118:AA118"/>
    <mergeCell ref="AC118:AF118"/>
    <mergeCell ref="AH118:AJ118"/>
    <mergeCell ref="Q111:S111"/>
    <mergeCell ref="AC104:AF104"/>
    <mergeCell ref="AH104:AJ104"/>
    <mergeCell ref="C107:L107"/>
    <mergeCell ref="Y107:AA107"/>
    <mergeCell ref="AC107:AF107"/>
    <mergeCell ref="AH107:AJ107"/>
    <mergeCell ref="N110:P110"/>
    <mergeCell ref="C105:L105"/>
    <mergeCell ref="N105:O105"/>
    <mergeCell ref="Y105:AA105"/>
    <mergeCell ref="AC105:AF105"/>
    <mergeCell ref="AH105:AJ105"/>
    <mergeCell ref="C106:L106"/>
    <mergeCell ref="Y106:AA106"/>
    <mergeCell ref="AC106:AF106"/>
    <mergeCell ref="AH106:AJ106"/>
    <mergeCell ref="Q110:S110"/>
    <mergeCell ref="T110:V110"/>
    <mergeCell ref="AH101:AJ101"/>
    <mergeCell ref="C102:L102"/>
    <mergeCell ref="N102:O102"/>
    <mergeCell ref="Y102:AA102"/>
    <mergeCell ref="AC102:AF102"/>
    <mergeCell ref="AH102:AJ102"/>
    <mergeCell ref="A100:A104"/>
    <mergeCell ref="C100:L100"/>
    <mergeCell ref="N100:O100"/>
    <mergeCell ref="Y100:AA100"/>
    <mergeCell ref="AC100:AF100"/>
    <mergeCell ref="AH100:AJ100"/>
    <mergeCell ref="C101:L101"/>
    <mergeCell ref="N101:O101"/>
    <mergeCell ref="Y101:AA101"/>
    <mergeCell ref="AC101:AF101"/>
    <mergeCell ref="C103:L103"/>
    <mergeCell ref="N103:O103"/>
    <mergeCell ref="Y103:AA103"/>
    <mergeCell ref="AC103:AF103"/>
    <mergeCell ref="AH103:AJ103"/>
    <mergeCell ref="C104:L104"/>
    <mergeCell ref="N104:O104"/>
    <mergeCell ref="Y104:AA104"/>
    <mergeCell ref="N98:O98"/>
    <mergeCell ref="Y98:AA98"/>
    <mergeCell ref="AC98:AF98"/>
    <mergeCell ref="AH98:AJ98"/>
    <mergeCell ref="C99:L99"/>
    <mergeCell ref="N99:O99"/>
    <mergeCell ref="Y99:AA99"/>
    <mergeCell ref="AC99:AF99"/>
    <mergeCell ref="AH99:AJ99"/>
    <mergeCell ref="A96:A99"/>
    <mergeCell ref="C96:L96"/>
    <mergeCell ref="N96:O96"/>
    <mergeCell ref="Y96:AA96"/>
    <mergeCell ref="AC96:AF96"/>
    <mergeCell ref="AC93:AF93"/>
    <mergeCell ref="AH93:AJ93"/>
    <mergeCell ref="C94:L94"/>
    <mergeCell ref="N94:O94"/>
    <mergeCell ref="Y94:AA94"/>
    <mergeCell ref="AC94:AF94"/>
    <mergeCell ref="AH94:AJ94"/>
    <mergeCell ref="AH96:AJ96"/>
    <mergeCell ref="C97:L97"/>
    <mergeCell ref="N97:O97"/>
    <mergeCell ref="Y97:AA97"/>
    <mergeCell ref="AC97:AF97"/>
    <mergeCell ref="AH97:AJ97"/>
    <mergeCell ref="C95:L95"/>
    <mergeCell ref="N95:O95"/>
    <mergeCell ref="Y95:AA95"/>
    <mergeCell ref="AC95:AF95"/>
    <mergeCell ref="AH95:AJ95"/>
    <mergeCell ref="C98:L98"/>
    <mergeCell ref="A91:AJ91"/>
    <mergeCell ref="A92:A95"/>
    <mergeCell ref="C92:L92"/>
    <mergeCell ref="N92:O92"/>
    <mergeCell ref="Y92:AA92"/>
    <mergeCell ref="AC92:AF92"/>
    <mergeCell ref="AH92:AJ92"/>
    <mergeCell ref="C93:L93"/>
    <mergeCell ref="N93:O93"/>
    <mergeCell ref="Y93:AA93"/>
    <mergeCell ref="B84:B85"/>
    <mergeCell ref="C84:L84"/>
    <mergeCell ref="N84:O85"/>
    <mergeCell ref="Y84:AA84"/>
    <mergeCell ref="AC84:AF84"/>
    <mergeCell ref="AH84:AJ84"/>
    <mergeCell ref="C85:L85"/>
    <mergeCell ref="Y85:AA85"/>
    <mergeCell ref="AC85:AF85"/>
    <mergeCell ref="AH85:AJ85"/>
    <mergeCell ref="AH82:AJ82"/>
    <mergeCell ref="C83:L83"/>
    <mergeCell ref="N83:O83"/>
    <mergeCell ref="AH83:AJ83"/>
    <mergeCell ref="C80:L80"/>
    <mergeCell ref="N80:O80"/>
    <mergeCell ref="Y80:AA80"/>
    <mergeCell ref="C81:L81"/>
    <mergeCell ref="N81:O81"/>
    <mergeCell ref="AC81:AF81"/>
    <mergeCell ref="AH76:AJ76"/>
    <mergeCell ref="AH75:AJ75"/>
    <mergeCell ref="AH74:AJ74"/>
    <mergeCell ref="A76:A85"/>
    <mergeCell ref="C76:L76"/>
    <mergeCell ref="N77:O77"/>
    <mergeCell ref="Y76:AA76"/>
    <mergeCell ref="AC76:AF76"/>
    <mergeCell ref="C73:L73"/>
    <mergeCell ref="N73:O73"/>
    <mergeCell ref="Y73:AA73"/>
    <mergeCell ref="AC73:AF73"/>
    <mergeCell ref="C78:L78"/>
    <mergeCell ref="Y78:AA78"/>
    <mergeCell ref="AC78:AF78"/>
    <mergeCell ref="C77:L77"/>
    <mergeCell ref="Y77:AA77"/>
    <mergeCell ref="AH73:AJ73"/>
    <mergeCell ref="C74:L74"/>
    <mergeCell ref="Y74:AA74"/>
    <mergeCell ref="AC74:AF74"/>
    <mergeCell ref="AH78:AJ78"/>
    <mergeCell ref="C82:L82"/>
    <mergeCell ref="N82:O82"/>
    <mergeCell ref="AC61:AF61"/>
    <mergeCell ref="AH61:AJ61"/>
    <mergeCell ref="C62:L62"/>
    <mergeCell ref="N62:O62"/>
    <mergeCell ref="Y62:AA62"/>
    <mergeCell ref="AC62:AF62"/>
    <mergeCell ref="AH62:AJ62"/>
    <mergeCell ref="C65:L65"/>
    <mergeCell ref="N65:O65"/>
    <mergeCell ref="Y65:AA65"/>
    <mergeCell ref="AC65:AF65"/>
    <mergeCell ref="AH65:AJ65"/>
    <mergeCell ref="Y59:AA59"/>
    <mergeCell ref="AC59:AF59"/>
    <mergeCell ref="AH59:AJ59"/>
    <mergeCell ref="C60:L60"/>
    <mergeCell ref="N60:O60"/>
    <mergeCell ref="AH60:AJ60"/>
    <mergeCell ref="P58:S58"/>
    <mergeCell ref="T58:W58"/>
    <mergeCell ref="A59:A74"/>
    <mergeCell ref="C59:L59"/>
    <mergeCell ref="N59:O59"/>
    <mergeCell ref="P59:S59"/>
    <mergeCell ref="T59:W59"/>
    <mergeCell ref="C61:L61"/>
    <mergeCell ref="C63:L63"/>
    <mergeCell ref="N63:O63"/>
    <mergeCell ref="Y63:AA63"/>
    <mergeCell ref="AC63:AF63"/>
    <mergeCell ref="AH63:AJ63"/>
    <mergeCell ref="C64:L64"/>
    <mergeCell ref="N64:O64"/>
    <mergeCell ref="Y64:AA64"/>
    <mergeCell ref="AC64:AF64"/>
    <mergeCell ref="AH64:AJ64"/>
    <mergeCell ref="A56:L58"/>
    <mergeCell ref="N56:O58"/>
    <mergeCell ref="P56:W57"/>
    <mergeCell ref="Y56:AA56"/>
    <mergeCell ref="AC56:AF56"/>
    <mergeCell ref="AH56:AJ56"/>
    <mergeCell ref="Y57:AA58"/>
    <mergeCell ref="AC57:AF58"/>
    <mergeCell ref="AH57:AJ58"/>
    <mergeCell ref="F40:I40"/>
    <mergeCell ref="L40:M40"/>
    <mergeCell ref="N40:O40"/>
    <mergeCell ref="P40:Q40"/>
    <mergeCell ref="S36:W36"/>
    <mergeCell ref="Y36:AA38"/>
    <mergeCell ref="Y40:AA40"/>
    <mergeCell ref="AC40:AD40"/>
    <mergeCell ref="F41:I41"/>
    <mergeCell ref="L41:M41"/>
    <mergeCell ref="N41:O41"/>
    <mergeCell ref="P41:Q41"/>
    <mergeCell ref="Y41:AA41"/>
    <mergeCell ref="AC41:AD41"/>
    <mergeCell ref="Y39:AA39"/>
    <mergeCell ref="AC39:AD39"/>
    <mergeCell ref="F39:I39"/>
    <mergeCell ref="L39:M39"/>
    <mergeCell ref="N39:O39"/>
    <mergeCell ref="P39:Q39"/>
    <mergeCell ref="AC36:AD38"/>
    <mergeCell ref="K37:K38"/>
    <mergeCell ref="L37:M38"/>
    <mergeCell ref="N37:O38"/>
    <mergeCell ref="P37:Q38"/>
    <mergeCell ref="S37:W37"/>
    <mergeCell ref="S38:T38"/>
    <mergeCell ref="V38:W38"/>
    <mergeCell ref="A36:I38"/>
    <mergeCell ref="K36:Q36"/>
    <mergeCell ref="AF36:AJ38"/>
    <mergeCell ref="Q26:S26"/>
    <mergeCell ref="T25:W25"/>
    <mergeCell ref="T26:W26"/>
    <mergeCell ref="A35:AJ35"/>
    <mergeCell ref="H26:J26"/>
    <mergeCell ref="H27:J27"/>
    <mergeCell ref="H28:J28"/>
    <mergeCell ref="H29:J29"/>
    <mergeCell ref="H30:J30"/>
    <mergeCell ref="H31:J31"/>
    <mergeCell ref="H32:J32"/>
    <mergeCell ref="K27:L27"/>
    <mergeCell ref="K28:L28"/>
    <mergeCell ref="K29:L29"/>
    <mergeCell ref="K30:L30"/>
    <mergeCell ref="K31:L31"/>
    <mergeCell ref="K32:L32"/>
    <mergeCell ref="K8:L8"/>
    <mergeCell ref="M8:T8"/>
    <mergeCell ref="A16:A17"/>
    <mergeCell ref="A4:I4"/>
    <mergeCell ref="K4:T4"/>
    <mergeCell ref="A5:I9"/>
    <mergeCell ref="K5:L5"/>
    <mergeCell ref="M5:T5"/>
    <mergeCell ref="V5:Y5"/>
    <mergeCell ref="K6:L6"/>
    <mergeCell ref="K9:L10"/>
    <mergeCell ref="M9:T10"/>
    <mergeCell ref="V9:Y12"/>
    <mergeCell ref="A11:I11"/>
    <mergeCell ref="K11:L12"/>
    <mergeCell ref="M11:T12"/>
    <mergeCell ref="A12:I12"/>
    <mergeCell ref="M6:T6"/>
    <mergeCell ref="V6:Y6"/>
    <mergeCell ref="K7:L7"/>
    <mergeCell ref="M7:T7"/>
    <mergeCell ref="V7:Y8"/>
    <mergeCell ref="A15:AJ15"/>
    <mergeCell ref="T17:W17"/>
  </mergeCells>
  <phoneticPr fontId="4" type="noConversion"/>
  <printOptions verticalCentered="1"/>
  <pageMargins left="0" right="0" top="0" bottom="0" header="0" footer="0"/>
  <pageSetup scale="65" orientation="landscape" horizontalDpi="4294967293" verticalDpi="4294967293" r:id="rId1"/>
  <rowBreaks count="2" manualBreakCount="2">
    <brk id="41" max="16383" man="1"/>
    <brk id="88" max="16383" man="1"/>
  </rowBreaks>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C138"/>
  <sheetViews>
    <sheetView showGridLines="0" tabSelected="1" zoomScaleNormal="100" workbookViewId="0">
      <selection activeCell="K19" sqref="K19:L19"/>
    </sheetView>
  </sheetViews>
  <sheetFormatPr baseColWidth="10" defaultColWidth="10.85546875" defaultRowHeight="15.75" x14ac:dyDescent="0.25"/>
  <cols>
    <col min="1" max="1" width="4" style="6" customWidth="1"/>
    <col min="2" max="2" width="2.42578125" style="7" bestFit="1" customWidth="1"/>
    <col min="3" max="3" width="4.7109375" style="6" customWidth="1"/>
    <col min="4" max="4" width="9.140625" style="6" customWidth="1"/>
    <col min="5" max="5" width="2.7109375" style="6" customWidth="1"/>
    <col min="6" max="6" width="6.85546875" style="6" customWidth="1"/>
    <col min="7" max="7" width="5.7109375" style="6" customWidth="1"/>
    <col min="8" max="9" width="7.28515625" style="6" customWidth="1"/>
    <col min="10" max="10" width="2.7109375" style="6" customWidth="1"/>
    <col min="11" max="11" width="13.28515625" style="6" customWidth="1"/>
    <col min="12" max="12" width="9" style="6" customWidth="1"/>
    <col min="13" max="13" width="1.7109375" style="6" customWidth="1"/>
    <col min="14" max="14" width="7" style="2" customWidth="1"/>
    <col min="15" max="15" width="6.42578125" style="2" customWidth="1"/>
    <col min="16" max="16" width="6.85546875" style="6" customWidth="1"/>
    <col min="17" max="17" width="8.42578125" style="6" customWidth="1"/>
    <col min="18" max="18" width="0.85546875" style="6" customWidth="1"/>
    <col min="19" max="19" width="7.140625" style="6" customWidth="1"/>
    <col min="20" max="20" width="8.7109375" style="6" customWidth="1"/>
    <col min="21" max="21" width="1.42578125" style="6" customWidth="1"/>
    <col min="22" max="23" width="8.7109375" style="6" customWidth="1"/>
    <col min="24" max="24" width="0.85546875" style="8" customWidth="1"/>
    <col min="25" max="26" width="6.7109375" style="6" customWidth="1"/>
    <col min="27" max="27" width="8.42578125" style="6" customWidth="1"/>
    <col min="28" max="28" width="0.85546875" style="4" customWidth="1"/>
    <col min="29" max="29" width="8" style="6" customWidth="1"/>
    <col min="30" max="30" width="7.140625" style="6" customWidth="1"/>
    <col min="31" max="31" width="0.85546875" style="6" customWidth="1"/>
    <col min="32" max="32" width="6.7109375" style="4" customWidth="1"/>
    <col min="33" max="33" width="0.42578125" style="4" customWidth="1"/>
    <col min="34" max="36" width="6.7109375" style="6" customWidth="1"/>
    <col min="37" max="37" width="2" style="8" customWidth="1"/>
    <col min="38" max="38" width="5.140625" style="6" customWidth="1"/>
    <col min="39" max="39" width="40.42578125" style="6" customWidth="1"/>
    <col min="40" max="40" width="7" style="6" customWidth="1"/>
    <col min="41" max="41" width="7.42578125" style="6" bestFit="1" customWidth="1"/>
    <col min="42" max="42" width="6.7109375" style="6" bestFit="1" customWidth="1"/>
    <col min="43" max="43" width="9.42578125" style="6" customWidth="1"/>
    <col min="44" max="44" width="10.28515625" style="6" customWidth="1"/>
    <col min="45" max="45" width="3.42578125" style="6" bestFit="1" customWidth="1"/>
    <col min="46" max="46" width="10.7109375" style="6" customWidth="1"/>
    <col min="47" max="47" width="3.42578125" style="6" bestFit="1" customWidth="1"/>
    <col min="48" max="48" width="10.42578125" style="6" bestFit="1" customWidth="1"/>
    <col min="49" max="49" width="10.85546875" style="6"/>
    <col min="50" max="50" width="10" style="6" bestFit="1" customWidth="1"/>
    <col min="51" max="16384" width="10.85546875" style="6"/>
  </cols>
  <sheetData>
    <row r="1" spans="1:52" x14ac:dyDescent="0.25">
      <c r="AM1" s="9"/>
      <c r="AN1" s="9"/>
      <c r="AO1" s="9"/>
      <c r="AP1" s="9"/>
      <c r="AQ1" s="9"/>
      <c r="AR1" s="9"/>
      <c r="AS1" s="9"/>
      <c r="AT1" s="9"/>
      <c r="AU1" s="9"/>
      <c r="AV1" s="9"/>
      <c r="AW1" s="9"/>
      <c r="AX1" s="9"/>
      <c r="AY1" s="9"/>
      <c r="AZ1" s="9"/>
    </row>
    <row r="2" spans="1:52" x14ac:dyDescent="0.25">
      <c r="AM2" s="9"/>
      <c r="AN2" s="9"/>
      <c r="AO2" s="9"/>
      <c r="AP2" s="9"/>
      <c r="AQ2" s="9"/>
      <c r="AR2" s="9"/>
      <c r="AS2" s="9"/>
      <c r="AT2" s="9"/>
      <c r="AU2" s="9"/>
      <c r="AV2" s="9"/>
      <c r="AW2" s="9"/>
      <c r="AX2" s="9"/>
      <c r="AY2" s="9"/>
      <c r="AZ2" s="9"/>
    </row>
    <row r="3" spans="1:52" ht="21" x14ac:dyDescent="0.25">
      <c r="A3" s="273" t="s">
        <v>78</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L3" s="8"/>
      <c r="AM3" s="9"/>
      <c r="AN3" s="9"/>
      <c r="AO3" s="9"/>
      <c r="AP3" s="9"/>
      <c r="AQ3" s="9"/>
      <c r="AR3" s="9"/>
      <c r="AS3" s="9"/>
      <c r="AT3" s="9"/>
      <c r="AU3" s="9"/>
      <c r="AV3" s="9"/>
      <c r="AW3" s="9"/>
      <c r="AX3" s="9"/>
      <c r="AY3" s="9"/>
      <c r="AZ3" s="9"/>
    </row>
    <row r="4" spans="1:52" ht="21" x14ac:dyDescent="0.25">
      <c r="A4" s="89" t="s">
        <v>5</v>
      </c>
      <c r="B4" s="90"/>
      <c r="C4" s="90"/>
      <c r="D4" s="90"/>
      <c r="E4" s="90"/>
      <c r="F4" s="90"/>
      <c r="G4" s="90"/>
      <c r="H4" s="90"/>
      <c r="I4" s="91"/>
      <c r="J4" s="48"/>
      <c r="K4" s="92" t="s">
        <v>134</v>
      </c>
      <c r="L4" s="92"/>
      <c r="M4" s="92"/>
      <c r="N4" s="92"/>
      <c r="O4" s="92"/>
      <c r="P4" s="92"/>
      <c r="Q4" s="92"/>
      <c r="R4" s="92"/>
      <c r="S4" s="92"/>
      <c r="T4" s="92"/>
      <c r="U4" s="48"/>
      <c r="V4" s="274" t="s">
        <v>135</v>
      </c>
      <c r="W4" s="275"/>
      <c r="X4" s="275"/>
      <c r="Y4" s="275"/>
      <c r="Z4" s="275"/>
      <c r="AA4" s="275"/>
      <c r="AB4" s="275"/>
      <c r="AC4" s="275"/>
      <c r="AD4" s="275"/>
      <c r="AE4" s="275"/>
      <c r="AF4" s="275"/>
      <c r="AG4" s="275"/>
      <c r="AH4" s="275"/>
      <c r="AI4" s="275"/>
      <c r="AJ4" s="276"/>
      <c r="AL4" s="8"/>
      <c r="AM4" s="9"/>
      <c r="AN4" s="9"/>
      <c r="AO4" s="9"/>
      <c r="AP4" s="9"/>
      <c r="AQ4" s="9"/>
      <c r="AR4" s="9"/>
      <c r="AS4" s="9"/>
      <c r="AT4" s="9"/>
      <c r="AU4" s="9"/>
      <c r="AV4" s="9"/>
      <c r="AW4" s="9"/>
      <c r="AX4" s="9"/>
      <c r="AY4" s="9"/>
      <c r="AZ4" s="9"/>
    </row>
    <row r="5" spans="1:52" ht="15" customHeight="1" x14ac:dyDescent="0.3">
      <c r="A5" s="93" t="s">
        <v>39</v>
      </c>
      <c r="B5" s="94"/>
      <c r="C5" s="94"/>
      <c r="D5" s="94"/>
      <c r="E5" s="94"/>
      <c r="F5" s="94"/>
      <c r="G5" s="94"/>
      <c r="H5" s="94"/>
      <c r="I5" s="95"/>
      <c r="K5" s="86" t="s">
        <v>58</v>
      </c>
      <c r="L5" s="86"/>
      <c r="M5" s="102">
        <v>50192401</v>
      </c>
      <c r="N5" s="102"/>
      <c r="O5" s="102"/>
      <c r="P5" s="102"/>
      <c r="Q5" s="102"/>
      <c r="R5" s="102"/>
      <c r="S5" s="102"/>
      <c r="T5" s="102"/>
      <c r="V5" s="103" t="s">
        <v>58</v>
      </c>
      <c r="W5" s="104"/>
      <c r="X5" s="104"/>
      <c r="Y5" s="105"/>
      <c r="Z5" s="286">
        <v>1020</v>
      </c>
      <c r="AA5" s="287"/>
      <c r="AB5" s="287"/>
      <c r="AC5" s="287"/>
      <c r="AD5" s="287"/>
      <c r="AE5" s="287"/>
      <c r="AF5" s="287"/>
      <c r="AG5" s="287"/>
      <c r="AH5" s="287"/>
      <c r="AI5" s="287"/>
      <c r="AJ5" s="288"/>
      <c r="AL5" s="8"/>
      <c r="AM5" s="9"/>
      <c r="AN5" s="9"/>
      <c r="AO5" s="9"/>
      <c r="AP5" s="9"/>
      <c r="AQ5" s="9"/>
      <c r="AR5" s="9"/>
      <c r="AS5" s="9"/>
      <c r="AT5" s="9"/>
      <c r="AU5" s="9"/>
      <c r="AV5" s="9"/>
      <c r="AW5" s="9"/>
      <c r="AX5" s="9"/>
      <c r="AY5" s="9"/>
      <c r="AZ5" s="9"/>
    </row>
    <row r="6" spans="1:52" ht="15" customHeight="1" x14ac:dyDescent="0.3">
      <c r="A6" s="96"/>
      <c r="B6" s="97"/>
      <c r="C6" s="97"/>
      <c r="D6" s="97"/>
      <c r="E6" s="97"/>
      <c r="F6" s="97"/>
      <c r="G6" s="97"/>
      <c r="H6" s="97"/>
      <c r="I6" s="98"/>
      <c r="K6" s="86" t="s">
        <v>1</v>
      </c>
      <c r="L6" s="86"/>
      <c r="M6" s="118" t="s">
        <v>59</v>
      </c>
      <c r="N6" s="118"/>
      <c r="O6" s="118"/>
      <c r="P6" s="118"/>
      <c r="Q6" s="118"/>
      <c r="R6" s="118"/>
      <c r="S6" s="118"/>
      <c r="T6" s="118"/>
      <c r="V6" s="103" t="s">
        <v>70</v>
      </c>
      <c r="W6" s="104"/>
      <c r="X6" s="104"/>
      <c r="Y6" s="105"/>
      <c r="Z6" s="289" t="s">
        <v>3</v>
      </c>
      <c r="AA6" s="290"/>
      <c r="AB6" s="290"/>
      <c r="AC6" s="290"/>
      <c r="AD6" s="290"/>
      <c r="AE6" s="290"/>
      <c r="AF6" s="290"/>
      <c r="AG6" s="290"/>
      <c r="AH6" s="290"/>
      <c r="AI6" s="290"/>
      <c r="AJ6" s="291"/>
      <c r="AL6" s="8"/>
      <c r="AM6" s="9"/>
      <c r="AN6" s="9"/>
      <c r="AO6" s="9"/>
      <c r="AP6" s="9"/>
      <c r="AQ6" s="9"/>
      <c r="AR6" s="9"/>
      <c r="AS6" s="9"/>
      <c r="AT6" s="9"/>
      <c r="AU6" s="9"/>
      <c r="AV6" s="9"/>
      <c r="AW6" s="9"/>
      <c r="AX6" s="9"/>
      <c r="AY6" s="9"/>
      <c r="AZ6" s="9"/>
    </row>
    <row r="7" spans="1:52" ht="15" customHeight="1" x14ac:dyDescent="0.3">
      <c r="A7" s="96"/>
      <c r="B7" s="97"/>
      <c r="C7" s="97"/>
      <c r="D7" s="97"/>
      <c r="E7" s="97"/>
      <c r="F7" s="97"/>
      <c r="G7" s="97"/>
      <c r="H7" s="97"/>
      <c r="I7" s="98"/>
      <c r="K7" s="86" t="s">
        <v>71</v>
      </c>
      <c r="L7" s="86"/>
      <c r="M7" s="118" t="s">
        <v>139</v>
      </c>
      <c r="N7" s="118"/>
      <c r="O7" s="118"/>
      <c r="P7" s="118"/>
      <c r="Q7" s="118"/>
      <c r="R7" s="118"/>
      <c r="S7" s="118"/>
      <c r="T7" s="118"/>
      <c r="V7" s="106" t="s">
        <v>69</v>
      </c>
      <c r="W7" s="107"/>
      <c r="X7" s="107"/>
      <c r="Y7" s="108"/>
      <c r="Z7" s="292" t="s">
        <v>2</v>
      </c>
      <c r="AA7" s="293"/>
      <c r="AB7" s="293"/>
      <c r="AC7" s="293"/>
      <c r="AD7" s="293"/>
      <c r="AE7" s="293"/>
      <c r="AF7" s="293"/>
      <c r="AG7" s="293"/>
      <c r="AH7" s="293"/>
      <c r="AI7" s="293"/>
      <c r="AJ7" s="294"/>
      <c r="AL7" s="8"/>
      <c r="AM7" s="9"/>
      <c r="AN7" s="9"/>
      <c r="AO7" s="9"/>
      <c r="AP7" s="9"/>
      <c r="AQ7" s="9"/>
      <c r="AR7" s="9"/>
      <c r="AS7" s="9"/>
      <c r="AT7" s="9"/>
      <c r="AU7" s="9"/>
      <c r="AV7" s="9"/>
      <c r="AW7" s="9"/>
      <c r="AX7" s="9"/>
      <c r="AY7" s="9"/>
      <c r="AZ7" s="9"/>
    </row>
    <row r="8" spans="1:52" ht="18.75" x14ac:dyDescent="0.25">
      <c r="A8" s="96"/>
      <c r="B8" s="97"/>
      <c r="C8" s="97"/>
      <c r="D8" s="97"/>
      <c r="E8" s="97"/>
      <c r="F8" s="97"/>
      <c r="G8" s="97"/>
      <c r="H8" s="97"/>
      <c r="I8" s="98"/>
      <c r="K8" s="86" t="s">
        <v>72</v>
      </c>
      <c r="L8" s="86"/>
      <c r="M8" s="87" t="s">
        <v>77</v>
      </c>
      <c r="N8" s="87"/>
      <c r="O8" s="87"/>
      <c r="P8" s="87"/>
      <c r="Q8" s="87"/>
      <c r="R8" s="87"/>
      <c r="S8" s="87"/>
      <c r="T8" s="87"/>
      <c r="V8" s="112"/>
      <c r="W8" s="113"/>
      <c r="X8" s="113"/>
      <c r="Y8" s="114"/>
      <c r="Z8" s="295"/>
      <c r="AA8" s="296"/>
      <c r="AB8" s="296"/>
      <c r="AC8" s="296"/>
      <c r="AD8" s="296"/>
      <c r="AE8" s="296"/>
      <c r="AF8" s="296"/>
      <c r="AG8" s="296"/>
      <c r="AH8" s="296"/>
      <c r="AI8" s="296"/>
      <c r="AJ8" s="297"/>
      <c r="AL8" s="8"/>
      <c r="AM8" s="9"/>
      <c r="AN8" s="9"/>
      <c r="AO8" s="9"/>
      <c r="AP8" s="9"/>
      <c r="AQ8" s="9"/>
      <c r="AR8" s="9"/>
      <c r="AS8" s="9"/>
      <c r="AT8" s="9"/>
      <c r="AU8" s="9"/>
      <c r="AV8" s="9"/>
      <c r="AW8" s="9"/>
      <c r="AX8" s="9"/>
      <c r="AY8" s="9"/>
      <c r="AZ8" s="9"/>
    </row>
    <row r="9" spans="1:52" ht="48" customHeight="1" x14ac:dyDescent="0.25">
      <c r="A9" s="99"/>
      <c r="B9" s="100"/>
      <c r="C9" s="100"/>
      <c r="D9" s="100"/>
      <c r="E9" s="100"/>
      <c r="F9" s="100"/>
      <c r="G9" s="100"/>
      <c r="H9" s="100"/>
      <c r="I9" s="101"/>
      <c r="K9" s="86" t="s">
        <v>73</v>
      </c>
      <c r="L9" s="86"/>
      <c r="M9" s="87" t="s">
        <v>76</v>
      </c>
      <c r="N9" s="87"/>
      <c r="O9" s="87"/>
      <c r="P9" s="87"/>
      <c r="Q9" s="87"/>
      <c r="R9" s="87"/>
      <c r="S9" s="87"/>
      <c r="T9" s="87"/>
      <c r="V9" s="106" t="s">
        <v>1</v>
      </c>
      <c r="W9" s="107"/>
      <c r="X9" s="107"/>
      <c r="Y9" s="108"/>
      <c r="Z9" s="93" t="s">
        <v>57</v>
      </c>
      <c r="AA9" s="94"/>
      <c r="AB9" s="94"/>
      <c r="AC9" s="94"/>
      <c r="AD9" s="94"/>
      <c r="AE9" s="94"/>
      <c r="AF9" s="94"/>
      <c r="AG9" s="94"/>
      <c r="AH9" s="94"/>
      <c r="AI9" s="94"/>
      <c r="AJ9" s="95"/>
      <c r="AL9" s="8"/>
      <c r="AM9" s="9"/>
      <c r="AN9" s="9"/>
      <c r="AO9" s="9"/>
      <c r="AP9" s="9"/>
      <c r="AQ9" s="9"/>
      <c r="AR9" s="9"/>
      <c r="AS9" s="9"/>
      <c r="AT9" s="9"/>
      <c r="AU9" s="9"/>
      <c r="AV9" s="9"/>
      <c r="AW9" s="9"/>
      <c r="AX9" s="9"/>
      <c r="AY9" s="9"/>
      <c r="AZ9" s="9"/>
    </row>
    <row r="10" spans="1:52" s="8" customFormat="1" ht="6" customHeight="1" x14ac:dyDescent="0.25">
      <c r="A10" s="10"/>
      <c r="B10" s="10"/>
      <c r="C10" s="10"/>
      <c r="D10" s="10"/>
      <c r="E10" s="10"/>
      <c r="F10" s="10"/>
      <c r="G10" s="10"/>
      <c r="H10" s="10"/>
      <c r="I10" s="10"/>
      <c r="K10" s="86"/>
      <c r="L10" s="86"/>
      <c r="M10" s="87"/>
      <c r="N10" s="87"/>
      <c r="O10" s="87"/>
      <c r="P10" s="87"/>
      <c r="Q10" s="87"/>
      <c r="R10" s="87"/>
      <c r="S10" s="87"/>
      <c r="T10" s="87"/>
      <c r="V10" s="109"/>
      <c r="W10" s="110"/>
      <c r="X10" s="110"/>
      <c r="Y10" s="111"/>
      <c r="Z10" s="96"/>
      <c r="AA10" s="97"/>
      <c r="AB10" s="97"/>
      <c r="AC10" s="97"/>
      <c r="AD10" s="97"/>
      <c r="AE10" s="97"/>
      <c r="AF10" s="97"/>
      <c r="AG10" s="97"/>
      <c r="AH10" s="97"/>
      <c r="AI10" s="97"/>
      <c r="AJ10" s="98"/>
      <c r="AM10" s="11"/>
      <c r="AN10" s="11"/>
      <c r="AO10" s="11"/>
      <c r="AP10" s="11"/>
      <c r="AQ10" s="11"/>
      <c r="AR10" s="11"/>
      <c r="AS10" s="11"/>
      <c r="AT10" s="11"/>
      <c r="AU10" s="11"/>
      <c r="AV10" s="11"/>
      <c r="AW10" s="11"/>
      <c r="AX10" s="11"/>
      <c r="AY10" s="11"/>
      <c r="AZ10" s="11"/>
    </row>
    <row r="11" spans="1:52" ht="15" customHeight="1" x14ac:dyDescent="0.25">
      <c r="A11" s="115" t="s">
        <v>67</v>
      </c>
      <c r="B11" s="116"/>
      <c r="C11" s="116"/>
      <c r="D11" s="116"/>
      <c r="E11" s="116"/>
      <c r="F11" s="116"/>
      <c r="G11" s="116"/>
      <c r="H11" s="116"/>
      <c r="I11" s="117"/>
      <c r="K11" s="86" t="s">
        <v>74</v>
      </c>
      <c r="L11" s="86"/>
      <c r="M11" s="87" t="s">
        <v>75</v>
      </c>
      <c r="N11" s="87"/>
      <c r="O11" s="87"/>
      <c r="P11" s="87"/>
      <c r="Q11" s="87"/>
      <c r="R11" s="87"/>
      <c r="S11" s="87"/>
      <c r="T11" s="87"/>
      <c r="V11" s="109"/>
      <c r="W11" s="110"/>
      <c r="X11" s="110"/>
      <c r="Y11" s="111"/>
      <c r="Z11" s="96"/>
      <c r="AA11" s="97"/>
      <c r="AB11" s="97"/>
      <c r="AC11" s="97"/>
      <c r="AD11" s="97"/>
      <c r="AE11" s="97"/>
      <c r="AF11" s="97"/>
      <c r="AG11" s="97"/>
      <c r="AH11" s="97"/>
      <c r="AI11" s="97"/>
      <c r="AJ11" s="98"/>
      <c r="AL11" s="8"/>
      <c r="AM11" s="9"/>
      <c r="AN11" s="9"/>
      <c r="AO11" s="9"/>
      <c r="AP11" s="9"/>
      <c r="AQ11" s="9"/>
      <c r="AR11" s="9"/>
      <c r="AS11" s="9"/>
      <c r="AT11" s="9"/>
      <c r="AU11" s="9"/>
      <c r="AV11" s="9"/>
      <c r="AW11" s="9"/>
      <c r="AX11" s="9"/>
      <c r="AY11" s="9"/>
      <c r="AZ11" s="9"/>
    </row>
    <row r="12" spans="1:52" ht="18.75" x14ac:dyDescent="0.3">
      <c r="A12" s="102" t="s">
        <v>51</v>
      </c>
      <c r="B12" s="102"/>
      <c r="C12" s="102"/>
      <c r="D12" s="102"/>
      <c r="E12" s="102"/>
      <c r="F12" s="102"/>
      <c r="G12" s="102"/>
      <c r="H12" s="102"/>
      <c r="I12" s="102"/>
      <c r="K12" s="86"/>
      <c r="L12" s="86"/>
      <c r="M12" s="87"/>
      <c r="N12" s="87"/>
      <c r="O12" s="87"/>
      <c r="P12" s="87"/>
      <c r="Q12" s="87"/>
      <c r="R12" s="87"/>
      <c r="S12" s="87"/>
      <c r="T12" s="87"/>
      <c r="V12" s="112"/>
      <c r="W12" s="113"/>
      <c r="X12" s="113"/>
      <c r="Y12" s="114"/>
      <c r="Z12" s="99"/>
      <c r="AA12" s="100"/>
      <c r="AB12" s="100"/>
      <c r="AC12" s="100"/>
      <c r="AD12" s="100"/>
      <c r="AE12" s="100"/>
      <c r="AF12" s="100"/>
      <c r="AG12" s="100"/>
      <c r="AH12" s="100"/>
      <c r="AI12" s="100"/>
      <c r="AJ12" s="101"/>
      <c r="AL12" s="8"/>
      <c r="AM12" s="9"/>
      <c r="AN12" s="9"/>
      <c r="AO12" s="9"/>
      <c r="AP12" s="9"/>
      <c r="AQ12" s="9"/>
      <c r="AR12" s="9"/>
      <c r="AS12" s="9"/>
      <c r="AT12" s="9"/>
      <c r="AU12" s="9"/>
      <c r="AV12" s="9"/>
      <c r="AW12" s="9"/>
      <c r="AX12" s="9"/>
      <c r="AY12" s="9"/>
      <c r="AZ12" s="9"/>
    </row>
    <row r="13" spans="1:52" x14ac:dyDescent="0.25">
      <c r="B13" s="6"/>
      <c r="X13" s="6"/>
      <c r="AB13" s="6"/>
      <c r="AF13" s="6"/>
      <c r="AG13" s="6"/>
      <c r="AK13" s="6"/>
      <c r="AX13" s="12"/>
      <c r="AY13" s="12"/>
      <c r="AZ13" s="12"/>
    </row>
    <row r="14" spans="1:52" x14ac:dyDescent="0.25">
      <c r="B14" s="6"/>
      <c r="X14" s="6"/>
      <c r="AB14" s="6"/>
      <c r="AF14" s="6"/>
      <c r="AG14" s="6"/>
      <c r="AK14" s="6"/>
      <c r="AX14" s="12"/>
      <c r="AY14" s="12"/>
      <c r="AZ14" s="12"/>
    </row>
    <row r="15" spans="1:52" ht="21" x14ac:dyDescent="0.35">
      <c r="A15" s="119" t="s">
        <v>114</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6"/>
      <c r="AX15" s="12"/>
      <c r="AY15" s="12"/>
      <c r="AZ15" s="12"/>
    </row>
    <row r="16" spans="1:52" ht="15.75" customHeight="1" x14ac:dyDescent="0.25">
      <c r="A16" s="88" t="s">
        <v>85</v>
      </c>
      <c r="B16" s="298" t="s">
        <v>56</v>
      </c>
      <c r="C16" s="299"/>
      <c r="D16" s="299"/>
      <c r="E16" s="283" t="s">
        <v>87</v>
      </c>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5"/>
      <c r="AK16" s="6"/>
      <c r="AX16" s="12"/>
      <c r="AY16" s="12"/>
      <c r="AZ16" s="12"/>
    </row>
    <row r="17" spans="1:52" ht="70.5" customHeight="1" x14ac:dyDescent="0.25">
      <c r="A17" s="88"/>
      <c r="B17" s="300"/>
      <c r="C17" s="301"/>
      <c r="D17" s="301"/>
      <c r="E17" s="135" t="s">
        <v>95</v>
      </c>
      <c r="F17" s="135"/>
      <c r="G17" s="135"/>
      <c r="H17" s="120" t="s">
        <v>111</v>
      </c>
      <c r="I17" s="120"/>
      <c r="J17" s="120"/>
      <c r="K17" s="268" t="s">
        <v>96</v>
      </c>
      <c r="L17" s="268"/>
      <c r="M17" s="268" t="s">
        <v>88</v>
      </c>
      <c r="N17" s="268"/>
      <c r="O17" s="268"/>
      <c r="P17" s="268"/>
      <c r="Q17" s="264" t="s">
        <v>89</v>
      </c>
      <c r="R17" s="265"/>
      <c r="S17" s="266"/>
      <c r="T17" s="120" t="s">
        <v>112</v>
      </c>
      <c r="U17" s="120"/>
      <c r="V17" s="120"/>
      <c r="W17" s="120"/>
      <c r="X17" s="268" t="s">
        <v>86</v>
      </c>
      <c r="Y17" s="268"/>
      <c r="Z17" s="268"/>
      <c r="AA17" s="268" t="s">
        <v>105</v>
      </c>
      <c r="AB17" s="268"/>
      <c r="AC17" s="268"/>
      <c r="AD17" s="268" t="s">
        <v>25</v>
      </c>
      <c r="AE17" s="268"/>
      <c r="AF17" s="268"/>
      <c r="AG17" s="268"/>
      <c r="AH17" s="120" t="s">
        <v>113</v>
      </c>
      <c r="AI17" s="120"/>
      <c r="AJ17" s="120"/>
      <c r="AK17" s="6"/>
      <c r="AX17" s="12"/>
      <c r="AY17" s="12"/>
      <c r="AZ17" s="12"/>
    </row>
    <row r="18" spans="1:52" ht="18.75" x14ac:dyDescent="0.3">
      <c r="A18" s="64">
        <v>1</v>
      </c>
      <c r="B18" s="302">
        <v>900326706</v>
      </c>
      <c r="C18" s="302"/>
      <c r="D18" s="302"/>
      <c r="E18" s="130">
        <v>0.87436391987380535</v>
      </c>
      <c r="F18" s="130"/>
      <c r="G18" s="130"/>
      <c r="H18" s="131">
        <v>0.12563608012619465</v>
      </c>
      <c r="I18" s="131"/>
      <c r="J18" s="131"/>
      <c r="K18" s="130">
        <v>8.0048708009694325E-2</v>
      </c>
      <c r="L18" s="130"/>
      <c r="M18" s="130">
        <v>3.0172842337463566E-2</v>
      </c>
      <c r="N18" s="130"/>
      <c r="O18" s="130"/>
      <c r="P18" s="130"/>
      <c r="Q18" s="267">
        <v>4.9875865672230763E-2</v>
      </c>
      <c r="R18" s="267"/>
      <c r="S18" s="267"/>
      <c r="T18" s="131">
        <v>4.5587372116500331E-2</v>
      </c>
      <c r="U18" s="131"/>
      <c r="V18" s="131"/>
      <c r="W18" s="131"/>
      <c r="X18" s="130">
        <v>2.0821162379128094E-2</v>
      </c>
      <c r="Y18" s="130"/>
      <c r="Z18" s="130"/>
      <c r="AA18" s="130">
        <v>2.4025525819658892E-2</v>
      </c>
      <c r="AB18" s="130"/>
      <c r="AC18" s="130"/>
      <c r="AD18" s="130">
        <v>4.238300867596953E-2</v>
      </c>
      <c r="AE18" s="130"/>
      <c r="AF18" s="130"/>
      <c r="AG18" s="130"/>
      <c r="AH18" s="131">
        <v>2.5448610823796625E-2</v>
      </c>
      <c r="AI18" s="131"/>
      <c r="AJ18" s="269"/>
      <c r="AK18" s="6"/>
      <c r="AX18" s="12"/>
      <c r="AY18" s="12"/>
      <c r="AZ18" s="12"/>
    </row>
    <row r="19" spans="1:52" ht="18.75" x14ac:dyDescent="0.3">
      <c r="A19" s="64">
        <v>2</v>
      </c>
      <c r="B19" s="271">
        <v>805003786</v>
      </c>
      <c r="C19" s="271"/>
      <c r="D19" s="271"/>
      <c r="E19" s="130">
        <v>0.85204970275780889</v>
      </c>
      <c r="F19" s="130"/>
      <c r="G19" s="130"/>
      <c r="H19" s="131">
        <v>0.14795029724219108</v>
      </c>
      <c r="I19" s="131"/>
      <c r="J19" s="131"/>
      <c r="K19" s="130">
        <v>0.13795059089334696</v>
      </c>
      <c r="L19" s="130"/>
      <c r="M19" s="130">
        <v>6.1461894516966847E-2</v>
      </c>
      <c r="N19" s="130"/>
      <c r="O19" s="130"/>
      <c r="P19" s="130"/>
      <c r="Q19" s="130">
        <v>7.6488696376380116E-2</v>
      </c>
      <c r="R19" s="130"/>
      <c r="S19" s="130"/>
      <c r="T19" s="131">
        <v>9.9997063488441295E-3</v>
      </c>
      <c r="U19" s="131"/>
      <c r="V19" s="131"/>
      <c r="W19" s="131"/>
      <c r="X19" s="130">
        <v>6.5842603688046245E-2</v>
      </c>
      <c r="Y19" s="130"/>
      <c r="Z19" s="130"/>
      <c r="AA19" s="130">
        <v>3.8367115599138579E-2</v>
      </c>
      <c r="AB19" s="130"/>
      <c r="AC19" s="130"/>
      <c r="AD19" s="130">
        <v>3.747519443775179E-2</v>
      </c>
      <c r="AE19" s="130"/>
      <c r="AF19" s="130"/>
      <c r="AG19" s="130"/>
      <c r="AH19" s="131">
        <v>2.6670600884562193E-2</v>
      </c>
      <c r="AI19" s="131"/>
      <c r="AJ19" s="269"/>
      <c r="AK19" s="6"/>
      <c r="AX19" s="12"/>
      <c r="AY19" s="12"/>
      <c r="AZ19" s="12"/>
    </row>
    <row r="20" spans="1:52" ht="18.75" x14ac:dyDescent="0.3">
      <c r="A20" s="64">
        <v>3</v>
      </c>
      <c r="B20" s="271">
        <v>811006300</v>
      </c>
      <c r="C20" s="271"/>
      <c r="D20" s="271"/>
      <c r="E20" s="130">
        <v>0.7800881113413487</v>
      </c>
      <c r="F20" s="130"/>
      <c r="G20" s="130"/>
      <c r="H20" s="131">
        <v>0.21991188865865124</v>
      </c>
      <c r="I20" s="131"/>
      <c r="J20" s="131"/>
      <c r="K20" s="130">
        <v>0.1337807951714953</v>
      </c>
      <c r="L20" s="130"/>
      <c r="M20" s="130">
        <v>8.218378210361732E-2</v>
      </c>
      <c r="N20" s="130"/>
      <c r="O20" s="130"/>
      <c r="P20" s="130"/>
      <c r="Q20" s="130">
        <v>5.1597013067877971E-2</v>
      </c>
      <c r="R20" s="130"/>
      <c r="S20" s="130"/>
      <c r="T20" s="131">
        <v>8.613109348715596E-2</v>
      </c>
      <c r="U20" s="131"/>
      <c r="V20" s="131"/>
      <c r="W20" s="131"/>
      <c r="X20" s="130">
        <v>2.5541961258417251E-2</v>
      </c>
      <c r="Y20" s="130"/>
      <c r="Z20" s="130"/>
      <c r="AA20" s="130">
        <v>1.0635666954791099E-2</v>
      </c>
      <c r="AB20" s="130"/>
      <c r="AC20" s="130"/>
      <c r="AD20" s="130">
        <v>0.10103738779078211</v>
      </c>
      <c r="AE20" s="130"/>
      <c r="AF20" s="130"/>
      <c r="AG20" s="130"/>
      <c r="AH20" s="131">
        <v>6.707772507815217E-2</v>
      </c>
      <c r="AI20" s="131"/>
      <c r="AJ20" s="269"/>
      <c r="AK20" s="6"/>
      <c r="AX20" s="12"/>
      <c r="AY20" s="12"/>
      <c r="AZ20" s="12"/>
    </row>
    <row r="21" spans="1:52" ht="18.75" x14ac:dyDescent="0.3">
      <c r="A21" s="64">
        <v>4</v>
      </c>
      <c r="B21" s="271">
        <v>821000169</v>
      </c>
      <c r="C21" s="271"/>
      <c r="D21" s="271"/>
      <c r="E21" s="130">
        <v>0.73577619142189987</v>
      </c>
      <c r="F21" s="130"/>
      <c r="G21" s="130"/>
      <c r="H21" s="131">
        <v>0.26422380857810013</v>
      </c>
      <c r="I21" s="131"/>
      <c r="J21" s="131"/>
      <c r="K21" s="130">
        <v>0.17936628887019926</v>
      </c>
      <c r="L21" s="130"/>
      <c r="M21" s="130">
        <v>6.8973006403710374E-2</v>
      </c>
      <c r="N21" s="130"/>
      <c r="O21" s="130"/>
      <c r="P21" s="130"/>
      <c r="Q21" s="130">
        <v>0.1103932824664889</v>
      </c>
      <c r="R21" s="130"/>
      <c r="S21" s="130"/>
      <c r="T21" s="131">
        <v>8.4857519707900883E-2</v>
      </c>
      <c r="U21" s="131"/>
      <c r="V21" s="131"/>
      <c r="W21" s="131"/>
      <c r="X21" s="130">
        <v>3.779218541314066E-2</v>
      </c>
      <c r="Y21" s="130"/>
      <c r="Z21" s="130"/>
      <c r="AA21" s="130">
        <v>3.4586857977091469E-2</v>
      </c>
      <c r="AB21" s="130"/>
      <c r="AC21" s="130"/>
      <c r="AD21" s="130">
        <v>8.8062847143950074E-2</v>
      </c>
      <c r="AE21" s="130"/>
      <c r="AF21" s="130"/>
      <c r="AG21" s="130"/>
      <c r="AH21" s="131">
        <v>7.0249125623277023E-2</v>
      </c>
      <c r="AI21" s="131"/>
      <c r="AJ21" s="269"/>
      <c r="AK21" s="6"/>
      <c r="AX21" s="12"/>
      <c r="AY21" s="12"/>
      <c r="AZ21" s="12"/>
    </row>
    <row r="22" spans="1:52" ht="18.75" x14ac:dyDescent="0.3">
      <c r="A22" s="64">
        <v>5</v>
      </c>
      <c r="B22" s="271">
        <v>830104198</v>
      </c>
      <c r="C22" s="271"/>
      <c r="D22" s="271"/>
      <c r="E22" s="130">
        <v>0.72130729792802584</v>
      </c>
      <c r="F22" s="130"/>
      <c r="G22" s="130"/>
      <c r="H22" s="131">
        <v>0.27869270207197411</v>
      </c>
      <c r="I22" s="131"/>
      <c r="J22" s="131"/>
      <c r="K22" s="130">
        <v>0.22777110851192953</v>
      </c>
      <c r="L22" s="130"/>
      <c r="M22" s="130">
        <v>0.13398942920173385</v>
      </c>
      <c r="N22" s="130"/>
      <c r="O22" s="130"/>
      <c r="P22" s="130"/>
      <c r="Q22" s="130">
        <v>9.3781679310195667E-2</v>
      </c>
      <c r="R22" s="130"/>
      <c r="S22" s="130"/>
      <c r="T22" s="131">
        <v>5.0921593560044595E-2</v>
      </c>
      <c r="U22" s="131"/>
      <c r="V22" s="131"/>
      <c r="W22" s="131"/>
      <c r="X22" s="130">
        <v>7.807966258416231E-2</v>
      </c>
      <c r="Y22" s="130"/>
      <c r="Z22" s="130"/>
      <c r="AA22" s="130">
        <v>0.10418716163231079</v>
      </c>
      <c r="AB22" s="130"/>
      <c r="AC22" s="130"/>
      <c r="AD22" s="130">
        <v>2.4814094511896111E-2</v>
      </c>
      <c r="AE22" s="130"/>
      <c r="AF22" s="130"/>
      <c r="AG22" s="130"/>
      <c r="AH22" s="131">
        <v>2.0070897412891132E-2</v>
      </c>
      <c r="AI22" s="131"/>
      <c r="AJ22" s="269"/>
      <c r="AK22" s="6"/>
      <c r="AX22" s="12"/>
      <c r="AY22" s="12"/>
      <c r="AZ22" s="12"/>
    </row>
    <row r="23" spans="1:52" ht="18.75" x14ac:dyDescent="0.3">
      <c r="A23" s="64">
        <v>6</v>
      </c>
      <c r="B23" s="271">
        <v>800164351</v>
      </c>
      <c r="C23" s="271"/>
      <c r="D23" s="271"/>
      <c r="E23" s="130">
        <v>0.70849825474304118</v>
      </c>
      <c r="F23" s="130"/>
      <c r="G23" s="130"/>
      <c r="H23" s="131">
        <v>0.29150174525695888</v>
      </c>
      <c r="I23" s="131"/>
      <c r="J23" s="131"/>
      <c r="K23" s="130">
        <v>0.17986369748870065</v>
      </c>
      <c r="L23" s="130"/>
      <c r="M23" s="130">
        <v>8.0889441539427773E-2</v>
      </c>
      <c r="N23" s="130"/>
      <c r="O23" s="130"/>
      <c r="P23" s="130"/>
      <c r="Q23" s="130">
        <v>9.897425594927288E-2</v>
      </c>
      <c r="R23" s="130"/>
      <c r="S23" s="130"/>
      <c r="T23" s="131">
        <v>0.11163804776825821</v>
      </c>
      <c r="U23" s="131"/>
      <c r="V23" s="131"/>
      <c r="W23" s="131"/>
      <c r="X23" s="130">
        <v>1.6830698025246064E-2</v>
      </c>
      <c r="Y23" s="130"/>
      <c r="Z23" s="130"/>
      <c r="AA23" s="130">
        <v>5.1815365512040419E-2</v>
      </c>
      <c r="AB23" s="130"/>
      <c r="AC23" s="130"/>
      <c r="AD23" s="130">
        <v>7.6653380281463859E-2</v>
      </c>
      <c r="AE23" s="130"/>
      <c r="AF23" s="130"/>
      <c r="AG23" s="130"/>
      <c r="AH23" s="131">
        <v>5.4449334738880653E-2</v>
      </c>
      <c r="AI23" s="131"/>
      <c r="AJ23" s="269"/>
      <c r="AK23" s="6"/>
      <c r="AX23" s="12"/>
      <c r="AY23" s="12"/>
      <c r="AZ23" s="12"/>
    </row>
    <row r="24" spans="1:52" ht="18.75" x14ac:dyDescent="0.3">
      <c r="A24" s="64">
        <v>7</v>
      </c>
      <c r="B24" s="271">
        <v>860050222</v>
      </c>
      <c r="C24" s="271"/>
      <c r="D24" s="271"/>
      <c r="E24" s="130">
        <v>0.68005316572417274</v>
      </c>
      <c r="F24" s="130"/>
      <c r="G24" s="130"/>
      <c r="H24" s="131">
        <v>0.31994683427582732</v>
      </c>
      <c r="I24" s="131"/>
      <c r="J24" s="131"/>
      <c r="K24" s="130">
        <v>0.26433584499228102</v>
      </c>
      <c r="L24" s="130"/>
      <c r="M24" s="130">
        <v>9.2972176188257469E-2</v>
      </c>
      <c r="N24" s="130"/>
      <c r="O24" s="130"/>
      <c r="P24" s="130"/>
      <c r="Q24" s="130">
        <v>0.17136366880402357</v>
      </c>
      <c r="R24" s="130"/>
      <c r="S24" s="130"/>
      <c r="T24" s="131">
        <v>5.5610989283546276E-2</v>
      </c>
      <c r="U24" s="131"/>
      <c r="V24" s="131"/>
      <c r="W24" s="131"/>
      <c r="X24" s="130">
        <v>8.4916722318993804E-2</v>
      </c>
      <c r="Y24" s="130"/>
      <c r="Z24" s="130"/>
      <c r="AA24" s="130">
        <v>9.1417529221203012E-2</v>
      </c>
      <c r="AB24" s="130"/>
      <c r="AC24" s="130"/>
      <c r="AD24" s="130">
        <v>4.9110182381337075E-2</v>
      </c>
      <c r="AE24" s="130"/>
      <c r="AF24" s="130"/>
      <c r="AG24" s="130"/>
      <c r="AH24" s="131">
        <v>2.1820687252193372E-2</v>
      </c>
      <c r="AI24" s="131"/>
      <c r="AJ24" s="269"/>
      <c r="AK24" s="6"/>
      <c r="AX24" s="12"/>
      <c r="AY24" s="12"/>
      <c r="AZ24" s="12"/>
    </row>
    <row r="25" spans="1:52" ht="18.75" x14ac:dyDescent="0.3">
      <c r="A25" s="64">
        <v>8</v>
      </c>
      <c r="B25" s="271">
        <v>800090890</v>
      </c>
      <c r="C25" s="271"/>
      <c r="D25" s="271"/>
      <c r="E25" s="130">
        <v>0.66221499939449846</v>
      </c>
      <c r="F25" s="130"/>
      <c r="G25" s="130"/>
      <c r="H25" s="131">
        <v>0.33778500060550154</v>
      </c>
      <c r="I25" s="131"/>
      <c r="J25" s="131"/>
      <c r="K25" s="130">
        <v>0.22680786065590519</v>
      </c>
      <c r="L25" s="130"/>
      <c r="M25" s="130">
        <v>0.10229641069649621</v>
      </c>
      <c r="N25" s="130"/>
      <c r="O25" s="130"/>
      <c r="P25" s="130"/>
      <c r="Q25" s="130">
        <v>0.12451144995940897</v>
      </c>
      <c r="R25" s="130"/>
      <c r="S25" s="130"/>
      <c r="T25" s="131">
        <v>0.11097713994959636</v>
      </c>
      <c r="U25" s="131"/>
      <c r="V25" s="131"/>
      <c r="W25" s="131"/>
      <c r="X25" s="130">
        <v>1.4700142180732493E-2</v>
      </c>
      <c r="Y25" s="130"/>
      <c r="Z25" s="130"/>
      <c r="AA25" s="130">
        <v>3.1783020142021258E-2</v>
      </c>
      <c r="AB25" s="130"/>
      <c r="AC25" s="130"/>
      <c r="AD25" s="130">
        <v>9.3894261988307595E-2</v>
      </c>
      <c r="AE25" s="130"/>
      <c r="AF25" s="130"/>
      <c r="AG25" s="130"/>
      <c r="AH25" s="131">
        <v>6.1203059302771201E-2</v>
      </c>
      <c r="AI25" s="131"/>
      <c r="AJ25" s="269"/>
      <c r="AK25" s="6"/>
      <c r="AX25" s="12"/>
      <c r="AY25" s="12"/>
      <c r="AZ25" s="12"/>
    </row>
    <row r="26" spans="1:52" ht="18.75" x14ac:dyDescent="0.3">
      <c r="A26" s="64">
        <v>9</v>
      </c>
      <c r="B26" s="271">
        <v>800208785</v>
      </c>
      <c r="C26" s="271"/>
      <c r="D26" s="271"/>
      <c r="E26" s="130">
        <v>0.64449591639547887</v>
      </c>
      <c r="F26" s="130"/>
      <c r="G26" s="130"/>
      <c r="H26" s="131">
        <v>0.35550408360452118</v>
      </c>
      <c r="I26" s="131"/>
      <c r="J26" s="131"/>
      <c r="K26" s="130">
        <v>0.31958904729564619</v>
      </c>
      <c r="L26" s="130"/>
      <c r="M26" s="130">
        <v>8.6096817238530576E-2</v>
      </c>
      <c r="N26" s="130"/>
      <c r="O26" s="130"/>
      <c r="P26" s="130"/>
      <c r="Q26" s="130">
        <v>0.23349223005711564</v>
      </c>
      <c r="R26" s="130"/>
      <c r="S26" s="130"/>
      <c r="T26" s="131">
        <v>3.5915036308874951E-2</v>
      </c>
      <c r="U26" s="131"/>
      <c r="V26" s="131"/>
      <c r="W26" s="131"/>
      <c r="X26" s="130">
        <v>0.10042118910770387</v>
      </c>
      <c r="Y26" s="130"/>
      <c r="Z26" s="130"/>
      <c r="AA26" s="130">
        <v>3.8004128948894648E-2</v>
      </c>
      <c r="AB26" s="130"/>
      <c r="AC26" s="130"/>
      <c r="AD26" s="130">
        <v>9.8332096467684163E-2</v>
      </c>
      <c r="AE26" s="130"/>
      <c r="AF26" s="130"/>
      <c r="AG26" s="130"/>
      <c r="AH26" s="131">
        <v>6.2849489277012754E-2</v>
      </c>
      <c r="AI26" s="131"/>
      <c r="AJ26" s="269"/>
      <c r="AK26" s="6"/>
      <c r="AX26" s="12"/>
      <c r="AY26" s="12"/>
      <c r="AZ26" s="12"/>
    </row>
    <row r="27" spans="1:52" ht="18.75" x14ac:dyDescent="0.3">
      <c r="A27" s="64">
        <v>10</v>
      </c>
      <c r="B27" s="271">
        <v>860511886</v>
      </c>
      <c r="C27" s="271"/>
      <c r="D27" s="271"/>
      <c r="E27" s="130">
        <v>0.63634487045767707</v>
      </c>
      <c r="F27" s="130"/>
      <c r="G27" s="130"/>
      <c r="H27" s="131">
        <v>0.36365512954232293</v>
      </c>
      <c r="I27" s="131"/>
      <c r="J27" s="131"/>
      <c r="K27" s="130">
        <v>0.29799162707709181</v>
      </c>
      <c r="L27" s="130"/>
      <c r="M27" s="130">
        <v>3.6879318217992244E-2</v>
      </c>
      <c r="N27" s="130"/>
      <c r="O27" s="130"/>
      <c r="P27" s="130"/>
      <c r="Q27" s="130">
        <v>0.26111230885909953</v>
      </c>
      <c r="R27" s="130"/>
      <c r="S27" s="130"/>
      <c r="T27" s="131">
        <v>6.5663502465231144E-2</v>
      </c>
      <c r="U27" s="131"/>
      <c r="V27" s="131"/>
      <c r="W27" s="131"/>
      <c r="X27" s="130">
        <v>1.7523979919950906E-2</v>
      </c>
      <c r="Y27" s="130"/>
      <c r="Z27" s="130"/>
      <c r="AA27" s="130">
        <v>4.6571048553568521E-2</v>
      </c>
      <c r="AB27" s="130"/>
      <c r="AC27" s="130"/>
      <c r="AD27" s="130">
        <v>3.6616433831613532E-2</v>
      </c>
      <c r="AE27" s="130"/>
      <c r="AF27" s="130"/>
      <c r="AG27" s="130"/>
      <c r="AH27" s="131">
        <v>2.2096548983071066E-2</v>
      </c>
      <c r="AI27" s="131"/>
      <c r="AJ27" s="269"/>
      <c r="AK27" s="6"/>
      <c r="AX27" s="12"/>
      <c r="AY27" s="12"/>
      <c r="AZ27" s="12"/>
    </row>
    <row r="28" spans="1:52" ht="18.75" x14ac:dyDescent="0.3">
      <c r="A28" s="64">
        <v>11</v>
      </c>
      <c r="B28" s="271">
        <v>890101648</v>
      </c>
      <c r="C28" s="271"/>
      <c r="D28" s="271"/>
      <c r="E28" s="130">
        <v>0.60544545750473278</v>
      </c>
      <c r="F28" s="130"/>
      <c r="G28" s="130"/>
      <c r="H28" s="131">
        <v>0.39455454249526722</v>
      </c>
      <c r="I28" s="131"/>
      <c r="J28" s="131"/>
      <c r="K28" s="130">
        <v>0.31760438630396587</v>
      </c>
      <c r="L28" s="130"/>
      <c r="M28" s="130">
        <v>3.2791686269793535E-2</v>
      </c>
      <c r="N28" s="130"/>
      <c r="O28" s="130"/>
      <c r="P28" s="130"/>
      <c r="Q28" s="130">
        <v>0.28481270003417231</v>
      </c>
      <c r="R28" s="130"/>
      <c r="S28" s="130"/>
      <c r="T28" s="131">
        <v>7.6950156191301383E-2</v>
      </c>
      <c r="U28" s="131"/>
      <c r="V28" s="131"/>
      <c r="W28" s="131"/>
      <c r="X28" s="130">
        <v>1.6655727975201314E-2</v>
      </c>
      <c r="Y28" s="130"/>
      <c r="Z28" s="130"/>
      <c r="AA28" s="130">
        <v>1.2387769712724751E-2</v>
      </c>
      <c r="AB28" s="130"/>
      <c r="AC28" s="130"/>
      <c r="AD28" s="130">
        <v>8.121811445377794E-2</v>
      </c>
      <c r="AE28" s="130"/>
      <c r="AF28" s="130"/>
      <c r="AG28" s="130"/>
      <c r="AH28" s="131">
        <v>4.8644474669272054E-2</v>
      </c>
      <c r="AI28" s="131"/>
      <c r="AJ28" s="269"/>
      <c r="AK28" s="6"/>
      <c r="AX28" s="12"/>
      <c r="AY28" s="12"/>
      <c r="AZ28" s="12"/>
    </row>
    <row r="29" spans="1:52" ht="18.75" x14ac:dyDescent="0.3">
      <c r="A29" s="64">
        <v>12</v>
      </c>
      <c r="B29" s="271">
        <v>800066000</v>
      </c>
      <c r="C29" s="271"/>
      <c r="D29" s="271"/>
      <c r="E29" s="130">
        <v>0.58140606762908009</v>
      </c>
      <c r="F29" s="130"/>
      <c r="G29" s="130"/>
      <c r="H29" s="131">
        <v>0.41859393237091985</v>
      </c>
      <c r="I29" s="131"/>
      <c r="J29" s="131"/>
      <c r="K29" s="130">
        <v>0.33520985234683737</v>
      </c>
      <c r="L29" s="130"/>
      <c r="M29" s="130">
        <v>0.17366663070056546</v>
      </c>
      <c r="N29" s="130"/>
      <c r="O29" s="130"/>
      <c r="P29" s="130"/>
      <c r="Q29" s="130">
        <v>0.16154322164627191</v>
      </c>
      <c r="R29" s="130"/>
      <c r="S29" s="130"/>
      <c r="T29" s="131">
        <v>8.3384080024082513E-2</v>
      </c>
      <c r="U29" s="131"/>
      <c r="V29" s="131"/>
      <c r="W29" s="131"/>
      <c r="X29" s="130">
        <v>8.3092779238592707E-3</v>
      </c>
      <c r="Y29" s="130"/>
      <c r="Z29" s="130"/>
      <c r="AA29" s="130">
        <v>2.2143047530927152E-2</v>
      </c>
      <c r="AB29" s="130"/>
      <c r="AC29" s="130"/>
      <c r="AD29" s="130">
        <v>6.9550310417014621E-2</v>
      </c>
      <c r="AE29" s="130"/>
      <c r="AF29" s="130"/>
      <c r="AG29" s="130"/>
      <c r="AH29" s="131">
        <v>4.5123908145533624E-2</v>
      </c>
      <c r="AI29" s="131"/>
      <c r="AJ29" s="269"/>
      <c r="AK29" s="6"/>
      <c r="AX29" s="12"/>
      <c r="AY29" s="12"/>
      <c r="AZ29" s="12"/>
    </row>
    <row r="30" spans="1:52" ht="18.75" x14ac:dyDescent="0.3">
      <c r="A30" s="64">
        <v>13</v>
      </c>
      <c r="B30" s="271">
        <v>800157130</v>
      </c>
      <c r="C30" s="271"/>
      <c r="D30" s="271"/>
      <c r="E30" s="130">
        <v>0.55042219533558989</v>
      </c>
      <c r="F30" s="130"/>
      <c r="G30" s="130"/>
      <c r="H30" s="131">
        <v>0.44957780466441016</v>
      </c>
      <c r="I30" s="131"/>
      <c r="J30" s="131"/>
      <c r="K30" s="130">
        <v>0.26398051693880104</v>
      </c>
      <c r="L30" s="130"/>
      <c r="M30" s="130">
        <v>0.10003912762031483</v>
      </c>
      <c r="N30" s="130"/>
      <c r="O30" s="130"/>
      <c r="P30" s="130"/>
      <c r="Q30" s="130">
        <v>0.1639413893184862</v>
      </c>
      <c r="R30" s="130"/>
      <c r="S30" s="130"/>
      <c r="T30" s="131">
        <v>0.1855972877256091</v>
      </c>
      <c r="U30" s="131"/>
      <c r="V30" s="131"/>
      <c r="W30" s="131"/>
      <c r="X30" s="130">
        <v>2.3798083666905202E-2</v>
      </c>
      <c r="Y30" s="130"/>
      <c r="Z30" s="130"/>
      <c r="AA30" s="130">
        <v>0.16086361456384651</v>
      </c>
      <c r="AB30" s="130"/>
      <c r="AC30" s="130"/>
      <c r="AD30" s="130">
        <v>4.8531756828667783E-2</v>
      </c>
      <c r="AE30" s="130"/>
      <c r="AF30" s="130"/>
      <c r="AG30" s="130"/>
      <c r="AH30" s="131">
        <v>3.6502351442326317E-2</v>
      </c>
      <c r="AI30" s="131"/>
      <c r="AJ30" s="269"/>
      <c r="AK30" s="6"/>
      <c r="AX30" s="12"/>
      <c r="AY30" s="12"/>
      <c r="AZ30" s="12"/>
    </row>
    <row r="31" spans="1:52" ht="18.75" x14ac:dyDescent="0.3">
      <c r="A31" s="64">
        <v>14</v>
      </c>
      <c r="B31" s="271">
        <v>830012182</v>
      </c>
      <c r="C31" s="271"/>
      <c r="D31" s="271"/>
      <c r="E31" s="130">
        <v>0.54910030096419593</v>
      </c>
      <c r="F31" s="130"/>
      <c r="G31" s="130"/>
      <c r="H31" s="131">
        <v>0.45089969903580407</v>
      </c>
      <c r="I31" s="131"/>
      <c r="J31" s="131"/>
      <c r="K31" s="130">
        <v>0.29106001213870736</v>
      </c>
      <c r="L31" s="130"/>
      <c r="M31" s="130">
        <v>0.11118086641869297</v>
      </c>
      <c r="N31" s="130"/>
      <c r="O31" s="130"/>
      <c r="P31" s="130"/>
      <c r="Q31" s="130">
        <v>0.1798791457200144</v>
      </c>
      <c r="R31" s="130"/>
      <c r="S31" s="130"/>
      <c r="T31" s="131">
        <v>0.15983968689709668</v>
      </c>
      <c r="U31" s="131"/>
      <c r="V31" s="131"/>
      <c r="W31" s="131"/>
      <c r="X31" s="130">
        <v>7.5377456988952232E-3</v>
      </c>
      <c r="Y31" s="130"/>
      <c r="Z31" s="130"/>
      <c r="AA31" s="130">
        <v>0.11496113334829007</v>
      </c>
      <c r="AB31" s="130"/>
      <c r="AC31" s="130"/>
      <c r="AD31" s="130">
        <v>5.2416299247701845E-2</v>
      </c>
      <c r="AE31" s="130"/>
      <c r="AF31" s="130"/>
      <c r="AG31" s="130"/>
      <c r="AH31" s="131">
        <v>3.6092273433530629E-2</v>
      </c>
      <c r="AI31" s="131"/>
      <c r="AJ31" s="269"/>
      <c r="AK31" s="6"/>
      <c r="AX31" s="12"/>
      <c r="AY31" s="12"/>
      <c r="AZ31" s="12"/>
    </row>
    <row r="32" spans="1:52" ht="18.75" x14ac:dyDescent="0.3">
      <c r="A32" s="65">
        <v>15</v>
      </c>
      <c r="B32" s="272">
        <v>890112179</v>
      </c>
      <c r="C32" s="272"/>
      <c r="D32" s="272"/>
      <c r="E32" s="133">
        <v>0.53865337559479465</v>
      </c>
      <c r="F32" s="133"/>
      <c r="G32" s="133"/>
      <c r="H32" s="132">
        <v>0.46134662440520535</v>
      </c>
      <c r="I32" s="132"/>
      <c r="J32" s="132"/>
      <c r="K32" s="133">
        <v>0.31132659536334417</v>
      </c>
      <c r="L32" s="133"/>
      <c r="M32" s="133">
        <v>0.13285408705750565</v>
      </c>
      <c r="N32" s="133"/>
      <c r="O32" s="133"/>
      <c r="P32" s="133"/>
      <c r="Q32" s="133">
        <v>0.17847250830583852</v>
      </c>
      <c r="R32" s="133"/>
      <c r="S32" s="133"/>
      <c r="T32" s="132">
        <v>0.15002002904186115</v>
      </c>
      <c r="U32" s="132"/>
      <c r="V32" s="132"/>
      <c r="W32" s="132"/>
      <c r="X32" s="133">
        <v>0.14227758904438861</v>
      </c>
      <c r="Y32" s="133"/>
      <c r="Z32" s="133"/>
      <c r="AA32" s="133">
        <v>0.17230412240903906</v>
      </c>
      <c r="AB32" s="133"/>
      <c r="AC32" s="133"/>
      <c r="AD32" s="133">
        <v>0.11999349567721071</v>
      </c>
      <c r="AE32" s="133"/>
      <c r="AF32" s="133"/>
      <c r="AG32" s="133"/>
      <c r="AH32" s="132">
        <v>9.9704959685875949E-2</v>
      </c>
      <c r="AI32" s="132"/>
      <c r="AJ32" s="270"/>
      <c r="AK32" s="6"/>
      <c r="AX32" s="12"/>
      <c r="AY32" s="12"/>
      <c r="AZ32" s="12"/>
    </row>
    <row r="33" spans="1:52" s="4" customFormat="1" x14ac:dyDescent="0.25">
      <c r="A33" s="13"/>
      <c r="B33" s="39"/>
      <c r="C33" s="39"/>
      <c r="D33" s="39"/>
      <c r="E33" s="39"/>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6"/>
      <c r="AM33" s="6"/>
      <c r="AX33" s="12"/>
      <c r="AY33" s="12"/>
      <c r="AZ33" s="12"/>
    </row>
    <row r="34" spans="1:52" s="4" customFormat="1" x14ac:dyDescent="0.25">
      <c r="A34" s="13"/>
      <c r="B34" s="39"/>
      <c r="C34" s="39"/>
      <c r="D34" s="39"/>
      <c r="E34" s="39"/>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2"/>
      <c r="AX34" s="12"/>
      <c r="AY34" s="12"/>
      <c r="AZ34" s="12"/>
    </row>
    <row r="35" spans="1:52" ht="21" x14ac:dyDescent="0.35">
      <c r="A35" s="119" t="s">
        <v>115</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6"/>
      <c r="AX35" s="12"/>
      <c r="AY35" s="12"/>
      <c r="AZ35" s="12"/>
    </row>
    <row r="36" spans="1:52" ht="29.25" customHeight="1" x14ac:dyDescent="0.25">
      <c r="A36" s="125" t="s">
        <v>136</v>
      </c>
      <c r="B36" s="125"/>
      <c r="C36" s="125"/>
      <c r="D36" s="125"/>
      <c r="E36" s="125"/>
      <c r="F36" s="125"/>
      <c r="G36" s="125"/>
      <c r="H36" s="125"/>
      <c r="I36" s="125"/>
      <c r="K36" s="126" t="s">
        <v>68</v>
      </c>
      <c r="L36" s="127"/>
      <c r="M36" s="127"/>
      <c r="N36" s="127"/>
      <c r="O36" s="127"/>
      <c r="P36" s="127"/>
      <c r="Q36" s="128"/>
      <c r="S36" s="136" t="s">
        <v>116</v>
      </c>
      <c r="T36" s="136"/>
      <c r="U36" s="136"/>
      <c r="V36" s="136"/>
      <c r="W36" s="136"/>
      <c r="X36" s="6"/>
      <c r="Y36" s="137" t="s">
        <v>93</v>
      </c>
      <c r="Z36" s="138"/>
      <c r="AA36" s="139"/>
      <c r="AB36" s="6"/>
      <c r="AC36" s="136" t="s">
        <v>94</v>
      </c>
      <c r="AD36" s="136"/>
      <c r="AF36" s="129" t="s">
        <v>40</v>
      </c>
      <c r="AG36" s="129"/>
      <c r="AH36" s="129"/>
      <c r="AI36" s="129"/>
      <c r="AJ36" s="129"/>
      <c r="AK36" s="6"/>
      <c r="AX36" s="12"/>
      <c r="AY36" s="12"/>
      <c r="AZ36" s="12"/>
    </row>
    <row r="37" spans="1:52" ht="15" customHeight="1" x14ac:dyDescent="0.25">
      <c r="A37" s="125"/>
      <c r="B37" s="125"/>
      <c r="C37" s="125"/>
      <c r="D37" s="125"/>
      <c r="E37" s="125"/>
      <c r="F37" s="125"/>
      <c r="G37" s="125"/>
      <c r="H37" s="125"/>
      <c r="I37" s="125"/>
      <c r="K37" s="121" t="s">
        <v>47</v>
      </c>
      <c r="L37" s="121" t="s">
        <v>48</v>
      </c>
      <c r="M37" s="121"/>
      <c r="N37" s="121" t="s">
        <v>49</v>
      </c>
      <c r="O37" s="121"/>
      <c r="P37" s="121" t="s">
        <v>90</v>
      </c>
      <c r="Q37" s="121"/>
      <c r="S37" s="122" t="s">
        <v>62</v>
      </c>
      <c r="T37" s="122"/>
      <c r="U37" s="122"/>
      <c r="V37" s="122"/>
      <c r="W37" s="122"/>
      <c r="X37" s="6"/>
      <c r="Y37" s="137"/>
      <c r="Z37" s="138"/>
      <c r="AA37" s="139"/>
      <c r="AB37" s="6"/>
      <c r="AC37" s="121"/>
      <c r="AD37" s="121"/>
      <c r="AF37" s="129"/>
      <c r="AG37" s="129"/>
      <c r="AH37" s="129"/>
      <c r="AI37" s="129"/>
      <c r="AJ37" s="129"/>
      <c r="AK37" s="6"/>
      <c r="AX37" s="12"/>
      <c r="AY37" s="12"/>
      <c r="AZ37" s="12"/>
    </row>
    <row r="38" spans="1:52" ht="15" customHeight="1" x14ac:dyDescent="0.25">
      <c r="A38" s="125"/>
      <c r="B38" s="125"/>
      <c r="C38" s="125"/>
      <c r="D38" s="125"/>
      <c r="E38" s="125"/>
      <c r="F38" s="125"/>
      <c r="G38" s="125"/>
      <c r="H38" s="125"/>
      <c r="I38" s="125"/>
      <c r="K38" s="121"/>
      <c r="L38" s="121"/>
      <c r="M38" s="121"/>
      <c r="N38" s="121"/>
      <c r="O38" s="121"/>
      <c r="P38" s="121"/>
      <c r="Q38" s="121"/>
      <c r="S38" s="123" t="s">
        <v>38</v>
      </c>
      <c r="T38" s="124"/>
      <c r="V38" s="122" t="s">
        <v>0</v>
      </c>
      <c r="W38" s="122"/>
      <c r="X38" s="6"/>
      <c r="Y38" s="126"/>
      <c r="Z38" s="127"/>
      <c r="AA38" s="128"/>
      <c r="AB38" s="6"/>
      <c r="AC38" s="121"/>
      <c r="AD38" s="121"/>
      <c r="AF38" s="129"/>
      <c r="AG38" s="129"/>
      <c r="AH38" s="129"/>
      <c r="AI38" s="129"/>
      <c r="AJ38" s="129"/>
      <c r="AK38" s="6"/>
      <c r="AX38" s="12"/>
      <c r="AY38" s="12"/>
      <c r="AZ38" s="12"/>
    </row>
    <row r="39" spans="1:52" ht="33" customHeight="1" x14ac:dyDescent="0.3">
      <c r="A39" s="268" t="s">
        <v>63</v>
      </c>
      <c r="B39" s="268"/>
      <c r="C39" s="268"/>
      <c r="D39" s="268"/>
      <c r="E39" s="84" t="s">
        <v>15</v>
      </c>
      <c r="F39" s="142" t="s">
        <v>91</v>
      </c>
      <c r="G39" s="142"/>
      <c r="H39" s="142"/>
      <c r="I39" s="142"/>
      <c r="K39" s="79">
        <f>AVERAGE($H$18:$H$32)</f>
        <v>0.32531867819559002</v>
      </c>
      <c r="L39" s="135">
        <f>MEDIAN($H$18:$H$32)</f>
        <v>0.33778500060550154</v>
      </c>
      <c r="M39" s="135"/>
      <c r="N39" s="135">
        <v>0.34</v>
      </c>
      <c r="O39" s="135"/>
      <c r="P39" s="135">
        <f>_xlfn.STDEV.S($H$18:$H$32)</f>
        <v>0.10531142083521548</v>
      </c>
      <c r="Q39" s="135"/>
      <c r="S39" s="81">
        <f>COUNT($A$18:$A$32)</f>
        <v>15</v>
      </c>
      <c r="T39" s="60">
        <f>+$N$39</f>
        <v>0.34</v>
      </c>
      <c r="U39" s="8"/>
      <c r="V39" s="61">
        <v>32</v>
      </c>
      <c r="W39" s="62">
        <v>0.38929999999999998</v>
      </c>
      <c r="X39" s="6"/>
      <c r="Y39" s="141">
        <f>_xlfn.STDEV.S($T$39,$W$39)</f>
        <v>3.4860364312496755E-2</v>
      </c>
      <c r="Z39" s="141"/>
      <c r="AA39" s="141"/>
      <c r="AB39" s="56"/>
      <c r="AC39" s="141">
        <f>($S$39*$T$39+$V$39*$W$39)/($S$39+$V$39)</f>
        <v>0.37356595744680854</v>
      </c>
      <c r="AD39" s="141"/>
      <c r="AF39" s="237" t="s">
        <v>41</v>
      </c>
      <c r="AG39" s="237"/>
      <c r="AH39" s="237"/>
      <c r="AI39" s="237"/>
      <c r="AJ39" s="237"/>
      <c r="AK39" s="6"/>
      <c r="AM39" s="15"/>
      <c r="AX39" s="12"/>
      <c r="AY39" s="12"/>
      <c r="AZ39" s="12"/>
    </row>
    <row r="40" spans="1:52" ht="33" customHeight="1" x14ac:dyDescent="0.3">
      <c r="A40" s="268" t="s">
        <v>66</v>
      </c>
      <c r="B40" s="268"/>
      <c r="C40" s="268" t="s">
        <v>64</v>
      </c>
      <c r="D40" s="268"/>
      <c r="E40" s="82" t="s">
        <v>15</v>
      </c>
      <c r="F40" s="134" t="s">
        <v>110</v>
      </c>
      <c r="G40" s="134"/>
      <c r="H40" s="134"/>
      <c r="I40" s="134"/>
      <c r="K40" s="79">
        <f>AVERAGE($T$18:$T$32)</f>
        <v>8.7539549391726895E-2</v>
      </c>
      <c r="L40" s="135">
        <f>MEDIAN($T$18:$T$32)</f>
        <v>8.3384080024082513E-2</v>
      </c>
      <c r="M40" s="135"/>
      <c r="N40" s="135">
        <v>0.08</v>
      </c>
      <c r="O40" s="135"/>
      <c r="P40" s="135">
        <f>_xlfn.STDEV.S($T$18:$T$32)</f>
        <v>4.8764338994139185E-2</v>
      </c>
      <c r="Q40" s="135"/>
      <c r="S40" s="81">
        <f>COUNT($A$18:$A$32)</f>
        <v>15</v>
      </c>
      <c r="T40" s="60">
        <f>+$N$40</f>
        <v>0.08</v>
      </c>
      <c r="V40" s="61">
        <v>32</v>
      </c>
      <c r="W40" s="62">
        <v>0.11459999999999999</v>
      </c>
      <c r="X40" s="6"/>
      <c r="Y40" s="140">
        <f>_xlfn.STDEV.S($T$40,$W$40)</f>
        <v>2.4465894629054501E-2</v>
      </c>
      <c r="Z40" s="140"/>
      <c r="AA40" s="140"/>
      <c r="AB40" s="56"/>
      <c r="AC40" s="141">
        <f>($S$40*$T$40+$V$40*$W$40)/($S$40+$V$40)</f>
        <v>0.10355744680851063</v>
      </c>
      <c r="AD40" s="141"/>
      <c r="AF40" s="237"/>
      <c r="AG40" s="237"/>
      <c r="AH40" s="237"/>
      <c r="AI40" s="237"/>
      <c r="AJ40" s="237"/>
      <c r="AK40" s="6"/>
      <c r="AX40" s="12"/>
      <c r="AY40" s="12"/>
      <c r="AZ40" s="12"/>
    </row>
    <row r="41" spans="1:52" ht="33" customHeight="1" x14ac:dyDescent="0.3">
      <c r="A41" s="268" t="s">
        <v>65</v>
      </c>
      <c r="B41" s="268"/>
      <c r="C41" s="268" t="s">
        <v>64</v>
      </c>
      <c r="D41" s="268"/>
      <c r="E41" s="82" t="s">
        <v>15</v>
      </c>
      <c r="F41" s="134" t="s">
        <v>92</v>
      </c>
      <c r="G41" s="134"/>
      <c r="H41" s="134"/>
      <c r="I41" s="134"/>
      <c r="K41" s="79">
        <f>AVERAGE($AH$18:$AH$32)</f>
        <v>4.6533603116876453E-2</v>
      </c>
      <c r="L41" s="135">
        <f>MEDIAN($AH$18:$AH$32)</f>
        <v>4.5123908145533624E-2</v>
      </c>
      <c r="M41" s="135"/>
      <c r="N41" s="135">
        <v>0.04</v>
      </c>
      <c r="O41" s="135"/>
      <c r="P41" s="135">
        <f>_xlfn.STDEV.S($AH$18:$AH$32)</f>
        <v>2.2864693271907568E-2</v>
      </c>
      <c r="Q41" s="135"/>
      <c r="S41" s="81">
        <f>COUNT($A$18:$A$32)</f>
        <v>15</v>
      </c>
      <c r="T41" s="60">
        <f>+$N$41</f>
        <v>0.04</v>
      </c>
      <c r="V41" s="61">
        <v>32</v>
      </c>
      <c r="W41" s="62">
        <v>5.1400000000000001E-2</v>
      </c>
      <c r="X41" s="6"/>
      <c r="Y41" s="141">
        <f>_xlfn.STDEV.S($T$41,$W$41)</f>
        <v>8.0610173055265921E-3</v>
      </c>
      <c r="Z41" s="141"/>
      <c r="AA41" s="141"/>
      <c r="AB41" s="63"/>
      <c r="AC41" s="141">
        <f>($S$41*$T$41+$V$41*$W$41)/($S$41+$V$41)</f>
        <v>4.776170212765958E-2</v>
      </c>
      <c r="AD41" s="141"/>
      <c r="AF41" s="237"/>
      <c r="AG41" s="237"/>
      <c r="AH41" s="237"/>
      <c r="AI41" s="237"/>
      <c r="AJ41" s="237"/>
      <c r="AK41" s="6"/>
      <c r="AX41" s="12"/>
      <c r="AY41" s="12"/>
      <c r="AZ41" s="12"/>
    </row>
    <row r="42" spans="1:52" s="8" customFormat="1" x14ac:dyDescent="0.25">
      <c r="A42" s="26"/>
      <c r="B42" s="40"/>
      <c r="C42" s="40"/>
      <c r="D42" s="40"/>
      <c r="E42" s="40"/>
      <c r="F42" s="40"/>
      <c r="G42" s="40"/>
      <c r="H42" s="40"/>
      <c r="I42" s="40"/>
      <c r="K42" s="41"/>
      <c r="L42" s="41"/>
      <c r="M42" s="41"/>
      <c r="N42" s="41"/>
      <c r="O42" s="41"/>
      <c r="P42" s="41"/>
      <c r="Q42" s="41"/>
      <c r="S42" s="13"/>
      <c r="T42" s="42"/>
      <c r="V42" s="13"/>
      <c r="W42" s="42"/>
      <c r="Y42" s="42"/>
      <c r="Z42" s="42"/>
      <c r="AA42" s="42"/>
      <c r="AC42" s="42"/>
      <c r="AD42" s="42"/>
      <c r="AF42" s="40"/>
      <c r="AG42" s="40"/>
      <c r="AH42" s="40"/>
      <c r="AI42" s="40"/>
      <c r="AJ42" s="40"/>
      <c r="AK42" s="40"/>
      <c r="AL42" s="40"/>
      <c r="AX42" s="12"/>
      <c r="AY42" s="12"/>
      <c r="AZ42" s="12"/>
    </row>
    <row r="43" spans="1:52" s="8" customFormat="1" x14ac:dyDescent="0.25">
      <c r="A43" s="26"/>
      <c r="B43" s="40"/>
      <c r="C43" s="40"/>
      <c r="D43" s="40"/>
      <c r="E43" s="40"/>
      <c r="F43" s="40"/>
      <c r="G43" s="40"/>
      <c r="H43" s="40"/>
      <c r="I43" s="40"/>
      <c r="K43" s="41"/>
      <c r="L43" s="41"/>
      <c r="M43" s="41"/>
      <c r="N43" s="41"/>
      <c r="O43" s="41"/>
      <c r="P43" s="41"/>
      <c r="Q43" s="41"/>
      <c r="S43" s="13"/>
      <c r="T43" s="42"/>
      <c r="V43" s="13"/>
      <c r="W43" s="42"/>
      <c r="Y43" s="42"/>
      <c r="Z43" s="42"/>
      <c r="AA43" s="42"/>
      <c r="AC43" s="42"/>
      <c r="AD43" s="42"/>
      <c r="AF43" s="40"/>
      <c r="AG43" s="40"/>
      <c r="AH43" s="40"/>
      <c r="AI43" s="40"/>
      <c r="AJ43" s="40"/>
      <c r="AK43" s="40"/>
      <c r="AL43" s="40"/>
      <c r="AX43" s="12"/>
      <c r="AY43" s="12"/>
      <c r="AZ43" s="12"/>
    </row>
    <row r="44" spans="1:52" ht="21" x14ac:dyDescent="0.35">
      <c r="A44" s="119" t="s">
        <v>115</v>
      </c>
      <c r="B44" s="119"/>
      <c r="C44" s="119"/>
      <c r="D44" s="119"/>
      <c r="E44" s="119"/>
      <c r="F44" s="119"/>
      <c r="G44" s="119"/>
      <c r="H44" s="119"/>
      <c r="I44" s="119"/>
      <c r="J44" s="119"/>
      <c r="K44" s="119"/>
      <c r="L44" s="119"/>
      <c r="M44" s="119"/>
      <c r="N44" s="119"/>
      <c r="O44" s="119"/>
      <c r="P44" s="119"/>
      <c r="Q44" s="119"/>
      <c r="R44" s="119"/>
      <c r="S44" s="238"/>
      <c r="T44" s="238"/>
      <c r="U44" s="238"/>
      <c r="V44" s="238"/>
      <c r="W44" s="238"/>
      <c r="X44" s="238"/>
      <c r="Y44" s="238"/>
      <c r="Z44" s="238"/>
      <c r="AA44" s="238"/>
      <c r="AB44" s="238"/>
      <c r="AC44" s="238"/>
      <c r="AD44" s="238"/>
      <c r="AE44" s="119"/>
      <c r="AF44" s="119"/>
      <c r="AG44" s="119"/>
      <c r="AH44" s="119"/>
      <c r="AI44" s="119"/>
      <c r="AJ44" s="119"/>
      <c r="AK44" s="40"/>
      <c r="AL44" s="40"/>
      <c r="AX44" s="12"/>
      <c r="AY44" s="12"/>
      <c r="AZ44" s="12"/>
    </row>
    <row r="45" spans="1:52" x14ac:dyDescent="0.25">
      <c r="A45" s="279" t="s">
        <v>117</v>
      </c>
      <c r="B45" s="280"/>
      <c r="C45" s="280"/>
      <c r="D45" s="280"/>
      <c r="E45" s="280"/>
      <c r="F45" s="280"/>
      <c r="G45" s="280"/>
      <c r="H45" s="280"/>
      <c r="I45" s="280"/>
      <c r="J45" s="280"/>
      <c r="K45" s="280"/>
      <c r="L45" s="280"/>
      <c r="M45" s="280"/>
      <c r="N45" s="280"/>
      <c r="O45" s="280"/>
      <c r="P45" s="280"/>
      <c r="Q45" s="280"/>
      <c r="S45" s="137" t="s">
        <v>68</v>
      </c>
      <c r="T45" s="138"/>
      <c r="U45" s="138"/>
      <c r="V45" s="138"/>
      <c r="W45" s="138"/>
      <c r="X45" s="138"/>
      <c r="Y45" s="138"/>
      <c r="Z45" s="138"/>
      <c r="AA45" s="138"/>
      <c r="AB45" s="138"/>
      <c r="AC45" s="138"/>
      <c r="AD45" s="139"/>
      <c r="AF45" s="129" t="s">
        <v>40</v>
      </c>
      <c r="AG45" s="129"/>
      <c r="AH45" s="129"/>
      <c r="AI45" s="129"/>
      <c r="AJ45" s="129"/>
      <c r="AK45" s="6"/>
      <c r="AX45" s="12"/>
      <c r="AY45" s="12"/>
      <c r="AZ45" s="12"/>
    </row>
    <row r="46" spans="1:52" ht="32.25" customHeight="1" x14ac:dyDescent="0.25">
      <c r="A46" s="281"/>
      <c r="B46" s="282"/>
      <c r="C46" s="282"/>
      <c r="D46" s="282"/>
      <c r="E46" s="282"/>
      <c r="F46" s="282"/>
      <c r="G46" s="282"/>
      <c r="H46" s="282"/>
      <c r="I46" s="282"/>
      <c r="J46" s="282"/>
      <c r="K46" s="282"/>
      <c r="L46" s="282"/>
      <c r="M46" s="282"/>
      <c r="N46" s="282"/>
      <c r="O46" s="282"/>
      <c r="P46" s="282"/>
      <c r="Q46" s="282"/>
      <c r="S46" s="277" t="s">
        <v>47</v>
      </c>
      <c r="T46" s="278"/>
      <c r="V46" s="121" t="s">
        <v>48</v>
      </c>
      <c r="W46" s="121"/>
      <c r="X46" s="6"/>
      <c r="Y46" s="121" t="s">
        <v>49</v>
      </c>
      <c r="Z46" s="121"/>
      <c r="AA46" s="121"/>
      <c r="AB46" s="6"/>
      <c r="AC46" s="277" t="s">
        <v>90</v>
      </c>
      <c r="AD46" s="278"/>
      <c r="AF46" s="129"/>
      <c r="AG46" s="129"/>
      <c r="AH46" s="129"/>
      <c r="AI46" s="129"/>
      <c r="AJ46" s="129"/>
      <c r="AK46" s="6"/>
      <c r="AX46" s="12"/>
      <c r="AY46" s="12"/>
      <c r="AZ46" s="12"/>
    </row>
    <row r="47" spans="1:52" ht="33" customHeight="1" x14ac:dyDescent="0.3">
      <c r="A47" s="220" t="s">
        <v>10</v>
      </c>
      <c r="B47" s="220"/>
      <c r="C47" s="220"/>
      <c r="D47" s="220"/>
      <c r="E47" s="220"/>
      <c r="F47" s="220"/>
      <c r="G47" s="220"/>
      <c r="H47" s="220"/>
      <c r="I47" s="220"/>
      <c r="J47" s="85" t="s">
        <v>15</v>
      </c>
      <c r="K47" s="134" t="s">
        <v>118</v>
      </c>
      <c r="L47" s="134"/>
      <c r="M47" s="134"/>
      <c r="N47" s="134"/>
      <c r="O47" s="134"/>
      <c r="P47" s="134"/>
      <c r="Q47" s="134"/>
      <c r="R47" s="43"/>
      <c r="S47" s="218">
        <f>AVERAGE($E$18:$E$32)</f>
        <v>0.67468132180441009</v>
      </c>
      <c r="T47" s="219"/>
      <c r="U47" s="56"/>
      <c r="V47" s="135">
        <f>MEDIAN($E$18:$E$32)</f>
        <v>0.66221499939449846</v>
      </c>
      <c r="W47" s="135"/>
      <c r="X47" s="56"/>
      <c r="Y47" s="239">
        <v>0.66</v>
      </c>
      <c r="Z47" s="239"/>
      <c r="AA47" s="239"/>
      <c r="AB47" s="56"/>
      <c r="AC47" s="135">
        <f>_xlfn.STDEV.S($E$18:$E$32)</f>
        <v>0.10531142083521502</v>
      </c>
      <c r="AD47" s="135"/>
      <c r="AF47" s="254" t="s">
        <v>138</v>
      </c>
      <c r="AG47" s="254"/>
      <c r="AH47" s="254"/>
      <c r="AI47" s="254"/>
      <c r="AJ47" s="254"/>
      <c r="AK47" s="6"/>
      <c r="AX47" s="12"/>
      <c r="AY47" s="12"/>
      <c r="AZ47" s="12"/>
    </row>
    <row r="48" spans="1:52" ht="33" customHeight="1" x14ac:dyDescent="0.3">
      <c r="A48" s="220" t="s">
        <v>103</v>
      </c>
      <c r="B48" s="220"/>
      <c r="C48" s="220"/>
      <c r="D48" s="220"/>
      <c r="E48" s="220"/>
      <c r="F48" s="220"/>
      <c r="G48" s="220"/>
      <c r="H48" s="220"/>
      <c r="I48" s="220"/>
      <c r="J48" s="85" t="s">
        <v>15</v>
      </c>
      <c r="K48" s="134" t="s">
        <v>119</v>
      </c>
      <c r="L48" s="134"/>
      <c r="M48" s="134"/>
      <c r="N48" s="134"/>
      <c r="O48" s="134"/>
      <c r="P48" s="134"/>
      <c r="Q48" s="134"/>
      <c r="R48" s="43"/>
      <c r="S48" s="218">
        <f>AVERAGE($K$18:$K$32)</f>
        <v>0.23777912880386307</v>
      </c>
      <c r="T48" s="219"/>
      <c r="U48" s="56"/>
      <c r="V48" s="135">
        <f>MEDIAN($K$18:$K$32)</f>
        <v>0.26398051693880104</v>
      </c>
      <c r="W48" s="135"/>
      <c r="X48" s="56"/>
      <c r="Y48" s="239">
        <v>0.25</v>
      </c>
      <c r="Z48" s="239"/>
      <c r="AA48" s="239"/>
      <c r="AB48" s="56"/>
      <c r="AC48" s="135">
        <f>_xlfn.STDEV.S($K$18:$K$32)</f>
        <v>7.9493998825702697E-2</v>
      </c>
      <c r="AD48" s="135"/>
      <c r="AF48" s="254"/>
      <c r="AG48" s="254"/>
      <c r="AH48" s="254"/>
      <c r="AI48" s="254"/>
      <c r="AJ48" s="254"/>
      <c r="AK48" s="6"/>
      <c r="AX48" s="12"/>
      <c r="AY48" s="12"/>
      <c r="AZ48" s="12"/>
    </row>
    <row r="49" spans="1:52" ht="33" customHeight="1" x14ac:dyDescent="0.3">
      <c r="A49" s="220" t="s">
        <v>101</v>
      </c>
      <c r="B49" s="220"/>
      <c r="C49" s="220"/>
      <c r="D49" s="220"/>
      <c r="E49" s="220"/>
      <c r="F49" s="220"/>
      <c r="G49" s="220"/>
      <c r="H49" s="220"/>
      <c r="I49" s="220"/>
      <c r="J49" s="85" t="s">
        <v>15</v>
      </c>
      <c r="K49" s="134" t="s">
        <v>120</v>
      </c>
      <c r="L49" s="134"/>
      <c r="M49" s="134"/>
      <c r="N49" s="134"/>
      <c r="O49" s="134"/>
      <c r="P49" s="134"/>
      <c r="Q49" s="134"/>
      <c r="R49" s="43"/>
      <c r="S49" s="218">
        <f>AVERAGE($M$18:$M$32)</f>
        <v>8.842983443407125E-2</v>
      </c>
      <c r="T49" s="219"/>
      <c r="U49" s="56"/>
      <c r="V49" s="135">
        <f>MEDIAN($M$18:$M$32)</f>
        <v>8.6096817238530576E-2</v>
      </c>
      <c r="W49" s="135"/>
      <c r="X49" s="56"/>
      <c r="Y49" s="239">
        <v>0.09</v>
      </c>
      <c r="Z49" s="239"/>
      <c r="AA49" s="239"/>
      <c r="AB49" s="56"/>
      <c r="AC49" s="135">
        <f>_xlfn.STDEV.S(M$18:$M$32)</f>
        <v>4.0119366779107955E-2</v>
      </c>
      <c r="AD49" s="135"/>
      <c r="AF49" s="254"/>
      <c r="AG49" s="254"/>
      <c r="AH49" s="254"/>
      <c r="AI49" s="254"/>
      <c r="AJ49" s="254"/>
      <c r="AK49" s="6"/>
      <c r="AX49" s="12"/>
      <c r="AY49" s="12"/>
      <c r="AZ49" s="12"/>
    </row>
    <row r="50" spans="1:52" ht="33" customHeight="1" x14ac:dyDescent="0.3">
      <c r="A50" s="220" t="s">
        <v>102</v>
      </c>
      <c r="B50" s="220"/>
      <c r="C50" s="220"/>
      <c r="D50" s="220"/>
      <c r="E50" s="220"/>
      <c r="F50" s="220"/>
      <c r="G50" s="220"/>
      <c r="H50" s="220"/>
      <c r="I50" s="220"/>
      <c r="J50" s="85" t="s">
        <v>15</v>
      </c>
      <c r="K50" s="134" t="s">
        <v>121</v>
      </c>
      <c r="L50" s="134"/>
      <c r="M50" s="134"/>
      <c r="N50" s="134"/>
      <c r="O50" s="134"/>
      <c r="P50" s="134"/>
      <c r="Q50" s="134"/>
      <c r="R50" s="43"/>
      <c r="S50" s="218">
        <f>AVERAGE($Q$18:$Q$32)</f>
        <v>0.14934929436979186</v>
      </c>
      <c r="T50" s="219"/>
      <c r="U50" s="56"/>
      <c r="V50" s="135">
        <f>MEDIAN($Q$18:$Q$32)</f>
        <v>0.16154322164627191</v>
      </c>
      <c r="W50" s="135"/>
      <c r="X50" s="56"/>
      <c r="Y50" s="239">
        <v>0.14000000000000001</v>
      </c>
      <c r="Z50" s="239"/>
      <c r="AA50" s="239"/>
      <c r="AB50" s="56"/>
      <c r="AC50" s="135">
        <f>_xlfn.STDEV.S($Q$18:$Q$32)</f>
        <v>7.2243071083850682E-2</v>
      </c>
      <c r="AD50" s="135"/>
      <c r="AF50" s="254"/>
      <c r="AG50" s="254"/>
      <c r="AH50" s="254"/>
      <c r="AI50" s="254"/>
      <c r="AJ50" s="254"/>
      <c r="AK50" s="6"/>
      <c r="AX50" s="12"/>
      <c r="AY50" s="12"/>
      <c r="AZ50" s="12"/>
    </row>
    <row r="51" spans="1:52" ht="33" customHeight="1" x14ac:dyDescent="0.3">
      <c r="A51" s="220" t="s">
        <v>104</v>
      </c>
      <c r="B51" s="220"/>
      <c r="C51" s="220"/>
      <c r="D51" s="220"/>
      <c r="E51" s="220"/>
      <c r="F51" s="220"/>
      <c r="G51" s="220"/>
      <c r="H51" s="220"/>
      <c r="I51" s="220"/>
      <c r="J51" s="85" t="s">
        <v>15</v>
      </c>
      <c r="K51" s="134" t="s">
        <v>122</v>
      </c>
      <c r="L51" s="134"/>
      <c r="M51" s="134"/>
      <c r="N51" s="134"/>
      <c r="O51" s="134"/>
      <c r="P51" s="134"/>
      <c r="Q51" s="134"/>
      <c r="R51" s="43"/>
      <c r="S51" s="218">
        <f>AVERAGE($AA$18:$AA$32)</f>
        <v>6.3603540528369751E-2</v>
      </c>
      <c r="T51" s="219"/>
      <c r="U51" s="56"/>
      <c r="V51" s="135">
        <f>MEDIAN($AA$18:$AA$32)</f>
        <v>3.8367115599138579E-2</v>
      </c>
      <c r="W51" s="135"/>
      <c r="X51" s="56"/>
      <c r="Y51" s="239">
        <v>0.05</v>
      </c>
      <c r="Z51" s="239"/>
      <c r="AA51" s="239"/>
      <c r="AB51" s="56"/>
      <c r="AC51" s="135">
        <f>_xlfn.STDEV.S($AA$18:$AA$32)</f>
        <v>5.2524428945168518E-2</v>
      </c>
      <c r="AD51" s="135"/>
      <c r="AF51" s="254"/>
      <c r="AG51" s="254"/>
      <c r="AH51" s="254"/>
      <c r="AI51" s="254"/>
      <c r="AJ51" s="254"/>
      <c r="AK51" s="6"/>
      <c r="AX51" s="12"/>
      <c r="AY51" s="12"/>
      <c r="AZ51" s="12"/>
    </row>
    <row r="52" spans="1:52" ht="33" customHeight="1" x14ac:dyDescent="0.3">
      <c r="A52" s="220" t="s">
        <v>25</v>
      </c>
      <c r="B52" s="220"/>
      <c r="C52" s="220"/>
      <c r="D52" s="220"/>
      <c r="E52" s="220"/>
      <c r="F52" s="220"/>
      <c r="G52" s="220"/>
      <c r="H52" s="220"/>
      <c r="I52" s="220"/>
      <c r="J52" s="85" t="s">
        <v>15</v>
      </c>
      <c r="K52" s="134" t="s">
        <v>123</v>
      </c>
      <c r="L52" s="134"/>
      <c r="M52" s="134"/>
      <c r="N52" s="134"/>
      <c r="O52" s="134"/>
      <c r="P52" s="134"/>
      <c r="Q52" s="134"/>
      <c r="R52" s="43"/>
      <c r="S52" s="218">
        <f>AVERAGE($AD$18:$AD$32)</f>
        <v>6.8005924275675242E-2</v>
      </c>
      <c r="T52" s="219"/>
      <c r="U52" s="56"/>
      <c r="V52" s="135">
        <f>MEDIAN($AD$18:$AD$32)</f>
        <v>6.9550310417014621E-2</v>
      </c>
      <c r="W52" s="135"/>
      <c r="X52" s="56"/>
      <c r="Y52" s="239">
        <v>7.0000000000000007E-2</v>
      </c>
      <c r="Z52" s="239"/>
      <c r="AA52" s="239"/>
      <c r="AB52" s="57"/>
      <c r="AC52" s="135">
        <f>_xlfn.STDEV.S($AD$18:$AD$32)</f>
        <v>2.8606312820581518E-2</v>
      </c>
      <c r="AD52" s="135"/>
      <c r="AF52" s="254"/>
      <c r="AG52" s="254"/>
      <c r="AH52" s="254"/>
      <c r="AI52" s="254"/>
      <c r="AJ52" s="254"/>
      <c r="AK52" s="6"/>
      <c r="AX52" s="12"/>
      <c r="AY52" s="12"/>
      <c r="AZ52" s="12"/>
    </row>
    <row r="53" spans="1:52" x14ac:dyDescent="0.25">
      <c r="X53" s="6"/>
      <c r="AM53" s="2"/>
      <c r="AS53" s="16"/>
      <c r="AT53" s="16"/>
      <c r="AU53" s="16"/>
    </row>
    <row r="54" spans="1:52" x14ac:dyDescent="0.25">
      <c r="X54" s="6"/>
      <c r="AM54" s="2"/>
      <c r="AS54" s="16"/>
      <c r="AT54" s="16"/>
      <c r="AU54" s="16"/>
    </row>
    <row r="55" spans="1:52" ht="21" x14ac:dyDescent="0.35">
      <c r="A55" s="119" t="s">
        <v>126</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M55" s="2"/>
      <c r="AS55" s="16"/>
      <c r="AT55" s="16"/>
      <c r="AU55" s="16"/>
    </row>
    <row r="56" spans="1:52" ht="15" customHeight="1" x14ac:dyDescent="0.35">
      <c r="A56" s="143" t="s">
        <v>4</v>
      </c>
      <c r="B56" s="143"/>
      <c r="C56" s="143"/>
      <c r="D56" s="143"/>
      <c r="E56" s="143"/>
      <c r="F56" s="143"/>
      <c r="G56" s="143"/>
      <c r="H56" s="143"/>
      <c r="I56" s="143"/>
      <c r="J56" s="143"/>
      <c r="K56" s="143"/>
      <c r="L56" s="143"/>
      <c r="N56" s="144" t="s">
        <v>127</v>
      </c>
      <c r="O56" s="145"/>
      <c r="P56" s="148" t="s">
        <v>5</v>
      </c>
      <c r="Q56" s="149"/>
      <c r="R56" s="149"/>
      <c r="S56" s="149"/>
      <c r="T56" s="149"/>
      <c r="U56" s="149"/>
      <c r="V56" s="149"/>
      <c r="W56" s="150"/>
      <c r="Y56" s="151" t="s">
        <v>35</v>
      </c>
      <c r="Z56" s="152"/>
      <c r="AA56" s="153"/>
      <c r="AB56" s="50"/>
      <c r="AC56" s="154" t="s">
        <v>36</v>
      </c>
      <c r="AD56" s="154"/>
      <c r="AE56" s="154"/>
      <c r="AF56" s="154"/>
      <c r="AG56" s="50"/>
      <c r="AH56" s="154" t="s">
        <v>37</v>
      </c>
      <c r="AI56" s="154"/>
      <c r="AJ56" s="154"/>
    </row>
    <row r="57" spans="1:52" ht="15" customHeight="1" x14ac:dyDescent="0.25">
      <c r="A57" s="92"/>
      <c r="B57" s="92"/>
      <c r="C57" s="92"/>
      <c r="D57" s="92"/>
      <c r="E57" s="92"/>
      <c r="F57" s="92"/>
      <c r="G57" s="92"/>
      <c r="H57" s="92"/>
      <c r="I57" s="92"/>
      <c r="J57" s="92"/>
      <c r="K57" s="92"/>
      <c r="L57" s="92"/>
      <c r="N57" s="144"/>
      <c r="O57" s="145"/>
      <c r="P57" s="151"/>
      <c r="Q57" s="152"/>
      <c r="R57" s="152"/>
      <c r="S57" s="152"/>
      <c r="T57" s="152"/>
      <c r="U57" s="152"/>
      <c r="V57" s="152"/>
      <c r="W57" s="153"/>
      <c r="Y57" s="121" t="s">
        <v>79</v>
      </c>
      <c r="Z57" s="121"/>
      <c r="AA57" s="121"/>
      <c r="AC57" s="121" t="s">
        <v>80</v>
      </c>
      <c r="AD57" s="121"/>
      <c r="AE57" s="121"/>
      <c r="AF57" s="121"/>
      <c r="AH57" s="121" t="s">
        <v>81</v>
      </c>
      <c r="AI57" s="121"/>
      <c r="AJ57" s="121"/>
    </row>
    <row r="58" spans="1:52" ht="48.75" customHeight="1" x14ac:dyDescent="0.25">
      <c r="A58" s="92"/>
      <c r="B58" s="92"/>
      <c r="C58" s="92"/>
      <c r="D58" s="92"/>
      <c r="E58" s="92"/>
      <c r="F58" s="92"/>
      <c r="G58" s="92"/>
      <c r="H58" s="92"/>
      <c r="I58" s="92"/>
      <c r="J58" s="92"/>
      <c r="K58" s="92"/>
      <c r="L58" s="92"/>
      <c r="N58" s="146"/>
      <c r="O58" s="147"/>
      <c r="P58" s="159" t="s">
        <v>6</v>
      </c>
      <c r="Q58" s="159"/>
      <c r="R58" s="159"/>
      <c r="S58" s="159"/>
      <c r="T58" s="160" t="s">
        <v>82</v>
      </c>
      <c r="U58" s="160"/>
      <c r="V58" s="160"/>
      <c r="W58" s="160"/>
      <c r="Y58" s="121"/>
      <c r="Z58" s="121"/>
      <c r="AA58" s="121"/>
      <c r="AC58" s="121"/>
      <c r="AD58" s="121"/>
      <c r="AE58" s="121"/>
      <c r="AF58" s="121"/>
      <c r="AH58" s="121"/>
      <c r="AI58" s="121"/>
      <c r="AJ58" s="121"/>
    </row>
    <row r="59" spans="1:52" ht="33" customHeight="1" x14ac:dyDescent="0.25">
      <c r="A59" s="161" t="s">
        <v>7</v>
      </c>
      <c r="B59" s="262" t="s">
        <v>8</v>
      </c>
      <c r="C59" s="156" t="s">
        <v>137</v>
      </c>
      <c r="D59" s="156"/>
      <c r="E59" s="156"/>
      <c r="F59" s="156"/>
      <c r="G59" s="156"/>
      <c r="H59" s="156"/>
      <c r="I59" s="156"/>
      <c r="J59" s="156"/>
      <c r="K59" s="156"/>
      <c r="L59" s="156"/>
      <c r="N59" s="163">
        <v>1</v>
      </c>
      <c r="O59" s="164"/>
      <c r="P59" s="165" t="s">
        <v>140</v>
      </c>
      <c r="Q59" s="165"/>
      <c r="R59" s="165"/>
      <c r="S59" s="165"/>
      <c r="T59" s="166">
        <v>1</v>
      </c>
      <c r="U59" s="166"/>
      <c r="V59" s="166"/>
      <c r="W59" s="166"/>
      <c r="Y59" s="155">
        <v>2067</v>
      </c>
      <c r="Z59" s="155"/>
      <c r="AA59" s="155"/>
      <c r="AB59" s="74"/>
      <c r="AC59" s="155">
        <v>2067</v>
      </c>
      <c r="AD59" s="155"/>
      <c r="AE59" s="155"/>
      <c r="AF59" s="155"/>
      <c r="AG59" s="74"/>
      <c r="AH59" s="155">
        <v>2067</v>
      </c>
      <c r="AI59" s="155"/>
      <c r="AJ59" s="155"/>
    </row>
    <row r="60" spans="1:52" ht="28.5" customHeight="1" x14ac:dyDescent="0.25">
      <c r="A60" s="162"/>
      <c r="B60" s="263"/>
      <c r="C60" s="156" t="s">
        <v>31</v>
      </c>
      <c r="D60" s="156"/>
      <c r="E60" s="156"/>
      <c r="F60" s="156"/>
      <c r="G60" s="156"/>
      <c r="H60" s="156"/>
      <c r="I60" s="156"/>
      <c r="J60" s="156"/>
      <c r="K60" s="156"/>
      <c r="L60" s="156"/>
      <c r="N60" s="157">
        <v>0.16</v>
      </c>
      <c r="O60" s="157"/>
      <c r="P60" s="4"/>
      <c r="Q60" s="4"/>
      <c r="R60" s="4"/>
      <c r="S60" s="4"/>
      <c r="T60" s="13"/>
      <c r="U60" s="13"/>
      <c r="W60" s="4"/>
      <c r="Y60" s="246"/>
      <c r="Z60" s="246"/>
      <c r="AA60" s="246"/>
      <c r="AB60" s="74"/>
      <c r="AC60" s="246"/>
      <c r="AD60" s="246"/>
      <c r="AE60" s="246"/>
      <c r="AF60" s="246"/>
      <c r="AG60" s="74"/>
      <c r="AH60" s="158">
        <f>+AH59*$N$60</f>
        <v>330.72</v>
      </c>
      <c r="AI60" s="158"/>
      <c r="AJ60" s="158"/>
    </row>
    <row r="61" spans="1:52" ht="15.75" customHeight="1" x14ac:dyDescent="0.25">
      <c r="A61" s="162"/>
      <c r="B61" s="80" t="s">
        <v>15</v>
      </c>
      <c r="C61" s="156" t="s">
        <v>32</v>
      </c>
      <c r="D61" s="156"/>
      <c r="E61" s="156"/>
      <c r="F61" s="156"/>
      <c r="G61" s="156"/>
      <c r="H61" s="156"/>
      <c r="I61" s="156"/>
      <c r="J61" s="156"/>
      <c r="K61" s="156"/>
      <c r="L61" s="156"/>
      <c r="N61" s="53"/>
      <c r="O61" s="53"/>
      <c r="P61" s="4"/>
      <c r="Q61" s="4"/>
      <c r="R61" s="4"/>
      <c r="S61" s="4"/>
      <c r="T61" s="13"/>
      <c r="U61" s="13"/>
      <c r="W61" s="1"/>
      <c r="X61" s="1"/>
      <c r="Y61" s="168">
        <f>SUM(Y59:AA60)</f>
        <v>2067</v>
      </c>
      <c r="Z61" s="168"/>
      <c r="AA61" s="168"/>
      <c r="AB61" s="51"/>
      <c r="AC61" s="168">
        <f>SUM(AC59:AF60)</f>
        <v>2067</v>
      </c>
      <c r="AD61" s="168"/>
      <c r="AE61" s="168"/>
      <c r="AF61" s="168"/>
      <c r="AG61" s="74"/>
      <c r="AH61" s="168">
        <f>SUM(AH59:AJ60)</f>
        <v>2397.7200000000003</v>
      </c>
      <c r="AI61" s="168"/>
      <c r="AJ61" s="168"/>
      <c r="AV61" s="18"/>
    </row>
    <row r="62" spans="1:52" ht="15.75" customHeight="1" x14ac:dyDescent="0.25">
      <c r="A62" s="162"/>
      <c r="B62" s="240" t="s">
        <v>9</v>
      </c>
      <c r="C62" s="156" t="s">
        <v>10</v>
      </c>
      <c r="D62" s="156"/>
      <c r="E62" s="156"/>
      <c r="F62" s="156"/>
      <c r="G62" s="156"/>
      <c r="H62" s="156"/>
      <c r="I62" s="156"/>
      <c r="J62" s="156"/>
      <c r="K62" s="156"/>
      <c r="L62" s="156"/>
      <c r="N62" s="167">
        <f>+$Y$47</f>
        <v>0.66</v>
      </c>
      <c r="O62" s="167"/>
      <c r="P62" s="4"/>
      <c r="Q62" s="4"/>
      <c r="R62" s="4"/>
      <c r="S62" s="4"/>
      <c r="T62" s="39"/>
      <c r="U62" s="39"/>
      <c r="W62" s="19"/>
      <c r="X62" s="19"/>
      <c r="Y62" s="168">
        <f>-$Y$59*$N$62</f>
        <v>-1364.22</v>
      </c>
      <c r="Z62" s="168"/>
      <c r="AA62" s="168"/>
      <c r="AB62" s="51"/>
      <c r="AC62" s="168">
        <f>-$AC$59*$N$62</f>
        <v>-1364.22</v>
      </c>
      <c r="AD62" s="168"/>
      <c r="AE62" s="168"/>
      <c r="AF62" s="168"/>
      <c r="AG62" s="74"/>
      <c r="AH62" s="168">
        <f>-$AH$59*$N$62</f>
        <v>-1364.22</v>
      </c>
      <c r="AI62" s="168"/>
      <c r="AJ62" s="168"/>
    </row>
    <row r="63" spans="1:52" ht="15.75" customHeight="1" x14ac:dyDescent="0.25">
      <c r="A63" s="162"/>
      <c r="B63" s="241"/>
      <c r="C63" s="156" t="s">
        <v>11</v>
      </c>
      <c r="D63" s="156"/>
      <c r="E63" s="156"/>
      <c r="F63" s="156"/>
      <c r="G63" s="156"/>
      <c r="H63" s="156"/>
      <c r="I63" s="156"/>
      <c r="J63" s="156"/>
      <c r="K63" s="156"/>
      <c r="L63" s="156"/>
      <c r="N63" s="167"/>
      <c r="O63" s="167"/>
      <c r="P63" s="4"/>
      <c r="Q63" s="4"/>
      <c r="R63" s="4"/>
      <c r="S63" s="4"/>
      <c r="T63" s="39"/>
      <c r="U63" s="39"/>
      <c r="W63" s="17"/>
      <c r="X63" s="17"/>
      <c r="Y63" s="168">
        <f>+$Y$62*$N$63</f>
        <v>0</v>
      </c>
      <c r="Z63" s="168"/>
      <c r="AA63" s="168"/>
      <c r="AB63" s="51"/>
      <c r="AC63" s="168">
        <f>+$AC$62*$N$63</f>
        <v>0</v>
      </c>
      <c r="AD63" s="168"/>
      <c r="AE63" s="168"/>
      <c r="AF63" s="168"/>
      <c r="AG63" s="74"/>
      <c r="AH63" s="168">
        <f>+$AH$62*$N$63</f>
        <v>0</v>
      </c>
      <c r="AI63" s="168"/>
      <c r="AJ63" s="168"/>
    </row>
    <row r="64" spans="1:52" s="2" customFormat="1" ht="15" customHeight="1" x14ac:dyDescent="0.25">
      <c r="A64" s="162"/>
      <c r="B64" s="241"/>
      <c r="C64" s="156" t="s">
        <v>12</v>
      </c>
      <c r="D64" s="156"/>
      <c r="E64" s="156"/>
      <c r="F64" s="156"/>
      <c r="G64" s="156"/>
      <c r="H64" s="156"/>
      <c r="I64" s="156"/>
      <c r="J64" s="156"/>
      <c r="K64" s="156"/>
      <c r="L64" s="156"/>
      <c r="M64" s="6"/>
      <c r="N64" s="167"/>
      <c r="O64" s="167"/>
      <c r="P64" s="4"/>
      <c r="Q64" s="4"/>
      <c r="R64" s="4"/>
      <c r="S64" s="4"/>
      <c r="T64" s="39"/>
      <c r="U64" s="39"/>
      <c r="W64" s="17"/>
      <c r="X64" s="17"/>
      <c r="Y64" s="168">
        <f>+$Y$62*$N$64</f>
        <v>0</v>
      </c>
      <c r="Z64" s="168"/>
      <c r="AA64" s="168"/>
      <c r="AB64" s="51"/>
      <c r="AC64" s="168">
        <f>+$AC$62*$N$64</f>
        <v>0</v>
      </c>
      <c r="AD64" s="168"/>
      <c r="AE64" s="168"/>
      <c r="AF64" s="168"/>
      <c r="AG64" s="52"/>
      <c r="AH64" s="168">
        <f>+$AH$62*$N$64</f>
        <v>0</v>
      </c>
      <c r="AI64" s="168"/>
      <c r="AJ64" s="168"/>
      <c r="AN64" s="6"/>
      <c r="AO64" s="6"/>
      <c r="AP64" s="6"/>
      <c r="AQ64" s="6"/>
      <c r="AR64" s="6"/>
    </row>
    <row r="65" spans="1:48" s="2" customFormat="1" ht="15.75" customHeight="1" x14ac:dyDescent="0.25">
      <c r="A65" s="162"/>
      <c r="B65" s="242"/>
      <c r="C65" s="156" t="s">
        <v>14</v>
      </c>
      <c r="D65" s="156"/>
      <c r="E65" s="156"/>
      <c r="F65" s="156"/>
      <c r="G65" s="156"/>
      <c r="H65" s="156"/>
      <c r="I65" s="156"/>
      <c r="J65" s="156"/>
      <c r="K65" s="156"/>
      <c r="L65" s="156"/>
      <c r="M65" s="6"/>
      <c r="N65" s="167"/>
      <c r="O65" s="167"/>
      <c r="P65" s="4"/>
      <c r="Q65" s="4"/>
      <c r="R65" s="4"/>
      <c r="S65" s="4"/>
      <c r="T65" s="39"/>
      <c r="U65" s="39"/>
      <c r="W65" s="17"/>
      <c r="X65" s="17"/>
      <c r="Y65" s="168">
        <f>+$Y$62*$N$65</f>
        <v>0</v>
      </c>
      <c r="Z65" s="168"/>
      <c r="AA65" s="168"/>
      <c r="AB65" s="51"/>
      <c r="AC65" s="168">
        <f>+$AC$62*$N$65</f>
        <v>0</v>
      </c>
      <c r="AD65" s="168"/>
      <c r="AE65" s="168"/>
      <c r="AF65" s="168"/>
      <c r="AG65" s="52"/>
      <c r="AH65" s="168">
        <f>+$AH$62*$N$65</f>
        <v>0</v>
      </c>
      <c r="AI65" s="168"/>
      <c r="AJ65" s="168"/>
      <c r="AN65" s="6"/>
      <c r="AO65" s="6"/>
      <c r="AP65" s="6"/>
      <c r="AQ65" s="6"/>
      <c r="AR65" s="6"/>
    </row>
    <row r="66" spans="1:48" s="2" customFormat="1" ht="15" customHeight="1" x14ac:dyDescent="0.25">
      <c r="A66" s="162"/>
      <c r="B66" s="255" t="s">
        <v>15</v>
      </c>
      <c r="C66" s="185" t="s">
        <v>109</v>
      </c>
      <c r="D66" s="185"/>
      <c r="E66" s="185"/>
      <c r="F66" s="185"/>
      <c r="G66" s="185"/>
      <c r="H66" s="185"/>
      <c r="I66" s="185"/>
      <c r="J66" s="185"/>
      <c r="K66" s="185"/>
      <c r="L66" s="185"/>
      <c r="M66" s="4"/>
      <c r="N66" s="190">
        <f>+$AC$39</f>
        <v>0.37356595744680854</v>
      </c>
      <c r="O66" s="191"/>
      <c r="P66" s="4"/>
      <c r="Q66" s="4"/>
      <c r="R66" s="4"/>
      <c r="S66" s="4"/>
      <c r="T66" s="21"/>
      <c r="U66" s="21"/>
      <c r="V66" s="24"/>
      <c r="W66" s="1"/>
      <c r="X66" s="1"/>
      <c r="Y66" s="173">
        <f>+$Y$59+$Y$62</f>
        <v>702.78</v>
      </c>
      <c r="Z66" s="174"/>
      <c r="AA66" s="175"/>
      <c r="AB66" s="69"/>
      <c r="AC66" s="173">
        <f>+$AC$59+$AC$62</f>
        <v>702.78</v>
      </c>
      <c r="AD66" s="174"/>
      <c r="AE66" s="174"/>
      <c r="AF66" s="175"/>
      <c r="AG66" s="75"/>
      <c r="AH66" s="173">
        <f>+$AH$59+$AH$62</f>
        <v>702.78</v>
      </c>
      <c r="AI66" s="174"/>
      <c r="AJ66" s="175"/>
      <c r="AN66" s="6"/>
      <c r="AO66" s="6"/>
      <c r="AP66" s="6"/>
      <c r="AQ66" s="6"/>
      <c r="AR66" s="6"/>
    </row>
    <row r="67" spans="1:48" s="2" customFormat="1" ht="15" customHeight="1" x14ac:dyDescent="0.25">
      <c r="A67" s="162"/>
      <c r="B67" s="256"/>
      <c r="C67" s="185" t="s">
        <v>111</v>
      </c>
      <c r="D67" s="185"/>
      <c r="E67" s="185"/>
      <c r="F67" s="185"/>
      <c r="G67" s="185"/>
      <c r="H67" s="185"/>
      <c r="I67" s="185"/>
      <c r="J67" s="185"/>
      <c r="K67" s="185"/>
      <c r="L67" s="185"/>
      <c r="M67" s="4"/>
      <c r="N67" s="192"/>
      <c r="O67" s="193"/>
      <c r="P67" s="4"/>
      <c r="Q67" s="4"/>
      <c r="R67" s="4"/>
      <c r="S67" s="4"/>
      <c r="T67" s="21"/>
      <c r="U67" s="21"/>
      <c r="V67" s="24"/>
      <c r="W67" s="1"/>
      <c r="X67" s="1"/>
      <c r="Y67" s="248">
        <f>+$Y$66/$Y$59</f>
        <v>0.33999999999999997</v>
      </c>
      <c r="Z67" s="249"/>
      <c r="AA67" s="250"/>
      <c r="AB67" s="70"/>
      <c r="AC67" s="248">
        <f>+$AC$66/$AC$59</f>
        <v>0.33999999999999997</v>
      </c>
      <c r="AD67" s="249"/>
      <c r="AE67" s="249"/>
      <c r="AF67" s="250"/>
      <c r="AG67" s="76"/>
      <c r="AH67" s="248">
        <f>+$AH$66/$AH$59</f>
        <v>0.33999999999999997</v>
      </c>
      <c r="AI67" s="249"/>
      <c r="AJ67" s="250"/>
      <c r="AN67" s="6"/>
      <c r="AO67" s="6"/>
      <c r="AP67" s="6"/>
      <c r="AQ67" s="6"/>
      <c r="AR67" s="6"/>
    </row>
    <row r="68" spans="1:48" s="2" customFormat="1" ht="15.75" customHeight="1" x14ac:dyDescent="0.25">
      <c r="A68" s="162"/>
      <c r="B68" s="240" t="s">
        <v>9</v>
      </c>
      <c r="C68" s="156" t="s">
        <v>103</v>
      </c>
      <c r="D68" s="156"/>
      <c r="E68" s="156"/>
      <c r="F68" s="156"/>
      <c r="G68" s="156"/>
      <c r="H68" s="156"/>
      <c r="I68" s="156"/>
      <c r="J68" s="156"/>
      <c r="K68" s="156"/>
      <c r="L68" s="156"/>
      <c r="M68" s="6"/>
      <c r="N68" s="167">
        <f>+$Y$48</f>
        <v>0.25</v>
      </c>
      <c r="O68" s="167"/>
      <c r="P68" s="4"/>
      <c r="Q68" s="4"/>
      <c r="R68" s="4"/>
      <c r="S68" s="4"/>
      <c r="T68" s="21"/>
      <c r="U68" s="21"/>
      <c r="W68" s="19"/>
      <c r="X68" s="19"/>
      <c r="Y68" s="168">
        <f>-$N$68*$Y$59</f>
        <v>-516.75</v>
      </c>
      <c r="Z68" s="168"/>
      <c r="AA68" s="168"/>
      <c r="AB68" s="51"/>
      <c r="AC68" s="168">
        <f>-$AC$59*$N$68</f>
        <v>-516.75</v>
      </c>
      <c r="AD68" s="168"/>
      <c r="AE68" s="168"/>
      <c r="AF68" s="168"/>
      <c r="AG68" s="52"/>
      <c r="AH68" s="168">
        <f>-$N$68*$AH$59</f>
        <v>-516.75</v>
      </c>
      <c r="AI68" s="168"/>
      <c r="AJ68" s="168"/>
      <c r="AN68" s="6"/>
      <c r="AO68" s="6"/>
      <c r="AP68" s="6"/>
      <c r="AQ68" s="6"/>
      <c r="AR68" s="6"/>
      <c r="AU68" s="22"/>
      <c r="AV68" s="23"/>
    </row>
    <row r="69" spans="1:48" ht="15" customHeight="1" x14ac:dyDescent="0.25">
      <c r="A69" s="162"/>
      <c r="B69" s="241"/>
      <c r="C69" s="156" t="s">
        <v>53</v>
      </c>
      <c r="D69" s="156"/>
      <c r="E69" s="156"/>
      <c r="F69" s="156"/>
      <c r="G69" s="156"/>
      <c r="H69" s="156"/>
      <c r="I69" s="156"/>
      <c r="J69" s="156"/>
      <c r="K69" s="156"/>
      <c r="L69" s="156"/>
      <c r="N69" s="247">
        <f>+$Y$49</f>
        <v>0.09</v>
      </c>
      <c r="O69" s="247"/>
      <c r="P69" s="4"/>
      <c r="Q69" s="24"/>
      <c r="R69" s="24"/>
      <c r="S69" s="4"/>
      <c r="T69" s="21"/>
      <c r="U69" s="21"/>
      <c r="W69" s="17"/>
      <c r="X69" s="17"/>
      <c r="Y69" s="168">
        <f>-$Y$59*$N$69</f>
        <v>-186.03</v>
      </c>
      <c r="Z69" s="168"/>
      <c r="AA69" s="168"/>
      <c r="AB69" s="51"/>
      <c r="AC69" s="168">
        <f>-$AC$59*$N$69</f>
        <v>-186.03</v>
      </c>
      <c r="AD69" s="168"/>
      <c r="AE69" s="168"/>
      <c r="AF69" s="168"/>
      <c r="AG69" s="74"/>
      <c r="AH69" s="168">
        <f>-$AH$59*$N$69</f>
        <v>-186.03</v>
      </c>
      <c r="AI69" s="168"/>
      <c r="AJ69" s="168"/>
    </row>
    <row r="70" spans="1:48" ht="15" customHeight="1" x14ac:dyDescent="0.25">
      <c r="A70" s="162"/>
      <c r="B70" s="241"/>
      <c r="C70" s="156" t="s">
        <v>97</v>
      </c>
      <c r="D70" s="156"/>
      <c r="E70" s="156"/>
      <c r="F70" s="156"/>
      <c r="G70" s="156"/>
      <c r="H70" s="156"/>
      <c r="I70" s="156"/>
      <c r="J70" s="156"/>
      <c r="K70" s="156"/>
      <c r="L70" s="156"/>
      <c r="N70" s="243">
        <f>+$Y$50</f>
        <v>0.14000000000000001</v>
      </c>
      <c r="O70" s="244"/>
      <c r="P70" s="4"/>
      <c r="Q70" s="24"/>
      <c r="R70" s="24"/>
      <c r="S70" s="4"/>
      <c r="T70" s="21"/>
      <c r="U70" s="21"/>
      <c r="W70" s="17"/>
      <c r="X70" s="17"/>
      <c r="Y70" s="168">
        <f>SUM($Y$71:$Y$73)</f>
        <v>-289.38</v>
      </c>
      <c r="Z70" s="168"/>
      <c r="AA70" s="168"/>
      <c r="AB70" s="51"/>
      <c r="AC70" s="168">
        <f>SUM($AC$71:$AC$73)</f>
        <v>-289.38</v>
      </c>
      <c r="AD70" s="168"/>
      <c r="AE70" s="168"/>
      <c r="AF70" s="168"/>
      <c r="AG70" s="74"/>
      <c r="AH70" s="168">
        <f>SUM($AH$71:$AH$73)</f>
        <v>-289.38</v>
      </c>
      <c r="AI70" s="168"/>
      <c r="AJ70" s="168"/>
    </row>
    <row r="71" spans="1:48" ht="15" customHeight="1" x14ac:dyDescent="0.25">
      <c r="A71" s="162"/>
      <c r="B71" s="241"/>
      <c r="C71" s="156" t="s">
        <v>98</v>
      </c>
      <c r="D71" s="156"/>
      <c r="E71" s="156"/>
      <c r="F71" s="156"/>
      <c r="G71" s="156"/>
      <c r="H71" s="156"/>
      <c r="I71" s="156"/>
      <c r="J71" s="156"/>
      <c r="K71" s="156"/>
      <c r="L71" s="156"/>
      <c r="N71" s="180">
        <f>+$N$105</f>
        <v>4.4000000000000011E-2</v>
      </c>
      <c r="O71" s="180"/>
      <c r="P71" s="4"/>
      <c r="Q71" s="4"/>
      <c r="R71" s="4"/>
      <c r="S71" s="4"/>
      <c r="T71" s="21"/>
      <c r="U71" s="21"/>
      <c r="W71" s="17"/>
      <c r="X71" s="17"/>
      <c r="Y71" s="168">
        <f>+$Y$105</f>
        <v>-90.948000000000008</v>
      </c>
      <c r="Z71" s="168"/>
      <c r="AA71" s="168"/>
      <c r="AB71" s="51"/>
      <c r="AC71" s="168">
        <f>+$AC$105</f>
        <v>-90.948000000000008</v>
      </c>
      <c r="AD71" s="168"/>
      <c r="AE71" s="168"/>
      <c r="AF71" s="168"/>
      <c r="AG71" s="74"/>
      <c r="AH71" s="168">
        <f>+$AH$105</f>
        <v>-90.948000000000008</v>
      </c>
      <c r="AI71" s="168"/>
      <c r="AJ71" s="168"/>
    </row>
    <row r="72" spans="1:48" ht="15" customHeight="1" x14ac:dyDescent="0.25">
      <c r="A72" s="162"/>
      <c r="B72" s="241"/>
      <c r="C72" s="156" t="s">
        <v>99</v>
      </c>
      <c r="D72" s="156"/>
      <c r="E72" s="156"/>
      <c r="F72" s="156"/>
      <c r="G72" s="156"/>
      <c r="H72" s="156"/>
      <c r="I72" s="156"/>
      <c r="J72" s="156"/>
      <c r="K72" s="156"/>
      <c r="L72" s="156"/>
      <c r="N72" s="245">
        <f>(0.4%)</f>
        <v>4.0000000000000001E-3</v>
      </c>
      <c r="O72" s="245"/>
      <c r="P72" s="4"/>
      <c r="Q72" s="4"/>
      <c r="R72" s="4"/>
      <c r="S72" s="4"/>
      <c r="T72" s="21"/>
      <c r="U72" s="21"/>
      <c r="W72" s="17"/>
      <c r="X72" s="17"/>
      <c r="Y72" s="168">
        <f>-$Y$59*$N$72</f>
        <v>-8.2680000000000007</v>
      </c>
      <c r="Z72" s="168"/>
      <c r="AA72" s="168"/>
      <c r="AB72" s="51"/>
      <c r="AC72" s="168">
        <f>-$AC$59*$N$72</f>
        <v>-8.2680000000000007</v>
      </c>
      <c r="AD72" s="168"/>
      <c r="AE72" s="168"/>
      <c r="AF72" s="168"/>
      <c r="AG72" s="74"/>
      <c r="AH72" s="168">
        <f>-AH59*$N$72</f>
        <v>-8.2680000000000007</v>
      </c>
      <c r="AI72" s="168"/>
      <c r="AJ72" s="168"/>
    </row>
    <row r="73" spans="1:48" ht="15" customHeight="1" x14ac:dyDescent="0.25">
      <c r="A73" s="162"/>
      <c r="B73" s="242"/>
      <c r="C73" s="156" t="s">
        <v>100</v>
      </c>
      <c r="D73" s="156"/>
      <c r="E73" s="156"/>
      <c r="F73" s="156"/>
      <c r="G73" s="156"/>
      <c r="H73" s="156"/>
      <c r="I73" s="156"/>
      <c r="J73" s="156"/>
      <c r="K73" s="156"/>
      <c r="L73" s="156"/>
      <c r="N73" s="180">
        <f>$N$70-$N$71-$N$72</f>
        <v>9.1999999999999998E-2</v>
      </c>
      <c r="O73" s="180"/>
      <c r="P73" s="4"/>
      <c r="Q73" s="4"/>
      <c r="R73" s="4"/>
      <c r="S73" s="4"/>
      <c r="T73" s="21"/>
      <c r="U73" s="21"/>
      <c r="W73" s="17"/>
      <c r="X73" s="17"/>
      <c r="Y73" s="168">
        <f>-$N$73*$Y$59</f>
        <v>-190.16399999999999</v>
      </c>
      <c r="Z73" s="168"/>
      <c r="AA73" s="168"/>
      <c r="AB73" s="51"/>
      <c r="AC73" s="168">
        <f>-$N$73*$AC$59</f>
        <v>-190.16399999999999</v>
      </c>
      <c r="AD73" s="168"/>
      <c r="AE73" s="168"/>
      <c r="AF73" s="168"/>
      <c r="AG73" s="74"/>
      <c r="AH73" s="168">
        <f>-$N$73*$AH$59</f>
        <v>-190.16399999999999</v>
      </c>
      <c r="AI73" s="168"/>
      <c r="AJ73" s="168"/>
      <c r="AM73" s="67"/>
    </row>
    <row r="74" spans="1:48" ht="15" customHeight="1" x14ac:dyDescent="0.25">
      <c r="A74" s="162"/>
      <c r="B74" s="255" t="s">
        <v>15</v>
      </c>
      <c r="C74" s="185" t="s">
        <v>108</v>
      </c>
      <c r="D74" s="185"/>
      <c r="E74" s="185"/>
      <c r="F74" s="185"/>
      <c r="G74" s="185"/>
      <c r="H74" s="185"/>
      <c r="I74" s="185"/>
      <c r="J74" s="185"/>
      <c r="K74" s="185"/>
      <c r="L74" s="185"/>
      <c r="M74" s="4"/>
      <c r="N74" s="190">
        <f>+$AC$40</f>
        <v>0.10355744680851063</v>
      </c>
      <c r="O74" s="191"/>
      <c r="P74" s="4"/>
      <c r="Q74" s="4"/>
      <c r="R74" s="4"/>
      <c r="S74" s="4"/>
      <c r="T74" s="21"/>
      <c r="U74" s="21"/>
      <c r="V74" s="4"/>
      <c r="W74" s="3"/>
      <c r="X74" s="3"/>
      <c r="Y74" s="173">
        <f>+$Y$66+$Y$68</f>
        <v>186.02999999999997</v>
      </c>
      <c r="Z74" s="174"/>
      <c r="AA74" s="175"/>
      <c r="AB74" s="69"/>
      <c r="AC74" s="173">
        <f>+$AC$66+$AC$68</f>
        <v>186.02999999999997</v>
      </c>
      <c r="AD74" s="174"/>
      <c r="AE74" s="174"/>
      <c r="AF74" s="175"/>
      <c r="AG74" s="75"/>
      <c r="AH74" s="173">
        <f>+$AH$66+$AH$68</f>
        <v>186.02999999999997</v>
      </c>
      <c r="AI74" s="174"/>
      <c r="AJ74" s="175"/>
    </row>
    <row r="75" spans="1:48" ht="15" customHeight="1" x14ac:dyDescent="0.25">
      <c r="A75" s="83"/>
      <c r="B75" s="256"/>
      <c r="C75" s="185" t="s">
        <v>124</v>
      </c>
      <c r="D75" s="185"/>
      <c r="E75" s="185"/>
      <c r="F75" s="185"/>
      <c r="G75" s="185"/>
      <c r="H75" s="185"/>
      <c r="I75" s="185"/>
      <c r="J75" s="185"/>
      <c r="K75" s="185"/>
      <c r="L75" s="185"/>
      <c r="M75" s="4"/>
      <c r="N75" s="192"/>
      <c r="O75" s="193"/>
      <c r="P75" s="4"/>
      <c r="Q75" s="4"/>
      <c r="R75" s="4"/>
      <c r="S75" s="4"/>
      <c r="T75" s="21"/>
      <c r="U75" s="21"/>
      <c r="V75" s="4"/>
      <c r="W75" s="3"/>
      <c r="X75" s="3"/>
      <c r="Y75" s="170">
        <f>+$Y$74/$Y$59</f>
        <v>8.9999999999999983E-2</v>
      </c>
      <c r="Z75" s="171"/>
      <c r="AA75" s="172"/>
      <c r="AB75" s="70"/>
      <c r="AC75" s="170">
        <f>+$AC$74/$AC$59</f>
        <v>8.9999999999999983E-2</v>
      </c>
      <c r="AD75" s="171"/>
      <c r="AE75" s="171"/>
      <c r="AF75" s="172"/>
      <c r="AG75" s="76"/>
      <c r="AH75" s="170">
        <f>+$AH$74/$AH$59</f>
        <v>8.9999999999999983E-2</v>
      </c>
      <c r="AI75" s="171"/>
      <c r="AJ75" s="172"/>
    </row>
    <row r="76" spans="1:48" ht="18.75" x14ac:dyDescent="0.25">
      <c r="A76" s="176" t="s">
        <v>22</v>
      </c>
      <c r="B76" s="55" t="s">
        <v>8</v>
      </c>
      <c r="C76" s="156" t="s">
        <v>106</v>
      </c>
      <c r="D76" s="156"/>
      <c r="E76" s="156"/>
      <c r="F76" s="156"/>
      <c r="G76" s="156"/>
      <c r="H76" s="156"/>
      <c r="I76" s="156"/>
      <c r="J76" s="156"/>
      <c r="K76" s="156"/>
      <c r="L76" s="156"/>
      <c r="N76" s="261"/>
      <c r="O76" s="261"/>
      <c r="P76" s="4"/>
      <c r="Q76" s="4"/>
      <c r="R76" s="4"/>
      <c r="S76" s="4"/>
      <c r="T76" s="8"/>
      <c r="U76" s="8"/>
      <c r="W76" s="1"/>
      <c r="X76" s="1"/>
      <c r="Y76" s="177">
        <v>0</v>
      </c>
      <c r="Z76" s="178"/>
      <c r="AA76" s="179"/>
      <c r="AB76" s="69"/>
      <c r="AC76" s="169">
        <v>0</v>
      </c>
      <c r="AD76" s="169"/>
      <c r="AE76" s="169"/>
      <c r="AF76" s="169"/>
      <c r="AG76" s="77"/>
      <c r="AH76" s="169">
        <v>0</v>
      </c>
      <c r="AI76" s="169"/>
      <c r="AJ76" s="169"/>
    </row>
    <row r="77" spans="1:48" ht="18.75" x14ac:dyDescent="0.25">
      <c r="A77" s="176"/>
      <c r="B77" s="55" t="s">
        <v>9</v>
      </c>
      <c r="C77" s="156" t="s">
        <v>128</v>
      </c>
      <c r="D77" s="156"/>
      <c r="E77" s="156"/>
      <c r="F77" s="156"/>
      <c r="G77" s="156"/>
      <c r="H77" s="156"/>
      <c r="I77" s="156"/>
      <c r="J77" s="156"/>
      <c r="K77" s="156"/>
      <c r="L77" s="156"/>
      <c r="N77" s="163">
        <f>+$Y$51</f>
        <v>0.05</v>
      </c>
      <c r="O77" s="164"/>
      <c r="P77" s="4"/>
      <c r="Q77" s="4"/>
      <c r="R77" s="4"/>
      <c r="S77" s="4"/>
      <c r="T77" s="8"/>
      <c r="U77" s="8"/>
      <c r="W77" s="1"/>
      <c r="X77" s="1"/>
      <c r="Y77" s="182">
        <f>-$Y$59*$N$77</f>
        <v>-103.35000000000001</v>
      </c>
      <c r="Z77" s="183"/>
      <c r="AA77" s="184"/>
      <c r="AB77" s="51"/>
      <c r="AC77" s="168">
        <f>-$N$77*$AC$59</f>
        <v>-103.35000000000001</v>
      </c>
      <c r="AD77" s="168"/>
      <c r="AE77" s="168"/>
      <c r="AF77" s="168"/>
      <c r="AG77" s="74"/>
      <c r="AH77" s="168">
        <f>-$N$77*$AH$59</f>
        <v>-103.35000000000001</v>
      </c>
      <c r="AI77" s="168"/>
      <c r="AJ77" s="168"/>
    </row>
    <row r="78" spans="1:48" ht="18.75" x14ac:dyDescent="0.25">
      <c r="A78" s="176"/>
      <c r="B78" s="240" t="s">
        <v>15</v>
      </c>
      <c r="C78" s="181" t="s">
        <v>25</v>
      </c>
      <c r="D78" s="181"/>
      <c r="E78" s="181"/>
      <c r="F78" s="181"/>
      <c r="G78" s="181"/>
      <c r="H78" s="181"/>
      <c r="I78" s="181"/>
      <c r="J78" s="181"/>
      <c r="K78" s="181"/>
      <c r="L78" s="181"/>
      <c r="M78" s="4"/>
      <c r="N78" s="257">
        <f>+$AC$52</f>
        <v>2.8606312820581518E-2</v>
      </c>
      <c r="O78" s="258"/>
      <c r="P78" s="4"/>
      <c r="Q78" s="4"/>
      <c r="R78" s="4"/>
      <c r="S78" s="4"/>
      <c r="T78" s="8"/>
      <c r="U78" s="8"/>
      <c r="V78" s="4"/>
      <c r="W78" s="1"/>
      <c r="X78" s="1"/>
      <c r="Y78" s="168">
        <f>+$Y$74+$Y$77</f>
        <v>82.679999999999964</v>
      </c>
      <c r="Z78" s="168"/>
      <c r="AA78" s="168"/>
      <c r="AB78" s="51"/>
      <c r="AC78" s="168">
        <f>+$AC$74+$AC$77</f>
        <v>82.679999999999964</v>
      </c>
      <c r="AD78" s="168"/>
      <c r="AE78" s="168"/>
      <c r="AF78" s="168"/>
      <c r="AG78" s="74"/>
      <c r="AH78" s="168">
        <f>+$AH$74+$AH$77</f>
        <v>82.679999999999964</v>
      </c>
      <c r="AI78" s="168"/>
      <c r="AJ78" s="168"/>
    </row>
    <row r="79" spans="1:48" ht="18.75" x14ac:dyDescent="0.25">
      <c r="A79" s="176"/>
      <c r="B79" s="242"/>
      <c r="C79" s="181" t="s">
        <v>28</v>
      </c>
      <c r="D79" s="181"/>
      <c r="E79" s="181"/>
      <c r="F79" s="181"/>
      <c r="G79" s="181"/>
      <c r="H79" s="181"/>
      <c r="I79" s="181"/>
      <c r="J79" s="181"/>
      <c r="K79" s="181"/>
      <c r="L79" s="181"/>
      <c r="M79" s="4"/>
      <c r="N79" s="259"/>
      <c r="O79" s="260"/>
      <c r="P79" s="4"/>
      <c r="Q79" s="4"/>
      <c r="R79" s="4"/>
      <c r="S79" s="4"/>
      <c r="T79" s="8"/>
      <c r="U79" s="8"/>
      <c r="V79" s="4"/>
      <c r="W79" s="1"/>
      <c r="X79" s="1"/>
      <c r="Y79" s="251">
        <f>+$Y$78/$Y$59</f>
        <v>3.999999999999998E-2</v>
      </c>
      <c r="Z79" s="252"/>
      <c r="AA79" s="253"/>
      <c r="AB79" s="69"/>
      <c r="AC79" s="251">
        <f>+$AC$78/$AC$59</f>
        <v>3.999999999999998E-2</v>
      </c>
      <c r="AD79" s="252"/>
      <c r="AE79" s="252"/>
      <c r="AF79" s="253"/>
      <c r="AG79" s="68"/>
      <c r="AH79" s="251">
        <f>+$AH$78/$AH$59</f>
        <v>3.999999999999998E-2</v>
      </c>
      <c r="AI79" s="252"/>
      <c r="AJ79" s="253"/>
    </row>
    <row r="80" spans="1:48" ht="15.75" customHeight="1" x14ac:dyDescent="0.25">
      <c r="A80" s="176"/>
      <c r="B80" s="240" t="s">
        <v>9</v>
      </c>
      <c r="C80" s="156" t="s">
        <v>44</v>
      </c>
      <c r="D80" s="156"/>
      <c r="E80" s="156"/>
      <c r="F80" s="156"/>
      <c r="G80" s="156"/>
      <c r="H80" s="156"/>
      <c r="I80" s="156"/>
      <c r="J80" s="156"/>
      <c r="K80" s="156"/>
      <c r="L80" s="156"/>
      <c r="N80" s="167">
        <v>0.33</v>
      </c>
      <c r="O80" s="167"/>
      <c r="P80" s="4"/>
      <c r="Q80" s="4"/>
      <c r="R80" s="4"/>
      <c r="S80" s="4"/>
      <c r="T80" s="8"/>
      <c r="U80" s="8"/>
      <c r="W80" s="17"/>
      <c r="X80" s="17"/>
      <c r="Y80" s="186">
        <f>-$Y$78*$N$80</f>
        <v>-27.284399999999991</v>
      </c>
      <c r="Z80" s="186"/>
      <c r="AA80" s="186"/>
      <c r="AB80" s="51"/>
      <c r="AC80" s="51"/>
      <c r="AD80" s="71"/>
      <c r="AE80" s="52"/>
      <c r="AF80" s="74"/>
      <c r="AG80" s="74"/>
      <c r="AH80" s="51"/>
      <c r="AI80" s="51"/>
      <c r="AJ80" s="51"/>
    </row>
    <row r="81" spans="1:55" s="8" customFormat="1" ht="15" customHeight="1" x14ac:dyDescent="0.25">
      <c r="A81" s="176"/>
      <c r="B81" s="241"/>
      <c r="C81" s="156" t="s">
        <v>45</v>
      </c>
      <c r="D81" s="156"/>
      <c r="E81" s="156"/>
      <c r="F81" s="156"/>
      <c r="G81" s="156"/>
      <c r="H81" s="156"/>
      <c r="I81" s="156"/>
      <c r="J81" s="156"/>
      <c r="K81" s="156"/>
      <c r="L81" s="156"/>
      <c r="M81" s="6"/>
      <c r="N81" s="167"/>
      <c r="O81" s="167"/>
      <c r="P81" s="4"/>
      <c r="Q81" s="4"/>
      <c r="R81" s="4"/>
      <c r="S81" s="4"/>
      <c r="W81" s="17"/>
      <c r="X81" s="17"/>
      <c r="Y81" s="51"/>
      <c r="Z81" s="78"/>
      <c r="AA81" s="51"/>
      <c r="AB81" s="51"/>
      <c r="AC81" s="186">
        <f>+$AC$97</f>
        <v>-72.345000000000013</v>
      </c>
      <c r="AD81" s="186"/>
      <c r="AE81" s="186"/>
      <c r="AF81" s="186"/>
      <c r="AG81" s="78"/>
      <c r="AH81" s="51"/>
      <c r="AI81" s="51"/>
      <c r="AJ81" s="51"/>
      <c r="AN81" s="6"/>
      <c r="AO81" s="6"/>
      <c r="AP81" s="6"/>
      <c r="AQ81" s="6"/>
      <c r="AR81" s="6"/>
      <c r="AU81" s="6"/>
      <c r="AV81" s="6"/>
      <c r="AW81" s="6"/>
      <c r="AX81" s="6"/>
      <c r="AY81" s="6"/>
      <c r="AZ81" s="6"/>
      <c r="BA81" s="6"/>
      <c r="BB81" s="6"/>
      <c r="BC81" s="6"/>
    </row>
    <row r="82" spans="1:55" s="8" customFormat="1" ht="15" customHeight="1" x14ac:dyDescent="0.25">
      <c r="A82" s="176"/>
      <c r="B82" s="241"/>
      <c r="C82" s="156" t="s">
        <v>61</v>
      </c>
      <c r="D82" s="156"/>
      <c r="E82" s="156"/>
      <c r="F82" s="156"/>
      <c r="G82" s="156"/>
      <c r="H82" s="156"/>
      <c r="I82" s="156"/>
      <c r="J82" s="156"/>
      <c r="K82" s="156"/>
      <c r="L82" s="156"/>
      <c r="M82" s="6"/>
      <c r="N82" s="167">
        <v>0.25</v>
      </c>
      <c r="O82" s="167"/>
      <c r="P82" s="4"/>
      <c r="Q82" s="4"/>
      <c r="R82" s="4"/>
      <c r="S82" s="4"/>
      <c r="W82" s="17"/>
      <c r="X82" s="17"/>
      <c r="Y82" s="51"/>
      <c r="Z82" s="78"/>
      <c r="AA82" s="51"/>
      <c r="AB82" s="51"/>
      <c r="AC82" s="51"/>
      <c r="AD82" s="71"/>
      <c r="AE82" s="78"/>
      <c r="AF82" s="78"/>
      <c r="AG82" s="78"/>
      <c r="AH82" s="186">
        <f>-$AH$78*$N$82</f>
        <v>-20.669999999999991</v>
      </c>
      <c r="AI82" s="186"/>
      <c r="AJ82" s="186"/>
      <c r="AU82" s="6"/>
      <c r="AV82" s="6"/>
      <c r="AW82" s="6"/>
      <c r="AX82" s="6"/>
      <c r="AY82" s="6"/>
      <c r="AZ82" s="6"/>
      <c r="BA82" s="6"/>
      <c r="BB82" s="6"/>
      <c r="BC82" s="6"/>
    </row>
    <row r="83" spans="1:55" s="8" customFormat="1" ht="15" customHeight="1" x14ac:dyDescent="0.25">
      <c r="A83" s="176"/>
      <c r="B83" s="242"/>
      <c r="C83" s="156" t="s">
        <v>52</v>
      </c>
      <c r="D83" s="156"/>
      <c r="E83" s="156"/>
      <c r="F83" s="156"/>
      <c r="G83" s="156"/>
      <c r="H83" s="156"/>
      <c r="I83" s="156"/>
      <c r="J83" s="156"/>
      <c r="K83" s="156"/>
      <c r="L83" s="156"/>
      <c r="M83" s="6"/>
      <c r="N83" s="167">
        <v>0.09</v>
      </c>
      <c r="O83" s="167"/>
      <c r="P83" s="4"/>
      <c r="Q83" s="4"/>
      <c r="R83" s="4"/>
      <c r="S83" s="4"/>
      <c r="W83" s="17"/>
      <c r="X83" s="17"/>
      <c r="Y83" s="168"/>
      <c r="Z83" s="168"/>
      <c r="AA83" s="168"/>
      <c r="AB83" s="51"/>
      <c r="AC83" s="182"/>
      <c r="AD83" s="183"/>
      <c r="AE83" s="183"/>
      <c r="AF83" s="184"/>
      <c r="AG83" s="78"/>
      <c r="AH83" s="186">
        <f>-$AH$78*$N$83</f>
        <v>-7.4411999999999967</v>
      </c>
      <c r="AI83" s="186"/>
      <c r="AJ83" s="186"/>
      <c r="AU83" s="6"/>
      <c r="AV83" s="6"/>
      <c r="AW83" s="6"/>
      <c r="AX83" s="6"/>
      <c r="AY83" s="6"/>
      <c r="AZ83" s="6"/>
      <c r="BA83" s="6"/>
      <c r="BB83" s="6"/>
      <c r="BC83" s="6"/>
    </row>
    <row r="84" spans="1:55" ht="15.75" customHeight="1" x14ac:dyDescent="0.25">
      <c r="A84" s="176"/>
      <c r="B84" s="187" t="s">
        <v>15</v>
      </c>
      <c r="C84" s="185" t="s">
        <v>107</v>
      </c>
      <c r="D84" s="188"/>
      <c r="E84" s="188"/>
      <c r="F84" s="188"/>
      <c r="G84" s="188"/>
      <c r="H84" s="188"/>
      <c r="I84" s="188"/>
      <c r="J84" s="188"/>
      <c r="K84" s="188"/>
      <c r="L84" s="189"/>
      <c r="N84" s="190">
        <f>+$AC$41</f>
        <v>4.776170212765958E-2</v>
      </c>
      <c r="O84" s="191"/>
      <c r="P84" s="4"/>
      <c r="Q84" s="4"/>
      <c r="R84" s="4"/>
      <c r="S84" s="4"/>
      <c r="T84" s="8"/>
      <c r="U84" s="8"/>
      <c r="W84" s="25"/>
      <c r="X84" s="25"/>
      <c r="Y84" s="173">
        <f>+$Y$78+$Y$80</f>
        <v>55.395599999999973</v>
      </c>
      <c r="Z84" s="174"/>
      <c r="AA84" s="175"/>
      <c r="AB84" s="69"/>
      <c r="AC84" s="173">
        <f>+$AC$78+$AC$81</f>
        <v>10.334999999999951</v>
      </c>
      <c r="AD84" s="174"/>
      <c r="AE84" s="174"/>
      <c r="AF84" s="175"/>
      <c r="AG84" s="75"/>
      <c r="AH84" s="173">
        <f>+$AH$78+$AH$82+$AH$83</f>
        <v>54.568799999999982</v>
      </c>
      <c r="AI84" s="174"/>
      <c r="AJ84" s="175"/>
    </row>
    <row r="85" spans="1:55" ht="15.75" customHeight="1" x14ac:dyDescent="0.25">
      <c r="A85" s="176"/>
      <c r="B85" s="187" t="s">
        <v>15</v>
      </c>
      <c r="C85" s="194" t="s">
        <v>125</v>
      </c>
      <c r="D85" s="188"/>
      <c r="E85" s="188"/>
      <c r="F85" s="188"/>
      <c r="G85" s="188"/>
      <c r="H85" s="188"/>
      <c r="I85" s="188"/>
      <c r="J85" s="188"/>
      <c r="K85" s="188"/>
      <c r="L85" s="189"/>
      <c r="N85" s="192"/>
      <c r="O85" s="193"/>
      <c r="P85" s="4"/>
      <c r="Q85" s="4"/>
      <c r="R85" s="4"/>
      <c r="S85" s="4"/>
      <c r="T85" s="8"/>
      <c r="U85" s="8"/>
      <c r="W85" s="25"/>
      <c r="X85" s="25"/>
      <c r="Y85" s="170">
        <f>$Y$84/$Y$59</f>
        <v>2.6799999999999987E-2</v>
      </c>
      <c r="Z85" s="171"/>
      <c r="AA85" s="172"/>
      <c r="AB85" s="70"/>
      <c r="AC85" s="170">
        <f>$AC$84/$AC$59</f>
        <v>4.9999999999999767E-3</v>
      </c>
      <c r="AD85" s="171"/>
      <c r="AE85" s="171"/>
      <c r="AF85" s="172"/>
      <c r="AG85" s="76"/>
      <c r="AH85" s="170">
        <f>$AH$84/$AH$59</f>
        <v>2.6399999999999989E-2</v>
      </c>
      <c r="AI85" s="171"/>
      <c r="AJ85" s="172"/>
    </row>
    <row r="86" spans="1:55" x14ac:dyDescent="0.25">
      <c r="A86" s="26"/>
      <c r="B86" s="5"/>
      <c r="C86" s="27"/>
      <c r="D86" s="27"/>
      <c r="E86" s="27"/>
      <c r="F86" s="27"/>
      <c r="G86" s="27"/>
      <c r="H86" s="27"/>
      <c r="I86" s="27"/>
      <c r="J86" s="27"/>
      <c r="K86" s="27"/>
      <c r="L86" s="27"/>
      <c r="N86" s="31"/>
      <c r="O86" s="31"/>
      <c r="P86" s="4"/>
      <c r="Q86" s="21"/>
      <c r="R86" s="21"/>
      <c r="S86" s="21"/>
      <c r="T86" s="21"/>
      <c r="U86" s="21"/>
      <c r="W86" s="25"/>
      <c r="X86" s="25"/>
      <c r="Y86" s="28"/>
      <c r="Z86" s="28"/>
      <c r="AA86" s="28"/>
      <c r="AB86" s="17"/>
      <c r="AC86" s="28"/>
      <c r="AD86" s="28"/>
      <c r="AE86" s="28"/>
      <c r="AF86" s="28"/>
      <c r="AH86" s="28"/>
      <c r="AI86" s="28"/>
      <c r="AJ86" s="28"/>
    </row>
    <row r="87" spans="1:55" x14ac:dyDescent="0.25">
      <c r="A87" s="26"/>
      <c r="B87" s="5"/>
      <c r="C87" s="27"/>
      <c r="D87" s="27"/>
      <c r="E87" s="27"/>
      <c r="F87" s="27"/>
      <c r="G87" s="27"/>
      <c r="H87" s="27"/>
      <c r="I87" s="27"/>
      <c r="J87" s="27"/>
      <c r="K87" s="27"/>
      <c r="L87" s="27"/>
      <c r="N87" s="31"/>
      <c r="O87" s="31"/>
      <c r="P87" s="4"/>
      <c r="Q87" s="21"/>
      <c r="R87" s="21"/>
      <c r="S87" s="21"/>
      <c r="T87" s="21"/>
      <c r="U87" s="21"/>
      <c r="W87" s="25"/>
      <c r="X87" s="25"/>
      <c r="Y87" s="28"/>
      <c r="Z87" s="28"/>
      <c r="AA87" s="28"/>
      <c r="AB87" s="17"/>
      <c r="AC87" s="28"/>
      <c r="AD87" s="28"/>
      <c r="AE87" s="28"/>
      <c r="AF87" s="28"/>
      <c r="AH87" s="47"/>
      <c r="AI87" s="28"/>
      <c r="AJ87" s="28"/>
    </row>
    <row r="88" spans="1:55" x14ac:dyDescent="0.25">
      <c r="A88" s="26"/>
      <c r="B88" s="5"/>
      <c r="C88" s="27"/>
      <c r="D88" s="27"/>
      <c r="E88" s="27"/>
      <c r="F88" s="27"/>
      <c r="G88" s="27"/>
      <c r="H88" s="27"/>
      <c r="I88" s="27"/>
      <c r="J88" s="27"/>
      <c r="K88" s="27"/>
      <c r="L88" s="27"/>
      <c r="N88" s="31"/>
      <c r="O88" s="31"/>
      <c r="P88" s="4"/>
      <c r="Q88" s="21"/>
      <c r="R88" s="21"/>
      <c r="S88" s="21"/>
      <c r="T88" s="21"/>
      <c r="U88" s="21"/>
      <c r="W88" s="25"/>
      <c r="X88" s="25"/>
      <c r="Y88" s="28"/>
      <c r="Z88" s="28"/>
      <c r="AA88" s="28"/>
      <c r="AB88" s="17"/>
      <c r="AC88" s="28"/>
      <c r="AD88" s="28"/>
      <c r="AE88" s="28"/>
      <c r="AF88" s="28"/>
      <c r="AH88" s="28"/>
      <c r="AI88" s="28"/>
      <c r="AJ88" s="28"/>
    </row>
    <row r="89" spans="1:55" x14ac:dyDescent="0.25">
      <c r="A89" s="26"/>
      <c r="B89" s="5"/>
      <c r="C89" s="27"/>
      <c r="D89" s="27"/>
      <c r="E89" s="27"/>
      <c r="F89" s="27"/>
      <c r="G89" s="27"/>
      <c r="H89" s="27"/>
      <c r="I89" s="27"/>
      <c r="J89" s="27"/>
      <c r="K89" s="27"/>
      <c r="L89" s="27"/>
      <c r="N89" s="31"/>
      <c r="O89" s="31"/>
      <c r="P89" s="4"/>
      <c r="Q89" s="21"/>
      <c r="R89" s="21"/>
      <c r="S89" s="21"/>
      <c r="T89" s="21"/>
      <c r="U89" s="21"/>
      <c r="W89" s="25"/>
      <c r="X89" s="25"/>
      <c r="Y89" s="28"/>
      <c r="Z89" s="28"/>
      <c r="AA89" s="28"/>
      <c r="AB89" s="17"/>
      <c r="AC89" s="28"/>
      <c r="AD89" s="28"/>
      <c r="AE89" s="28"/>
      <c r="AF89" s="28"/>
      <c r="AH89" s="28"/>
      <c r="AI89" s="28"/>
      <c r="AJ89" s="28"/>
    </row>
    <row r="90" spans="1:55" x14ac:dyDescent="0.25">
      <c r="A90" s="5"/>
      <c r="B90" s="5"/>
      <c r="C90" s="27"/>
      <c r="D90" s="27"/>
      <c r="E90" s="27"/>
      <c r="F90" s="27"/>
      <c r="G90" s="27"/>
      <c r="H90" s="27"/>
      <c r="I90" s="27"/>
      <c r="J90" s="27"/>
      <c r="K90" s="27"/>
      <c r="L90" s="27"/>
      <c r="N90" s="45"/>
      <c r="O90" s="45"/>
      <c r="P90" s="29"/>
      <c r="Q90" s="21"/>
      <c r="R90" s="21"/>
      <c r="S90" s="21"/>
      <c r="T90" s="21"/>
      <c r="U90" s="21"/>
      <c r="V90" s="25"/>
      <c r="W90" s="25"/>
      <c r="X90" s="25"/>
      <c r="Y90" s="30"/>
      <c r="Z90" s="25"/>
      <c r="AA90" s="25"/>
      <c r="AB90" s="25"/>
      <c r="AC90" s="30"/>
      <c r="AD90" s="30"/>
      <c r="AE90" s="25"/>
      <c r="AF90" s="25"/>
      <c r="AG90" s="25"/>
      <c r="AH90" s="8"/>
    </row>
    <row r="91" spans="1:55" ht="21" x14ac:dyDescent="0.35">
      <c r="A91" s="195" t="s">
        <v>129</v>
      </c>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M91" s="2"/>
      <c r="AS91" s="16"/>
      <c r="AT91" s="16"/>
      <c r="AU91" s="16"/>
    </row>
    <row r="92" spans="1:55" ht="15" customHeight="1" x14ac:dyDescent="0.3">
      <c r="A92" s="196" t="s">
        <v>50</v>
      </c>
      <c r="B92" s="6"/>
      <c r="C92" s="198" t="s">
        <v>42</v>
      </c>
      <c r="D92" s="198"/>
      <c r="E92" s="198"/>
      <c r="F92" s="198"/>
      <c r="G92" s="198"/>
      <c r="H92" s="198"/>
      <c r="I92" s="198"/>
      <c r="J92" s="198"/>
      <c r="K92" s="198"/>
      <c r="L92" s="198"/>
      <c r="M92" s="56"/>
      <c r="N92" s="199">
        <f>+N59</f>
        <v>1</v>
      </c>
      <c r="O92" s="199"/>
      <c r="P92" s="45"/>
      <c r="Q92" s="45"/>
      <c r="R92" s="45"/>
      <c r="S92" s="45"/>
      <c r="T92" s="45"/>
      <c r="U92" s="45"/>
      <c r="V92" s="45"/>
      <c r="W92" s="45"/>
      <c r="X92" s="46"/>
      <c r="Y92" s="200">
        <f>+$Y$59</f>
        <v>2067</v>
      </c>
      <c r="Z92" s="200"/>
      <c r="AA92" s="200"/>
      <c r="AB92" s="49"/>
      <c r="AC92" s="200">
        <f>+$AC$59</f>
        <v>2067</v>
      </c>
      <c r="AD92" s="200"/>
      <c r="AE92" s="200"/>
      <c r="AF92" s="200"/>
      <c r="AG92" s="49"/>
      <c r="AH92" s="200">
        <f>+$AH$59</f>
        <v>2067</v>
      </c>
      <c r="AI92" s="200"/>
      <c r="AJ92" s="200"/>
    </row>
    <row r="93" spans="1:55" ht="15" customHeight="1" x14ac:dyDescent="0.3">
      <c r="A93" s="196"/>
      <c r="C93" s="156" t="s">
        <v>33</v>
      </c>
      <c r="D93" s="156"/>
      <c r="E93" s="156"/>
      <c r="F93" s="156"/>
      <c r="G93" s="156"/>
      <c r="H93" s="156"/>
      <c r="I93" s="156"/>
      <c r="J93" s="156"/>
      <c r="K93" s="156"/>
      <c r="L93" s="156"/>
      <c r="M93" s="56"/>
      <c r="N93" s="167">
        <f>+N60</f>
        <v>0.16</v>
      </c>
      <c r="O93" s="167"/>
      <c r="P93" s="45"/>
      <c r="Q93" s="45"/>
      <c r="R93" s="45"/>
      <c r="S93" s="45"/>
      <c r="T93" s="45"/>
      <c r="U93" s="45"/>
      <c r="V93" s="45"/>
      <c r="W93" s="45"/>
      <c r="X93" s="46"/>
      <c r="Y93" s="158">
        <f>+$Y$60:$AA$60</f>
        <v>0</v>
      </c>
      <c r="Z93" s="158"/>
      <c r="AA93" s="158"/>
      <c r="AB93" s="49"/>
      <c r="AC93" s="158">
        <v>0</v>
      </c>
      <c r="AD93" s="158"/>
      <c r="AE93" s="158"/>
      <c r="AF93" s="158"/>
      <c r="AG93" s="49"/>
      <c r="AH93" s="158">
        <f>$AH$92*$N$93</f>
        <v>330.72</v>
      </c>
      <c r="AI93" s="158"/>
      <c r="AJ93" s="158"/>
    </row>
    <row r="94" spans="1:55" ht="15" customHeight="1" x14ac:dyDescent="0.3">
      <c r="A94" s="196"/>
      <c r="B94" s="6"/>
      <c r="C94" s="156" t="s">
        <v>34</v>
      </c>
      <c r="D94" s="156"/>
      <c r="E94" s="156"/>
      <c r="F94" s="156"/>
      <c r="G94" s="156"/>
      <c r="H94" s="156"/>
      <c r="I94" s="156"/>
      <c r="J94" s="156"/>
      <c r="K94" s="156"/>
      <c r="L94" s="156"/>
      <c r="M94" s="56"/>
      <c r="N94" s="204">
        <v>2.4E-2</v>
      </c>
      <c r="O94" s="204"/>
      <c r="P94" s="45"/>
      <c r="Q94" s="45"/>
      <c r="R94" s="45"/>
      <c r="S94" s="45"/>
      <c r="T94" s="45"/>
      <c r="U94" s="45"/>
      <c r="V94" s="45"/>
      <c r="W94" s="45"/>
      <c r="X94" s="46"/>
      <c r="Y94" s="158">
        <f>$Y$92*$N$94</f>
        <v>49.608000000000004</v>
      </c>
      <c r="Z94" s="158"/>
      <c r="AA94" s="158"/>
      <c r="AB94" s="49"/>
      <c r="AC94" s="158">
        <f>$AC$92*$N$94</f>
        <v>49.608000000000004</v>
      </c>
      <c r="AD94" s="158"/>
      <c r="AE94" s="158"/>
      <c r="AF94" s="158"/>
      <c r="AG94" s="49"/>
      <c r="AH94" s="158"/>
      <c r="AI94" s="158"/>
      <c r="AJ94" s="158"/>
    </row>
    <row r="95" spans="1:55" s="8" customFormat="1" ht="15" customHeight="1" x14ac:dyDescent="0.3">
      <c r="A95" s="197"/>
      <c r="B95" s="7"/>
      <c r="C95" s="156" t="s">
        <v>43</v>
      </c>
      <c r="D95" s="156"/>
      <c r="E95" s="156"/>
      <c r="F95" s="156"/>
      <c r="G95" s="156"/>
      <c r="H95" s="156"/>
      <c r="I95" s="156"/>
      <c r="J95" s="156"/>
      <c r="K95" s="156"/>
      <c r="L95" s="156"/>
      <c r="M95" s="56"/>
      <c r="N95" s="167"/>
      <c r="O95" s="167"/>
      <c r="P95" s="45"/>
      <c r="Q95" s="45"/>
      <c r="R95" s="45"/>
      <c r="S95" s="45"/>
      <c r="T95" s="45"/>
      <c r="U95" s="45"/>
      <c r="V95" s="45"/>
      <c r="W95" s="45"/>
      <c r="X95" s="46"/>
      <c r="Y95" s="158">
        <f>+$Y$92+$Y$94</f>
        <v>2116.6080000000002</v>
      </c>
      <c r="Z95" s="158"/>
      <c r="AA95" s="158"/>
      <c r="AB95" s="49"/>
      <c r="AC95" s="158">
        <f>+$AC$92+$AC$94</f>
        <v>2116.6080000000002</v>
      </c>
      <c r="AD95" s="158"/>
      <c r="AE95" s="158"/>
      <c r="AF95" s="158"/>
      <c r="AG95" s="49"/>
      <c r="AH95" s="158">
        <f>+$AH$92+$AH$93</f>
        <v>2397.7200000000003</v>
      </c>
      <c r="AI95" s="158"/>
      <c r="AJ95" s="158"/>
      <c r="AL95" s="6"/>
      <c r="AM95" s="6"/>
      <c r="AN95" s="6"/>
      <c r="AO95" s="6"/>
      <c r="AP95" s="6"/>
      <c r="AQ95" s="6"/>
      <c r="AR95" s="6"/>
      <c r="AS95" s="6"/>
      <c r="AT95" s="6"/>
      <c r="AU95" s="6"/>
      <c r="AV95" s="6"/>
      <c r="AW95" s="6"/>
      <c r="AX95" s="6"/>
      <c r="AY95" s="6"/>
      <c r="AZ95" s="6"/>
      <c r="BA95" s="6"/>
      <c r="BB95" s="6"/>
      <c r="BC95" s="6"/>
    </row>
    <row r="96" spans="1:55" s="8" customFormat="1" ht="15" customHeight="1" x14ac:dyDescent="0.3">
      <c r="A96" s="201" t="s">
        <v>13</v>
      </c>
      <c r="B96" s="7"/>
      <c r="C96" s="156" t="s">
        <v>130</v>
      </c>
      <c r="D96" s="156"/>
      <c r="E96" s="156"/>
      <c r="F96" s="156"/>
      <c r="G96" s="156"/>
      <c r="H96" s="156"/>
      <c r="I96" s="156"/>
      <c r="J96" s="156"/>
      <c r="K96" s="156"/>
      <c r="L96" s="156"/>
      <c r="M96" s="56"/>
      <c r="N96" s="204">
        <v>2.5000000000000001E-2</v>
      </c>
      <c r="O96" s="204"/>
      <c r="P96" s="45"/>
      <c r="Q96" s="45"/>
      <c r="R96" s="45"/>
      <c r="S96" s="45"/>
      <c r="T96" s="45"/>
      <c r="U96" s="45"/>
      <c r="V96" s="45"/>
      <c r="W96" s="45"/>
      <c r="X96" s="46"/>
      <c r="Y96" s="158">
        <f>-$Y$92*$N$96</f>
        <v>-51.675000000000004</v>
      </c>
      <c r="Z96" s="158"/>
      <c r="AA96" s="158"/>
      <c r="AB96" s="49"/>
      <c r="AC96" s="158"/>
      <c r="AD96" s="158"/>
      <c r="AE96" s="158"/>
      <c r="AF96" s="158"/>
      <c r="AG96" s="49"/>
      <c r="AH96" s="158">
        <f>-$AH$92*$N$96</f>
        <v>-51.675000000000004</v>
      </c>
      <c r="AI96" s="158"/>
      <c r="AJ96" s="158"/>
      <c r="AL96" s="6"/>
      <c r="AM96" s="6"/>
      <c r="AN96" s="6"/>
      <c r="AO96" s="6"/>
      <c r="AP96" s="6"/>
      <c r="AQ96" s="6"/>
      <c r="AR96" s="6"/>
      <c r="AS96" s="6"/>
      <c r="AT96" s="6"/>
      <c r="AU96" s="6"/>
      <c r="AV96" s="6"/>
      <c r="AW96" s="6"/>
      <c r="AX96" s="6"/>
      <c r="AY96" s="6"/>
      <c r="AZ96" s="6"/>
      <c r="BA96" s="6"/>
      <c r="BB96" s="6"/>
      <c r="BC96" s="6"/>
    </row>
    <row r="97" spans="1:55" s="8" customFormat="1" ht="19.5" customHeight="1" x14ac:dyDescent="0.3">
      <c r="A97" s="202"/>
      <c r="B97" s="7"/>
      <c r="C97" s="156" t="s">
        <v>131</v>
      </c>
      <c r="D97" s="156"/>
      <c r="E97" s="156"/>
      <c r="F97" s="156"/>
      <c r="G97" s="156"/>
      <c r="H97" s="156"/>
      <c r="I97" s="156"/>
      <c r="J97" s="156"/>
      <c r="K97" s="156"/>
      <c r="L97" s="156"/>
      <c r="M97" s="56"/>
      <c r="N97" s="204">
        <v>3.5000000000000003E-2</v>
      </c>
      <c r="O97" s="204"/>
      <c r="P97" s="45"/>
      <c r="Q97" s="45"/>
      <c r="R97" s="45"/>
      <c r="S97" s="45"/>
      <c r="T97" s="45"/>
      <c r="U97" s="45"/>
      <c r="V97" s="45"/>
      <c r="W97" s="45"/>
      <c r="X97" s="46"/>
      <c r="Y97" s="158"/>
      <c r="Z97" s="158"/>
      <c r="AA97" s="158"/>
      <c r="AB97" s="49"/>
      <c r="AC97" s="158">
        <f>-$AC$92*$N$97</f>
        <v>-72.345000000000013</v>
      </c>
      <c r="AD97" s="158"/>
      <c r="AE97" s="158"/>
      <c r="AF97" s="158"/>
      <c r="AG97" s="49"/>
      <c r="AH97" s="158"/>
      <c r="AI97" s="158"/>
      <c r="AJ97" s="158"/>
      <c r="AL97" s="6"/>
      <c r="AM97" s="6"/>
      <c r="AN97" s="6"/>
      <c r="AO97" s="6"/>
      <c r="AP97" s="6"/>
      <c r="AQ97" s="6"/>
      <c r="AR97" s="6"/>
      <c r="AS97" s="6"/>
      <c r="AT97" s="6"/>
      <c r="AU97" s="6"/>
      <c r="AV97" s="6"/>
      <c r="AW97" s="6"/>
      <c r="AX97" s="6"/>
      <c r="AY97" s="6"/>
      <c r="AZ97" s="6"/>
      <c r="BA97" s="6"/>
      <c r="BB97" s="6"/>
      <c r="BC97" s="6"/>
    </row>
    <row r="98" spans="1:55" s="8" customFormat="1" ht="15" customHeight="1" x14ac:dyDescent="0.3">
      <c r="A98" s="202"/>
      <c r="B98" s="7"/>
      <c r="C98" s="156" t="s">
        <v>146</v>
      </c>
      <c r="D98" s="156"/>
      <c r="E98" s="156"/>
      <c r="F98" s="156"/>
      <c r="G98" s="156"/>
      <c r="H98" s="156"/>
      <c r="I98" s="156"/>
      <c r="J98" s="156"/>
      <c r="K98" s="156"/>
      <c r="L98" s="156"/>
      <c r="M98" s="56"/>
      <c r="N98" s="167"/>
      <c r="O98" s="167"/>
      <c r="P98" s="45"/>
      <c r="Q98" s="45"/>
      <c r="R98" s="45"/>
      <c r="S98" s="45"/>
      <c r="T98" s="45"/>
      <c r="U98" s="45"/>
      <c r="V98" s="45"/>
      <c r="W98" s="45"/>
      <c r="X98" s="46"/>
      <c r="Y98" s="158">
        <v>0</v>
      </c>
      <c r="Z98" s="158"/>
      <c r="AA98" s="158"/>
      <c r="AB98" s="49"/>
      <c r="AC98" s="158">
        <v>0</v>
      </c>
      <c r="AD98" s="158"/>
      <c r="AE98" s="158"/>
      <c r="AF98" s="158"/>
      <c r="AG98" s="49"/>
      <c r="AH98" s="158">
        <v>0</v>
      </c>
      <c r="AI98" s="158"/>
      <c r="AJ98" s="158"/>
      <c r="AL98" s="6"/>
      <c r="AM98" s="6"/>
      <c r="AN98" s="6"/>
      <c r="AO98" s="6"/>
      <c r="AP98" s="6"/>
      <c r="AQ98" s="6"/>
      <c r="AR98" s="6"/>
      <c r="AS98" s="6"/>
      <c r="AT98" s="6"/>
      <c r="AU98" s="6"/>
      <c r="AV98" s="6"/>
      <c r="AW98" s="6"/>
      <c r="AX98" s="6"/>
      <c r="AY98" s="6"/>
      <c r="AZ98" s="6"/>
      <c r="BA98" s="6"/>
      <c r="BB98" s="6"/>
      <c r="BC98" s="6"/>
    </row>
    <row r="99" spans="1:55" s="8" customFormat="1" ht="15" customHeight="1" x14ac:dyDescent="0.3">
      <c r="A99" s="203"/>
      <c r="B99" s="7"/>
      <c r="C99" s="185" t="s">
        <v>16</v>
      </c>
      <c r="D99" s="185"/>
      <c r="E99" s="185"/>
      <c r="F99" s="185"/>
      <c r="G99" s="185"/>
      <c r="H99" s="185"/>
      <c r="I99" s="185"/>
      <c r="J99" s="185"/>
      <c r="K99" s="185"/>
      <c r="L99" s="185"/>
      <c r="M99" s="56"/>
      <c r="N99" s="167"/>
      <c r="O99" s="167"/>
      <c r="P99" s="45"/>
      <c r="Q99" s="45"/>
      <c r="R99" s="45"/>
      <c r="S99" s="45"/>
      <c r="T99" s="45"/>
      <c r="U99" s="45"/>
      <c r="V99" s="45"/>
      <c r="W99" s="45"/>
      <c r="X99" s="46"/>
      <c r="Y99" s="186">
        <f>SUM($Y$96:$Y$98)</f>
        <v>-51.675000000000004</v>
      </c>
      <c r="Z99" s="186"/>
      <c r="AA99" s="186"/>
      <c r="AB99" s="49"/>
      <c r="AC99" s="186">
        <f>SUM($AC$96:$AC$98)</f>
        <v>-72.345000000000013</v>
      </c>
      <c r="AD99" s="186"/>
      <c r="AE99" s="186"/>
      <c r="AF99" s="186"/>
      <c r="AG99" s="49"/>
      <c r="AH99" s="186">
        <f>SUM($AH$96:$AH$98)</f>
        <v>-51.675000000000004</v>
      </c>
      <c r="AI99" s="186"/>
      <c r="AJ99" s="186"/>
      <c r="AL99" s="6"/>
      <c r="AM99" s="6"/>
      <c r="AN99" s="6"/>
      <c r="AO99" s="6"/>
      <c r="AP99" s="6"/>
      <c r="AQ99" s="6"/>
      <c r="AR99" s="6"/>
      <c r="AS99" s="6"/>
      <c r="AT99" s="6"/>
      <c r="AU99" s="6"/>
      <c r="AV99" s="6"/>
      <c r="AW99" s="6"/>
      <c r="AX99" s="6"/>
      <c r="AY99" s="6"/>
      <c r="AZ99" s="6"/>
      <c r="BA99" s="6"/>
      <c r="BB99" s="6"/>
      <c r="BC99" s="6"/>
    </row>
    <row r="100" spans="1:55" s="8" customFormat="1" ht="15" customHeight="1" x14ac:dyDescent="0.3">
      <c r="A100" s="205" t="s">
        <v>17</v>
      </c>
      <c r="B100" s="7"/>
      <c r="C100" s="156" t="s">
        <v>18</v>
      </c>
      <c r="D100" s="156"/>
      <c r="E100" s="156"/>
      <c r="F100" s="156"/>
      <c r="G100" s="156"/>
      <c r="H100" s="156"/>
      <c r="I100" s="156"/>
      <c r="J100" s="156"/>
      <c r="K100" s="156"/>
      <c r="L100" s="156"/>
      <c r="M100" s="56"/>
      <c r="N100" s="204">
        <v>0.01</v>
      </c>
      <c r="O100" s="204"/>
      <c r="P100" s="45"/>
      <c r="Q100" s="45"/>
      <c r="R100" s="45"/>
      <c r="S100" s="45"/>
      <c r="T100" s="45"/>
      <c r="U100" s="45"/>
      <c r="V100" s="45"/>
      <c r="W100" s="45"/>
      <c r="X100" s="46"/>
      <c r="Y100" s="168">
        <f>-$Y$92*$N$100</f>
        <v>-20.67</v>
      </c>
      <c r="Z100" s="168"/>
      <c r="AA100" s="168"/>
      <c r="AB100" s="49"/>
      <c r="AC100" s="168">
        <f>-$AC$92*$N$100</f>
        <v>-20.67</v>
      </c>
      <c r="AD100" s="168"/>
      <c r="AE100" s="168"/>
      <c r="AF100" s="168"/>
      <c r="AG100" s="49"/>
      <c r="AH100" s="168">
        <f>-$AH$92*N100</f>
        <v>-20.67</v>
      </c>
      <c r="AI100" s="168"/>
      <c r="AJ100" s="168"/>
      <c r="AL100" s="6"/>
      <c r="AM100" s="6"/>
      <c r="AN100" s="6"/>
      <c r="AO100" s="6"/>
      <c r="AP100" s="6"/>
      <c r="AQ100" s="6"/>
      <c r="AR100" s="6"/>
      <c r="AS100" s="6"/>
      <c r="AT100" s="6"/>
      <c r="AU100" s="6"/>
      <c r="AV100" s="6"/>
      <c r="AW100" s="6"/>
      <c r="AX100" s="6"/>
      <c r="AY100" s="6"/>
      <c r="AZ100" s="6"/>
      <c r="BA100" s="6"/>
      <c r="BB100" s="6"/>
      <c r="BC100" s="6"/>
    </row>
    <row r="101" spans="1:55" s="8" customFormat="1" ht="15" customHeight="1" x14ac:dyDescent="0.3">
      <c r="A101" s="206"/>
      <c r="B101" s="7"/>
      <c r="C101" s="156" t="s">
        <v>19</v>
      </c>
      <c r="D101" s="156"/>
      <c r="E101" s="156"/>
      <c r="F101" s="156"/>
      <c r="G101" s="156"/>
      <c r="H101" s="156"/>
      <c r="I101" s="156"/>
      <c r="J101" s="156"/>
      <c r="K101" s="156"/>
      <c r="L101" s="156"/>
      <c r="M101" s="56"/>
      <c r="N101" s="204">
        <v>6.0000000000000001E-3</v>
      </c>
      <c r="O101" s="204"/>
      <c r="P101" s="45"/>
      <c r="Q101" s="45"/>
      <c r="R101" s="45"/>
      <c r="S101" s="45"/>
      <c r="T101" s="45"/>
      <c r="U101" s="45"/>
      <c r="V101" s="45"/>
      <c r="W101" s="45"/>
      <c r="X101" s="46"/>
      <c r="Y101" s="168">
        <f>-$Y$92*$N$101</f>
        <v>-12.402000000000001</v>
      </c>
      <c r="Z101" s="168"/>
      <c r="AA101" s="168"/>
      <c r="AB101" s="49"/>
      <c r="AC101" s="168">
        <f>-$AC$92*$N$101</f>
        <v>-12.402000000000001</v>
      </c>
      <c r="AD101" s="168"/>
      <c r="AE101" s="168"/>
      <c r="AF101" s="168"/>
      <c r="AG101" s="49"/>
      <c r="AH101" s="168">
        <f>-$AH$92*N101</f>
        <v>-12.402000000000001</v>
      </c>
      <c r="AI101" s="168"/>
      <c r="AJ101" s="168"/>
      <c r="AL101" s="6"/>
      <c r="AM101" s="6"/>
      <c r="AN101" s="6"/>
      <c r="AO101" s="6"/>
      <c r="AP101" s="6"/>
      <c r="AQ101" s="6"/>
      <c r="AR101" s="6"/>
      <c r="AS101" s="6"/>
      <c r="AT101" s="6"/>
      <c r="AU101" s="6"/>
      <c r="AV101" s="6"/>
      <c r="AW101" s="6"/>
      <c r="AX101" s="6"/>
      <c r="AY101" s="6"/>
      <c r="AZ101" s="6"/>
      <c r="BA101" s="6"/>
      <c r="BB101" s="6"/>
      <c r="BC101" s="6"/>
    </row>
    <row r="102" spans="1:55" s="8" customFormat="1" ht="15" customHeight="1" x14ac:dyDescent="0.3">
      <c r="A102" s="206"/>
      <c r="B102" s="7"/>
      <c r="C102" s="156" t="s">
        <v>20</v>
      </c>
      <c r="D102" s="156"/>
      <c r="E102" s="156"/>
      <c r="F102" s="156"/>
      <c r="G102" s="156"/>
      <c r="H102" s="156"/>
      <c r="I102" s="156"/>
      <c r="J102" s="156"/>
      <c r="K102" s="156"/>
      <c r="L102" s="156"/>
      <c r="M102" s="56"/>
      <c r="N102" s="204">
        <v>0.02</v>
      </c>
      <c r="O102" s="204"/>
      <c r="P102" s="45"/>
      <c r="Q102" s="45"/>
      <c r="R102" s="45"/>
      <c r="S102" s="45"/>
      <c r="T102" s="45"/>
      <c r="U102" s="45"/>
      <c r="V102" s="45"/>
      <c r="W102" s="45"/>
      <c r="X102" s="46"/>
      <c r="Y102" s="168">
        <f>-$Y$92*$N$102</f>
        <v>-41.34</v>
      </c>
      <c r="Z102" s="168"/>
      <c r="AA102" s="168"/>
      <c r="AB102" s="49"/>
      <c r="AC102" s="168">
        <f>-$AC$92*$N$102</f>
        <v>-41.34</v>
      </c>
      <c r="AD102" s="168"/>
      <c r="AE102" s="168"/>
      <c r="AF102" s="168"/>
      <c r="AG102" s="49"/>
      <c r="AH102" s="168">
        <f>-$AH$92*N102</f>
        <v>-41.34</v>
      </c>
      <c r="AI102" s="168"/>
      <c r="AJ102" s="168"/>
      <c r="AL102" s="6"/>
      <c r="AM102" s="6"/>
      <c r="AN102" s="6"/>
      <c r="AO102" s="6"/>
      <c r="AP102" s="6"/>
      <c r="AQ102" s="6"/>
      <c r="AR102" s="6"/>
      <c r="AS102" s="6"/>
      <c r="AT102" s="6"/>
      <c r="AU102" s="6"/>
      <c r="AV102" s="6"/>
      <c r="AW102" s="6"/>
      <c r="AX102" s="6"/>
      <c r="AY102" s="6"/>
      <c r="AZ102" s="6"/>
      <c r="BA102" s="6"/>
      <c r="BB102" s="6"/>
      <c r="BC102" s="6"/>
    </row>
    <row r="103" spans="1:55" s="8" customFormat="1" ht="15" customHeight="1" x14ac:dyDescent="0.3">
      <c r="A103" s="206"/>
      <c r="B103" s="7"/>
      <c r="C103" s="156" t="s">
        <v>21</v>
      </c>
      <c r="D103" s="156"/>
      <c r="E103" s="156"/>
      <c r="F103" s="156"/>
      <c r="G103" s="156"/>
      <c r="H103" s="156"/>
      <c r="I103" s="156"/>
      <c r="J103" s="156"/>
      <c r="K103" s="156"/>
      <c r="L103" s="156"/>
      <c r="M103" s="56"/>
      <c r="N103" s="204">
        <v>4.0000000000000001E-3</v>
      </c>
      <c r="O103" s="204"/>
      <c r="P103" s="45"/>
      <c r="Q103" s="45"/>
      <c r="R103" s="45"/>
      <c r="S103" s="45"/>
      <c r="T103" s="45"/>
      <c r="U103" s="45"/>
      <c r="V103" s="45"/>
      <c r="W103" s="45"/>
      <c r="X103" s="46"/>
      <c r="Y103" s="168">
        <f>-$Y$92*$N$103</f>
        <v>-8.2680000000000007</v>
      </c>
      <c r="Z103" s="168"/>
      <c r="AA103" s="168"/>
      <c r="AB103" s="49"/>
      <c r="AC103" s="168">
        <f>-$AC$92*$N$103</f>
        <v>-8.2680000000000007</v>
      </c>
      <c r="AD103" s="168"/>
      <c r="AE103" s="168"/>
      <c r="AF103" s="168"/>
      <c r="AG103" s="49"/>
      <c r="AH103" s="168">
        <f>-$AH$92*N103</f>
        <v>-8.2680000000000007</v>
      </c>
      <c r="AI103" s="168"/>
      <c r="AJ103" s="168"/>
      <c r="AL103" s="6"/>
      <c r="AM103" s="6"/>
      <c r="AN103" s="6"/>
      <c r="AO103" s="6"/>
      <c r="AP103" s="6"/>
      <c r="AQ103" s="6"/>
      <c r="AR103" s="6"/>
      <c r="AS103" s="6"/>
      <c r="AT103" s="6"/>
      <c r="AU103" s="6"/>
      <c r="AV103" s="6"/>
      <c r="AW103" s="6"/>
      <c r="AX103" s="6"/>
      <c r="AY103" s="6"/>
      <c r="AZ103" s="6"/>
      <c r="BA103" s="6"/>
      <c r="BB103" s="6"/>
      <c r="BC103" s="6"/>
    </row>
    <row r="104" spans="1:55" s="8" customFormat="1" ht="15" customHeight="1" x14ac:dyDescent="0.3">
      <c r="A104" s="207"/>
      <c r="B104" s="7"/>
      <c r="C104" s="156" t="s">
        <v>23</v>
      </c>
      <c r="D104" s="156"/>
      <c r="E104" s="156"/>
      <c r="F104" s="156"/>
      <c r="G104" s="156"/>
      <c r="H104" s="156"/>
      <c r="I104" s="156"/>
      <c r="J104" s="156"/>
      <c r="K104" s="156"/>
      <c r="L104" s="156"/>
      <c r="M104" s="56"/>
      <c r="N104" s="204">
        <v>4.0000000000000001E-3</v>
      </c>
      <c r="O104" s="204"/>
      <c r="P104" s="45"/>
      <c r="Q104" s="45"/>
      <c r="R104" s="45"/>
      <c r="S104" s="45"/>
      <c r="T104" s="45"/>
      <c r="U104" s="45"/>
      <c r="V104" s="45"/>
      <c r="W104" s="45"/>
      <c r="X104" s="46"/>
      <c r="Y104" s="168">
        <f>-$Y$92*$N$104</f>
        <v>-8.2680000000000007</v>
      </c>
      <c r="Z104" s="168"/>
      <c r="AA104" s="168"/>
      <c r="AB104" s="49"/>
      <c r="AC104" s="168">
        <f>-$AC$92*$N$104</f>
        <v>-8.2680000000000007</v>
      </c>
      <c r="AD104" s="168"/>
      <c r="AE104" s="168"/>
      <c r="AF104" s="168"/>
      <c r="AG104" s="49"/>
      <c r="AH104" s="168">
        <f>-$AH$92*N104</f>
        <v>-8.2680000000000007</v>
      </c>
      <c r="AI104" s="168"/>
      <c r="AJ104" s="168"/>
      <c r="AL104" s="6"/>
      <c r="AM104" s="6"/>
      <c r="AN104" s="6"/>
      <c r="AO104" s="6"/>
      <c r="AP104" s="6"/>
      <c r="AQ104" s="6"/>
      <c r="AR104" s="6"/>
      <c r="AS104" s="6"/>
      <c r="AT104" s="6"/>
      <c r="AU104" s="6"/>
      <c r="AV104" s="6"/>
      <c r="AW104" s="6"/>
      <c r="AX104" s="6"/>
      <c r="AY104" s="6"/>
      <c r="AZ104" s="6"/>
      <c r="BA104" s="6"/>
      <c r="BB104" s="6"/>
      <c r="BC104" s="6"/>
    </row>
    <row r="105" spans="1:55" s="8" customFormat="1" ht="15" customHeight="1" x14ac:dyDescent="0.3">
      <c r="A105" s="6"/>
      <c r="B105" s="7"/>
      <c r="C105" s="185" t="s">
        <v>24</v>
      </c>
      <c r="D105" s="185"/>
      <c r="E105" s="185"/>
      <c r="F105" s="185"/>
      <c r="G105" s="185"/>
      <c r="H105" s="185"/>
      <c r="I105" s="185"/>
      <c r="J105" s="185"/>
      <c r="K105" s="185"/>
      <c r="L105" s="185"/>
      <c r="M105" s="56"/>
      <c r="N105" s="208">
        <f>SUM(N100:N104)</f>
        <v>4.4000000000000011E-2</v>
      </c>
      <c r="O105" s="208"/>
      <c r="P105" s="45"/>
      <c r="Q105" s="45"/>
      <c r="R105" s="45"/>
      <c r="S105" s="45"/>
      <c r="T105" s="45"/>
      <c r="U105" s="45"/>
      <c r="V105" s="45"/>
      <c r="W105" s="45"/>
      <c r="X105" s="46"/>
      <c r="Y105" s="186">
        <f>SUM($Y$100:$Y$104)</f>
        <v>-90.948000000000008</v>
      </c>
      <c r="Z105" s="186"/>
      <c r="AA105" s="186"/>
      <c r="AB105" s="66"/>
      <c r="AC105" s="186">
        <f>SUM($AC$100:$AC$104)</f>
        <v>-90.948000000000008</v>
      </c>
      <c r="AD105" s="186"/>
      <c r="AE105" s="186"/>
      <c r="AF105" s="186"/>
      <c r="AG105" s="66"/>
      <c r="AH105" s="186">
        <f>SUM(AH100:AJ104)</f>
        <v>-90.948000000000008</v>
      </c>
      <c r="AI105" s="186"/>
      <c r="AJ105" s="186"/>
      <c r="AL105" s="6"/>
      <c r="AM105" s="6"/>
      <c r="AN105" s="6"/>
      <c r="AO105" s="6"/>
      <c r="AP105" s="6"/>
      <c r="AQ105" s="6"/>
      <c r="AR105" s="6"/>
      <c r="AS105" s="6"/>
      <c r="AT105" s="6"/>
      <c r="AU105" s="6"/>
      <c r="AV105" s="6"/>
      <c r="AW105" s="6"/>
      <c r="AX105" s="6"/>
      <c r="AY105" s="6"/>
      <c r="AZ105" s="6"/>
      <c r="BA105" s="6"/>
      <c r="BB105" s="6"/>
      <c r="BC105" s="6"/>
    </row>
    <row r="106" spans="1:55" s="8" customFormat="1" ht="15" customHeight="1" x14ac:dyDescent="0.3">
      <c r="A106" s="6"/>
      <c r="B106" s="7"/>
      <c r="C106" s="181" t="s">
        <v>29</v>
      </c>
      <c r="D106" s="181"/>
      <c r="E106" s="181"/>
      <c r="F106" s="181"/>
      <c r="G106" s="181"/>
      <c r="H106" s="181"/>
      <c r="I106" s="181"/>
      <c r="J106" s="181"/>
      <c r="K106" s="181"/>
      <c r="L106" s="181"/>
      <c r="M106" s="56"/>
      <c r="N106" s="52"/>
      <c r="O106" s="52"/>
      <c r="P106" s="45"/>
      <c r="Q106" s="45"/>
      <c r="R106" s="45"/>
      <c r="S106" s="45"/>
      <c r="T106" s="45"/>
      <c r="U106" s="45"/>
      <c r="V106" s="45"/>
      <c r="W106" s="45"/>
      <c r="X106" s="46"/>
      <c r="Y106" s="158">
        <f>+$Y$99+$Y$105</f>
        <v>-142.62300000000002</v>
      </c>
      <c r="Z106" s="158"/>
      <c r="AA106" s="158"/>
      <c r="AB106" s="49"/>
      <c r="AC106" s="158">
        <f>+$AC$99+$AC$105</f>
        <v>-163.29300000000001</v>
      </c>
      <c r="AD106" s="158"/>
      <c r="AE106" s="158"/>
      <c r="AF106" s="158"/>
      <c r="AG106" s="49"/>
      <c r="AH106" s="158">
        <f>+$AH$99+$AH$105</f>
        <v>-142.62300000000002</v>
      </c>
      <c r="AI106" s="158"/>
      <c r="AJ106" s="158"/>
      <c r="AL106" s="6"/>
      <c r="AM106" s="6"/>
      <c r="AN106" s="6"/>
      <c r="AO106" s="6"/>
      <c r="AP106" s="6"/>
      <c r="AQ106" s="6"/>
      <c r="AR106" s="6"/>
      <c r="AS106" s="6"/>
      <c r="AT106" s="6"/>
      <c r="AU106" s="6"/>
      <c r="AV106" s="6"/>
      <c r="AW106" s="6"/>
      <c r="AX106" s="6"/>
      <c r="AY106" s="6"/>
      <c r="AZ106" s="6"/>
      <c r="BA106" s="6"/>
      <c r="BB106" s="6"/>
      <c r="BC106" s="6"/>
    </row>
    <row r="107" spans="1:55" s="8" customFormat="1" ht="21.75" customHeight="1" x14ac:dyDescent="0.3">
      <c r="A107" s="6"/>
      <c r="B107" s="7"/>
      <c r="C107" s="156" t="s">
        <v>60</v>
      </c>
      <c r="D107" s="156"/>
      <c r="E107" s="156"/>
      <c r="F107" s="156"/>
      <c r="G107" s="156"/>
      <c r="H107" s="156"/>
      <c r="I107" s="156"/>
      <c r="J107" s="156"/>
      <c r="K107" s="156"/>
      <c r="L107" s="156"/>
      <c r="M107" s="56"/>
      <c r="N107" s="52"/>
      <c r="O107" s="52"/>
      <c r="P107" s="45"/>
      <c r="Q107" s="45"/>
      <c r="R107" s="45"/>
      <c r="S107" s="45"/>
      <c r="T107" s="45"/>
      <c r="U107" s="45"/>
      <c r="V107" s="45"/>
      <c r="W107" s="45"/>
      <c r="X107" s="46"/>
      <c r="Y107" s="158">
        <f>+$Y$92+$Y$106</f>
        <v>1924.377</v>
      </c>
      <c r="Z107" s="158"/>
      <c r="AA107" s="158"/>
      <c r="AB107" s="49"/>
      <c r="AC107" s="158">
        <f>+$AC$92+$AC$106</f>
        <v>1903.7069999999999</v>
      </c>
      <c r="AD107" s="158"/>
      <c r="AE107" s="158"/>
      <c r="AF107" s="158"/>
      <c r="AG107" s="49"/>
      <c r="AH107" s="158">
        <f>+$AH$95+$AH$106</f>
        <v>2255.0970000000002</v>
      </c>
      <c r="AI107" s="158"/>
      <c r="AJ107" s="158"/>
      <c r="AL107" s="6"/>
      <c r="AM107" s="6"/>
      <c r="AN107" s="6"/>
      <c r="AO107" s="6"/>
      <c r="AP107" s="6"/>
      <c r="AQ107" s="6"/>
      <c r="AR107" s="6"/>
      <c r="AS107" s="6"/>
      <c r="AT107" s="6"/>
      <c r="AU107" s="6"/>
      <c r="AV107" s="6"/>
      <c r="AW107" s="6"/>
      <c r="AX107" s="6"/>
      <c r="AY107" s="6"/>
      <c r="AZ107" s="6"/>
      <c r="BA107" s="6"/>
      <c r="BB107" s="6"/>
      <c r="BC107" s="6"/>
    </row>
    <row r="108" spans="1:55" s="8" customFormat="1" x14ac:dyDescent="0.25">
      <c r="M108" s="6"/>
      <c r="N108" s="2"/>
      <c r="O108" s="2"/>
      <c r="P108" s="6"/>
      <c r="Q108" s="6"/>
      <c r="R108" s="6"/>
      <c r="S108" s="6"/>
      <c r="T108" s="6"/>
      <c r="U108" s="6"/>
      <c r="V108" s="6"/>
      <c r="W108" s="6"/>
      <c r="Y108" s="6"/>
      <c r="Z108" s="6"/>
      <c r="AL108" s="6"/>
      <c r="AM108" s="32"/>
      <c r="AN108" s="6"/>
      <c r="AO108" s="6"/>
      <c r="AP108" s="6"/>
      <c r="AQ108" s="6"/>
      <c r="AR108" s="6"/>
      <c r="AS108" s="6"/>
      <c r="AT108" s="6"/>
      <c r="AU108" s="6"/>
      <c r="AV108" s="6"/>
      <c r="AW108" s="6"/>
      <c r="AX108" s="6"/>
      <c r="AY108" s="6"/>
      <c r="AZ108" s="6"/>
      <c r="BA108" s="6"/>
      <c r="BB108" s="6"/>
      <c r="BC108" s="6"/>
    </row>
    <row r="109" spans="1:55" s="8" customFormat="1" ht="21" x14ac:dyDescent="0.25">
      <c r="M109" s="6"/>
      <c r="N109" s="273" t="s">
        <v>132</v>
      </c>
      <c r="O109" s="273"/>
      <c r="P109" s="273"/>
      <c r="Q109" s="273"/>
      <c r="R109" s="273"/>
      <c r="S109" s="273"/>
      <c r="T109" s="273"/>
      <c r="U109" s="273"/>
      <c r="V109" s="273"/>
      <c r="W109" s="273"/>
      <c r="X109" s="273"/>
      <c r="Y109" s="273"/>
      <c r="Z109" s="6"/>
      <c r="AK109" s="6"/>
      <c r="AL109" s="6"/>
      <c r="AM109" s="32"/>
      <c r="AN109" s="6"/>
      <c r="AO109" s="6"/>
      <c r="AP109" s="6"/>
      <c r="AQ109" s="6"/>
      <c r="AR109" s="6"/>
      <c r="AS109" s="6"/>
      <c r="AT109" s="6"/>
      <c r="AU109" s="6"/>
      <c r="AV109" s="6"/>
      <c r="AW109" s="6"/>
      <c r="AX109" s="6"/>
      <c r="AY109" s="6"/>
      <c r="AZ109" s="6"/>
      <c r="BA109" s="6"/>
      <c r="BB109" s="6"/>
      <c r="BC109" s="6"/>
    </row>
    <row r="110" spans="1:55" s="8" customFormat="1" ht="30.75" customHeight="1" x14ac:dyDescent="0.25">
      <c r="M110" s="6"/>
      <c r="N110" s="159" t="s">
        <v>47</v>
      </c>
      <c r="O110" s="159"/>
      <c r="P110" s="159"/>
      <c r="Q110" s="159" t="s">
        <v>48</v>
      </c>
      <c r="R110" s="159"/>
      <c r="S110" s="159"/>
      <c r="T110" s="159" t="s">
        <v>49</v>
      </c>
      <c r="U110" s="159"/>
      <c r="V110" s="159"/>
      <c r="W110" s="159" t="s">
        <v>90</v>
      </c>
      <c r="X110" s="159"/>
      <c r="Y110" s="159"/>
      <c r="Z110" s="6"/>
      <c r="AK110" s="6"/>
      <c r="AL110" s="6"/>
      <c r="AM110" s="32"/>
      <c r="AN110" s="6"/>
      <c r="AO110" s="6"/>
      <c r="AP110" s="6"/>
      <c r="AQ110" s="6"/>
      <c r="AR110" s="6"/>
      <c r="AS110" s="6"/>
      <c r="AT110" s="6"/>
      <c r="AU110" s="6"/>
      <c r="AV110" s="6"/>
      <c r="AW110" s="6"/>
      <c r="AX110" s="6"/>
      <c r="AY110" s="6"/>
      <c r="AZ110" s="6"/>
      <c r="BA110" s="6"/>
      <c r="BB110" s="6"/>
      <c r="BC110" s="6"/>
    </row>
    <row r="111" spans="1:55" s="8" customFormat="1" ht="18.75" x14ac:dyDescent="0.25">
      <c r="M111" s="6"/>
      <c r="N111" s="209">
        <f>AVERAGE($Y$95:$AJ$95)</f>
        <v>2210.3120000000004</v>
      </c>
      <c r="O111" s="209"/>
      <c r="P111" s="209"/>
      <c r="Q111" s="215">
        <f>MEDIAN($Y$95:$AJ$95)</f>
        <v>2116.6080000000002</v>
      </c>
      <c r="R111" s="216"/>
      <c r="S111" s="217"/>
      <c r="T111" s="209">
        <f>+AC95</f>
        <v>2116.6080000000002</v>
      </c>
      <c r="U111" s="209"/>
      <c r="V111" s="209"/>
      <c r="W111" s="209">
        <f>_xlfn.STDEV.S(N111:S111)</f>
        <v>66.258733824304372</v>
      </c>
      <c r="X111" s="209"/>
      <c r="Y111" s="209"/>
      <c r="AK111" s="6"/>
      <c r="AL111" s="6"/>
      <c r="AM111" s="6"/>
      <c r="AN111" s="6"/>
      <c r="AO111" s="6"/>
      <c r="AP111" s="6"/>
      <c r="AQ111" s="6"/>
      <c r="AR111" s="6"/>
      <c r="AS111" s="6"/>
      <c r="AT111" s="6"/>
      <c r="AU111" s="6"/>
      <c r="AV111" s="6"/>
      <c r="AW111" s="6"/>
      <c r="AX111" s="6"/>
      <c r="AY111" s="6"/>
      <c r="AZ111" s="6"/>
      <c r="BA111" s="6"/>
      <c r="BB111" s="6"/>
      <c r="BC111" s="6"/>
    </row>
    <row r="112" spans="1:55" s="8" customFormat="1" x14ac:dyDescent="0.25">
      <c r="B112" s="6"/>
      <c r="C112" s="6"/>
      <c r="D112" s="6"/>
      <c r="E112" s="6"/>
      <c r="F112" s="6"/>
      <c r="G112" s="6"/>
      <c r="H112" s="6"/>
      <c r="I112" s="6"/>
      <c r="J112" s="6"/>
      <c r="K112" s="6"/>
      <c r="L112" s="6"/>
      <c r="M112" s="6"/>
      <c r="N112" s="2"/>
      <c r="O112" s="2"/>
      <c r="P112" s="6"/>
      <c r="Q112" s="6"/>
      <c r="R112" s="6"/>
      <c r="S112" s="6"/>
      <c r="T112" s="6"/>
      <c r="U112" s="6"/>
      <c r="V112" s="6"/>
      <c r="W112" s="6"/>
      <c r="X112" s="6"/>
      <c r="Y112" s="6"/>
      <c r="AK112" s="6"/>
      <c r="AL112" s="6"/>
      <c r="AM112" s="6"/>
      <c r="AN112" s="6"/>
      <c r="AO112" s="6"/>
      <c r="AP112" s="6"/>
      <c r="AQ112" s="6"/>
      <c r="AR112" s="6"/>
      <c r="AS112" s="6"/>
      <c r="AT112" s="6"/>
      <c r="AU112" s="6"/>
      <c r="AV112" s="6"/>
      <c r="AW112" s="6"/>
      <c r="AX112" s="6"/>
      <c r="AY112" s="6"/>
      <c r="AZ112" s="6"/>
      <c r="BA112" s="6"/>
      <c r="BB112" s="6"/>
      <c r="BC112" s="6"/>
    </row>
    <row r="113" spans="1:55" s="8" customFormat="1" x14ac:dyDescent="0.25">
      <c r="B113" s="6"/>
      <c r="C113" s="6"/>
      <c r="D113" s="6"/>
      <c r="E113" s="6"/>
      <c r="F113" s="6"/>
      <c r="G113" s="6"/>
      <c r="H113" s="6"/>
      <c r="I113" s="6"/>
      <c r="J113" s="6"/>
      <c r="K113" s="6"/>
      <c r="L113" s="6"/>
      <c r="M113" s="6"/>
      <c r="N113" s="2"/>
      <c r="O113" s="2"/>
      <c r="P113" s="6"/>
      <c r="Q113" s="6"/>
      <c r="R113" s="6"/>
      <c r="S113" s="6"/>
      <c r="T113" s="6"/>
      <c r="U113" s="6"/>
      <c r="V113" s="6"/>
      <c r="W113" s="6"/>
      <c r="AL113" s="6"/>
      <c r="AM113" s="6"/>
      <c r="AN113" s="6"/>
      <c r="AO113" s="6"/>
      <c r="AP113" s="6"/>
      <c r="AQ113" s="6"/>
      <c r="AR113" s="6"/>
      <c r="AS113" s="6"/>
      <c r="AT113" s="6"/>
      <c r="AU113" s="6"/>
      <c r="AV113" s="6"/>
      <c r="AW113" s="6"/>
      <c r="AX113" s="6"/>
      <c r="AY113" s="6"/>
      <c r="AZ113" s="6"/>
      <c r="BA113" s="6"/>
      <c r="BB113" s="6"/>
      <c r="BC113" s="6"/>
    </row>
    <row r="115" spans="1:55" ht="21" x14ac:dyDescent="0.35">
      <c r="A115" s="195" t="s">
        <v>83</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M115" s="2"/>
      <c r="AS115" s="16"/>
      <c r="AT115" s="16"/>
      <c r="AU115" s="16"/>
    </row>
    <row r="116" spans="1:55" s="8" customFormat="1" ht="18.75" x14ac:dyDescent="0.25">
      <c r="A116" s="210" t="s">
        <v>26</v>
      </c>
      <c r="B116" s="210"/>
      <c r="C116" s="198" t="s">
        <v>27</v>
      </c>
      <c r="D116" s="198"/>
      <c r="E116" s="198"/>
      <c r="F116" s="198"/>
      <c r="G116" s="198"/>
      <c r="H116" s="198"/>
      <c r="I116" s="198"/>
      <c r="J116" s="198"/>
      <c r="K116" s="198"/>
      <c r="L116" s="198"/>
      <c r="M116" s="33"/>
      <c r="N116" s="34"/>
      <c r="O116" s="34"/>
      <c r="P116" s="34"/>
      <c r="Q116" s="21"/>
      <c r="R116" s="21"/>
      <c r="S116" s="21"/>
      <c r="V116" s="6"/>
      <c r="W116" s="19"/>
      <c r="X116" s="19"/>
      <c r="Y116" s="212">
        <f>+$Y$107</f>
        <v>1924.377</v>
      </c>
      <c r="Z116" s="212"/>
      <c r="AA116" s="212"/>
      <c r="AB116" s="70"/>
      <c r="AC116" s="212">
        <f>+$AC$107</f>
        <v>1903.7069999999999</v>
      </c>
      <c r="AD116" s="212"/>
      <c r="AE116" s="212"/>
      <c r="AF116" s="212"/>
      <c r="AG116" s="70"/>
      <c r="AH116" s="212">
        <f>+$AH$107</f>
        <v>2255.0970000000002</v>
      </c>
      <c r="AI116" s="212"/>
      <c r="AJ116" s="212"/>
      <c r="AL116" s="6"/>
      <c r="AM116" s="6"/>
      <c r="AN116" s="6"/>
      <c r="AO116" s="6"/>
      <c r="AP116" s="6"/>
      <c r="AQ116" s="6"/>
      <c r="AR116" s="6"/>
      <c r="AS116" s="6"/>
      <c r="AT116" s="6"/>
      <c r="AU116" s="6"/>
      <c r="AV116" s="6"/>
      <c r="AW116" s="6"/>
      <c r="AX116" s="6"/>
      <c r="AY116" s="6"/>
      <c r="AZ116" s="6"/>
      <c r="BA116" s="6"/>
      <c r="BB116" s="6"/>
      <c r="BC116" s="6"/>
    </row>
    <row r="117" spans="1:55" s="8" customFormat="1" ht="18.75" x14ac:dyDescent="0.25">
      <c r="A117" s="211"/>
      <c r="B117" s="211"/>
      <c r="C117" s="156" t="s">
        <v>46</v>
      </c>
      <c r="D117" s="156"/>
      <c r="E117" s="156"/>
      <c r="F117" s="156"/>
      <c r="G117" s="156"/>
      <c r="H117" s="156"/>
      <c r="I117" s="156"/>
      <c r="J117" s="156"/>
      <c r="K117" s="156"/>
      <c r="L117" s="156"/>
      <c r="M117" s="33"/>
      <c r="N117" s="34"/>
      <c r="O117" s="34"/>
      <c r="P117" s="34"/>
      <c r="Q117" s="21"/>
      <c r="R117" s="21"/>
      <c r="S117" s="21"/>
      <c r="V117" s="6"/>
      <c r="W117" s="19"/>
      <c r="X117" s="19"/>
      <c r="Y117" s="214">
        <f>+$Y$62+$Y$69+$Y$72+$Y$77+$Y$73</f>
        <v>-1852.0319999999999</v>
      </c>
      <c r="Z117" s="214"/>
      <c r="AA117" s="214"/>
      <c r="AB117" s="70"/>
      <c r="AC117" s="214">
        <f>+$AC$62+$AC$69+$AC$72+$AC$77+$AC$73</f>
        <v>-1852.0319999999999</v>
      </c>
      <c r="AD117" s="214"/>
      <c r="AE117" s="214"/>
      <c r="AF117" s="214"/>
      <c r="AG117" s="70"/>
      <c r="AH117" s="214">
        <f>+$AH$62+$AH$69+$AH$72+$AH$77+$AH$73</f>
        <v>-1852.0319999999999</v>
      </c>
      <c r="AI117" s="214"/>
      <c r="AJ117" s="214"/>
      <c r="AL117" s="6"/>
      <c r="AM117" s="6"/>
      <c r="AN117" s="6"/>
      <c r="AO117" s="6"/>
      <c r="AP117" s="6"/>
      <c r="AQ117" s="6"/>
      <c r="AR117" s="6"/>
      <c r="AS117" s="6"/>
      <c r="AT117" s="6"/>
      <c r="AU117" s="6"/>
      <c r="AV117" s="6"/>
      <c r="AW117" s="6"/>
      <c r="AX117" s="6"/>
      <c r="AY117" s="6"/>
      <c r="AZ117" s="6"/>
      <c r="BA117" s="6"/>
      <c r="BB117" s="6"/>
      <c r="BC117" s="6"/>
    </row>
    <row r="118" spans="1:55" s="8" customFormat="1" ht="18.75" x14ac:dyDescent="0.25">
      <c r="A118" s="211"/>
      <c r="B118" s="211"/>
      <c r="C118" s="156" t="s">
        <v>141</v>
      </c>
      <c r="D118" s="156"/>
      <c r="E118" s="156"/>
      <c r="F118" s="156"/>
      <c r="G118" s="156"/>
      <c r="H118" s="156"/>
      <c r="I118" s="156"/>
      <c r="J118" s="156"/>
      <c r="K118" s="156"/>
      <c r="L118" s="156"/>
      <c r="M118" s="33"/>
      <c r="N118" s="34"/>
      <c r="O118" s="34"/>
      <c r="P118" s="34"/>
      <c r="Q118" s="21"/>
      <c r="R118" s="21"/>
      <c r="S118" s="21"/>
      <c r="V118" s="6"/>
      <c r="W118" s="20"/>
      <c r="X118" s="20"/>
      <c r="Y118" s="214">
        <v>0</v>
      </c>
      <c r="Z118" s="214"/>
      <c r="AA118" s="214"/>
      <c r="AB118" s="69"/>
      <c r="AC118" s="214">
        <v>0</v>
      </c>
      <c r="AD118" s="214"/>
      <c r="AE118" s="214"/>
      <c r="AF118" s="214"/>
      <c r="AG118" s="70"/>
      <c r="AH118" s="214">
        <f>-$AH$93</f>
        <v>-330.72</v>
      </c>
      <c r="AI118" s="214"/>
      <c r="AJ118" s="214"/>
      <c r="AL118" s="6"/>
      <c r="AM118" s="6"/>
      <c r="AN118" s="6"/>
      <c r="AO118" s="6"/>
      <c r="AP118" s="6"/>
      <c r="AQ118" s="6"/>
      <c r="AR118" s="6"/>
      <c r="AS118" s="6"/>
      <c r="AT118" s="6"/>
      <c r="AU118" s="6"/>
      <c r="AV118" s="6"/>
      <c r="AW118" s="6"/>
      <c r="AX118" s="6"/>
      <c r="AY118" s="6"/>
      <c r="AZ118" s="6"/>
      <c r="BA118" s="6"/>
      <c r="BB118" s="6"/>
      <c r="BC118" s="6"/>
    </row>
    <row r="119" spans="1:55" s="8" customFormat="1" ht="18.75" x14ac:dyDescent="0.25">
      <c r="A119" s="211"/>
      <c r="B119" s="211"/>
      <c r="C119" s="156" t="s">
        <v>30</v>
      </c>
      <c r="D119" s="156"/>
      <c r="E119" s="156"/>
      <c r="F119" s="156"/>
      <c r="G119" s="156"/>
      <c r="H119" s="156"/>
      <c r="I119" s="156"/>
      <c r="J119" s="156"/>
      <c r="K119" s="156"/>
      <c r="L119" s="156"/>
      <c r="M119" s="33"/>
      <c r="N119" s="34"/>
      <c r="O119" s="34"/>
      <c r="P119" s="34"/>
      <c r="Q119" s="21"/>
      <c r="R119" s="21"/>
      <c r="S119" s="21"/>
      <c r="V119" s="6"/>
      <c r="W119" s="20"/>
      <c r="X119" s="20"/>
      <c r="Y119" s="213">
        <f>SUM($Y$116:$Y$118)</f>
        <v>72.345000000000027</v>
      </c>
      <c r="Z119" s="213"/>
      <c r="AA119" s="213"/>
      <c r="AB119" s="69"/>
      <c r="AC119" s="213">
        <f>SUM($AC$116:$AC$118)</f>
        <v>51.674999999999955</v>
      </c>
      <c r="AD119" s="213"/>
      <c r="AE119" s="213"/>
      <c r="AF119" s="213"/>
      <c r="AG119" s="70"/>
      <c r="AH119" s="213">
        <f>SUM($AH$116:$AH$118)</f>
        <v>72.345000000000255</v>
      </c>
      <c r="AI119" s="213"/>
      <c r="AJ119" s="213"/>
      <c r="AL119" s="6"/>
      <c r="AM119" s="6"/>
      <c r="AN119" s="6"/>
      <c r="AO119" s="6"/>
      <c r="AP119" s="6"/>
      <c r="AQ119" s="6"/>
      <c r="AR119" s="6"/>
      <c r="AS119" s="6"/>
      <c r="AT119" s="6"/>
      <c r="AU119" s="6"/>
      <c r="AV119" s="6"/>
      <c r="AW119" s="6"/>
      <c r="AX119" s="6"/>
      <c r="AY119" s="6"/>
      <c r="AZ119" s="6"/>
      <c r="BA119" s="6"/>
      <c r="BB119" s="6"/>
      <c r="BC119" s="6"/>
    </row>
    <row r="120" spans="1:55" s="8" customFormat="1" ht="18.75" x14ac:dyDescent="0.25">
      <c r="A120" s="211"/>
      <c r="B120" s="211"/>
      <c r="C120" s="156" t="s">
        <v>142</v>
      </c>
      <c r="D120" s="156"/>
      <c r="E120" s="156"/>
      <c r="F120" s="156"/>
      <c r="G120" s="156"/>
      <c r="H120" s="156"/>
      <c r="I120" s="156"/>
      <c r="J120" s="156"/>
      <c r="K120" s="156"/>
      <c r="L120" s="156"/>
      <c r="M120" s="33"/>
      <c r="N120" s="34"/>
      <c r="O120" s="34"/>
      <c r="P120" s="34"/>
      <c r="Q120" s="21"/>
      <c r="R120" s="21"/>
      <c r="S120" s="21"/>
      <c r="V120" s="6"/>
      <c r="W120" s="20"/>
      <c r="X120" s="20"/>
      <c r="Y120" s="214">
        <f>+$Y$80</f>
        <v>-27.284399999999991</v>
      </c>
      <c r="Z120" s="214"/>
      <c r="AA120" s="214"/>
      <c r="AB120" s="69"/>
      <c r="AC120" s="214">
        <v>0</v>
      </c>
      <c r="AD120" s="214"/>
      <c r="AE120" s="214"/>
      <c r="AF120" s="214"/>
      <c r="AG120" s="70"/>
      <c r="AH120" s="214">
        <f>+$AH$82</f>
        <v>-20.669999999999991</v>
      </c>
      <c r="AI120" s="214"/>
      <c r="AJ120" s="214"/>
      <c r="AL120" s="6"/>
      <c r="AM120" s="6"/>
      <c r="AN120" s="6"/>
      <c r="AO120" s="6"/>
      <c r="AP120" s="6"/>
      <c r="AQ120" s="6"/>
      <c r="AR120" s="6"/>
      <c r="AS120" s="6"/>
      <c r="AT120" s="6"/>
      <c r="AU120" s="6"/>
      <c r="AV120" s="6"/>
      <c r="AW120" s="6"/>
      <c r="AX120" s="6"/>
      <c r="AY120" s="6"/>
      <c r="AZ120" s="6"/>
      <c r="BA120" s="6"/>
      <c r="BB120" s="6"/>
      <c r="BC120" s="6"/>
    </row>
    <row r="121" spans="1:55" s="8" customFormat="1" ht="18.75" x14ac:dyDescent="0.25">
      <c r="A121" s="211"/>
      <c r="B121" s="211"/>
      <c r="C121" s="156" t="s">
        <v>145</v>
      </c>
      <c r="D121" s="156"/>
      <c r="E121" s="156"/>
      <c r="F121" s="156"/>
      <c r="G121" s="156"/>
      <c r="H121" s="156"/>
      <c r="I121" s="156"/>
      <c r="J121" s="156"/>
      <c r="K121" s="156"/>
      <c r="L121" s="156"/>
      <c r="M121" s="33"/>
      <c r="N121" s="34"/>
      <c r="O121" s="34"/>
      <c r="P121" s="34"/>
      <c r="Q121" s="21"/>
      <c r="R121" s="21"/>
      <c r="S121" s="21"/>
      <c r="V121" s="6"/>
      <c r="W121" s="20"/>
      <c r="X121" s="20"/>
      <c r="Y121" s="214">
        <f>-$Y$96</f>
        <v>51.675000000000004</v>
      </c>
      <c r="Z121" s="214"/>
      <c r="AA121" s="214"/>
      <c r="AB121" s="69"/>
      <c r="AC121" s="214">
        <f>+$AC$97</f>
        <v>-72.345000000000013</v>
      </c>
      <c r="AD121" s="214"/>
      <c r="AE121" s="214"/>
      <c r="AF121" s="214"/>
      <c r="AG121" s="70"/>
      <c r="AH121" s="214">
        <f>-+$AH$96</f>
        <v>51.675000000000004</v>
      </c>
      <c r="AI121" s="214"/>
      <c r="AJ121" s="214"/>
      <c r="AL121" s="6"/>
      <c r="AM121" s="6"/>
      <c r="AN121" s="6"/>
      <c r="AO121" s="6"/>
      <c r="AP121" s="6"/>
      <c r="AQ121" s="6"/>
      <c r="AR121" s="6"/>
      <c r="AS121" s="6"/>
      <c r="AT121" s="6"/>
      <c r="AU121" s="6"/>
      <c r="AV121" s="6"/>
      <c r="AW121" s="6"/>
      <c r="AX121" s="6"/>
      <c r="AY121" s="6"/>
      <c r="AZ121" s="6"/>
      <c r="BA121" s="6"/>
      <c r="BB121" s="6"/>
      <c r="BC121" s="6"/>
    </row>
    <row r="122" spans="1:55" s="8" customFormat="1" ht="36.75" customHeight="1" x14ac:dyDescent="0.25">
      <c r="A122" s="211"/>
      <c r="B122" s="211"/>
      <c r="C122" s="156" t="s">
        <v>144</v>
      </c>
      <c r="D122" s="156"/>
      <c r="E122" s="156"/>
      <c r="F122" s="156"/>
      <c r="G122" s="156"/>
      <c r="H122" s="156"/>
      <c r="I122" s="156"/>
      <c r="J122" s="156"/>
      <c r="K122" s="156"/>
      <c r="L122" s="156"/>
      <c r="M122" s="33"/>
      <c r="N122" s="34"/>
      <c r="O122" s="34"/>
      <c r="P122" s="34"/>
      <c r="Q122" s="21"/>
      <c r="R122" s="21"/>
      <c r="S122" s="21"/>
      <c r="V122" s="6"/>
      <c r="W122" s="20"/>
      <c r="X122" s="20"/>
      <c r="Y122" s="213">
        <f>+$Y$120+$Y$121</f>
        <v>24.390600000000013</v>
      </c>
      <c r="Z122" s="213"/>
      <c r="AA122" s="213"/>
      <c r="AB122" s="69"/>
      <c r="AC122" s="213">
        <f>+AC120+$AC$121</f>
        <v>-72.345000000000013</v>
      </c>
      <c r="AD122" s="213"/>
      <c r="AE122" s="213"/>
      <c r="AF122" s="213"/>
      <c r="AG122" s="70"/>
      <c r="AH122" s="213">
        <f>+$AH$120+$AH$121</f>
        <v>31.005000000000013</v>
      </c>
      <c r="AI122" s="213"/>
      <c r="AJ122" s="213"/>
      <c r="AL122" s="6"/>
      <c r="AM122" s="6"/>
      <c r="AN122" s="6"/>
      <c r="AO122" s="6"/>
      <c r="AP122" s="6"/>
      <c r="AQ122" s="6"/>
      <c r="AR122" s="6"/>
      <c r="AS122" s="6"/>
      <c r="AT122" s="6"/>
      <c r="AU122" s="6"/>
      <c r="AV122" s="6"/>
      <c r="AW122" s="6"/>
      <c r="AX122" s="6"/>
      <c r="AY122" s="6"/>
      <c r="AZ122" s="6"/>
      <c r="BA122" s="6"/>
      <c r="BB122" s="6"/>
      <c r="BC122" s="6"/>
    </row>
    <row r="123" spans="1:55" s="8" customFormat="1" ht="18.75" x14ac:dyDescent="0.25">
      <c r="A123" s="211"/>
      <c r="B123" s="211"/>
      <c r="C123" s="156" t="s">
        <v>143</v>
      </c>
      <c r="D123" s="156"/>
      <c r="E123" s="156"/>
      <c r="F123" s="156"/>
      <c r="G123" s="156"/>
      <c r="H123" s="156"/>
      <c r="I123" s="156"/>
      <c r="J123" s="156"/>
      <c r="K123" s="156"/>
      <c r="L123" s="156"/>
      <c r="M123" s="33"/>
      <c r="N123" s="34"/>
      <c r="O123" s="34"/>
      <c r="P123" s="34"/>
      <c r="Q123" s="21"/>
      <c r="R123" s="21"/>
      <c r="S123" s="21"/>
      <c r="V123" s="6"/>
      <c r="W123" s="20"/>
      <c r="X123" s="20"/>
      <c r="Y123" s="214">
        <f>+$Y$83</f>
        <v>0</v>
      </c>
      <c r="Z123" s="214"/>
      <c r="AA123" s="214"/>
      <c r="AB123" s="73"/>
      <c r="AC123" s="214">
        <f>+$AC$83</f>
        <v>0</v>
      </c>
      <c r="AD123" s="214"/>
      <c r="AE123" s="214"/>
      <c r="AF123" s="214"/>
      <c r="AG123" s="73"/>
      <c r="AH123" s="214">
        <f>+$AH$83</f>
        <v>-7.4411999999999967</v>
      </c>
      <c r="AI123" s="214"/>
      <c r="AJ123" s="214"/>
      <c r="AL123" s="6"/>
      <c r="AM123" s="6"/>
      <c r="AN123" s="6"/>
      <c r="AO123" s="6"/>
      <c r="AP123" s="6"/>
      <c r="AQ123" s="6"/>
      <c r="AR123" s="6"/>
      <c r="AS123" s="6"/>
      <c r="AT123" s="6"/>
      <c r="AU123" s="6"/>
      <c r="AV123" s="6"/>
      <c r="AW123" s="6"/>
      <c r="AX123" s="6"/>
      <c r="AY123" s="6"/>
      <c r="AZ123" s="6"/>
      <c r="BA123" s="6"/>
      <c r="BB123" s="6"/>
      <c r="BC123" s="6"/>
    </row>
    <row r="124" spans="1:55" s="8" customFormat="1" ht="18.75" x14ac:dyDescent="0.25">
      <c r="A124" s="211"/>
      <c r="B124" s="211"/>
      <c r="C124" s="156" t="s">
        <v>133</v>
      </c>
      <c r="D124" s="156"/>
      <c r="E124" s="156"/>
      <c r="F124" s="156"/>
      <c r="G124" s="156"/>
      <c r="H124" s="156"/>
      <c r="I124" s="156"/>
      <c r="J124" s="156"/>
      <c r="K124" s="156"/>
      <c r="L124" s="156"/>
      <c r="M124" s="33"/>
      <c r="N124" s="34"/>
      <c r="O124" s="34"/>
      <c r="P124" s="34"/>
      <c r="Q124" s="21"/>
      <c r="R124" s="21"/>
      <c r="S124" s="21"/>
      <c r="V124" s="6"/>
      <c r="W124" s="25"/>
      <c r="X124" s="25"/>
      <c r="Y124" s="236">
        <f>$Y$119+$Y$122</f>
        <v>96.735600000000034</v>
      </c>
      <c r="Z124" s="236"/>
      <c r="AA124" s="236"/>
      <c r="AB124" s="72"/>
      <c r="AC124" s="236">
        <f>$AC$119</f>
        <v>51.674999999999955</v>
      </c>
      <c r="AD124" s="236"/>
      <c r="AE124" s="236"/>
      <c r="AF124" s="236"/>
      <c r="AG124" s="72"/>
      <c r="AH124" s="236">
        <f>$AH$119+$AH$122+$AH$123</f>
        <v>95.908800000000269</v>
      </c>
      <c r="AI124" s="236"/>
      <c r="AJ124" s="236"/>
      <c r="AL124" s="6"/>
      <c r="AM124" s="6"/>
      <c r="AN124" s="6"/>
      <c r="AO124" s="6"/>
      <c r="AP124" s="6"/>
      <c r="AQ124" s="6"/>
      <c r="AR124" s="6"/>
      <c r="AS124" s="6"/>
      <c r="AT124" s="6"/>
      <c r="AU124" s="6"/>
      <c r="AV124" s="6"/>
      <c r="AW124" s="6"/>
      <c r="AX124" s="6"/>
      <c r="AY124" s="6"/>
      <c r="AZ124" s="6"/>
      <c r="BA124" s="6"/>
      <c r="BB124" s="6"/>
      <c r="BC124" s="6"/>
    </row>
    <row r="125" spans="1:55" s="8" customFormat="1" x14ac:dyDescent="0.25">
      <c r="A125" s="6"/>
      <c r="B125" s="7"/>
      <c r="C125" s="6"/>
      <c r="D125" s="6"/>
      <c r="E125" s="6"/>
      <c r="F125" s="6"/>
      <c r="G125" s="6"/>
      <c r="H125" s="6"/>
      <c r="I125" s="6"/>
      <c r="J125" s="6"/>
      <c r="K125" s="6"/>
      <c r="L125" s="6"/>
      <c r="M125" s="33"/>
      <c r="N125" s="34"/>
      <c r="O125" s="34"/>
      <c r="P125" s="34"/>
      <c r="Q125" s="21"/>
      <c r="R125" s="21"/>
      <c r="S125" s="21"/>
      <c r="T125" s="6"/>
      <c r="U125" s="6"/>
      <c r="V125" s="6"/>
      <c r="W125" s="6"/>
      <c r="Y125" s="6"/>
      <c r="Z125" s="6"/>
      <c r="AA125" s="6"/>
      <c r="AB125" s="4"/>
      <c r="AC125" s="6"/>
      <c r="AD125" s="6"/>
      <c r="AE125" s="6"/>
      <c r="AF125" s="4"/>
      <c r="AG125" s="4"/>
      <c r="AH125" s="6"/>
      <c r="AI125" s="6"/>
      <c r="AJ125" s="6"/>
      <c r="AL125" s="6"/>
      <c r="AM125" s="6"/>
      <c r="AN125" s="6"/>
      <c r="AO125" s="6"/>
      <c r="AP125" s="6"/>
      <c r="AQ125" s="6"/>
      <c r="AR125" s="6"/>
      <c r="AS125" s="6"/>
      <c r="AT125" s="6"/>
      <c r="AU125" s="6"/>
      <c r="AV125" s="6"/>
      <c r="AW125" s="6"/>
      <c r="AX125" s="6"/>
      <c r="AY125" s="6"/>
      <c r="AZ125" s="6"/>
      <c r="BA125" s="6"/>
      <c r="BB125" s="6"/>
      <c r="BC125" s="6"/>
    </row>
    <row r="126" spans="1:55" s="8" customFormat="1" ht="30.75" customHeight="1" x14ac:dyDescent="0.25">
      <c r="A126" s="221" t="s">
        <v>84</v>
      </c>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c r="AL126" s="6"/>
      <c r="AM126" s="6"/>
      <c r="AN126" s="6"/>
      <c r="AO126" s="6"/>
      <c r="AP126" s="6"/>
      <c r="AQ126" s="6"/>
      <c r="AR126" s="6"/>
      <c r="AS126" s="6"/>
      <c r="AT126" s="6"/>
      <c r="AU126" s="6"/>
      <c r="AV126" s="6"/>
      <c r="AW126" s="6"/>
      <c r="AX126" s="6"/>
      <c r="AY126" s="6"/>
      <c r="AZ126" s="6"/>
      <c r="BA126" s="6"/>
      <c r="BB126" s="6"/>
      <c r="BC126" s="6"/>
    </row>
    <row r="127" spans="1:55" s="8" customFormat="1" ht="18.75" x14ac:dyDescent="0.3">
      <c r="A127" s="222" t="s">
        <v>54</v>
      </c>
      <c r="B127" s="222"/>
      <c r="C127" s="222"/>
      <c r="D127" s="222"/>
      <c r="E127" s="222"/>
      <c r="F127" s="222"/>
      <c r="G127" s="222"/>
      <c r="H127" s="222"/>
      <c r="I127" s="222"/>
      <c r="J127" s="222"/>
      <c r="K127" s="222"/>
      <c r="L127" s="222"/>
      <c r="M127" s="222"/>
      <c r="N127" s="222"/>
      <c r="O127" s="222"/>
      <c r="P127" s="222"/>
      <c r="Q127" s="222"/>
      <c r="R127" s="223" t="s">
        <v>55</v>
      </c>
      <c r="S127" s="224"/>
      <c r="T127" s="224"/>
      <c r="U127" s="224"/>
      <c r="V127" s="224"/>
      <c r="W127" s="224"/>
      <c r="X127" s="224"/>
      <c r="Y127" s="224"/>
      <c r="Z127" s="224"/>
      <c r="AA127" s="224"/>
      <c r="AB127" s="224"/>
      <c r="AC127" s="224"/>
      <c r="AD127" s="224"/>
      <c r="AE127" s="224"/>
      <c r="AF127" s="224"/>
      <c r="AG127" s="224"/>
      <c r="AH127" s="224"/>
      <c r="AI127" s="224"/>
      <c r="AJ127" s="225"/>
      <c r="AL127" s="6"/>
      <c r="AM127" s="6"/>
      <c r="AN127" s="6"/>
      <c r="AO127" s="6"/>
      <c r="AP127" s="6"/>
      <c r="AQ127" s="6"/>
      <c r="AR127" s="6"/>
      <c r="AS127" s="6"/>
      <c r="AT127" s="6"/>
      <c r="AU127" s="6"/>
      <c r="AV127" s="6"/>
      <c r="AW127" s="6"/>
      <c r="AX127" s="6"/>
      <c r="AY127" s="6"/>
      <c r="AZ127" s="6"/>
      <c r="BA127" s="6"/>
      <c r="BB127" s="6"/>
      <c r="BC127" s="6"/>
    </row>
    <row r="128" spans="1:55" s="8" customFormat="1" x14ac:dyDescent="0.25">
      <c r="A128" s="226"/>
      <c r="B128" s="226"/>
      <c r="C128" s="226"/>
      <c r="D128" s="226"/>
      <c r="E128" s="226"/>
      <c r="F128" s="226"/>
      <c r="G128" s="226"/>
      <c r="H128" s="226"/>
      <c r="I128" s="226"/>
      <c r="J128" s="226"/>
      <c r="K128" s="226"/>
      <c r="L128" s="226"/>
      <c r="M128" s="226"/>
      <c r="N128" s="226"/>
      <c r="O128" s="226"/>
      <c r="P128" s="226"/>
      <c r="Q128" s="226"/>
      <c r="R128" s="227"/>
      <c r="S128" s="228"/>
      <c r="T128" s="228"/>
      <c r="U128" s="228"/>
      <c r="V128" s="228"/>
      <c r="W128" s="228"/>
      <c r="X128" s="228"/>
      <c r="Y128" s="228"/>
      <c r="Z128" s="228"/>
      <c r="AA128" s="228"/>
      <c r="AB128" s="228"/>
      <c r="AC128" s="228"/>
      <c r="AD128" s="228"/>
      <c r="AE128" s="228"/>
      <c r="AF128" s="228"/>
      <c r="AG128" s="228"/>
      <c r="AH128" s="228"/>
      <c r="AI128" s="228"/>
      <c r="AJ128" s="229"/>
      <c r="AL128" s="6"/>
      <c r="AM128" s="6"/>
      <c r="AN128" s="6"/>
      <c r="AO128" s="6"/>
      <c r="AP128" s="6"/>
      <c r="AQ128" s="6"/>
      <c r="AR128" s="6"/>
      <c r="AS128" s="6"/>
      <c r="AT128" s="6"/>
      <c r="AU128" s="6"/>
      <c r="AV128" s="6"/>
      <c r="AW128" s="6"/>
      <c r="AX128" s="6"/>
      <c r="AY128" s="6"/>
      <c r="AZ128" s="6"/>
      <c r="BA128" s="6"/>
      <c r="BB128" s="6"/>
      <c r="BC128" s="6"/>
    </row>
    <row r="129" spans="1:55" s="8" customFormat="1" x14ac:dyDescent="0.25">
      <c r="A129" s="226"/>
      <c r="B129" s="226"/>
      <c r="C129" s="226"/>
      <c r="D129" s="226"/>
      <c r="E129" s="226"/>
      <c r="F129" s="226"/>
      <c r="G129" s="226"/>
      <c r="H129" s="226"/>
      <c r="I129" s="226"/>
      <c r="J129" s="226"/>
      <c r="K129" s="226"/>
      <c r="L129" s="226"/>
      <c r="M129" s="226"/>
      <c r="N129" s="226"/>
      <c r="O129" s="226"/>
      <c r="P129" s="226"/>
      <c r="Q129" s="226"/>
      <c r="R129" s="230"/>
      <c r="S129" s="231"/>
      <c r="T129" s="231"/>
      <c r="U129" s="231"/>
      <c r="V129" s="231"/>
      <c r="W129" s="231"/>
      <c r="X129" s="231"/>
      <c r="Y129" s="231"/>
      <c r="Z129" s="231"/>
      <c r="AA129" s="231"/>
      <c r="AB129" s="231"/>
      <c r="AC129" s="231"/>
      <c r="AD129" s="231"/>
      <c r="AE129" s="231"/>
      <c r="AF129" s="231"/>
      <c r="AG129" s="231"/>
      <c r="AH129" s="231"/>
      <c r="AI129" s="231"/>
      <c r="AJ129" s="232"/>
      <c r="AL129" s="6"/>
      <c r="AM129" s="6"/>
      <c r="AN129" s="6"/>
      <c r="AO129" s="6"/>
      <c r="AP129" s="6"/>
      <c r="AQ129" s="6"/>
      <c r="AR129" s="6"/>
      <c r="AS129" s="6"/>
      <c r="AT129" s="6"/>
      <c r="AU129" s="6"/>
      <c r="AV129" s="6"/>
      <c r="AW129" s="6"/>
      <c r="AX129" s="6"/>
      <c r="AY129" s="6"/>
      <c r="AZ129" s="6"/>
      <c r="BA129" s="6"/>
      <c r="BB129" s="6"/>
      <c r="BC129" s="6"/>
    </row>
    <row r="130" spans="1:55" s="8" customFormat="1" x14ac:dyDescent="0.25">
      <c r="A130" s="226"/>
      <c r="B130" s="226"/>
      <c r="C130" s="226"/>
      <c r="D130" s="226"/>
      <c r="E130" s="226"/>
      <c r="F130" s="226"/>
      <c r="G130" s="226"/>
      <c r="H130" s="226"/>
      <c r="I130" s="226"/>
      <c r="J130" s="226"/>
      <c r="K130" s="226"/>
      <c r="L130" s="226"/>
      <c r="M130" s="226"/>
      <c r="N130" s="226"/>
      <c r="O130" s="226"/>
      <c r="P130" s="226"/>
      <c r="Q130" s="226"/>
      <c r="R130" s="230"/>
      <c r="S130" s="231"/>
      <c r="T130" s="231"/>
      <c r="U130" s="231"/>
      <c r="V130" s="231"/>
      <c r="W130" s="231"/>
      <c r="X130" s="231"/>
      <c r="Y130" s="231"/>
      <c r="Z130" s="231"/>
      <c r="AA130" s="231"/>
      <c r="AB130" s="231"/>
      <c r="AC130" s="231"/>
      <c r="AD130" s="231"/>
      <c r="AE130" s="231"/>
      <c r="AF130" s="231"/>
      <c r="AG130" s="231"/>
      <c r="AH130" s="231"/>
      <c r="AI130" s="231"/>
      <c r="AJ130" s="232"/>
      <c r="AL130" s="6"/>
      <c r="AM130" s="6"/>
      <c r="AN130" s="6"/>
      <c r="AO130" s="6"/>
      <c r="AP130" s="6"/>
      <c r="AQ130" s="6"/>
      <c r="AR130" s="6"/>
      <c r="AS130" s="6"/>
      <c r="AT130" s="6"/>
      <c r="AU130" s="6"/>
      <c r="AV130" s="6"/>
      <c r="AW130" s="6"/>
      <c r="AX130" s="6"/>
      <c r="AY130" s="6"/>
      <c r="AZ130" s="6"/>
      <c r="BA130" s="6"/>
      <c r="BB130" s="6"/>
      <c r="BC130" s="6"/>
    </row>
    <row r="131" spans="1:55" s="8" customFormat="1" x14ac:dyDescent="0.25">
      <c r="A131" s="226"/>
      <c r="B131" s="226"/>
      <c r="C131" s="226"/>
      <c r="D131" s="226"/>
      <c r="E131" s="226"/>
      <c r="F131" s="226"/>
      <c r="G131" s="226"/>
      <c r="H131" s="226"/>
      <c r="I131" s="226"/>
      <c r="J131" s="226"/>
      <c r="K131" s="226"/>
      <c r="L131" s="226"/>
      <c r="M131" s="226"/>
      <c r="N131" s="226"/>
      <c r="O131" s="226"/>
      <c r="P131" s="226"/>
      <c r="Q131" s="226"/>
      <c r="R131" s="230"/>
      <c r="S131" s="231"/>
      <c r="T131" s="231"/>
      <c r="U131" s="231"/>
      <c r="V131" s="231"/>
      <c r="W131" s="231"/>
      <c r="X131" s="231"/>
      <c r="Y131" s="231"/>
      <c r="Z131" s="231"/>
      <c r="AA131" s="231"/>
      <c r="AB131" s="231"/>
      <c r="AC131" s="231"/>
      <c r="AD131" s="231"/>
      <c r="AE131" s="231"/>
      <c r="AF131" s="231"/>
      <c r="AG131" s="231"/>
      <c r="AH131" s="231"/>
      <c r="AI131" s="231"/>
      <c r="AJ131" s="232"/>
      <c r="AL131" s="6"/>
      <c r="AM131" s="6"/>
      <c r="AN131" s="6"/>
      <c r="AO131" s="6"/>
      <c r="AP131" s="6"/>
      <c r="AQ131" s="6"/>
      <c r="AR131" s="6"/>
      <c r="AS131" s="6"/>
      <c r="AT131" s="6"/>
      <c r="AU131" s="6"/>
      <c r="AV131" s="6"/>
      <c r="AW131" s="6"/>
      <c r="AX131" s="6"/>
      <c r="AY131" s="6"/>
      <c r="AZ131" s="6"/>
      <c r="BA131" s="6"/>
      <c r="BB131" s="6"/>
      <c r="BC131" s="6"/>
    </row>
    <row r="132" spans="1:55" s="8" customFormat="1" x14ac:dyDescent="0.25">
      <c r="A132" s="226"/>
      <c r="B132" s="226"/>
      <c r="C132" s="226"/>
      <c r="D132" s="226"/>
      <c r="E132" s="226"/>
      <c r="F132" s="226"/>
      <c r="G132" s="226"/>
      <c r="H132" s="226"/>
      <c r="I132" s="226"/>
      <c r="J132" s="226"/>
      <c r="K132" s="226"/>
      <c r="L132" s="226"/>
      <c r="M132" s="226"/>
      <c r="N132" s="226"/>
      <c r="O132" s="226"/>
      <c r="P132" s="226"/>
      <c r="Q132" s="226"/>
      <c r="R132" s="230"/>
      <c r="S132" s="231"/>
      <c r="T132" s="231"/>
      <c r="U132" s="231"/>
      <c r="V132" s="231"/>
      <c r="W132" s="231"/>
      <c r="X132" s="231"/>
      <c r="Y132" s="231"/>
      <c r="Z132" s="231"/>
      <c r="AA132" s="231"/>
      <c r="AB132" s="231"/>
      <c r="AC132" s="231"/>
      <c r="AD132" s="231"/>
      <c r="AE132" s="231"/>
      <c r="AF132" s="231"/>
      <c r="AG132" s="231"/>
      <c r="AH132" s="231"/>
      <c r="AI132" s="231"/>
      <c r="AJ132" s="232"/>
      <c r="AL132" s="6"/>
      <c r="AM132" s="6"/>
      <c r="AN132" s="6"/>
      <c r="AO132" s="6"/>
      <c r="AP132" s="6"/>
      <c r="AQ132" s="6"/>
      <c r="AR132" s="6"/>
      <c r="AS132" s="6"/>
      <c r="AT132" s="6"/>
      <c r="AU132" s="6"/>
      <c r="AV132" s="6"/>
      <c r="AW132" s="6"/>
      <c r="AX132" s="6"/>
      <c r="AY132" s="6"/>
      <c r="AZ132" s="6"/>
      <c r="BA132" s="6"/>
      <c r="BB132" s="6"/>
      <c r="BC132" s="6"/>
    </row>
    <row r="133" spans="1:55" s="8" customFormat="1" x14ac:dyDescent="0.25">
      <c r="A133" s="226"/>
      <c r="B133" s="226"/>
      <c r="C133" s="226"/>
      <c r="D133" s="226"/>
      <c r="E133" s="226"/>
      <c r="F133" s="226"/>
      <c r="G133" s="226"/>
      <c r="H133" s="226"/>
      <c r="I133" s="226"/>
      <c r="J133" s="226"/>
      <c r="K133" s="226"/>
      <c r="L133" s="226"/>
      <c r="M133" s="226"/>
      <c r="N133" s="226"/>
      <c r="O133" s="226"/>
      <c r="P133" s="226"/>
      <c r="Q133" s="226"/>
      <c r="R133" s="230"/>
      <c r="S133" s="231"/>
      <c r="T133" s="231"/>
      <c r="U133" s="231"/>
      <c r="V133" s="231"/>
      <c r="W133" s="231"/>
      <c r="X133" s="231"/>
      <c r="Y133" s="231"/>
      <c r="Z133" s="231"/>
      <c r="AA133" s="231"/>
      <c r="AB133" s="231"/>
      <c r="AC133" s="231"/>
      <c r="AD133" s="231"/>
      <c r="AE133" s="231"/>
      <c r="AF133" s="231"/>
      <c r="AG133" s="231"/>
      <c r="AH133" s="231"/>
      <c r="AI133" s="231"/>
      <c r="AJ133" s="232"/>
      <c r="AL133" s="6"/>
      <c r="AM133" s="6"/>
      <c r="AN133" s="6"/>
      <c r="AO133" s="6"/>
      <c r="AP133" s="6"/>
      <c r="AQ133" s="6"/>
      <c r="AR133" s="6"/>
      <c r="AS133" s="6"/>
      <c r="AT133" s="6"/>
      <c r="AU133" s="6"/>
      <c r="AV133" s="6"/>
      <c r="AW133" s="6"/>
      <c r="AX133" s="6"/>
      <c r="AY133" s="6"/>
      <c r="AZ133" s="6"/>
      <c r="BA133" s="6"/>
      <c r="BB133" s="6"/>
      <c r="BC133" s="6"/>
    </row>
    <row r="134" spans="1:55" s="8" customFormat="1" x14ac:dyDescent="0.25">
      <c r="A134" s="226"/>
      <c r="B134" s="226"/>
      <c r="C134" s="226"/>
      <c r="D134" s="226"/>
      <c r="E134" s="226"/>
      <c r="F134" s="226"/>
      <c r="G134" s="226"/>
      <c r="H134" s="226"/>
      <c r="I134" s="226"/>
      <c r="J134" s="226"/>
      <c r="K134" s="226"/>
      <c r="L134" s="226"/>
      <c r="M134" s="226"/>
      <c r="N134" s="226"/>
      <c r="O134" s="226"/>
      <c r="P134" s="226"/>
      <c r="Q134" s="226"/>
      <c r="R134" s="230"/>
      <c r="S134" s="231"/>
      <c r="T134" s="231"/>
      <c r="U134" s="231"/>
      <c r="V134" s="231"/>
      <c r="W134" s="231"/>
      <c r="X134" s="231"/>
      <c r="Y134" s="231"/>
      <c r="Z134" s="231"/>
      <c r="AA134" s="231"/>
      <c r="AB134" s="231"/>
      <c r="AC134" s="231"/>
      <c r="AD134" s="231"/>
      <c r="AE134" s="231"/>
      <c r="AF134" s="231"/>
      <c r="AG134" s="231"/>
      <c r="AH134" s="231"/>
      <c r="AI134" s="231"/>
      <c r="AJ134" s="232"/>
      <c r="AL134" s="6"/>
      <c r="AM134" s="6"/>
      <c r="AN134" s="6"/>
      <c r="AO134" s="6"/>
      <c r="AP134" s="6"/>
      <c r="AQ134" s="6"/>
      <c r="AR134" s="6"/>
      <c r="AS134" s="6"/>
      <c r="AT134" s="6"/>
      <c r="AU134" s="6"/>
      <c r="AV134" s="6"/>
      <c r="AW134" s="6"/>
      <c r="AX134" s="6"/>
      <c r="AY134" s="6"/>
      <c r="AZ134" s="6"/>
      <c r="BA134" s="6"/>
      <c r="BB134" s="6"/>
      <c r="BC134" s="6"/>
    </row>
    <row r="135" spans="1:55" s="8" customFormat="1" x14ac:dyDescent="0.25">
      <c r="A135" s="226"/>
      <c r="B135" s="226"/>
      <c r="C135" s="226"/>
      <c r="D135" s="226"/>
      <c r="E135" s="226"/>
      <c r="F135" s="226"/>
      <c r="G135" s="226"/>
      <c r="H135" s="226"/>
      <c r="I135" s="226"/>
      <c r="J135" s="226"/>
      <c r="K135" s="226"/>
      <c r="L135" s="226"/>
      <c r="M135" s="226"/>
      <c r="N135" s="226"/>
      <c r="O135" s="226"/>
      <c r="P135" s="226"/>
      <c r="Q135" s="226"/>
      <c r="R135" s="230"/>
      <c r="S135" s="231"/>
      <c r="T135" s="231"/>
      <c r="U135" s="231"/>
      <c r="V135" s="231"/>
      <c r="W135" s="231"/>
      <c r="X135" s="231"/>
      <c r="Y135" s="231"/>
      <c r="Z135" s="231"/>
      <c r="AA135" s="231"/>
      <c r="AB135" s="231"/>
      <c r="AC135" s="231"/>
      <c r="AD135" s="231"/>
      <c r="AE135" s="231"/>
      <c r="AF135" s="231"/>
      <c r="AG135" s="231"/>
      <c r="AH135" s="231"/>
      <c r="AI135" s="231"/>
      <c r="AJ135" s="232"/>
      <c r="AL135" s="6"/>
      <c r="AM135" s="6"/>
      <c r="AN135" s="6"/>
      <c r="AO135" s="6"/>
      <c r="AP135" s="6"/>
      <c r="AQ135" s="6"/>
      <c r="AR135" s="6"/>
      <c r="AS135" s="6"/>
      <c r="AT135" s="6"/>
      <c r="AU135" s="6"/>
      <c r="AV135" s="6"/>
      <c r="AW135" s="6"/>
      <c r="AX135" s="6"/>
      <c r="AY135" s="6"/>
      <c r="AZ135" s="6"/>
      <c r="BA135" s="6"/>
      <c r="BB135" s="6"/>
      <c r="BC135" s="6"/>
    </row>
    <row r="136" spans="1:55" s="8" customFormat="1" x14ac:dyDescent="0.25">
      <c r="A136" s="226"/>
      <c r="B136" s="226"/>
      <c r="C136" s="226"/>
      <c r="D136" s="226"/>
      <c r="E136" s="226"/>
      <c r="F136" s="226"/>
      <c r="G136" s="226"/>
      <c r="H136" s="226"/>
      <c r="I136" s="226"/>
      <c r="J136" s="226"/>
      <c r="K136" s="226"/>
      <c r="L136" s="226"/>
      <c r="M136" s="226"/>
      <c r="N136" s="226"/>
      <c r="O136" s="226"/>
      <c r="P136" s="226"/>
      <c r="Q136" s="226"/>
      <c r="R136" s="230"/>
      <c r="S136" s="231"/>
      <c r="T136" s="231"/>
      <c r="U136" s="231"/>
      <c r="V136" s="231"/>
      <c r="W136" s="231"/>
      <c r="X136" s="231"/>
      <c r="Y136" s="231"/>
      <c r="Z136" s="231"/>
      <c r="AA136" s="231"/>
      <c r="AB136" s="231"/>
      <c r="AC136" s="231"/>
      <c r="AD136" s="231"/>
      <c r="AE136" s="231"/>
      <c r="AF136" s="231"/>
      <c r="AG136" s="231"/>
      <c r="AH136" s="231"/>
      <c r="AI136" s="231"/>
      <c r="AJ136" s="232"/>
      <c r="AL136" s="6"/>
      <c r="AM136" s="6"/>
      <c r="AN136" s="6"/>
      <c r="AO136" s="6"/>
      <c r="AP136" s="6"/>
      <c r="AQ136" s="6"/>
      <c r="AR136" s="6"/>
      <c r="AS136" s="6"/>
      <c r="AT136" s="6"/>
      <c r="AU136" s="6"/>
      <c r="AV136" s="6"/>
      <c r="AW136" s="6"/>
      <c r="AX136" s="6"/>
      <c r="AY136" s="6"/>
      <c r="AZ136" s="6"/>
      <c r="BA136" s="6"/>
      <c r="BB136" s="6"/>
      <c r="BC136" s="6"/>
    </row>
    <row r="137" spans="1:55" s="8" customFormat="1" ht="15" customHeight="1" x14ac:dyDescent="0.25">
      <c r="A137" s="226"/>
      <c r="B137" s="226"/>
      <c r="C137" s="226"/>
      <c r="D137" s="226"/>
      <c r="E137" s="226"/>
      <c r="F137" s="226"/>
      <c r="G137" s="226"/>
      <c r="H137" s="226"/>
      <c r="I137" s="226"/>
      <c r="J137" s="226"/>
      <c r="K137" s="226"/>
      <c r="L137" s="226"/>
      <c r="M137" s="226"/>
      <c r="N137" s="226"/>
      <c r="O137" s="226"/>
      <c r="P137" s="226"/>
      <c r="Q137" s="226"/>
      <c r="R137" s="230"/>
      <c r="S137" s="231"/>
      <c r="T137" s="231"/>
      <c r="U137" s="231"/>
      <c r="V137" s="231"/>
      <c r="W137" s="231"/>
      <c r="X137" s="231"/>
      <c r="Y137" s="231"/>
      <c r="Z137" s="231"/>
      <c r="AA137" s="231"/>
      <c r="AB137" s="231"/>
      <c r="AC137" s="231"/>
      <c r="AD137" s="231"/>
      <c r="AE137" s="231"/>
      <c r="AF137" s="231"/>
      <c r="AG137" s="231"/>
      <c r="AH137" s="231"/>
      <c r="AI137" s="231"/>
      <c r="AJ137" s="232"/>
      <c r="AL137" s="6"/>
      <c r="AM137" s="6"/>
      <c r="AN137" s="6"/>
      <c r="AO137" s="6"/>
      <c r="AP137" s="6"/>
      <c r="AQ137" s="6"/>
      <c r="AR137" s="6"/>
      <c r="AS137" s="6"/>
      <c r="AT137" s="6"/>
      <c r="AU137" s="6"/>
      <c r="AV137" s="6"/>
      <c r="AW137" s="6"/>
      <c r="AX137" s="6"/>
      <c r="AY137" s="6"/>
      <c r="AZ137" s="6"/>
      <c r="BA137" s="6"/>
      <c r="BB137" s="6"/>
      <c r="BC137" s="6"/>
    </row>
    <row r="138" spans="1:55" s="8" customFormat="1" x14ac:dyDescent="0.25">
      <c r="A138" s="226"/>
      <c r="B138" s="226"/>
      <c r="C138" s="226"/>
      <c r="D138" s="226"/>
      <c r="E138" s="226"/>
      <c r="F138" s="226"/>
      <c r="G138" s="226"/>
      <c r="H138" s="226"/>
      <c r="I138" s="226"/>
      <c r="J138" s="226"/>
      <c r="K138" s="226"/>
      <c r="L138" s="226"/>
      <c r="M138" s="226"/>
      <c r="N138" s="226"/>
      <c r="O138" s="226"/>
      <c r="P138" s="226"/>
      <c r="Q138" s="226"/>
      <c r="R138" s="233"/>
      <c r="S138" s="234"/>
      <c r="T138" s="234"/>
      <c r="U138" s="234"/>
      <c r="V138" s="234"/>
      <c r="W138" s="234"/>
      <c r="X138" s="234"/>
      <c r="Y138" s="234"/>
      <c r="Z138" s="234"/>
      <c r="AA138" s="234"/>
      <c r="AB138" s="234"/>
      <c r="AC138" s="234"/>
      <c r="AD138" s="234"/>
      <c r="AE138" s="234"/>
      <c r="AF138" s="234"/>
      <c r="AG138" s="234"/>
      <c r="AH138" s="234"/>
      <c r="AI138" s="234"/>
      <c r="AJ138" s="235"/>
      <c r="AL138" s="6"/>
      <c r="AM138" s="6"/>
      <c r="AN138" s="6"/>
      <c r="AO138" s="6"/>
      <c r="AP138" s="6"/>
      <c r="AQ138" s="6"/>
      <c r="AR138" s="6"/>
      <c r="AS138" s="6"/>
      <c r="AT138" s="6"/>
      <c r="AU138" s="6"/>
      <c r="AV138" s="6"/>
      <c r="AW138" s="6"/>
      <c r="AX138" s="6"/>
      <c r="AY138" s="6"/>
      <c r="AZ138" s="6"/>
      <c r="BA138" s="6"/>
      <c r="BB138" s="6"/>
      <c r="BC138" s="6"/>
    </row>
  </sheetData>
  <mergeCells count="569">
    <mergeCell ref="A126:AJ126"/>
    <mergeCell ref="A127:Q127"/>
    <mergeCell ref="R127:AJ127"/>
    <mergeCell ref="A128:Q138"/>
    <mergeCell ref="R128:AJ138"/>
    <mergeCell ref="C123:L123"/>
    <mergeCell ref="Y123:AA123"/>
    <mergeCell ref="AC123:AF123"/>
    <mergeCell ref="AH123:AJ123"/>
    <mergeCell ref="C124:L124"/>
    <mergeCell ref="Y124:AA124"/>
    <mergeCell ref="AC124:AF124"/>
    <mergeCell ref="AH124:AJ124"/>
    <mergeCell ref="C121:L121"/>
    <mergeCell ref="Y121:AA121"/>
    <mergeCell ref="AC121:AF121"/>
    <mergeCell ref="AH121:AJ121"/>
    <mergeCell ref="C122:L122"/>
    <mergeCell ref="Y122:AA122"/>
    <mergeCell ref="AC122:AF122"/>
    <mergeCell ref="AH122:AJ122"/>
    <mergeCell ref="C119:L119"/>
    <mergeCell ref="Y119:AA119"/>
    <mergeCell ref="AC119:AF119"/>
    <mergeCell ref="AH119:AJ119"/>
    <mergeCell ref="C120:L120"/>
    <mergeCell ref="Y120:AA120"/>
    <mergeCell ref="AC120:AF120"/>
    <mergeCell ref="AH120:AJ120"/>
    <mergeCell ref="C117:L117"/>
    <mergeCell ref="Y117:AA117"/>
    <mergeCell ref="AC117:AF117"/>
    <mergeCell ref="AH117:AJ117"/>
    <mergeCell ref="C118:L118"/>
    <mergeCell ref="Y118:AA118"/>
    <mergeCell ref="AC118:AF118"/>
    <mergeCell ref="AH118:AJ118"/>
    <mergeCell ref="N111:P111"/>
    <mergeCell ref="Q111:S111"/>
    <mergeCell ref="T111:V111"/>
    <mergeCell ref="W111:Y111"/>
    <mergeCell ref="A115:AJ115"/>
    <mergeCell ref="A116:B124"/>
    <mergeCell ref="C116:L116"/>
    <mergeCell ref="Y116:AA116"/>
    <mergeCell ref="AC116:AF116"/>
    <mergeCell ref="AH116:AJ116"/>
    <mergeCell ref="C107:L107"/>
    <mergeCell ref="Y107:AA107"/>
    <mergeCell ref="AC107:AF107"/>
    <mergeCell ref="AH107:AJ107"/>
    <mergeCell ref="N109:Y109"/>
    <mergeCell ref="N110:P110"/>
    <mergeCell ref="Q110:S110"/>
    <mergeCell ref="T110:V110"/>
    <mergeCell ref="W110:Y110"/>
    <mergeCell ref="C105:L105"/>
    <mergeCell ref="N105:O105"/>
    <mergeCell ref="Y105:AA105"/>
    <mergeCell ref="AC105:AF105"/>
    <mergeCell ref="AH105:AJ105"/>
    <mergeCell ref="C106:L106"/>
    <mergeCell ref="Y106:AA106"/>
    <mergeCell ref="AC106:AF106"/>
    <mergeCell ref="AH106:AJ106"/>
    <mergeCell ref="C103:L103"/>
    <mergeCell ref="N103:O103"/>
    <mergeCell ref="Y103:AA103"/>
    <mergeCell ref="AC103:AF103"/>
    <mergeCell ref="AH103:AJ103"/>
    <mergeCell ref="C104:L104"/>
    <mergeCell ref="N104:O104"/>
    <mergeCell ref="Y104:AA104"/>
    <mergeCell ref="AC104:AF104"/>
    <mergeCell ref="AH104:AJ104"/>
    <mergeCell ref="AH101:AJ101"/>
    <mergeCell ref="C102:L102"/>
    <mergeCell ref="N102:O102"/>
    <mergeCell ref="Y102:AA102"/>
    <mergeCell ref="AC102:AF102"/>
    <mergeCell ref="AH102:AJ102"/>
    <mergeCell ref="A100:A104"/>
    <mergeCell ref="C100:L100"/>
    <mergeCell ref="N100:O100"/>
    <mergeCell ref="Y100:AA100"/>
    <mergeCell ref="AC100:AF100"/>
    <mergeCell ref="AH100:AJ100"/>
    <mergeCell ref="C101:L101"/>
    <mergeCell ref="N101:O101"/>
    <mergeCell ref="Y101:AA101"/>
    <mergeCell ref="AC101:AF101"/>
    <mergeCell ref="C98:L98"/>
    <mergeCell ref="N98:O98"/>
    <mergeCell ref="Y98:AA98"/>
    <mergeCell ref="AC98:AF98"/>
    <mergeCell ref="AH98:AJ98"/>
    <mergeCell ref="C99:L99"/>
    <mergeCell ref="N99:O99"/>
    <mergeCell ref="Y99:AA99"/>
    <mergeCell ref="AC99:AF99"/>
    <mergeCell ref="AH99:AJ99"/>
    <mergeCell ref="AH96:AJ96"/>
    <mergeCell ref="C97:L97"/>
    <mergeCell ref="N97:O97"/>
    <mergeCell ref="Y97:AA97"/>
    <mergeCell ref="AC97:AF97"/>
    <mergeCell ref="AH97:AJ97"/>
    <mergeCell ref="C95:L95"/>
    <mergeCell ref="N95:O95"/>
    <mergeCell ref="Y95:AA95"/>
    <mergeCell ref="AC95:AF95"/>
    <mergeCell ref="AH95:AJ95"/>
    <mergeCell ref="A96:A99"/>
    <mergeCell ref="C96:L96"/>
    <mergeCell ref="N96:O96"/>
    <mergeCell ref="Y96:AA96"/>
    <mergeCell ref="AC96:AF96"/>
    <mergeCell ref="AC93:AF93"/>
    <mergeCell ref="AH93:AJ93"/>
    <mergeCell ref="C94:L94"/>
    <mergeCell ref="N94:O94"/>
    <mergeCell ref="Y94:AA94"/>
    <mergeCell ref="AC94:AF94"/>
    <mergeCell ref="AH94:AJ94"/>
    <mergeCell ref="A91:AJ91"/>
    <mergeCell ref="A92:A95"/>
    <mergeCell ref="C92:L92"/>
    <mergeCell ref="N92:O92"/>
    <mergeCell ref="Y92:AA92"/>
    <mergeCell ref="AC92:AF92"/>
    <mergeCell ref="AH92:AJ92"/>
    <mergeCell ref="C93:L93"/>
    <mergeCell ref="N93:O93"/>
    <mergeCell ref="Y93:AA93"/>
    <mergeCell ref="B84:B85"/>
    <mergeCell ref="C84:L84"/>
    <mergeCell ref="N84:O85"/>
    <mergeCell ref="Y84:AA84"/>
    <mergeCell ref="AC84:AF84"/>
    <mergeCell ref="AH84:AJ84"/>
    <mergeCell ref="C85:L85"/>
    <mergeCell ref="Y85:AA85"/>
    <mergeCell ref="AC85:AF85"/>
    <mergeCell ref="AH85:AJ85"/>
    <mergeCell ref="AH82:AJ82"/>
    <mergeCell ref="C83:L83"/>
    <mergeCell ref="N83:O83"/>
    <mergeCell ref="Y83:AA83"/>
    <mergeCell ref="AC83:AF83"/>
    <mergeCell ref="AH83:AJ83"/>
    <mergeCell ref="AH79:AJ79"/>
    <mergeCell ref="B80:B83"/>
    <mergeCell ref="C80:L80"/>
    <mergeCell ref="N80:O80"/>
    <mergeCell ref="Y80:AA80"/>
    <mergeCell ref="C81:L81"/>
    <mergeCell ref="N81:O81"/>
    <mergeCell ref="AC81:AF81"/>
    <mergeCell ref="C82:L82"/>
    <mergeCell ref="N82:O82"/>
    <mergeCell ref="AH77:AJ77"/>
    <mergeCell ref="B78:B79"/>
    <mergeCell ref="C78:L78"/>
    <mergeCell ref="N78:O79"/>
    <mergeCell ref="Y78:AA78"/>
    <mergeCell ref="AC78:AF78"/>
    <mergeCell ref="AH78:AJ78"/>
    <mergeCell ref="C79:L79"/>
    <mergeCell ref="Y79:AA79"/>
    <mergeCell ref="AC79:AF79"/>
    <mergeCell ref="A76:A85"/>
    <mergeCell ref="C76:L76"/>
    <mergeCell ref="N76:O76"/>
    <mergeCell ref="Y76:AA76"/>
    <mergeCell ref="AC76:AF76"/>
    <mergeCell ref="AH76:AJ76"/>
    <mergeCell ref="C77:L77"/>
    <mergeCell ref="N77:O77"/>
    <mergeCell ref="Y77:AA77"/>
    <mergeCell ref="AC77:AF77"/>
    <mergeCell ref="B74:B75"/>
    <mergeCell ref="C74:L74"/>
    <mergeCell ref="N74:O75"/>
    <mergeCell ref="Y74:AA74"/>
    <mergeCell ref="AC74:AF74"/>
    <mergeCell ref="AH74:AJ74"/>
    <mergeCell ref="C75:L75"/>
    <mergeCell ref="Y75:AA75"/>
    <mergeCell ref="AC75:AF75"/>
    <mergeCell ref="AH75:AJ75"/>
    <mergeCell ref="C72:L72"/>
    <mergeCell ref="N72:O72"/>
    <mergeCell ref="Y72:AA72"/>
    <mergeCell ref="AC72:AF72"/>
    <mergeCell ref="AH72:AJ72"/>
    <mergeCell ref="C73:L73"/>
    <mergeCell ref="N73:O73"/>
    <mergeCell ref="Y73:AA73"/>
    <mergeCell ref="AC73:AF73"/>
    <mergeCell ref="AH73:AJ73"/>
    <mergeCell ref="C70:L70"/>
    <mergeCell ref="N70:O70"/>
    <mergeCell ref="Y70:AA70"/>
    <mergeCell ref="AC70:AF70"/>
    <mergeCell ref="AH70:AJ70"/>
    <mergeCell ref="C71:L71"/>
    <mergeCell ref="N71:O71"/>
    <mergeCell ref="Y71:AA71"/>
    <mergeCell ref="AC71:AF71"/>
    <mergeCell ref="AH71:AJ71"/>
    <mergeCell ref="AH68:AJ68"/>
    <mergeCell ref="C69:L69"/>
    <mergeCell ref="N69:O69"/>
    <mergeCell ref="Y69:AA69"/>
    <mergeCell ref="AC69:AF69"/>
    <mergeCell ref="AH69:AJ69"/>
    <mergeCell ref="AH66:AJ66"/>
    <mergeCell ref="C67:L67"/>
    <mergeCell ref="Y67:AA67"/>
    <mergeCell ref="AC67:AF67"/>
    <mergeCell ref="AH67:AJ67"/>
    <mergeCell ref="B68:B73"/>
    <mergeCell ref="C68:L68"/>
    <mergeCell ref="N68:O68"/>
    <mergeCell ref="Y68:AA68"/>
    <mergeCell ref="AC68:AF68"/>
    <mergeCell ref="C65:L65"/>
    <mergeCell ref="N65:O65"/>
    <mergeCell ref="Y65:AA65"/>
    <mergeCell ref="AC65:AF65"/>
    <mergeCell ref="AH65:AJ65"/>
    <mergeCell ref="B66:B67"/>
    <mergeCell ref="C66:L66"/>
    <mergeCell ref="N66:O67"/>
    <mergeCell ref="Y66:AA66"/>
    <mergeCell ref="AC66:AF66"/>
    <mergeCell ref="Y63:AA63"/>
    <mergeCell ref="AC63:AF63"/>
    <mergeCell ref="AH63:AJ63"/>
    <mergeCell ref="C64:L64"/>
    <mergeCell ref="N64:O64"/>
    <mergeCell ref="Y64:AA64"/>
    <mergeCell ref="AC64:AF64"/>
    <mergeCell ref="AH64:AJ64"/>
    <mergeCell ref="Y61:AA61"/>
    <mergeCell ref="AC61:AF61"/>
    <mergeCell ref="AH61:AJ61"/>
    <mergeCell ref="B62:B65"/>
    <mergeCell ref="C62:L62"/>
    <mergeCell ref="N62:O62"/>
    <mergeCell ref="Y62:AA62"/>
    <mergeCell ref="AC62:AF62"/>
    <mergeCell ref="AH62:AJ62"/>
    <mergeCell ref="C63:L63"/>
    <mergeCell ref="Y59:AA59"/>
    <mergeCell ref="AC59:AF59"/>
    <mergeCell ref="AH59:AJ59"/>
    <mergeCell ref="C60:L60"/>
    <mergeCell ref="N60:O60"/>
    <mergeCell ref="Y60:AA60"/>
    <mergeCell ref="AC60:AF60"/>
    <mergeCell ref="AH60:AJ60"/>
    <mergeCell ref="P58:S58"/>
    <mergeCell ref="T58:W58"/>
    <mergeCell ref="A59:A74"/>
    <mergeCell ref="B59:B60"/>
    <mergeCell ref="C59:L59"/>
    <mergeCell ref="N59:O59"/>
    <mergeCell ref="P59:S59"/>
    <mergeCell ref="T59:W59"/>
    <mergeCell ref="C61:L61"/>
    <mergeCell ref="N63:O63"/>
    <mergeCell ref="A55:AJ55"/>
    <mergeCell ref="A56:L58"/>
    <mergeCell ref="N56:O58"/>
    <mergeCell ref="P56:W57"/>
    <mergeCell ref="Y56:AA56"/>
    <mergeCell ref="AC56:AF56"/>
    <mergeCell ref="AH56:AJ56"/>
    <mergeCell ref="Y57:AA58"/>
    <mergeCell ref="AC57:AF58"/>
    <mergeCell ref="AH57:AJ58"/>
    <mergeCell ref="A52:I52"/>
    <mergeCell ref="K52:Q52"/>
    <mergeCell ref="S52:T52"/>
    <mergeCell ref="V52:W52"/>
    <mergeCell ref="Y52:AA52"/>
    <mergeCell ref="AC52:AD52"/>
    <mergeCell ref="A51:I51"/>
    <mergeCell ref="K51:Q51"/>
    <mergeCell ref="S51:T51"/>
    <mergeCell ref="V51:W51"/>
    <mergeCell ref="Y51:AA51"/>
    <mergeCell ref="AC51:AD51"/>
    <mergeCell ref="V49:W49"/>
    <mergeCell ref="Y49:AA49"/>
    <mergeCell ref="AC49:AD49"/>
    <mergeCell ref="A50:I50"/>
    <mergeCell ref="K50:Q50"/>
    <mergeCell ref="S50:T50"/>
    <mergeCell ref="V50:W50"/>
    <mergeCell ref="Y50:AA50"/>
    <mergeCell ref="AC50:AD50"/>
    <mergeCell ref="AF47:AJ52"/>
    <mergeCell ref="A48:I48"/>
    <mergeCell ref="K48:Q48"/>
    <mergeCell ref="S48:T48"/>
    <mergeCell ref="V48:W48"/>
    <mergeCell ref="Y48:AA48"/>
    <mergeCell ref="AC48:AD48"/>
    <mergeCell ref="A49:I49"/>
    <mergeCell ref="K49:Q49"/>
    <mergeCell ref="S49:T49"/>
    <mergeCell ref="A47:I47"/>
    <mergeCell ref="K47:Q47"/>
    <mergeCell ref="S47:T47"/>
    <mergeCell ref="V47:W47"/>
    <mergeCell ref="Y47:AA47"/>
    <mergeCell ref="AC47:AD47"/>
    <mergeCell ref="AC41:AD41"/>
    <mergeCell ref="A44:AJ44"/>
    <mergeCell ref="A45:Q46"/>
    <mergeCell ref="S45:AD45"/>
    <mergeCell ref="AF45:AJ46"/>
    <mergeCell ref="S46:T46"/>
    <mergeCell ref="V46:W46"/>
    <mergeCell ref="Y46:AA46"/>
    <mergeCell ref="AC46:AD46"/>
    <mergeCell ref="A41:D41"/>
    <mergeCell ref="F41:I41"/>
    <mergeCell ref="L41:M41"/>
    <mergeCell ref="N41:O41"/>
    <mergeCell ref="P41:Q41"/>
    <mergeCell ref="Y41:AA41"/>
    <mergeCell ref="Y39:AA39"/>
    <mergeCell ref="AC39:AD39"/>
    <mergeCell ref="AF39:AJ41"/>
    <mergeCell ref="A40:D40"/>
    <mergeCell ref="F40:I40"/>
    <mergeCell ref="L40:M40"/>
    <mergeCell ref="N40:O40"/>
    <mergeCell ref="P40:Q40"/>
    <mergeCell ref="Y40:AA40"/>
    <mergeCell ref="AC40:AD40"/>
    <mergeCell ref="S37:W37"/>
    <mergeCell ref="S38:T38"/>
    <mergeCell ref="V38:W38"/>
    <mergeCell ref="A39:D39"/>
    <mergeCell ref="F39:I39"/>
    <mergeCell ref="L39:M39"/>
    <mergeCell ref="N39:O39"/>
    <mergeCell ref="P39:Q39"/>
    <mergeCell ref="A36:I38"/>
    <mergeCell ref="K36:Q36"/>
    <mergeCell ref="S36:W36"/>
    <mergeCell ref="Y36:AA38"/>
    <mergeCell ref="AC36:AD38"/>
    <mergeCell ref="AF36:AJ38"/>
    <mergeCell ref="K37:K38"/>
    <mergeCell ref="L37:M38"/>
    <mergeCell ref="N37:O38"/>
    <mergeCell ref="P37:Q38"/>
    <mergeCell ref="T32:W32"/>
    <mergeCell ref="X32:Z32"/>
    <mergeCell ref="AA32:AC32"/>
    <mergeCell ref="AD32:AG32"/>
    <mergeCell ref="AH32:AJ32"/>
    <mergeCell ref="A35:AJ35"/>
    <mergeCell ref="B32:D32"/>
    <mergeCell ref="E32:G32"/>
    <mergeCell ref="H32:J32"/>
    <mergeCell ref="K32:L32"/>
    <mergeCell ref="M32:P32"/>
    <mergeCell ref="Q32:S32"/>
    <mergeCell ref="Q31:S31"/>
    <mergeCell ref="T31:W31"/>
    <mergeCell ref="X31:Z31"/>
    <mergeCell ref="AA31:AC31"/>
    <mergeCell ref="AD31:AG31"/>
    <mergeCell ref="AH31:AJ31"/>
    <mergeCell ref="T30:W30"/>
    <mergeCell ref="X30:Z30"/>
    <mergeCell ref="AA30:AC30"/>
    <mergeCell ref="AD30:AG30"/>
    <mergeCell ref="AH30:AJ30"/>
    <mergeCell ref="B31:D31"/>
    <mergeCell ref="E31:G31"/>
    <mergeCell ref="H31:J31"/>
    <mergeCell ref="K31:L31"/>
    <mergeCell ref="M31:P31"/>
    <mergeCell ref="B30:D30"/>
    <mergeCell ref="E30:G30"/>
    <mergeCell ref="H30:J30"/>
    <mergeCell ref="K30:L30"/>
    <mergeCell ref="M30:P30"/>
    <mergeCell ref="Q30:S30"/>
    <mergeCell ref="Q29:S29"/>
    <mergeCell ref="T29:W29"/>
    <mergeCell ref="X29:Z29"/>
    <mergeCell ref="AA29:AC29"/>
    <mergeCell ref="AD29:AG29"/>
    <mergeCell ref="AH29:AJ29"/>
    <mergeCell ref="T28:W28"/>
    <mergeCell ref="X28:Z28"/>
    <mergeCell ref="AA28:AC28"/>
    <mergeCell ref="AD28:AG28"/>
    <mergeCell ref="AH28:AJ28"/>
    <mergeCell ref="B29:D29"/>
    <mergeCell ref="E29:G29"/>
    <mergeCell ref="H29:J29"/>
    <mergeCell ref="K29:L29"/>
    <mergeCell ref="M29:P29"/>
    <mergeCell ref="B28:D28"/>
    <mergeCell ref="E28:G28"/>
    <mergeCell ref="H28:J28"/>
    <mergeCell ref="K28:L28"/>
    <mergeCell ref="M28:P28"/>
    <mergeCell ref="Q28:S28"/>
    <mergeCell ref="Q27:S27"/>
    <mergeCell ref="T27:W27"/>
    <mergeCell ref="X27:Z27"/>
    <mergeCell ref="AA27:AC27"/>
    <mergeCell ref="AD27:AG27"/>
    <mergeCell ref="AH27:AJ27"/>
    <mergeCell ref="T26:W26"/>
    <mergeCell ref="X26:Z26"/>
    <mergeCell ref="AA26:AC26"/>
    <mergeCell ref="AD26:AG26"/>
    <mergeCell ref="AH26:AJ26"/>
    <mergeCell ref="B27:D27"/>
    <mergeCell ref="E27:G27"/>
    <mergeCell ref="H27:J27"/>
    <mergeCell ref="K27:L27"/>
    <mergeCell ref="M27:P27"/>
    <mergeCell ref="B26:D26"/>
    <mergeCell ref="E26:G26"/>
    <mergeCell ref="H26:J26"/>
    <mergeCell ref="K26:L26"/>
    <mergeCell ref="M26:P26"/>
    <mergeCell ref="Q26:S26"/>
    <mergeCell ref="Q25:S25"/>
    <mergeCell ref="T25:W25"/>
    <mergeCell ref="X25:Z25"/>
    <mergeCell ref="AA25:AC25"/>
    <mergeCell ref="AD25:AG25"/>
    <mergeCell ref="AH25:AJ25"/>
    <mergeCell ref="T24:W24"/>
    <mergeCell ref="X24:Z24"/>
    <mergeCell ref="AA24:AC24"/>
    <mergeCell ref="AD24:AG24"/>
    <mergeCell ref="AH24:AJ24"/>
    <mergeCell ref="B25:D25"/>
    <mergeCell ref="E25:G25"/>
    <mergeCell ref="H25:J25"/>
    <mergeCell ref="K25:L25"/>
    <mergeCell ref="M25:P25"/>
    <mergeCell ref="B24:D24"/>
    <mergeCell ref="E24:G24"/>
    <mergeCell ref="H24:J24"/>
    <mergeCell ref="K24:L24"/>
    <mergeCell ref="M24:P24"/>
    <mergeCell ref="Q24:S24"/>
    <mergeCell ref="Q23:S23"/>
    <mergeCell ref="T23:W23"/>
    <mergeCell ref="X23:Z23"/>
    <mergeCell ref="AA23:AC23"/>
    <mergeCell ref="AD23:AG23"/>
    <mergeCell ref="AH23:AJ23"/>
    <mergeCell ref="T22:W22"/>
    <mergeCell ref="X22:Z22"/>
    <mergeCell ref="AA22:AC22"/>
    <mergeCell ref="AD22:AG22"/>
    <mergeCell ref="AH22:AJ22"/>
    <mergeCell ref="B23:D23"/>
    <mergeCell ref="E23:G23"/>
    <mergeCell ref="H23:J23"/>
    <mergeCell ref="K23:L23"/>
    <mergeCell ref="M23:P23"/>
    <mergeCell ref="B22:D22"/>
    <mergeCell ref="E22:G22"/>
    <mergeCell ref="H22:J22"/>
    <mergeCell ref="K22:L22"/>
    <mergeCell ref="M22:P22"/>
    <mergeCell ref="Q22:S22"/>
    <mergeCell ref="Q21:S21"/>
    <mergeCell ref="T21:W21"/>
    <mergeCell ref="X21:Z21"/>
    <mergeCell ref="AA21:AC21"/>
    <mergeCell ref="AD21:AG21"/>
    <mergeCell ref="AH21:AJ21"/>
    <mergeCell ref="T20:W20"/>
    <mergeCell ref="X20:Z20"/>
    <mergeCell ref="AA20:AC20"/>
    <mergeCell ref="AD20:AG20"/>
    <mergeCell ref="AH20:AJ20"/>
    <mergeCell ref="B21:D21"/>
    <mergeCell ref="E21:G21"/>
    <mergeCell ref="H21:J21"/>
    <mergeCell ref="K21:L21"/>
    <mergeCell ref="M21:P21"/>
    <mergeCell ref="B20:D20"/>
    <mergeCell ref="E20:G20"/>
    <mergeCell ref="H20:J20"/>
    <mergeCell ref="K20:L20"/>
    <mergeCell ref="M20:P20"/>
    <mergeCell ref="Q20:S20"/>
    <mergeCell ref="Q19:S19"/>
    <mergeCell ref="T19:W19"/>
    <mergeCell ref="X19:Z19"/>
    <mergeCell ref="AA19:AC19"/>
    <mergeCell ref="AD19:AG19"/>
    <mergeCell ref="AH19:AJ19"/>
    <mergeCell ref="T18:W18"/>
    <mergeCell ref="X18:Z18"/>
    <mergeCell ref="AA18:AC18"/>
    <mergeCell ref="AD18:AG18"/>
    <mergeCell ref="AH18:AJ18"/>
    <mergeCell ref="B19:D19"/>
    <mergeCell ref="E19:G19"/>
    <mergeCell ref="H19:J19"/>
    <mergeCell ref="K19:L19"/>
    <mergeCell ref="M19:P19"/>
    <mergeCell ref="X17:Z17"/>
    <mergeCell ref="AA17:AC17"/>
    <mergeCell ref="AD17:AG17"/>
    <mergeCell ref="AH17:AJ17"/>
    <mergeCell ref="B18:D18"/>
    <mergeCell ref="E18:G18"/>
    <mergeCell ref="H18:J18"/>
    <mergeCell ref="K18:L18"/>
    <mergeCell ref="M18:P18"/>
    <mergeCell ref="Q18:S18"/>
    <mergeCell ref="A15:AJ15"/>
    <mergeCell ref="A16:A17"/>
    <mergeCell ref="B16:D17"/>
    <mergeCell ref="E16:AJ16"/>
    <mergeCell ref="E17:G17"/>
    <mergeCell ref="H17:J17"/>
    <mergeCell ref="K17:L17"/>
    <mergeCell ref="M17:P17"/>
    <mergeCell ref="Q17:S17"/>
    <mergeCell ref="T17:W17"/>
    <mergeCell ref="K9:L10"/>
    <mergeCell ref="M9:T10"/>
    <mergeCell ref="V9:Y12"/>
    <mergeCell ref="Z9:AJ12"/>
    <mergeCell ref="A11:I11"/>
    <mergeCell ref="K11:L12"/>
    <mergeCell ref="M11:T12"/>
    <mergeCell ref="A12:I12"/>
    <mergeCell ref="M6:T6"/>
    <mergeCell ref="V6:Y6"/>
    <mergeCell ref="Z6:AJ6"/>
    <mergeCell ref="K7:L7"/>
    <mergeCell ref="M7:T7"/>
    <mergeCell ref="V7:Y8"/>
    <mergeCell ref="Z7:AJ8"/>
    <mergeCell ref="K8:L8"/>
    <mergeCell ref="M8:T8"/>
    <mergeCell ref="A3:AJ3"/>
    <mergeCell ref="A4:I4"/>
    <mergeCell ref="K4:T4"/>
    <mergeCell ref="V4:AJ4"/>
    <mergeCell ref="A5:I9"/>
    <mergeCell ref="K5:L5"/>
    <mergeCell ref="M5:T5"/>
    <mergeCell ref="V5:Y5"/>
    <mergeCell ref="Z5:AJ5"/>
    <mergeCell ref="K6:L6"/>
  </mergeCells>
  <printOptions verticalCentered="1"/>
  <pageMargins left="0" right="0" top="0" bottom="0" header="0" footer="0"/>
  <pageSetup scale="65" orientation="landscape" horizontalDpi="4294967293" verticalDpi="4294967293" r:id="rId1"/>
  <rowBreaks count="2" manualBreakCount="2">
    <brk id="41" max="16383" man="1"/>
    <brk id="8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8"/>
  <sheetViews>
    <sheetView topLeftCell="A7" zoomScale="85" zoomScaleNormal="85" workbookViewId="0">
      <selection activeCell="B19" sqref="B19"/>
    </sheetView>
  </sheetViews>
  <sheetFormatPr baseColWidth="10" defaultRowHeight="12.75" x14ac:dyDescent="0.25"/>
  <cols>
    <col min="1" max="2" width="5.85546875" style="304" customWidth="1"/>
    <col min="3" max="3" width="21.85546875" style="304" customWidth="1"/>
    <col min="4" max="4" width="27.42578125" style="304" customWidth="1"/>
    <col min="5" max="5" width="29.7109375" style="304" bestFit="1" customWidth="1"/>
    <col min="6" max="6" width="12.28515625" style="304" customWidth="1"/>
    <col min="7" max="7" width="21.85546875" style="304" customWidth="1"/>
    <col min="8" max="8" width="13.7109375" style="304" customWidth="1"/>
    <col min="9" max="10" width="16.42578125" style="304" customWidth="1"/>
    <col min="11" max="14" width="14.5703125" style="304" customWidth="1"/>
    <col min="15" max="15" width="16" style="304" customWidth="1"/>
    <col min="16" max="16" width="15.42578125" style="304" customWidth="1"/>
    <col min="17" max="257" width="11.42578125" style="304"/>
    <col min="258" max="258" width="5.85546875" style="304" customWidth="1"/>
    <col min="259" max="259" width="21.85546875" style="304" customWidth="1"/>
    <col min="260" max="260" width="27.42578125" style="304" customWidth="1"/>
    <col min="261" max="261" width="29.7109375" style="304" bestFit="1" customWidth="1"/>
    <col min="262" max="262" width="12.28515625" style="304" customWidth="1"/>
    <col min="263" max="263" width="21.85546875" style="304" customWidth="1"/>
    <col min="264" max="264" width="13.7109375" style="304" customWidth="1"/>
    <col min="265" max="266" width="16.42578125" style="304" customWidth="1"/>
    <col min="267" max="270" width="14.5703125" style="304" customWidth="1"/>
    <col min="271" max="271" width="16" style="304" customWidth="1"/>
    <col min="272" max="272" width="15.42578125" style="304" customWidth="1"/>
    <col min="273" max="513" width="11.42578125" style="304"/>
    <col min="514" max="514" width="5.85546875" style="304" customWidth="1"/>
    <col min="515" max="515" width="21.85546875" style="304" customWidth="1"/>
    <col min="516" max="516" width="27.42578125" style="304" customWidth="1"/>
    <col min="517" max="517" width="29.7109375" style="304" bestFit="1" customWidth="1"/>
    <col min="518" max="518" width="12.28515625" style="304" customWidth="1"/>
    <col min="519" max="519" width="21.85546875" style="304" customWidth="1"/>
    <col min="520" max="520" width="13.7109375" style="304" customWidth="1"/>
    <col min="521" max="522" width="16.42578125" style="304" customWidth="1"/>
    <col min="523" max="526" width="14.5703125" style="304" customWidth="1"/>
    <col min="527" max="527" width="16" style="304" customWidth="1"/>
    <col min="528" max="528" width="15.42578125" style="304" customWidth="1"/>
    <col min="529" max="769" width="11.42578125" style="304"/>
    <col min="770" max="770" width="5.85546875" style="304" customWidth="1"/>
    <col min="771" max="771" width="21.85546875" style="304" customWidth="1"/>
    <col min="772" max="772" width="27.42578125" style="304" customWidth="1"/>
    <col min="773" max="773" width="29.7109375" style="304" bestFit="1" customWidth="1"/>
    <col min="774" max="774" width="12.28515625" style="304" customWidth="1"/>
    <col min="775" max="775" width="21.85546875" style="304" customWidth="1"/>
    <col min="776" max="776" width="13.7109375" style="304" customWidth="1"/>
    <col min="777" max="778" width="16.42578125" style="304" customWidth="1"/>
    <col min="779" max="782" width="14.5703125" style="304" customWidth="1"/>
    <col min="783" max="783" width="16" style="304" customWidth="1"/>
    <col min="784" max="784" width="15.42578125" style="304" customWidth="1"/>
    <col min="785" max="1025" width="11.42578125" style="304"/>
    <col min="1026" max="1026" width="5.85546875" style="304" customWidth="1"/>
    <col min="1027" max="1027" width="21.85546875" style="304" customWidth="1"/>
    <col min="1028" max="1028" width="27.42578125" style="304" customWidth="1"/>
    <col min="1029" max="1029" width="29.7109375" style="304" bestFit="1" customWidth="1"/>
    <col min="1030" max="1030" width="12.28515625" style="304" customWidth="1"/>
    <col min="1031" max="1031" width="21.85546875" style="304" customWidth="1"/>
    <col min="1032" max="1032" width="13.7109375" style="304" customWidth="1"/>
    <col min="1033" max="1034" width="16.42578125" style="304" customWidth="1"/>
    <col min="1035" max="1038" width="14.5703125" style="304" customWidth="1"/>
    <col min="1039" max="1039" width="16" style="304" customWidth="1"/>
    <col min="1040" max="1040" width="15.42578125" style="304" customWidth="1"/>
    <col min="1041" max="1281" width="11.42578125" style="304"/>
    <col min="1282" max="1282" width="5.85546875" style="304" customWidth="1"/>
    <col min="1283" max="1283" width="21.85546875" style="304" customWidth="1"/>
    <col min="1284" max="1284" width="27.42578125" style="304" customWidth="1"/>
    <col min="1285" max="1285" width="29.7109375" style="304" bestFit="1" customWidth="1"/>
    <col min="1286" max="1286" width="12.28515625" style="304" customWidth="1"/>
    <col min="1287" max="1287" width="21.85546875" style="304" customWidth="1"/>
    <col min="1288" max="1288" width="13.7109375" style="304" customWidth="1"/>
    <col min="1289" max="1290" width="16.42578125" style="304" customWidth="1"/>
    <col min="1291" max="1294" width="14.5703125" style="304" customWidth="1"/>
    <col min="1295" max="1295" width="16" style="304" customWidth="1"/>
    <col min="1296" max="1296" width="15.42578125" style="304" customWidth="1"/>
    <col min="1297" max="1537" width="11.42578125" style="304"/>
    <col min="1538" max="1538" width="5.85546875" style="304" customWidth="1"/>
    <col min="1539" max="1539" width="21.85546875" style="304" customWidth="1"/>
    <col min="1540" max="1540" width="27.42578125" style="304" customWidth="1"/>
    <col min="1541" max="1541" width="29.7109375" style="304" bestFit="1" customWidth="1"/>
    <col min="1542" max="1542" width="12.28515625" style="304" customWidth="1"/>
    <col min="1543" max="1543" width="21.85546875" style="304" customWidth="1"/>
    <col min="1544" max="1544" width="13.7109375" style="304" customWidth="1"/>
    <col min="1545" max="1546" width="16.42578125" style="304" customWidth="1"/>
    <col min="1547" max="1550" width="14.5703125" style="304" customWidth="1"/>
    <col min="1551" max="1551" width="16" style="304" customWidth="1"/>
    <col min="1552" max="1552" width="15.42578125" style="304" customWidth="1"/>
    <col min="1553" max="1793" width="11.42578125" style="304"/>
    <col min="1794" max="1794" width="5.85546875" style="304" customWidth="1"/>
    <col min="1795" max="1795" width="21.85546875" style="304" customWidth="1"/>
    <col min="1796" max="1796" width="27.42578125" style="304" customWidth="1"/>
    <col min="1797" max="1797" width="29.7109375" style="304" bestFit="1" customWidth="1"/>
    <col min="1798" max="1798" width="12.28515625" style="304" customWidth="1"/>
    <col min="1799" max="1799" width="21.85546875" style="304" customWidth="1"/>
    <col min="1800" max="1800" width="13.7109375" style="304" customWidth="1"/>
    <col min="1801" max="1802" width="16.42578125" style="304" customWidth="1"/>
    <col min="1803" max="1806" width="14.5703125" style="304" customWidth="1"/>
    <col min="1807" max="1807" width="16" style="304" customWidth="1"/>
    <col min="1808" max="1808" width="15.42578125" style="304" customWidth="1"/>
    <col min="1809" max="2049" width="11.42578125" style="304"/>
    <col min="2050" max="2050" width="5.85546875" style="304" customWidth="1"/>
    <col min="2051" max="2051" width="21.85546875" style="304" customWidth="1"/>
    <col min="2052" max="2052" width="27.42578125" style="304" customWidth="1"/>
    <col min="2053" max="2053" width="29.7109375" style="304" bestFit="1" customWidth="1"/>
    <col min="2054" max="2054" width="12.28515625" style="304" customWidth="1"/>
    <col min="2055" max="2055" width="21.85546875" style="304" customWidth="1"/>
    <col min="2056" max="2056" width="13.7109375" style="304" customWidth="1"/>
    <col min="2057" max="2058" width="16.42578125" style="304" customWidth="1"/>
    <col min="2059" max="2062" width="14.5703125" style="304" customWidth="1"/>
    <col min="2063" max="2063" width="16" style="304" customWidth="1"/>
    <col min="2064" max="2064" width="15.42578125" style="304" customWidth="1"/>
    <col min="2065" max="2305" width="11.42578125" style="304"/>
    <col min="2306" max="2306" width="5.85546875" style="304" customWidth="1"/>
    <col min="2307" max="2307" width="21.85546875" style="304" customWidth="1"/>
    <col min="2308" max="2308" width="27.42578125" style="304" customWidth="1"/>
    <col min="2309" max="2309" width="29.7109375" style="304" bestFit="1" customWidth="1"/>
    <col min="2310" max="2310" width="12.28515625" style="304" customWidth="1"/>
    <col min="2311" max="2311" width="21.85546875" style="304" customWidth="1"/>
    <col min="2312" max="2312" width="13.7109375" style="304" customWidth="1"/>
    <col min="2313" max="2314" width="16.42578125" style="304" customWidth="1"/>
    <col min="2315" max="2318" width="14.5703125" style="304" customWidth="1"/>
    <col min="2319" max="2319" width="16" style="304" customWidth="1"/>
    <col min="2320" max="2320" width="15.42578125" style="304" customWidth="1"/>
    <col min="2321" max="2561" width="11.42578125" style="304"/>
    <col min="2562" max="2562" width="5.85546875" style="304" customWidth="1"/>
    <col min="2563" max="2563" width="21.85546875" style="304" customWidth="1"/>
    <col min="2564" max="2564" width="27.42578125" style="304" customWidth="1"/>
    <col min="2565" max="2565" width="29.7109375" style="304" bestFit="1" customWidth="1"/>
    <col min="2566" max="2566" width="12.28515625" style="304" customWidth="1"/>
    <col min="2567" max="2567" width="21.85546875" style="304" customWidth="1"/>
    <col min="2568" max="2568" width="13.7109375" style="304" customWidth="1"/>
    <col min="2569" max="2570" width="16.42578125" style="304" customWidth="1"/>
    <col min="2571" max="2574" width="14.5703125" style="304" customWidth="1"/>
    <col min="2575" max="2575" width="16" style="304" customWidth="1"/>
    <col min="2576" max="2576" width="15.42578125" style="304" customWidth="1"/>
    <col min="2577" max="2817" width="11.42578125" style="304"/>
    <col min="2818" max="2818" width="5.85546875" style="304" customWidth="1"/>
    <col min="2819" max="2819" width="21.85546875" style="304" customWidth="1"/>
    <col min="2820" max="2820" width="27.42578125" style="304" customWidth="1"/>
    <col min="2821" max="2821" width="29.7109375" style="304" bestFit="1" customWidth="1"/>
    <col min="2822" max="2822" width="12.28515625" style="304" customWidth="1"/>
    <col min="2823" max="2823" width="21.85546875" style="304" customWidth="1"/>
    <col min="2824" max="2824" width="13.7109375" style="304" customWidth="1"/>
    <col min="2825" max="2826" width="16.42578125" style="304" customWidth="1"/>
    <col min="2827" max="2830" width="14.5703125" style="304" customWidth="1"/>
    <col min="2831" max="2831" width="16" style="304" customWidth="1"/>
    <col min="2832" max="2832" width="15.42578125" style="304" customWidth="1"/>
    <col min="2833" max="3073" width="11.42578125" style="304"/>
    <col min="3074" max="3074" width="5.85546875" style="304" customWidth="1"/>
    <col min="3075" max="3075" width="21.85546875" style="304" customWidth="1"/>
    <col min="3076" max="3076" width="27.42578125" style="304" customWidth="1"/>
    <col min="3077" max="3077" width="29.7109375" style="304" bestFit="1" customWidth="1"/>
    <col min="3078" max="3078" width="12.28515625" style="304" customWidth="1"/>
    <col min="3079" max="3079" width="21.85546875" style="304" customWidth="1"/>
    <col min="3080" max="3080" width="13.7109375" style="304" customWidth="1"/>
    <col min="3081" max="3082" width="16.42578125" style="304" customWidth="1"/>
    <col min="3083" max="3086" width="14.5703125" style="304" customWidth="1"/>
    <col min="3087" max="3087" width="16" style="304" customWidth="1"/>
    <col min="3088" max="3088" width="15.42578125" style="304" customWidth="1"/>
    <col min="3089" max="3329" width="11.42578125" style="304"/>
    <col min="3330" max="3330" width="5.85546875" style="304" customWidth="1"/>
    <col min="3331" max="3331" width="21.85546875" style="304" customWidth="1"/>
    <col min="3332" max="3332" width="27.42578125" style="304" customWidth="1"/>
    <col min="3333" max="3333" width="29.7109375" style="304" bestFit="1" customWidth="1"/>
    <col min="3334" max="3334" width="12.28515625" style="304" customWidth="1"/>
    <col min="3335" max="3335" width="21.85546875" style="304" customWidth="1"/>
    <col min="3336" max="3336" width="13.7109375" style="304" customWidth="1"/>
    <col min="3337" max="3338" width="16.42578125" style="304" customWidth="1"/>
    <col min="3339" max="3342" width="14.5703125" style="304" customWidth="1"/>
    <col min="3343" max="3343" width="16" style="304" customWidth="1"/>
    <col min="3344" max="3344" width="15.42578125" style="304" customWidth="1"/>
    <col min="3345" max="3585" width="11.42578125" style="304"/>
    <col min="3586" max="3586" width="5.85546875" style="304" customWidth="1"/>
    <col min="3587" max="3587" width="21.85546875" style="304" customWidth="1"/>
    <col min="3588" max="3588" width="27.42578125" style="304" customWidth="1"/>
    <col min="3589" max="3589" width="29.7109375" style="304" bestFit="1" customWidth="1"/>
    <col min="3590" max="3590" width="12.28515625" style="304" customWidth="1"/>
    <col min="3591" max="3591" width="21.85546875" style="304" customWidth="1"/>
    <col min="3592" max="3592" width="13.7109375" style="304" customWidth="1"/>
    <col min="3593" max="3594" width="16.42578125" style="304" customWidth="1"/>
    <col min="3595" max="3598" width="14.5703125" style="304" customWidth="1"/>
    <col min="3599" max="3599" width="16" style="304" customWidth="1"/>
    <col min="3600" max="3600" width="15.42578125" style="304" customWidth="1"/>
    <col min="3601" max="3841" width="11.42578125" style="304"/>
    <col min="3842" max="3842" width="5.85546875" style="304" customWidth="1"/>
    <col min="3843" max="3843" width="21.85546875" style="304" customWidth="1"/>
    <col min="3844" max="3844" width="27.42578125" style="304" customWidth="1"/>
    <col min="3845" max="3845" width="29.7109375" style="304" bestFit="1" customWidth="1"/>
    <col min="3846" max="3846" width="12.28515625" style="304" customWidth="1"/>
    <col min="3847" max="3847" width="21.85546875" style="304" customWidth="1"/>
    <col min="3848" max="3848" width="13.7109375" style="304" customWidth="1"/>
    <col min="3849" max="3850" width="16.42578125" style="304" customWidth="1"/>
    <col min="3851" max="3854" width="14.5703125" style="304" customWidth="1"/>
    <col min="3855" max="3855" width="16" style="304" customWidth="1"/>
    <col min="3856" max="3856" width="15.42578125" style="304" customWidth="1"/>
    <col min="3857" max="4097" width="11.42578125" style="304"/>
    <col min="4098" max="4098" width="5.85546875" style="304" customWidth="1"/>
    <col min="4099" max="4099" width="21.85546875" style="304" customWidth="1"/>
    <col min="4100" max="4100" width="27.42578125" style="304" customWidth="1"/>
    <col min="4101" max="4101" width="29.7109375" style="304" bestFit="1" customWidth="1"/>
    <col min="4102" max="4102" width="12.28515625" style="304" customWidth="1"/>
    <col min="4103" max="4103" width="21.85546875" style="304" customWidth="1"/>
    <col min="4104" max="4104" width="13.7109375" style="304" customWidth="1"/>
    <col min="4105" max="4106" width="16.42578125" style="304" customWidth="1"/>
    <col min="4107" max="4110" width="14.5703125" style="304" customWidth="1"/>
    <col min="4111" max="4111" width="16" style="304" customWidth="1"/>
    <col min="4112" max="4112" width="15.42578125" style="304" customWidth="1"/>
    <col min="4113" max="4353" width="11.42578125" style="304"/>
    <col min="4354" max="4354" width="5.85546875" style="304" customWidth="1"/>
    <col min="4355" max="4355" width="21.85546875" style="304" customWidth="1"/>
    <col min="4356" max="4356" width="27.42578125" style="304" customWidth="1"/>
    <col min="4357" max="4357" width="29.7109375" style="304" bestFit="1" customWidth="1"/>
    <col min="4358" max="4358" width="12.28515625" style="304" customWidth="1"/>
    <col min="4359" max="4359" width="21.85546875" style="304" customWidth="1"/>
    <col min="4360" max="4360" width="13.7109375" style="304" customWidth="1"/>
    <col min="4361" max="4362" width="16.42578125" style="304" customWidth="1"/>
    <col min="4363" max="4366" width="14.5703125" style="304" customWidth="1"/>
    <col min="4367" max="4367" width="16" style="304" customWidth="1"/>
    <col min="4368" max="4368" width="15.42578125" style="304" customWidth="1"/>
    <col min="4369" max="4609" width="11.42578125" style="304"/>
    <col min="4610" max="4610" width="5.85546875" style="304" customWidth="1"/>
    <col min="4611" max="4611" width="21.85546875" style="304" customWidth="1"/>
    <col min="4612" max="4612" width="27.42578125" style="304" customWidth="1"/>
    <col min="4613" max="4613" width="29.7109375" style="304" bestFit="1" customWidth="1"/>
    <col min="4614" max="4614" width="12.28515625" style="304" customWidth="1"/>
    <col min="4615" max="4615" width="21.85546875" style="304" customWidth="1"/>
    <col min="4616" max="4616" width="13.7109375" style="304" customWidth="1"/>
    <col min="4617" max="4618" width="16.42578125" style="304" customWidth="1"/>
    <col min="4619" max="4622" width="14.5703125" style="304" customWidth="1"/>
    <col min="4623" max="4623" width="16" style="304" customWidth="1"/>
    <col min="4624" max="4624" width="15.42578125" style="304" customWidth="1"/>
    <col min="4625" max="4865" width="11.42578125" style="304"/>
    <col min="4866" max="4866" width="5.85546875" style="304" customWidth="1"/>
    <col min="4867" max="4867" width="21.85546875" style="304" customWidth="1"/>
    <col min="4868" max="4868" width="27.42578125" style="304" customWidth="1"/>
    <col min="4869" max="4869" width="29.7109375" style="304" bestFit="1" customWidth="1"/>
    <col min="4870" max="4870" width="12.28515625" style="304" customWidth="1"/>
    <col min="4871" max="4871" width="21.85546875" style="304" customWidth="1"/>
    <col min="4872" max="4872" width="13.7109375" style="304" customWidth="1"/>
    <col min="4873" max="4874" width="16.42578125" style="304" customWidth="1"/>
    <col min="4875" max="4878" width="14.5703125" style="304" customWidth="1"/>
    <col min="4879" max="4879" width="16" style="304" customWidth="1"/>
    <col min="4880" max="4880" width="15.42578125" style="304" customWidth="1"/>
    <col min="4881" max="5121" width="11.42578125" style="304"/>
    <col min="5122" max="5122" width="5.85546875" style="304" customWidth="1"/>
    <col min="5123" max="5123" width="21.85546875" style="304" customWidth="1"/>
    <col min="5124" max="5124" width="27.42578125" style="304" customWidth="1"/>
    <col min="5125" max="5125" width="29.7109375" style="304" bestFit="1" customWidth="1"/>
    <col min="5126" max="5126" width="12.28515625" style="304" customWidth="1"/>
    <col min="5127" max="5127" width="21.85546875" style="304" customWidth="1"/>
    <col min="5128" max="5128" width="13.7109375" style="304" customWidth="1"/>
    <col min="5129" max="5130" width="16.42578125" style="304" customWidth="1"/>
    <col min="5131" max="5134" width="14.5703125" style="304" customWidth="1"/>
    <col min="5135" max="5135" width="16" style="304" customWidth="1"/>
    <col min="5136" max="5136" width="15.42578125" style="304" customWidth="1"/>
    <col min="5137" max="5377" width="11.42578125" style="304"/>
    <col min="5378" max="5378" width="5.85546875" style="304" customWidth="1"/>
    <col min="5379" max="5379" width="21.85546875" style="304" customWidth="1"/>
    <col min="5380" max="5380" width="27.42578125" style="304" customWidth="1"/>
    <col min="5381" max="5381" width="29.7109375" style="304" bestFit="1" customWidth="1"/>
    <col min="5382" max="5382" width="12.28515625" style="304" customWidth="1"/>
    <col min="5383" max="5383" width="21.85546875" style="304" customWidth="1"/>
    <col min="5384" max="5384" width="13.7109375" style="304" customWidth="1"/>
    <col min="5385" max="5386" width="16.42578125" style="304" customWidth="1"/>
    <col min="5387" max="5390" width="14.5703125" style="304" customWidth="1"/>
    <col min="5391" max="5391" width="16" style="304" customWidth="1"/>
    <col min="5392" max="5392" width="15.42578125" style="304" customWidth="1"/>
    <col min="5393" max="5633" width="11.42578125" style="304"/>
    <col min="5634" max="5634" width="5.85546875" style="304" customWidth="1"/>
    <col min="5635" max="5635" width="21.85546875" style="304" customWidth="1"/>
    <col min="5636" max="5636" width="27.42578125" style="304" customWidth="1"/>
    <col min="5637" max="5637" width="29.7109375" style="304" bestFit="1" customWidth="1"/>
    <col min="5638" max="5638" width="12.28515625" style="304" customWidth="1"/>
    <col min="5639" max="5639" width="21.85546875" style="304" customWidth="1"/>
    <col min="5640" max="5640" width="13.7109375" style="304" customWidth="1"/>
    <col min="5641" max="5642" width="16.42578125" style="304" customWidth="1"/>
    <col min="5643" max="5646" width="14.5703125" style="304" customWidth="1"/>
    <col min="5647" max="5647" width="16" style="304" customWidth="1"/>
    <col min="5648" max="5648" width="15.42578125" style="304" customWidth="1"/>
    <col min="5649" max="5889" width="11.42578125" style="304"/>
    <col min="5890" max="5890" width="5.85546875" style="304" customWidth="1"/>
    <col min="5891" max="5891" width="21.85546875" style="304" customWidth="1"/>
    <col min="5892" max="5892" width="27.42578125" style="304" customWidth="1"/>
    <col min="5893" max="5893" width="29.7109375" style="304" bestFit="1" customWidth="1"/>
    <col min="5894" max="5894" width="12.28515625" style="304" customWidth="1"/>
    <col min="5895" max="5895" width="21.85546875" style="304" customWidth="1"/>
    <col min="5896" max="5896" width="13.7109375" style="304" customWidth="1"/>
    <col min="5897" max="5898" width="16.42578125" style="304" customWidth="1"/>
    <col min="5899" max="5902" width="14.5703125" style="304" customWidth="1"/>
    <col min="5903" max="5903" width="16" style="304" customWidth="1"/>
    <col min="5904" max="5904" width="15.42578125" style="304" customWidth="1"/>
    <col min="5905" max="6145" width="11.42578125" style="304"/>
    <col min="6146" max="6146" width="5.85546875" style="304" customWidth="1"/>
    <col min="6147" max="6147" width="21.85546875" style="304" customWidth="1"/>
    <col min="6148" max="6148" width="27.42578125" style="304" customWidth="1"/>
    <col min="6149" max="6149" width="29.7109375" style="304" bestFit="1" customWidth="1"/>
    <col min="6150" max="6150" width="12.28515625" style="304" customWidth="1"/>
    <col min="6151" max="6151" width="21.85546875" style="304" customWidth="1"/>
    <col min="6152" max="6152" width="13.7109375" style="304" customWidth="1"/>
    <col min="6153" max="6154" width="16.42578125" style="304" customWidth="1"/>
    <col min="6155" max="6158" width="14.5703125" style="304" customWidth="1"/>
    <col min="6159" max="6159" width="16" style="304" customWidth="1"/>
    <col min="6160" max="6160" width="15.42578125" style="304" customWidth="1"/>
    <col min="6161" max="6401" width="11.42578125" style="304"/>
    <col min="6402" max="6402" width="5.85546875" style="304" customWidth="1"/>
    <col min="6403" max="6403" width="21.85546875" style="304" customWidth="1"/>
    <col min="6404" max="6404" width="27.42578125" style="304" customWidth="1"/>
    <col min="6405" max="6405" width="29.7109375" style="304" bestFit="1" customWidth="1"/>
    <col min="6406" max="6406" width="12.28515625" style="304" customWidth="1"/>
    <col min="6407" max="6407" width="21.85546875" style="304" customWidth="1"/>
    <col min="6408" max="6408" width="13.7109375" style="304" customWidth="1"/>
    <col min="6409" max="6410" width="16.42578125" style="304" customWidth="1"/>
    <col min="6411" max="6414" width="14.5703125" style="304" customWidth="1"/>
    <col min="6415" max="6415" width="16" style="304" customWidth="1"/>
    <col min="6416" max="6416" width="15.42578125" style="304" customWidth="1"/>
    <col min="6417" max="6657" width="11.42578125" style="304"/>
    <col min="6658" max="6658" width="5.85546875" style="304" customWidth="1"/>
    <col min="6659" max="6659" width="21.85546875" style="304" customWidth="1"/>
    <col min="6660" max="6660" width="27.42578125" style="304" customWidth="1"/>
    <col min="6661" max="6661" width="29.7109375" style="304" bestFit="1" customWidth="1"/>
    <col min="6662" max="6662" width="12.28515625" style="304" customWidth="1"/>
    <col min="6663" max="6663" width="21.85546875" style="304" customWidth="1"/>
    <col min="6664" max="6664" width="13.7109375" style="304" customWidth="1"/>
    <col min="6665" max="6666" width="16.42578125" style="304" customWidth="1"/>
    <col min="6667" max="6670" width="14.5703125" style="304" customWidth="1"/>
    <col min="6671" max="6671" width="16" style="304" customWidth="1"/>
    <col min="6672" max="6672" width="15.42578125" style="304" customWidth="1"/>
    <col min="6673" max="6913" width="11.42578125" style="304"/>
    <col min="6914" max="6914" width="5.85546875" style="304" customWidth="1"/>
    <col min="6915" max="6915" width="21.85546875" style="304" customWidth="1"/>
    <col min="6916" max="6916" width="27.42578125" style="304" customWidth="1"/>
    <col min="6917" max="6917" width="29.7109375" style="304" bestFit="1" customWidth="1"/>
    <col min="6918" max="6918" width="12.28515625" style="304" customWidth="1"/>
    <col min="6919" max="6919" width="21.85546875" style="304" customWidth="1"/>
    <col min="6920" max="6920" width="13.7109375" style="304" customWidth="1"/>
    <col min="6921" max="6922" width="16.42578125" style="304" customWidth="1"/>
    <col min="6923" max="6926" width="14.5703125" style="304" customWidth="1"/>
    <col min="6927" max="6927" width="16" style="304" customWidth="1"/>
    <col min="6928" max="6928" width="15.42578125" style="304" customWidth="1"/>
    <col min="6929" max="7169" width="11.42578125" style="304"/>
    <col min="7170" max="7170" width="5.85546875" style="304" customWidth="1"/>
    <col min="7171" max="7171" width="21.85546875" style="304" customWidth="1"/>
    <col min="7172" max="7172" width="27.42578125" style="304" customWidth="1"/>
    <col min="7173" max="7173" width="29.7109375" style="304" bestFit="1" customWidth="1"/>
    <col min="7174" max="7174" width="12.28515625" style="304" customWidth="1"/>
    <col min="7175" max="7175" width="21.85546875" style="304" customWidth="1"/>
    <col min="7176" max="7176" width="13.7109375" style="304" customWidth="1"/>
    <col min="7177" max="7178" width="16.42578125" style="304" customWidth="1"/>
    <col min="7179" max="7182" width="14.5703125" style="304" customWidth="1"/>
    <col min="7183" max="7183" width="16" style="304" customWidth="1"/>
    <col min="7184" max="7184" width="15.42578125" style="304" customWidth="1"/>
    <col min="7185" max="7425" width="11.42578125" style="304"/>
    <col min="7426" max="7426" width="5.85546875" style="304" customWidth="1"/>
    <col min="7427" max="7427" width="21.85546875" style="304" customWidth="1"/>
    <col min="7428" max="7428" width="27.42578125" style="304" customWidth="1"/>
    <col min="7429" max="7429" width="29.7109375" style="304" bestFit="1" customWidth="1"/>
    <col min="7430" max="7430" width="12.28515625" style="304" customWidth="1"/>
    <col min="7431" max="7431" width="21.85546875" style="304" customWidth="1"/>
    <col min="7432" max="7432" width="13.7109375" style="304" customWidth="1"/>
    <col min="7433" max="7434" width="16.42578125" style="304" customWidth="1"/>
    <col min="7435" max="7438" width="14.5703125" style="304" customWidth="1"/>
    <col min="7439" max="7439" width="16" style="304" customWidth="1"/>
    <col min="7440" max="7440" width="15.42578125" style="304" customWidth="1"/>
    <col min="7441" max="7681" width="11.42578125" style="304"/>
    <col min="7682" max="7682" width="5.85546875" style="304" customWidth="1"/>
    <col min="7683" max="7683" width="21.85546875" style="304" customWidth="1"/>
    <col min="7684" max="7684" width="27.42578125" style="304" customWidth="1"/>
    <col min="7685" max="7685" width="29.7109375" style="304" bestFit="1" customWidth="1"/>
    <col min="7686" max="7686" width="12.28515625" style="304" customWidth="1"/>
    <col min="7687" max="7687" width="21.85546875" style="304" customWidth="1"/>
    <col min="7688" max="7688" width="13.7109375" style="304" customWidth="1"/>
    <col min="7689" max="7690" width="16.42578125" style="304" customWidth="1"/>
    <col min="7691" max="7694" width="14.5703125" style="304" customWidth="1"/>
    <col min="7695" max="7695" width="16" style="304" customWidth="1"/>
    <col min="7696" max="7696" width="15.42578125" style="304" customWidth="1"/>
    <col min="7697" max="7937" width="11.42578125" style="304"/>
    <col min="7938" max="7938" width="5.85546875" style="304" customWidth="1"/>
    <col min="7939" max="7939" width="21.85546875" style="304" customWidth="1"/>
    <col min="7940" max="7940" width="27.42578125" style="304" customWidth="1"/>
    <col min="7941" max="7941" width="29.7109375" style="304" bestFit="1" customWidth="1"/>
    <col min="7942" max="7942" width="12.28515625" style="304" customWidth="1"/>
    <col min="7943" max="7943" width="21.85546875" style="304" customWidth="1"/>
    <col min="7944" max="7944" width="13.7109375" style="304" customWidth="1"/>
    <col min="7945" max="7946" width="16.42578125" style="304" customWidth="1"/>
    <col min="7947" max="7950" width="14.5703125" style="304" customWidth="1"/>
    <col min="7951" max="7951" width="16" style="304" customWidth="1"/>
    <col min="7952" max="7952" width="15.42578125" style="304" customWidth="1"/>
    <col min="7953" max="8193" width="11.42578125" style="304"/>
    <col min="8194" max="8194" width="5.85546875" style="304" customWidth="1"/>
    <col min="8195" max="8195" width="21.85546875" style="304" customWidth="1"/>
    <col min="8196" max="8196" width="27.42578125" style="304" customWidth="1"/>
    <col min="8197" max="8197" width="29.7109375" style="304" bestFit="1" customWidth="1"/>
    <col min="8198" max="8198" width="12.28515625" style="304" customWidth="1"/>
    <col min="8199" max="8199" width="21.85546875" style="304" customWidth="1"/>
    <col min="8200" max="8200" width="13.7109375" style="304" customWidth="1"/>
    <col min="8201" max="8202" width="16.42578125" style="304" customWidth="1"/>
    <col min="8203" max="8206" width="14.5703125" style="304" customWidth="1"/>
    <col min="8207" max="8207" width="16" style="304" customWidth="1"/>
    <col min="8208" max="8208" width="15.42578125" style="304" customWidth="1"/>
    <col min="8209" max="8449" width="11.42578125" style="304"/>
    <col min="8450" max="8450" width="5.85546875" style="304" customWidth="1"/>
    <col min="8451" max="8451" width="21.85546875" style="304" customWidth="1"/>
    <col min="8452" max="8452" width="27.42578125" style="304" customWidth="1"/>
    <col min="8453" max="8453" width="29.7109375" style="304" bestFit="1" customWidth="1"/>
    <col min="8454" max="8454" width="12.28515625" style="304" customWidth="1"/>
    <col min="8455" max="8455" width="21.85546875" style="304" customWidth="1"/>
    <col min="8456" max="8456" width="13.7109375" style="304" customWidth="1"/>
    <col min="8457" max="8458" width="16.42578125" style="304" customWidth="1"/>
    <col min="8459" max="8462" width="14.5703125" style="304" customWidth="1"/>
    <col min="8463" max="8463" width="16" style="304" customWidth="1"/>
    <col min="8464" max="8464" width="15.42578125" style="304" customWidth="1"/>
    <col min="8465" max="8705" width="11.42578125" style="304"/>
    <col min="8706" max="8706" width="5.85546875" style="304" customWidth="1"/>
    <col min="8707" max="8707" width="21.85546875" style="304" customWidth="1"/>
    <col min="8708" max="8708" width="27.42578125" style="304" customWidth="1"/>
    <col min="8709" max="8709" width="29.7109375" style="304" bestFit="1" customWidth="1"/>
    <col min="8710" max="8710" width="12.28515625" style="304" customWidth="1"/>
    <col min="8711" max="8711" width="21.85546875" style="304" customWidth="1"/>
    <col min="8712" max="8712" width="13.7109375" style="304" customWidth="1"/>
    <col min="8713" max="8714" width="16.42578125" style="304" customWidth="1"/>
    <col min="8715" max="8718" width="14.5703125" style="304" customWidth="1"/>
    <col min="8719" max="8719" width="16" style="304" customWidth="1"/>
    <col min="8720" max="8720" width="15.42578125" style="304" customWidth="1"/>
    <col min="8721" max="8961" width="11.42578125" style="304"/>
    <col min="8962" max="8962" width="5.85546875" style="304" customWidth="1"/>
    <col min="8963" max="8963" width="21.85546875" style="304" customWidth="1"/>
    <col min="8964" max="8964" width="27.42578125" style="304" customWidth="1"/>
    <col min="8965" max="8965" width="29.7109375" style="304" bestFit="1" customWidth="1"/>
    <col min="8966" max="8966" width="12.28515625" style="304" customWidth="1"/>
    <col min="8967" max="8967" width="21.85546875" style="304" customWidth="1"/>
    <col min="8968" max="8968" width="13.7109375" style="304" customWidth="1"/>
    <col min="8969" max="8970" width="16.42578125" style="304" customWidth="1"/>
    <col min="8971" max="8974" width="14.5703125" style="304" customWidth="1"/>
    <col min="8975" max="8975" width="16" style="304" customWidth="1"/>
    <col min="8976" max="8976" width="15.42578125" style="304" customWidth="1"/>
    <col min="8977" max="9217" width="11.42578125" style="304"/>
    <col min="9218" max="9218" width="5.85546875" style="304" customWidth="1"/>
    <col min="9219" max="9219" width="21.85546875" style="304" customWidth="1"/>
    <col min="9220" max="9220" width="27.42578125" style="304" customWidth="1"/>
    <col min="9221" max="9221" width="29.7109375" style="304" bestFit="1" customWidth="1"/>
    <col min="9222" max="9222" width="12.28515625" style="304" customWidth="1"/>
    <col min="9223" max="9223" width="21.85546875" style="304" customWidth="1"/>
    <col min="9224" max="9224" width="13.7109375" style="304" customWidth="1"/>
    <col min="9225" max="9226" width="16.42578125" style="304" customWidth="1"/>
    <col min="9227" max="9230" width="14.5703125" style="304" customWidth="1"/>
    <col min="9231" max="9231" width="16" style="304" customWidth="1"/>
    <col min="9232" max="9232" width="15.42578125" style="304" customWidth="1"/>
    <col min="9233" max="9473" width="11.42578125" style="304"/>
    <col min="9474" max="9474" width="5.85546875" style="304" customWidth="1"/>
    <col min="9475" max="9475" width="21.85546875" style="304" customWidth="1"/>
    <col min="9476" max="9476" width="27.42578125" style="304" customWidth="1"/>
    <col min="9477" max="9477" width="29.7109375" style="304" bestFit="1" customWidth="1"/>
    <col min="9478" max="9478" width="12.28515625" style="304" customWidth="1"/>
    <col min="9479" max="9479" width="21.85546875" style="304" customWidth="1"/>
    <col min="9480" max="9480" width="13.7109375" style="304" customWidth="1"/>
    <col min="9481" max="9482" width="16.42578125" style="304" customWidth="1"/>
    <col min="9483" max="9486" width="14.5703125" style="304" customWidth="1"/>
    <col min="9487" max="9487" width="16" style="304" customWidth="1"/>
    <col min="9488" max="9488" width="15.42578125" style="304" customWidth="1"/>
    <col min="9489" max="9729" width="11.42578125" style="304"/>
    <col min="9730" max="9730" width="5.85546875" style="304" customWidth="1"/>
    <col min="9731" max="9731" width="21.85546875" style="304" customWidth="1"/>
    <col min="9732" max="9732" width="27.42578125" style="304" customWidth="1"/>
    <col min="9733" max="9733" width="29.7109375" style="304" bestFit="1" customWidth="1"/>
    <col min="9734" max="9734" width="12.28515625" style="304" customWidth="1"/>
    <col min="9735" max="9735" width="21.85546875" style="304" customWidth="1"/>
    <col min="9736" max="9736" width="13.7109375" style="304" customWidth="1"/>
    <col min="9737" max="9738" width="16.42578125" style="304" customWidth="1"/>
    <col min="9739" max="9742" width="14.5703125" style="304" customWidth="1"/>
    <col min="9743" max="9743" width="16" style="304" customWidth="1"/>
    <col min="9744" max="9744" width="15.42578125" style="304" customWidth="1"/>
    <col min="9745" max="9985" width="11.42578125" style="304"/>
    <col min="9986" max="9986" width="5.85546875" style="304" customWidth="1"/>
    <col min="9987" max="9987" width="21.85546875" style="304" customWidth="1"/>
    <col min="9988" max="9988" width="27.42578125" style="304" customWidth="1"/>
    <col min="9989" max="9989" width="29.7109375" style="304" bestFit="1" customWidth="1"/>
    <col min="9990" max="9990" width="12.28515625" style="304" customWidth="1"/>
    <col min="9991" max="9991" width="21.85546875" style="304" customWidth="1"/>
    <col min="9992" max="9992" width="13.7109375" style="304" customWidth="1"/>
    <col min="9993" max="9994" width="16.42578125" style="304" customWidth="1"/>
    <col min="9995" max="9998" width="14.5703125" style="304" customWidth="1"/>
    <col min="9999" max="9999" width="16" style="304" customWidth="1"/>
    <col min="10000" max="10000" width="15.42578125" style="304" customWidth="1"/>
    <col min="10001" max="10241" width="11.42578125" style="304"/>
    <col min="10242" max="10242" width="5.85546875" style="304" customWidth="1"/>
    <col min="10243" max="10243" width="21.85546875" style="304" customWidth="1"/>
    <col min="10244" max="10244" width="27.42578125" style="304" customWidth="1"/>
    <col min="10245" max="10245" width="29.7109375" style="304" bestFit="1" customWidth="1"/>
    <col min="10246" max="10246" width="12.28515625" style="304" customWidth="1"/>
    <col min="10247" max="10247" width="21.85546875" style="304" customWidth="1"/>
    <col min="10248" max="10248" width="13.7109375" style="304" customWidth="1"/>
    <col min="10249" max="10250" width="16.42578125" style="304" customWidth="1"/>
    <col min="10251" max="10254" width="14.5703125" style="304" customWidth="1"/>
    <col min="10255" max="10255" width="16" style="304" customWidth="1"/>
    <col min="10256" max="10256" width="15.42578125" style="304" customWidth="1"/>
    <col min="10257" max="10497" width="11.42578125" style="304"/>
    <col min="10498" max="10498" width="5.85546875" style="304" customWidth="1"/>
    <col min="10499" max="10499" width="21.85546875" style="304" customWidth="1"/>
    <col min="10500" max="10500" width="27.42578125" style="304" customWidth="1"/>
    <col min="10501" max="10501" width="29.7109375" style="304" bestFit="1" customWidth="1"/>
    <col min="10502" max="10502" width="12.28515625" style="304" customWidth="1"/>
    <col min="10503" max="10503" width="21.85546875" style="304" customWidth="1"/>
    <col min="10504" max="10504" width="13.7109375" style="304" customWidth="1"/>
    <col min="10505" max="10506" width="16.42578125" style="304" customWidth="1"/>
    <col min="10507" max="10510" width="14.5703125" style="304" customWidth="1"/>
    <col min="10511" max="10511" width="16" style="304" customWidth="1"/>
    <col min="10512" max="10512" width="15.42578125" style="304" customWidth="1"/>
    <col min="10513" max="10753" width="11.42578125" style="304"/>
    <col min="10754" max="10754" width="5.85546875" style="304" customWidth="1"/>
    <col min="10755" max="10755" width="21.85546875" style="304" customWidth="1"/>
    <col min="10756" max="10756" width="27.42578125" style="304" customWidth="1"/>
    <col min="10757" max="10757" width="29.7109375" style="304" bestFit="1" customWidth="1"/>
    <col min="10758" max="10758" width="12.28515625" style="304" customWidth="1"/>
    <col min="10759" max="10759" width="21.85546875" style="304" customWidth="1"/>
    <col min="10760" max="10760" width="13.7109375" style="304" customWidth="1"/>
    <col min="10761" max="10762" width="16.42578125" style="304" customWidth="1"/>
    <col min="10763" max="10766" width="14.5703125" style="304" customWidth="1"/>
    <col min="10767" max="10767" width="16" style="304" customWidth="1"/>
    <col min="10768" max="10768" width="15.42578125" style="304" customWidth="1"/>
    <col min="10769" max="11009" width="11.42578125" style="304"/>
    <col min="11010" max="11010" width="5.85546875" style="304" customWidth="1"/>
    <col min="11011" max="11011" width="21.85546875" style="304" customWidth="1"/>
    <col min="11012" max="11012" width="27.42578125" style="304" customWidth="1"/>
    <col min="11013" max="11013" width="29.7109375" style="304" bestFit="1" customWidth="1"/>
    <col min="11014" max="11014" width="12.28515625" style="304" customWidth="1"/>
    <col min="11015" max="11015" width="21.85546875" style="304" customWidth="1"/>
    <col min="11016" max="11016" width="13.7109375" style="304" customWidth="1"/>
    <col min="11017" max="11018" width="16.42578125" style="304" customWidth="1"/>
    <col min="11019" max="11022" width="14.5703125" style="304" customWidth="1"/>
    <col min="11023" max="11023" width="16" style="304" customWidth="1"/>
    <col min="11024" max="11024" width="15.42578125" style="304" customWidth="1"/>
    <col min="11025" max="11265" width="11.42578125" style="304"/>
    <col min="11266" max="11266" width="5.85546875" style="304" customWidth="1"/>
    <col min="11267" max="11267" width="21.85546875" style="304" customWidth="1"/>
    <col min="11268" max="11268" width="27.42578125" style="304" customWidth="1"/>
    <col min="11269" max="11269" width="29.7109375" style="304" bestFit="1" customWidth="1"/>
    <col min="11270" max="11270" width="12.28515625" style="304" customWidth="1"/>
    <col min="11271" max="11271" width="21.85546875" style="304" customWidth="1"/>
    <col min="11272" max="11272" width="13.7109375" style="304" customWidth="1"/>
    <col min="11273" max="11274" width="16.42578125" style="304" customWidth="1"/>
    <col min="11275" max="11278" width="14.5703125" style="304" customWidth="1"/>
    <col min="11279" max="11279" width="16" style="304" customWidth="1"/>
    <col min="11280" max="11280" width="15.42578125" style="304" customWidth="1"/>
    <col min="11281" max="11521" width="11.42578125" style="304"/>
    <col min="11522" max="11522" width="5.85546875" style="304" customWidth="1"/>
    <col min="11523" max="11523" width="21.85546875" style="304" customWidth="1"/>
    <col min="11524" max="11524" width="27.42578125" style="304" customWidth="1"/>
    <col min="11525" max="11525" width="29.7109375" style="304" bestFit="1" customWidth="1"/>
    <col min="11526" max="11526" width="12.28515625" style="304" customWidth="1"/>
    <col min="11527" max="11527" width="21.85546875" style="304" customWidth="1"/>
    <col min="11528" max="11528" width="13.7109375" style="304" customWidth="1"/>
    <col min="11529" max="11530" width="16.42578125" style="304" customWidth="1"/>
    <col min="11531" max="11534" width="14.5703125" style="304" customWidth="1"/>
    <col min="11535" max="11535" width="16" style="304" customWidth="1"/>
    <col min="11536" max="11536" width="15.42578125" style="304" customWidth="1"/>
    <col min="11537" max="11777" width="11.42578125" style="304"/>
    <col min="11778" max="11778" width="5.85546875" style="304" customWidth="1"/>
    <col min="11779" max="11779" width="21.85546875" style="304" customWidth="1"/>
    <col min="11780" max="11780" width="27.42578125" style="304" customWidth="1"/>
    <col min="11781" max="11781" width="29.7109375" style="304" bestFit="1" customWidth="1"/>
    <col min="11782" max="11782" width="12.28515625" style="304" customWidth="1"/>
    <col min="11783" max="11783" width="21.85546875" style="304" customWidth="1"/>
    <col min="11784" max="11784" width="13.7109375" style="304" customWidth="1"/>
    <col min="11785" max="11786" width="16.42578125" style="304" customWidth="1"/>
    <col min="11787" max="11790" width="14.5703125" style="304" customWidth="1"/>
    <col min="11791" max="11791" width="16" style="304" customWidth="1"/>
    <col min="11792" max="11792" width="15.42578125" style="304" customWidth="1"/>
    <col min="11793" max="12033" width="11.42578125" style="304"/>
    <col min="12034" max="12034" width="5.85546875" style="304" customWidth="1"/>
    <col min="12035" max="12035" width="21.85546875" style="304" customWidth="1"/>
    <col min="12036" max="12036" width="27.42578125" style="304" customWidth="1"/>
    <col min="12037" max="12037" width="29.7109375" style="304" bestFit="1" customWidth="1"/>
    <col min="12038" max="12038" width="12.28515625" style="304" customWidth="1"/>
    <col min="12039" max="12039" width="21.85546875" style="304" customWidth="1"/>
    <col min="12040" max="12040" width="13.7109375" style="304" customWidth="1"/>
    <col min="12041" max="12042" width="16.42578125" style="304" customWidth="1"/>
    <col min="12043" max="12046" width="14.5703125" style="304" customWidth="1"/>
    <col min="12047" max="12047" width="16" style="304" customWidth="1"/>
    <col min="12048" max="12048" width="15.42578125" style="304" customWidth="1"/>
    <col min="12049" max="12289" width="11.42578125" style="304"/>
    <col min="12290" max="12290" width="5.85546875" style="304" customWidth="1"/>
    <col min="12291" max="12291" width="21.85546875" style="304" customWidth="1"/>
    <col min="12292" max="12292" width="27.42578125" style="304" customWidth="1"/>
    <col min="12293" max="12293" width="29.7109375" style="304" bestFit="1" customWidth="1"/>
    <col min="12294" max="12294" width="12.28515625" style="304" customWidth="1"/>
    <col min="12295" max="12295" width="21.85546875" style="304" customWidth="1"/>
    <col min="12296" max="12296" width="13.7109375" style="304" customWidth="1"/>
    <col min="12297" max="12298" width="16.42578125" style="304" customWidth="1"/>
    <col min="12299" max="12302" width="14.5703125" style="304" customWidth="1"/>
    <col min="12303" max="12303" width="16" style="304" customWidth="1"/>
    <col min="12304" max="12304" width="15.42578125" style="304" customWidth="1"/>
    <col min="12305" max="12545" width="11.42578125" style="304"/>
    <col min="12546" max="12546" width="5.85546875" style="304" customWidth="1"/>
    <col min="12547" max="12547" width="21.85546875" style="304" customWidth="1"/>
    <col min="12548" max="12548" width="27.42578125" style="304" customWidth="1"/>
    <col min="12549" max="12549" width="29.7109375" style="304" bestFit="1" customWidth="1"/>
    <col min="12550" max="12550" width="12.28515625" style="304" customWidth="1"/>
    <col min="12551" max="12551" width="21.85546875" style="304" customWidth="1"/>
    <col min="12552" max="12552" width="13.7109375" style="304" customWidth="1"/>
    <col min="12553" max="12554" width="16.42578125" style="304" customWidth="1"/>
    <col min="12555" max="12558" width="14.5703125" style="304" customWidth="1"/>
    <col min="12559" max="12559" width="16" style="304" customWidth="1"/>
    <col min="12560" max="12560" width="15.42578125" style="304" customWidth="1"/>
    <col min="12561" max="12801" width="11.42578125" style="304"/>
    <col min="12802" max="12802" width="5.85546875" style="304" customWidth="1"/>
    <col min="12803" max="12803" width="21.85546875" style="304" customWidth="1"/>
    <col min="12804" max="12804" width="27.42578125" style="304" customWidth="1"/>
    <col min="12805" max="12805" width="29.7109375" style="304" bestFit="1" customWidth="1"/>
    <col min="12806" max="12806" width="12.28515625" style="304" customWidth="1"/>
    <col min="12807" max="12807" width="21.85546875" style="304" customWidth="1"/>
    <col min="12808" max="12808" width="13.7109375" style="304" customWidth="1"/>
    <col min="12809" max="12810" width="16.42578125" style="304" customWidth="1"/>
    <col min="12811" max="12814" width="14.5703125" style="304" customWidth="1"/>
    <col min="12815" max="12815" width="16" style="304" customWidth="1"/>
    <col min="12816" max="12816" width="15.42578125" style="304" customWidth="1"/>
    <col min="12817" max="13057" width="11.42578125" style="304"/>
    <col min="13058" max="13058" width="5.85546875" style="304" customWidth="1"/>
    <col min="13059" max="13059" width="21.85546875" style="304" customWidth="1"/>
    <col min="13060" max="13060" width="27.42578125" style="304" customWidth="1"/>
    <col min="13061" max="13061" width="29.7109375" style="304" bestFit="1" customWidth="1"/>
    <col min="13062" max="13062" width="12.28515625" style="304" customWidth="1"/>
    <col min="13063" max="13063" width="21.85546875" style="304" customWidth="1"/>
    <col min="13064" max="13064" width="13.7109375" style="304" customWidth="1"/>
    <col min="13065" max="13066" width="16.42578125" style="304" customWidth="1"/>
    <col min="13067" max="13070" width="14.5703125" style="304" customWidth="1"/>
    <col min="13071" max="13071" width="16" style="304" customWidth="1"/>
    <col min="13072" max="13072" width="15.42578125" style="304" customWidth="1"/>
    <col min="13073" max="13313" width="11.42578125" style="304"/>
    <col min="13314" max="13314" width="5.85546875" style="304" customWidth="1"/>
    <col min="13315" max="13315" width="21.85546875" style="304" customWidth="1"/>
    <col min="13316" max="13316" width="27.42578125" style="304" customWidth="1"/>
    <col min="13317" max="13317" width="29.7109375" style="304" bestFit="1" customWidth="1"/>
    <col min="13318" max="13318" width="12.28515625" style="304" customWidth="1"/>
    <col min="13319" max="13319" width="21.85546875" style="304" customWidth="1"/>
    <col min="13320" max="13320" width="13.7109375" style="304" customWidth="1"/>
    <col min="13321" max="13322" width="16.42578125" style="304" customWidth="1"/>
    <col min="13323" max="13326" width="14.5703125" style="304" customWidth="1"/>
    <col min="13327" max="13327" width="16" style="304" customWidth="1"/>
    <col min="13328" max="13328" width="15.42578125" style="304" customWidth="1"/>
    <col min="13329" max="13569" width="11.42578125" style="304"/>
    <col min="13570" max="13570" width="5.85546875" style="304" customWidth="1"/>
    <col min="13571" max="13571" width="21.85546875" style="304" customWidth="1"/>
    <col min="13572" max="13572" width="27.42578125" style="304" customWidth="1"/>
    <col min="13573" max="13573" width="29.7109375" style="304" bestFit="1" customWidth="1"/>
    <col min="13574" max="13574" width="12.28515625" style="304" customWidth="1"/>
    <col min="13575" max="13575" width="21.85546875" style="304" customWidth="1"/>
    <col min="13576" max="13576" width="13.7109375" style="304" customWidth="1"/>
    <col min="13577" max="13578" width="16.42578125" style="304" customWidth="1"/>
    <col min="13579" max="13582" width="14.5703125" style="304" customWidth="1"/>
    <col min="13583" max="13583" width="16" style="304" customWidth="1"/>
    <col min="13584" max="13584" width="15.42578125" style="304" customWidth="1"/>
    <col min="13585" max="13825" width="11.42578125" style="304"/>
    <col min="13826" max="13826" width="5.85546875" style="304" customWidth="1"/>
    <col min="13827" max="13827" width="21.85546875" style="304" customWidth="1"/>
    <col min="13828" max="13828" width="27.42578125" style="304" customWidth="1"/>
    <col min="13829" max="13829" width="29.7109375" style="304" bestFit="1" customWidth="1"/>
    <col min="13830" max="13830" width="12.28515625" style="304" customWidth="1"/>
    <col min="13831" max="13831" width="21.85546875" style="304" customWidth="1"/>
    <col min="13832" max="13832" width="13.7109375" style="304" customWidth="1"/>
    <col min="13833" max="13834" width="16.42578125" style="304" customWidth="1"/>
    <col min="13835" max="13838" width="14.5703125" style="304" customWidth="1"/>
    <col min="13839" max="13839" width="16" style="304" customWidth="1"/>
    <col min="13840" max="13840" width="15.42578125" style="304" customWidth="1"/>
    <col min="13841" max="14081" width="11.42578125" style="304"/>
    <col min="14082" max="14082" width="5.85546875" style="304" customWidth="1"/>
    <col min="14083" max="14083" width="21.85546875" style="304" customWidth="1"/>
    <col min="14084" max="14084" width="27.42578125" style="304" customWidth="1"/>
    <col min="14085" max="14085" width="29.7109375" style="304" bestFit="1" customWidth="1"/>
    <col min="14086" max="14086" width="12.28515625" style="304" customWidth="1"/>
    <col min="14087" max="14087" width="21.85546875" style="304" customWidth="1"/>
    <col min="14088" max="14088" width="13.7109375" style="304" customWidth="1"/>
    <col min="14089" max="14090" width="16.42578125" style="304" customWidth="1"/>
    <col min="14091" max="14094" width="14.5703125" style="304" customWidth="1"/>
    <col min="14095" max="14095" width="16" style="304" customWidth="1"/>
    <col min="14096" max="14096" width="15.42578125" style="304" customWidth="1"/>
    <col min="14097" max="14337" width="11.42578125" style="304"/>
    <col min="14338" max="14338" width="5.85546875" style="304" customWidth="1"/>
    <col min="14339" max="14339" width="21.85546875" style="304" customWidth="1"/>
    <col min="14340" max="14340" width="27.42578125" style="304" customWidth="1"/>
    <col min="14341" max="14341" width="29.7109375" style="304" bestFit="1" customWidth="1"/>
    <col min="14342" max="14342" width="12.28515625" style="304" customWidth="1"/>
    <col min="14343" max="14343" width="21.85546875" style="304" customWidth="1"/>
    <col min="14344" max="14344" width="13.7109375" style="304" customWidth="1"/>
    <col min="14345" max="14346" width="16.42578125" style="304" customWidth="1"/>
    <col min="14347" max="14350" width="14.5703125" style="304" customWidth="1"/>
    <col min="14351" max="14351" width="16" style="304" customWidth="1"/>
    <col min="14352" max="14352" width="15.42578125" style="304" customWidth="1"/>
    <col min="14353" max="14593" width="11.42578125" style="304"/>
    <col min="14594" max="14594" width="5.85546875" style="304" customWidth="1"/>
    <col min="14595" max="14595" width="21.85546875" style="304" customWidth="1"/>
    <col min="14596" max="14596" width="27.42578125" style="304" customWidth="1"/>
    <col min="14597" max="14597" width="29.7109375" style="304" bestFit="1" customWidth="1"/>
    <col min="14598" max="14598" width="12.28515625" style="304" customWidth="1"/>
    <col min="14599" max="14599" width="21.85546875" style="304" customWidth="1"/>
    <col min="14600" max="14600" width="13.7109375" style="304" customWidth="1"/>
    <col min="14601" max="14602" width="16.42578125" style="304" customWidth="1"/>
    <col min="14603" max="14606" width="14.5703125" style="304" customWidth="1"/>
    <col min="14607" max="14607" width="16" style="304" customWidth="1"/>
    <col min="14608" max="14608" width="15.42578125" style="304" customWidth="1"/>
    <col min="14609" max="14849" width="11.42578125" style="304"/>
    <col min="14850" max="14850" width="5.85546875" style="304" customWidth="1"/>
    <col min="14851" max="14851" width="21.85546875" style="304" customWidth="1"/>
    <col min="14852" max="14852" width="27.42578125" style="304" customWidth="1"/>
    <col min="14853" max="14853" width="29.7109375" style="304" bestFit="1" customWidth="1"/>
    <col min="14854" max="14854" width="12.28515625" style="304" customWidth="1"/>
    <col min="14855" max="14855" width="21.85546875" style="304" customWidth="1"/>
    <col min="14856" max="14856" width="13.7109375" style="304" customWidth="1"/>
    <col min="14857" max="14858" width="16.42578125" style="304" customWidth="1"/>
    <col min="14859" max="14862" width="14.5703125" style="304" customWidth="1"/>
    <col min="14863" max="14863" width="16" style="304" customWidth="1"/>
    <col min="14864" max="14864" width="15.42578125" style="304" customWidth="1"/>
    <col min="14865" max="15105" width="11.42578125" style="304"/>
    <col min="15106" max="15106" width="5.85546875" style="304" customWidth="1"/>
    <col min="15107" max="15107" width="21.85546875" style="304" customWidth="1"/>
    <col min="15108" max="15108" width="27.42578125" style="304" customWidth="1"/>
    <col min="15109" max="15109" width="29.7109375" style="304" bestFit="1" customWidth="1"/>
    <col min="15110" max="15110" width="12.28515625" style="304" customWidth="1"/>
    <col min="15111" max="15111" width="21.85546875" style="304" customWidth="1"/>
    <col min="15112" max="15112" width="13.7109375" style="304" customWidth="1"/>
    <col min="15113" max="15114" width="16.42578125" style="304" customWidth="1"/>
    <col min="15115" max="15118" width="14.5703125" style="304" customWidth="1"/>
    <col min="15119" max="15119" width="16" style="304" customWidth="1"/>
    <col min="15120" max="15120" width="15.42578125" style="304" customWidth="1"/>
    <col min="15121" max="15361" width="11.42578125" style="304"/>
    <col min="15362" max="15362" width="5.85546875" style="304" customWidth="1"/>
    <col min="15363" max="15363" width="21.85546875" style="304" customWidth="1"/>
    <col min="15364" max="15364" width="27.42578125" style="304" customWidth="1"/>
    <col min="15365" max="15365" width="29.7109375" style="304" bestFit="1" customWidth="1"/>
    <col min="15366" max="15366" width="12.28515625" style="304" customWidth="1"/>
    <col min="15367" max="15367" width="21.85546875" style="304" customWidth="1"/>
    <col min="15368" max="15368" width="13.7109375" style="304" customWidth="1"/>
    <col min="15369" max="15370" width="16.42578125" style="304" customWidth="1"/>
    <col min="15371" max="15374" width="14.5703125" style="304" customWidth="1"/>
    <col min="15375" max="15375" width="16" style="304" customWidth="1"/>
    <col min="15376" max="15376" width="15.42578125" style="304" customWidth="1"/>
    <col min="15377" max="15617" width="11.42578125" style="304"/>
    <col min="15618" max="15618" width="5.85546875" style="304" customWidth="1"/>
    <col min="15619" max="15619" width="21.85546875" style="304" customWidth="1"/>
    <col min="15620" max="15620" width="27.42578125" style="304" customWidth="1"/>
    <col min="15621" max="15621" width="29.7109375" style="304" bestFit="1" customWidth="1"/>
    <col min="15622" max="15622" width="12.28515625" style="304" customWidth="1"/>
    <col min="15623" max="15623" width="21.85546875" style="304" customWidth="1"/>
    <col min="15624" max="15624" width="13.7109375" style="304" customWidth="1"/>
    <col min="15625" max="15626" width="16.42578125" style="304" customWidth="1"/>
    <col min="15627" max="15630" width="14.5703125" style="304" customWidth="1"/>
    <col min="15631" max="15631" width="16" style="304" customWidth="1"/>
    <col min="15632" max="15632" width="15.42578125" style="304" customWidth="1"/>
    <col min="15633" max="15873" width="11.42578125" style="304"/>
    <col min="15874" max="15874" width="5.85546875" style="304" customWidth="1"/>
    <col min="15875" max="15875" width="21.85546875" style="304" customWidth="1"/>
    <col min="15876" max="15876" width="27.42578125" style="304" customWidth="1"/>
    <col min="15877" max="15877" width="29.7109375" style="304" bestFit="1" customWidth="1"/>
    <col min="15878" max="15878" width="12.28515625" style="304" customWidth="1"/>
    <col min="15879" max="15879" width="21.85546875" style="304" customWidth="1"/>
    <col min="15880" max="15880" width="13.7109375" style="304" customWidth="1"/>
    <col min="15881" max="15882" width="16.42578125" style="304" customWidth="1"/>
    <col min="15883" max="15886" width="14.5703125" style="304" customWidth="1"/>
    <col min="15887" max="15887" width="16" style="304" customWidth="1"/>
    <col min="15888" max="15888" width="15.42578125" style="304" customWidth="1"/>
    <col min="15889" max="16129" width="11.42578125" style="304"/>
    <col min="16130" max="16130" width="5.85546875" style="304" customWidth="1"/>
    <col min="16131" max="16131" width="21.85546875" style="304" customWidth="1"/>
    <col min="16132" max="16132" width="27.42578125" style="304" customWidth="1"/>
    <col min="16133" max="16133" width="29.7109375" style="304" bestFit="1" customWidth="1"/>
    <col min="16134" max="16134" width="12.28515625" style="304" customWidth="1"/>
    <col min="16135" max="16135" width="21.85546875" style="304" customWidth="1"/>
    <col min="16136" max="16136" width="13.7109375" style="304" customWidth="1"/>
    <col min="16137" max="16138" width="16.42578125" style="304" customWidth="1"/>
    <col min="16139" max="16142" width="14.5703125" style="304" customWidth="1"/>
    <col min="16143" max="16143" width="16" style="304" customWidth="1"/>
    <col min="16144" max="16144" width="15.42578125" style="304" customWidth="1"/>
    <col min="16145" max="16384" width="11.42578125" style="304"/>
  </cols>
  <sheetData>
    <row r="1" spans="1:16" ht="23.25" x14ac:dyDescent="0.25">
      <c r="A1" s="303" t="s">
        <v>147</v>
      </c>
      <c r="B1" s="303"/>
      <c r="C1" s="303"/>
      <c r="D1" s="303"/>
      <c r="E1" s="303"/>
      <c r="F1" s="303"/>
      <c r="G1" s="303"/>
      <c r="H1" s="303"/>
      <c r="I1" s="303"/>
      <c r="J1" s="303"/>
      <c r="K1" s="303"/>
      <c r="L1" s="303"/>
      <c r="M1" s="303"/>
      <c r="N1" s="303"/>
      <c r="O1" s="303"/>
      <c r="P1" s="303"/>
    </row>
    <row r="2" spans="1:16" s="305" customFormat="1" ht="15.75" x14ac:dyDescent="0.25">
      <c r="D2" s="306" t="s">
        <v>148</v>
      </c>
      <c r="E2" s="307"/>
      <c r="F2" s="307"/>
      <c r="G2" s="307"/>
      <c r="H2" s="307"/>
      <c r="I2" s="307"/>
      <c r="J2" s="307"/>
    </row>
    <row r="3" spans="1:16" s="305" customFormat="1" ht="15.75" x14ac:dyDescent="0.25">
      <c r="D3" s="306" t="s">
        <v>149</v>
      </c>
      <c r="E3" s="307"/>
      <c r="F3" s="307"/>
      <c r="G3" s="307"/>
      <c r="H3" s="307"/>
      <c r="I3" s="307"/>
      <c r="J3" s="307"/>
    </row>
    <row r="4" spans="1:16" x14ac:dyDescent="0.25">
      <c r="E4" s="308"/>
    </row>
    <row r="5" spans="1:16" s="305" customFormat="1" ht="47.25" customHeight="1" x14ac:dyDescent="0.25">
      <c r="A5" s="309" t="s">
        <v>150</v>
      </c>
      <c r="B5" s="309"/>
      <c r="C5" s="309"/>
      <c r="D5" s="309"/>
      <c r="E5" s="309"/>
      <c r="F5" s="309"/>
      <c r="G5" s="309"/>
      <c r="H5" s="309"/>
      <c r="I5" s="309"/>
      <c r="J5" s="309"/>
      <c r="K5" s="309"/>
      <c r="L5" s="309"/>
      <c r="M5" s="309"/>
      <c r="N5" s="309"/>
      <c r="O5" s="309"/>
      <c r="P5" s="309"/>
    </row>
    <row r="6" spans="1:16" s="305" customFormat="1" ht="41.25" customHeight="1" x14ac:dyDescent="0.25">
      <c r="A6" s="457" t="s">
        <v>151</v>
      </c>
      <c r="B6" s="457"/>
      <c r="C6" s="457"/>
      <c r="D6" s="456"/>
      <c r="E6" s="456"/>
      <c r="F6" s="456"/>
      <c r="G6" s="456"/>
      <c r="H6" s="456"/>
      <c r="I6" s="456"/>
      <c r="J6" s="456"/>
      <c r="K6" s="456"/>
      <c r="L6" s="456"/>
      <c r="M6" s="456"/>
      <c r="N6" s="456"/>
      <c r="O6" s="456"/>
      <c r="P6" s="456"/>
    </row>
    <row r="7" spans="1:16" x14ac:dyDescent="0.25">
      <c r="A7" s="310"/>
      <c r="B7" s="310"/>
      <c r="C7" s="310"/>
      <c r="D7" s="310"/>
      <c r="E7" s="310"/>
      <c r="F7" s="310"/>
      <c r="G7" s="310"/>
      <c r="H7" s="310"/>
      <c r="I7" s="310"/>
      <c r="J7" s="310"/>
      <c r="K7" s="310"/>
      <c r="L7" s="310"/>
      <c r="M7" s="310"/>
      <c r="N7" s="310"/>
      <c r="O7" s="310"/>
      <c r="P7" s="310"/>
    </row>
    <row r="8" spans="1:16" ht="15" x14ac:dyDescent="0.25">
      <c r="C8" s="311" t="s">
        <v>152</v>
      </c>
      <c r="D8" s="312"/>
      <c r="E8" s="312"/>
      <c r="F8" s="312"/>
      <c r="G8" s="313"/>
      <c r="I8" s="314" t="s">
        <v>153</v>
      </c>
      <c r="J8" s="315"/>
      <c r="K8" s="315"/>
      <c r="L8" s="315"/>
      <c r="M8" s="315"/>
      <c r="N8" s="315"/>
      <c r="O8" s="315"/>
      <c r="P8" s="316"/>
    </row>
    <row r="9" spans="1:16" x14ac:dyDescent="0.25">
      <c r="C9" s="317" t="s">
        <v>154</v>
      </c>
      <c r="D9" s="322"/>
      <c r="E9" s="437"/>
      <c r="F9" s="437"/>
      <c r="G9" s="323"/>
      <c r="I9" s="439" t="s">
        <v>260</v>
      </c>
      <c r="J9" s="440"/>
      <c r="K9" s="320"/>
      <c r="L9" s="320"/>
      <c r="M9" s="320"/>
      <c r="N9" s="320"/>
      <c r="O9" s="320"/>
      <c r="P9" s="321"/>
    </row>
    <row r="10" spans="1:16" x14ac:dyDescent="0.25">
      <c r="C10" s="317" t="s">
        <v>155</v>
      </c>
      <c r="D10" s="322"/>
      <c r="E10" s="437"/>
      <c r="F10" s="437"/>
      <c r="G10" s="323"/>
      <c r="I10" s="439" t="s">
        <v>261</v>
      </c>
      <c r="J10" s="440"/>
      <c r="K10" s="320"/>
      <c r="L10" s="320"/>
      <c r="M10" s="320"/>
      <c r="N10" s="320"/>
      <c r="O10" s="320"/>
      <c r="P10" s="321"/>
    </row>
    <row r="11" spans="1:16" x14ac:dyDescent="0.25">
      <c r="C11" s="317" t="s">
        <v>156</v>
      </c>
      <c r="D11" s="322"/>
      <c r="E11" s="437"/>
      <c r="F11" s="437"/>
      <c r="G11" s="323"/>
      <c r="I11" s="318" t="s">
        <v>159</v>
      </c>
      <c r="J11" s="319"/>
      <c r="K11" s="320"/>
      <c r="L11" s="321"/>
      <c r="M11" s="438" t="s">
        <v>157</v>
      </c>
      <c r="O11" s="318" t="s">
        <v>156</v>
      </c>
      <c r="P11" s="436"/>
    </row>
    <row r="12" spans="1:16" x14ac:dyDescent="0.25">
      <c r="C12" s="317" t="s">
        <v>158</v>
      </c>
      <c r="D12" s="322"/>
      <c r="E12" s="437"/>
      <c r="F12" s="437"/>
      <c r="G12" s="323"/>
      <c r="I12" s="318" t="s">
        <v>158</v>
      </c>
      <c r="J12" s="319"/>
      <c r="K12" s="320"/>
      <c r="L12" s="320"/>
      <c r="M12" s="320"/>
      <c r="N12" s="320"/>
      <c r="O12" s="320"/>
      <c r="P12" s="321"/>
    </row>
    <row r="13" spans="1:16" x14ac:dyDescent="0.25">
      <c r="I13" s="318" t="s">
        <v>262</v>
      </c>
      <c r="J13" s="322"/>
      <c r="K13" s="437"/>
      <c r="L13" s="437"/>
      <c r="M13" s="439" t="s">
        <v>263</v>
      </c>
      <c r="N13" s="440"/>
      <c r="O13" s="322"/>
      <c r="P13" s="323"/>
    </row>
    <row r="15" spans="1:16" ht="12.75" customHeight="1" x14ac:dyDescent="0.25">
      <c r="A15" s="324" t="s">
        <v>160</v>
      </c>
      <c r="B15" s="324" t="s">
        <v>266</v>
      </c>
      <c r="C15" s="325" t="s">
        <v>161</v>
      </c>
      <c r="D15" s="326"/>
      <c r="E15" s="326"/>
      <c r="F15" s="326"/>
      <c r="G15" s="326"/>
      <c r="H15" s="327"/>
      <c r="I15" s="328" t="s">
        <v>162</v>
      </c>
      <c r="J15" s="328"/>
      <c r="K15" s="328"/>
      <c r="L15" s="328"/>
      <c r="M15" s="328"/>
      <c r="N15" s="328"/>
      <c r="O15" s="328"/>
      <c r="P15" s="328"/>
    </row>
    <row r="16" spans="1:16" ht="15" customHeight="1" x14ac:dyDescent="0.25">
      <c r="A16" s="329"/>
      <c r="B16" s="329"/>
      <c r="C16" s="324" t="s">
        <v>163</v>
      </c>
      <c r="D16" s="324" t="s">
        <v>164</v>
      </c>
      <c r="E16" s="325" t="s">
        <v>165</v>
      </c>
      <c r="F16" s="326"/>
      <c r="G16" s="327"/>
      <c r="H16" s="324" t="s">
        <v>166</v>
      </c>
      <c r="I16" s="330" t="s">
        <v>167</v>
      </c>
      <c r="J16" s="331"/>
      <c r="K16" s="328" t="s">
        <v>168</v>
      </c>
      <c r="L16" s="328"/>
      <c r="M16" s="328"/>
      <c r="N16" s="328"/>
      <c r="O16" s="328"/>
      <c r="P16" s="328"/>
    </row>
    <row r="17" spans="1:16" ht="51" x14ac:dyDescent="0.25">
      <c r="A17" s="332"/>
      <c r="B17" s="332"/>
      <c r="C17" s="332"/>
      <c r="D17" s="332"/>
      <c r="E17" s="333" t="s">
        <v>169</v>
      </c>
      <c r="F17" s="333" t="s">
        <v>170</v>
      </c>
      <c r="G17" s="334" t="s">
        <v>171</v>
      </c>
      <c r="H17" s="332"/>
      <c r="I17" s="333" t="s">
        <v>172</v>
      </c>
      <c r="J17" s="333" t="s">
        <v>173</v>
      </c>
      <c r="K17" s="333" t="s">
        <v>174</v>
      </c>
      <c r="L17" s="334" t="s">
        <v>175</v>
      </c>
      <c r="M17" s="334" t="s">
        <v>176</v>
      </c>
      <c r="N17" s="334" t="s">
        <v>177</v>
      </c>
      <c r="O17" s="333" t="s">
        <v>178</v>
      </c>
      <c r="P17" s="333" t="s">
        <v>179</v>
      </c>
    </row>
    <row r="18" spans="1:16" ht="15" x14ac:dyDescent="0.25">
      <c r="A18" s="335">
        <v>1</v>
      </c>
      <c r="B18" s="335"/>
      <c r="C18" s="336"/>
      <c r="D18" s="336"/>
      <c r="E18" s="335"/>
      <c r="F18" s="335"/>
      <c r="G18" s="336"/>
      <c r="H18" s="336"/>
      <c r="I18" s="337"/>
      <c r="J18" s="337"/>
      <c r="K18" s="338"/>
      <c r="L18" s="337">
        <f>+J18*F18*(1-K18)</f>
        <v>0</v>
      </c>
      <c r="M18" s="338"/>
      <c r="N18" s="337">
        <f>+L18*M18</f>
        <v>0</v>
      </c>
      <c r="O18" s="337">
        <f>+L18+N18</f>
        <v>0</v>
      </c>
      <c r="P18" s="339"/>
    </row>
    <row r="19" spans="1:16" ht="15" x14ac:dyDescent="0.25">
      <c r="A19" s="335">
        <v>2</v>
      </c>
      <c r="B19" s="335"/>
      <c r="C19" s="336"/>
      <c r="D19" s="336"/>
      <c r="E19" s="335"/>
      <c r="F19" s="335"/>
      <c r="G19" s="336"/>
      <c r="H19" s="336"/>
      <c r="I19" s="337"/>
      <c r="J19" s="337"/>
      <c r="K19" s="338"/>
      <c r="L19" s="337">
        <f t="shared" ref="L19:L34" si="0">+J19*F19*(1-K19)</f>
        <v>0</v>
      </c>
      <c r="M19" s="338"/>
      <c r="N19" s="337">
        <f t="shared" ref="N19:N34" si="1">+L19*M19</f>
        <v>0</v>
      </c>
      <c r="O19" s="337">
        <f t="shared" ref="O19:O34" si="2">+L19+N19</f>
        <v>0</v>
      </c>
      <c r="P19" s="336"/>
    </row>
    <row r="20" spans="1:16" ht="15" x14ac:dyDescent="0.25">
      <c r="A20" s="335">
        <v>3</v>
      </c>
      <c r="B20" s="335"/>
      <c r="C20" s="336"/>
      <c r="D20" s="336"/>
      <c r="E20" s="335"/>
      <c r="F20" s="335"/>
      <c r="G20" s="336"/>
      <c r="H20" s="336"/>
      <c r="I20" s="337"/>
      <c r="J20" s="337"/>
      <c r="K20" s="338"/>
      <c r="L20" s="337">
        <f t="shared" si="0"/>
        <v>0</v>
      </c>
      <c r="M20" s="338"/>
      <c r="N20" s="337">
        <f t="shared" si="1"/>
        <v>0</v>
      </c>
      <c r="O20" s="337">
        <f t="shared" si="2"/>
        <v>0</v>
      </c>
      <c r="P20" s="336"/>
    </row>
    <row r="21" spans="1:16" ht="15" x14ac:dyDescent="0.25">
      <c r="A21" s="335">
        <v>4</v>
      </c>
      <c r="B21" s="335"/>
      <c r="C21" s="336"/>
      <c r="D21" s="336"/>
      <c r="E21" s="335"/>
      <c r="F21" s="335"/>
      <c r="G21" s="336"/>
      <c r="H21" s="336"/>
      <c r="I21" s="337"/>
      <c r="J21" s="337"/>
      <c r="K21" s="338"/>
      <c r="L21" s="337">
        <f t="shared" si="0"/>
        <v>0</v>
      </c>
      <c r="M21" s="338"/>
      <c r="N21" s="337">
        <f t="shared" si="1"/>
        <v>0</v>
      </c>
      <c r="O21" s="337">
        <f t="shared" si="2"/>
        <v>0</v>
      </c>
      <c r="P21" s="336"/>
    </row>
    <row r="22" spans="1:16" ht="15" x14ac:dyDescent="0.25">
      <c r="A22" s="335">
        <v>5</v>
      </c>
      <c r="B22" s="335"/>
      <c r="C22" s="336"/>
      <c r="D22" s="336"/>
      <c r="E22" s="335"/>
      <c r="F22" s="335"/>
      <c r="G22" s="336"/>
      <c r="H22" s="336"/>
      <c r="I22" s="337"/>
      <c r="J22" s="337"/>
      <c r="K22" s="338"/>
      <c r="L22" s="337">
        <f t="shared" si="0"/>
        <v>0</v>
      </c>
      <c r="M22" s="338"/>
      <c r="N22" s="337">
        <f t="shared" si="1"/>
        <v>0</v>
      </c>
      <c r="O22" s="337">
        <f t="shared" si="2"/>
        <v>0</v>
      </c>
      <c r="P22" s="336"/>
    </row>
    <row r="23" spans="1:16" ht="15" x14ac:dyDescent="0.25">
      <c r="A23" s="335">
        <v>6</v>
      </c>
      <c r="B23" s="335"/>
      <c r="C23" s="336"/>
      <c r="D23" s="336"/>
      <c r="E23" s="335"/>
      <c r="F23" s="335"/>
      <c r="G23" s="336"/>
      <c r="H23" s="336"/>
      <c r="I23" s="337"/>
      <c r="J23" s="337"/>
      <c r="K23" s="338"/>
      <c r="L23" s="337">
        <f t="shared" si="0"/>
        <v>0</v>
      </c>
      <c r="M23" s="338"/>
      <c r="N23" s="337">
        <f t="shared" si="1"/>
        <v>0</v>
      </c>
      <c r="O23" s="337">
        <f t="shared" si="2"/>
        <v>0</v>
      </c>
      <c r="P23" s="336"/>
    </row>
    <row r="24" spans="1:16" ht="15" x14ac:dyDescent="0.25">
      <c r="A24" s="335">
        <v>7</v>
      </c>
      <c r="B24" s="335"/>
      <c r="C24" s="336"/>
      <c r="D24" s="336"/>
      <c r="E24" s="335"/>
      <c r="F24" s="335"/>
      <c r="G24" s="336"/>
      <c r="H24" s="336"/>
      <c r="I24" s="337"/>
      <c r="J24" s="337"/>
      <c r="K24" s="338"/>
      <c r="L24" s="337">
        <f t="shared" si="0"/>
        <v>0</v>
      </c>
      <c r="M24" s="338"/>
      <c r="N24" s="337">
        <f t="shared" si="1"/>
        <v>0</v>
      </c>
      <c r="O24" s="337">
        <f t="shared" si="2"/>
        <v>0</v>
      </c>
      <c r="P24" s="336"/>
    </row>
    <row r="25" spans="1:16" ht="15" x14ac:dyDescent="0.25">
      <c r="A25" s="335">
        <v>8</v>
      </c>
      <c r="B25" s="335"/>
      <c r="C25" s="336"/>
      <c r="D25" s="336"/>
      <c r="E25" s="335"/>
      <c r="F25" s="335"/>
      <c r="G25" s="336"/>
      <c r="H25" s="336"/>
      <c r="I25" s="337"/>
      <c r="J25" s="337"/>
      <c r="K25" s="338"/>
      <c r="L25" s="337">
        <f t="shared" si="0"/>
        <v>0</v>
      </c>
      <c r="M25" s="338"/>
      <c r="N25" s="337">
        <f t="shared" si="1"/>
        <v>0</v>
      </c>
      <c r="O25" s="337">
        <f t="shared" si="2"/>
        <v>0</v>
      </c>
      <c r="P25" s="336"/>
    </row>
    <row r="26" spans="1:16" ht="15" x14ac:dyDescent="0.25">
      <c r="A26" s="335">
        <v>9</v>
      </c>
      <c r="B26" s="335"/>
      <c r="C26" s="336"/>
      <c r="D26" s="336"/>
      <c r="E26" s="335"/>
      <c r="F26" s="335"/>
      <c r="G26" s="336"/>
      <c r="H26" s="336"/>
      <c r="I26" s="337"/>
      <c r="J26" s="337"/>
      <c r="K26" s="338"/>
      <c r="L26" s="337">
        <f t="shared" si="0"/>
        <v>0</v>
      </c>
      <c r="M26" s="338"/>
      <c r="N26" s="337">
        <f t="shared" si="1"/>
        <v>0</v>
      </c>
      <c r="O26" s="337">
        <f t="shared" si="2"/>
        <v>0</v>
      </c>
      <c r="P26" s="336"/>
    </row>
    <row r="27" spans="1:16" ht="15" x14ac:dyDescent="0.25">
      <c r="A27" s="335">
        <v>10</v>
      </c>
      <c r="B27" s="335"/>
      <c r="C27" s="336"/>
      <c r="D27" s="336"/>
      <c r="E27" s="335"/>
      <c r="F27" s="335"/>
      <c r="G27" s="336"/>
      <c r="H27" s="336"/>
      <c r="I27" s="337"/>
      <c r="J27" s="337"/>
      <c r="K27" s="338"/>
      <c r="L27" s="337">
        <f t="shared" si="0"/>
        <v>0</v>
      </c>
      <c r="M27" s="338"/>
      <c r="N27" s="337">
        <f t="shared" si="1"/>
        <v>0</v>
      </c>
      <c r="O27" s="337">
        <f t="shared" si="2"/>
        <v>0</v>
      </c>
      <c r="P27" s="336"/>
    </row>
    <row r="28" spans="1:16" ht="15" x14ac:dyDescent="0.25">
      <c r="A28" s="335">
        <v>11</v>
      </c>
      <c r="B28" s="335"/>
      <c r="C28" s="336"/>
      <c r="D28" s="336"/>
      <c r="E28" s="335"/>
      <c r="F28" s="335"/>
      <c r="G28" s="336"/>
      <c r="H28" s="336"/>
      <c r="I28" s="337"/>
      <c r="J28" s="337"/>
      <c r="K28" s="338"/>
      <c r="L28" s="337">
        <f t="shared" si="0"/>
        <v>0</v>
      </c>
      <c r="M28" s="338"/>
      <c r="N28" s="337">
        <f t="shared" si="1"/>
        <v>0</v>
      </c>
      <c r="O28" s="337">
        <f t="shared" si="2"/>
        <v>0</v>
      </c>
      <c r="P28" s="336"/>
    </row>
    <row r="29" spans="1:16" ht="15" x14ac:dyDescent="0.25">
      <c r="A29" s="335">
        <v>12</v>
      </c>
      <c r="B29" s="335"/>
      <c r="C29" s="336"/>
      <c r="D29" s="336"/>
      <c r="E29" s="335"/>
      <c r="F29" s="335"/>
      <c r="G29" s="336"/>
      <c r="H29" s="336"/>
      <c r="I29" s="337"/>
      <c r="J29" s="337"/>
      <c r="K29" s="338"/>
      <c r="L29" s="337">
        <f t="shared" si="0"/>
        <v>0</v>
      </c>
      <c r="M29" s="338"/>
      <c r="N29" s="337">
        <f t="shared" si="1"/>
        <v>0</v>
      </c>
      <c r="O29" s="337">
        <f t="shared" si="2"/>
        <v>0</v>
      </c>
      <c r="P29" s="336"/>
    </row>
    <row r="30" spans="1:16" ht="15" x14ac:dyDescent="0.25">
      <c r="A30" s="333">
        <v>13</v>
      </c>
      <c r="B30" s="333"/>
      <c r="C30" s="336"/>
      <c r="D30" s="336"/>
      <c r="E30" s="335"/>
      <c r="F30" s="335"/>
      <c r="G30" s="336"/>
      <c r="H30" s="336"/>
      <c r="I30" s="337"/>
      <c r="J30" s="337"/>
      <c r="K30" s="338"/>
      <c r="L30" s="337">
        <f t="shared" si="0"/>
        <v>0</v>
      </c>
      <c r="M30" s="338"/>
      <c r="N30" s="337">
        <f t="shared" si="1"/>
        <v>0</v>
      </c>
      <c r="O30" s="337">
        <f t="shared" si="2"/>
        <v>0</v>
      </c>
      <c r="P30" s="336"/>
    </row>
    <row r="31" spans="1:16" ht="15" x14ac:dyDescent="0.25">
      <c r="A31" s="335">
        <v>14</v>
      </c>
      <c r="B31" s="335"/>
      <c r="C31" s="336"/>
      <c r="D31" s="336"/>
      <c r="E31" s="335"/>
      <c r="F31" s="335"/>
      <c r="G31" s="336"/>
      <c r="H31" s="336"/>
      <c r="I31" s="337"/>
      <c r="J31" s="337"/>
      <c r="K31" s="338"/>
      <c r="L31" s="337">
        <f t="shared" si="0"/>
        <v>0</v>
      </c>
      <c r="M31" s="338"/>
      <c r="N31" s="337">
        <f t="shared" si="1"/>
        <v>0</v>
      </c>
      <c r="O31" s="337">
        <f t="shared" si="2"/>
        <v>0</v>
      </c>
      <c r="P31" s="336"/>
    </row>
    <row r="32" spans="1:16" ht="15" x14ac:dyDescent="0.25">
      <c r="A32" s="333">
        <v>15</v>
      </c>
      <c r="B32" s="333"/>
      <c r="C32" s="336"/>
      <c r="D32" s="336"/>
      <c r="E32" s="335"/>
      <c r="F32" s="335"/>
      <c r="G32" s="336"/>
      <c r="H32" s="336"/>
      <c r="I32" s="337"/>
      <c r="J32" s="337"/>
      <c r="K32" s="338"/>
      <c r="L32" s="337">
        <f t="shared" si="0"/>
        <v>0</v>
      </c>
      <c r="M32" s="338"/>
      <c r="N32" s="337">
        <f t="shared" si="1"/>
        <v>0</v>
      </c>
      <c r="O32" s="337">
        <f t="shared" si="2"/>
        <v>0</v>
      </c>
      <c r="P32" s="336"/>
    </row>
    <row r="33" spans="1:16" ht="15" x14ac:dyDescent="0.25">
      <c r="A33" s="335">
        <v>16</v>
      </c>
      <c r="B33" s="335"/>
      <c r="C33" s="336"/>
      <c r="D33" s="336"/>
      <c r="E33" s="335"/>
      <c r="F33" s="335"/>
      <c r="G33" s="336"/>
      <c r="H33" s="336"/>
      <c r="I33" s="337"/>
      <c r="J33" s="337"/>
      <c r="K33" s="338"/>
      <c r="L33" s="337">
        <f t="shared" si="0"/>
        <v>0</v>
      </c>
      <c r="M33" s="338"/>
      <c r="N33" s="337">
        <f t="shared" si="1"/>
        <v>0</v>
      </c>
      <c r="O33" s="337">
        <f t="shared" si="2"/>
        <v>0</v>
      </c>
      <c r="P33" s="336"/>
    </row>
    <row r="34" spans="1:16" ht="15.75" thickBot="1" x14ac:dyDescent="0.3">
      <c r="A34" s="335">
        <v>17</v>
      </c>
      <c r="B34" s="335"/>
      <c r="C34" s="336"/>
      <c r="D34" s="336"/>
      <c r="E34" s="335"/>
      <c r="F34" s="335"/>
      <c r="G34" s="336"/>
      <c r="H34" s="336"/>
      <c r="I34" s="337"/>
      <c r="J34" s="337"/>
      <c r="K34" s="338"/>
      <c r="L34" s="340">
        <f t="shared" si="0"/>
        <v>0</v>
      </c>
      <c r="M34" s="338"/>
      <c r="N34" s="340">
        <f t="shared" si="1"/>
        <v>0</v>
      </c>
      <c r="O34" s="340">
        <f t="shared" si="2"/>
        <v>0</v>
      </c>
      <c r="P34" s="336"/>
    </row>
    <row r="35" spans="1:16" ht="13.5" thickTop="1" x14ac:dyDescent="0.25">
      <c r="A35" s="441" t="s">
        <v>180</v>
      </c>
      <c r="B35" s="442"/>
      <c r="C35" s="442"/>
      <c r="D35" s="442"/>
      <c r="E35" s="442"/>
      <c r="F35" s="442"/>
      <c r="G35" s="442"/>
      <c r="H35" s="442"/>
      <c r="I35" s="442"/>
      <c r="J35" s="442"/>
      <c r="K35" s="341"/>
      <c r="L35" s="342">
        <f>SUM(L18:L34)</f>
        <v>0</v>
      </c>
      <c r="M35" s="341"/>
      <c r="N35" s="342">
        <f>SUM(N18:N34)</f>
        <v>0</v>
      </c>
      <c r="O35" s="342">
        <f>SUM(O18:O34)</f>
        <v>0</v>
      </c>
      <c r="P35" s="343"/>
    </row>
    <row r="36" spans="1:16" x14ac:dyDescent="0.25">
      <c r="A36" s="343"/>
      <c r="B36" s="343"/>
      <c r="C36" s="343"/>
      <c r="D36" s="343"/>
      <c r="E36" s="343"/>
      <c r="F36" s="343"/>
      <c r="G36" s="343"/>
      <c r="H36" s="343"/>
      <c r="I36" s="344" t="s">
        <v>181</v>
      </c>
      <c r="J36" s="345"/>
      <c r="K36" s="345"/>
      <c r="L36" s="345"/>
      <c r="M36" s="346"/>
      <c r="N36" s="347" t="s">
        <v>182</v>
      </c>
      <c r="O36" s="347" t="s">
        <v>183</v>
      </c>
      <c r="P36" s="348"/>
    </row>
    <row r="37" spans="1:16" x14ac:dyDescent="0.25">
      <c r="A37" s="308" t="s">
        <v>184</v>
      </c>
      <c r="B37" s="308"/>
      <c r="C37" s="349"/>
      <c r="D37" s="336"/>
      <c r="E37" s="335" t="s">
        <v>185</v>
      </c>
      <c r="F37" s="336"/>
      <c r="G37" s="343"/>
      <c r="H37" s="343"/>
      <c r="I37" s="350" t="s">
        <v>186</v>
      </c>
      <c r="J37" s="351"/>
      <c r="K37" s="352"/>
      <c r="L37" s="352"/>
      <c r="M37" s="352"/>
      <c r="N37" s="353"/>
      <c r="O37" s="354"/>
      <c r="P37" s="343"/>
    </row>
    <row r="38" spans="1:16" x14ac:dyDescent="0.25">
      <c r="A38" s="308" t="s">
        <v>187</v>
      </c>
      <c r="B38" s="308"/>
      <c r="C38" s="349"/>
      <c r="D38" s="336"/>
      <c r="E38" s="343"/>
      <c r="F38" s="343"/>
      <c r="G38" s="343"/>
      <c r="H38" s="343"/>
      <c r="I38" s="350" t="s">
        <v>188</v>
      </c>
      <c r="J38" s="351"/>
      <c r="K38" s="352"/>
      <c r="L38" s="352"/>
      <c r="M38" s="352"/>
      <c r="N38" s="353"/>
      <c r="O38" s="354"/>
      <c r="P38" s="343"/>
    </row>
    <row r="39" spans="1:16" x14ac:dyDescent="0.25">
      <c r="A39" s="308" t="s">
        <v>189</v>
      </c>
      <c r="B39" s="308"/>
      <c r="C39" s="349"/>
      <c r="D39" s="336"/>
      <c r="I39" s="350" t="s">
        <v>190</v>
      </c>
      <c r="J39" s="351"/>
      <c r="K39" s="352"/>
      <c r="L39" s="352"/>
      <c r="M39" s="352"/>
      <c r="N39" s="353"/>
      <c r="O39" s="354"/>
      <c r="P39" s="343"/>
    </row>
    <row r="40" spans="1:16" ht="13.5" thickBot="1" x14ac:dyDescent="0.3">
      <c r="H40" s="355"/>
      <c r="I40" s="350" t="s">
        <v>191</v>
      </c>
      <c r="J40" s="351"/>
      <c r="K40" s="352"/>
      <c r="L40" s="352"/>
      <c r="M40" s="352"/>
      <c r="N40" s="353"/>
      <c r="O40" s="356"/>
      <c r="P40" s="343"/>
    </row>
    <row r="41" spans="1:16" ht="15.75" thickTop="1" x14ac:dyDescent="0.25">
      <c r="A41" s="453" t="s">
        <v>192</v>
      </c>
      <c r="B41" s="454"/>
      <c r="C41" s="454"/>
      <c r="D41" s="454"/>
      <c r="E41" s="454"/>
      <c r="F41" s="454"/>
      <c r="G41" s="455"/>
      <c r="H41" s="357"/>
      <c r="I41" s="358" t="s">
        <v>193</v>
      </c>
      <c r="J41" s="358"/>
      <c r="K41" s="358"/>
      <c r="L41" s="358"/>
      <c r="M41" s="358"/>
      <c r="N41" s="358"/>
      <c r="O41" s="359"/>
      <c r="P41" s="343"/>
    </row>
    <row r="42" spans="1:16" x14ac:dyDescent="0.25">
      <c r="A42" s="447"/>
      <c r="B42" s="448"/>
      <c r="C42" s="448"/>
      <c r="D42" s="448"/>
      <c r="E42" s="448"/>
      <c r="F42" s="448"/>
      <c r="G42" s="449"/>
      <c r="H42" s="357"/>
      <c r="I42" s="361"/>
      <c r="J42" s="361"/>
      <c r="K42" s="355"/>
      <c r="L42" s="362"/>
      <c r="M42" s="362"/>
      <c r="N42" s="361"/>
      <c r="O42" s="363"/>
      <c r="P42" s="355"/>
    </row>
    <row r="43" spans="1:16" ht="15" customHeight="1" x14ac:dyDescent="0.25">
      <c r="A43" s="447"/>
      <c r="B43" s="448"/>
      <c r="C43" s="448"/>
      <c r="D43" s="448"/>
      <c r="E43" s="448"/>
      <c r="F43" s="448"/>
      <c r="G43" s="449"/>
      <c r="H43" s="357"/>
      <c r="I43" s="364" t="s">
        <v>194</v>
      </c>
      <c r="J43" s="364"/>
      <c r="K43" s="364"/>
      <c r="L43" s="364"/>
      <c r="M43" s="364"/>
      <c r="N43" s="364"/>
      <c r="O43" s="364"/>
      <c r="P43" s="355"/>
    </row>
    <row r="44" spans="1:16" x14ac:dyDescent="0.25">
      <c r="A44" s="447"/>
      <c r="B44" s="448"/>
      <c r="C44" s="448"/>
      <c r="D44" s="448"/>
      <c r="E44" s="448"/>
      <c r="F44" s="448"/>
      <c r="G44" s="449"/>
      <c r="H44" s="357"/>
      <c r="I44" s="364"/>
      <c r="J44" s="364"/>
      <c r="K44" s="364"/>
      <c r="L44" s="364"/>
      <c r="M44" s="364"/>
      <c r="N44" s="364"/>
      <c r="O44" s="364"/>
      <c r="P44" s="355"/>
    </row>
    <row r="45" spans="1:16" x14ac:dyDescent="0.25">
      <c r="A45" s="450"/>
      <c r="B45" s="451"/>
      <c r="C45" s="451"/>
      <c r="D45" s="451"/>
      <c r="E45" s="451"/>
      <c r="F45" s="451"/>
      <c r="G45" s="452"/>
      <c r="H45" s="357"/>
      <c r="I45" s="355"/>
      <c r="J45" s="355"/>
      <c r="K45" s="355"/>
      <c r="L45" s="355"/>
      <c r="M45" s="355"/>
      <c r="N45" s="355"/>
      <c r="O45" s="355"/>
      <c r="P45" s="355"/>
    </row>
    <row r="46" spans="1:16" x14ac:dyDescent="0.25">
      <c r="A46" s="343"/>
      <c r="B46" s="343"/>
      <c r="C46" s="360"/>
      <c r="D46" s="360"/>
      <c r="E46" s="360"/>
      <c r="F46" s="360"/>
      <c r="G46" s="360"/>
      <c r="H46" s="365"/>
      <c r="I46" s="355"/>
      <c r="J46" s="355"/>
      <c r="K46" s="355"/>
      <c r="L46" s="355"/>
      <c r="M46" s="355"/>
      <c r="N46" s="355"/>
      <c r="O46" s="355"/>
      <c r="P46" s="355"/>
    </row>
    <row r="47" spans="1:16" x14ac:dyDescent="0.25">
      <c r="A47" s="343" t="s">
        <v>195</v>
      </c>
      <c r="B47" s="343"/>
      <c r="C47" s="360"/>
      <c r="D47" s="360"/>
      <c r="E47" s="360"/>
      <c r="F47" s="360"/>
      <c r="G47" s="360"/>
      <c r="H47" s="360"/>
      <c r="I47" s="355"/>
      <c r="J47" s="355"/>
      <c r="K47" s="355"/>
      <c r="L47" s="355"/>
      <c r="M47" s="355"/>
      <c r="N47" s="355"/>
      <c r="O47" s="355"/>
      <c r="P47" s="355"/>
    </row>
    <row r="48" spans="1:16" x14ac:dyDescent="0.25">
      <c r="A48" s="343" t="s">
        <v>155</v>
      </c>
      <c r="B48" s="343"/>
      <c r="C48" s="360"/>
      <c r="D48" s="360"/>
      <c r="E48" s="360"/>
      <c r="F48" s="360"/>
      <c r="G48" s="360"/>
      <c r="H48" s="360"/>
    </row>
    <row r="50" spans="1:16" x14ac:dyDescent="0.25">
      <c r="A50" s="446" t="s">
        <v>265</v>
      </c>
      <c r="B50" s="446"/>
      <c r="C50" s="446"/>
      <c r="D50" s="446"/>
      <c r="E50" s="446"/>
      <c r="F50" s="446"/>
      <c r="G50" s="446"/>
      <c r="H50" s="446"/>
      <c r="I50" s="446"/>
      <c r="J50" s="446"/>
      <c r="K50" s="446"/>
      <c r="L50" s="446"/>
      <c r="M50" s="446"/>
      <c r="N50" s="446"/>
      <c r="O50" s="446"/>
      <c r="P50" s="446"/>
    </row>
    <row r="52" spans="1:16" ht="15" x14ac:dyDescent="0.25">
      <c r="C52" s="444" t="s">
        <v>196</v>
      </c>
      <c r="D52" s="444"/>
      <c r="E52" s="366">
        <v>6.0000000000000001E-3</v>
      </c>
      <c r="F52" s="308"/>
    </row>
    <row r="53" spans="1:16" ht="15" x14ac:dyDescent="0.25">
      <c r="C53" s="444" t="s">
        <v>197</v>
      </c>
      <c r="D53" s="444"/>
      <c r="E53" s="366">
        <v>0.02</v>
      </c>
    </row>
    <row r="54" spans="1:16" ht="15" x14ac:dyDescent="0.25">
      <c r="C54" s="444" t="s">
        <v>198</v>
      </c>
      <c r="D54" s="444"/>
      <c r="E54" s="366">
        <v>4.0000000000000001E-3</v>
      </c>
    </row>
    <row r="55" spans="1:16" x14ac:dyDescent="0.25">
      <c r="C55" s="444" t="s">
        <v>199</v>
      </c>
      <c r="D55" s="444"/>
      <c r="E55" s="367">
        <v>0.01</v>
      </c>
    </row>
    <row r="56" spans="1:16" ht="15" x14ac:dyDescent="0.25">
      <c r="C56" s="444" t="s">
        <v>200</v>
      </c>
      <c r="D56" s="444"/>
      <c r="E56" s="366">
        <v>4.0000000000000001E-3</v>
      </c>
    </row>
    <row r="57" spans="1:16" x14ac:dyDescent="0.25">
      <c r="C57" s="445" t="s">
        <v>264</v>
      </c>
      <c r="D57" s="445"/>
      <c r="E57" s="443">
        <f>SUM(E52:E56)</f>
        <v>4.3999999999999997E-2</v>
      </c>
    </row>
    <row r="100" spans="6:6" ht="15" x14ac:dyDescent="0.25">
      <c r="F100" s="366"/>
    </row>
    <row r="101" spans="6:6" ht="15" x14ac:dyDescent="0.25">
      <c r="F101" s="366"/>
    </row>
    <row r="102" spans="6:6" ht="15" x14ac:dyDescent="0.25">
      <c r="F102" s="366"/>
    </row>
    <row r="103" spans="6:6" ht="15" x14ac:dyDescent="0.25">
      <c r="F103" s="366"/>
    </row>
    <row r="104" spans="6:6" ht="15" x14ac:dyDescent="0.25">
      <c r="F104" s="366"/>
    </row>
    <row r="105" spans="6:6" ht="15" x14ac:dyDescent="0.25">
      <c r="F105" s="366"/>
    </row>
    <row r="106" spans="6:6" ht="15" x14ac:dyDescent="0.25">
      <c r="F106" s="366"/>
    </row>
    <row r="107" spans="6:6" ht="15" x14ac:dyDescent="0.25">
      <c r="F107" s="366"/>
    </row>
    <row r="108" spans="6:6" ht="15" x14ac:dyDescent="0.25">
      <c r="F108" s="366"/>
    </row>
  </sheetData>
  <mergeCells count="49">
    <mergeCell ref="C55:D55"/>
    <mergeCell ref="C56:D56"/>
    <mergeCell ref="C57:D57"/>
    <mergeCell ref="A42:G45"/>
    <mergeCell ref="A41:G41"/>
    <mergeCell ref="B15:B17"/>
    <mergeCell ref="I9:J9"/>
    <mergeCell ref="I10:J10"/>
    <mergeCell ref="J11:L11"/>
    <mergeCell ref="C52:D52"/>
    <mergeCell ref="C53:D53"/>
    <mergeCell ref="C54:D54"/>
    <mergeCell ref="A50:P50"/>
    <mergeCell ref="M13:N13"/>
    <mergeCell ref="D10:G10"/>
    <mergeCell ref="D12:G12"/>
    <mergeCell ref="K9:P9"/>
    <mergeCell ref="K10:P10"/>
    <mergeCell ref="J13:L13"/>
    <mergeCell ref="O13:P13"/>
    <mergeCell ref="I39:J39"/>
    <mergeCell ref="K39:M39"/>
    <mergeCell ref="I40:J40"/>
    <mergeCell ref="K40:M40"/>
    <mergeCell ref="I41:N41"/>
    <mergeCell ref="I43:O44"/>
    <mergeCell ref="I16:J16"/>
    <mergeCell ref="K16:P16"/>
    <mergeCell ref="I36:M36"/>
    <mergeCell ref="I37:J37"/>
    <mergeCell ref="K37:M37"/>
    <mergeCell ref="I38:J38"/>
    <mergeCell ref="K38:M38"/>
    <mergeCell ref="J12:P12"/>
    <mergeCell ref="A15:A17"/>
    <mergeCell ref="C15:H15"/>
    <mergeCell ref="I15:P15"/>
    <mergeCell ref="C16:C17"/>
    <mergeCell ref="D16:D17"/>
    <mergeCell ref="E16:G16"/>
    <mergeCell ref="H16:H17"/>
    <mergeCell ref="D9:G9"/>
    <mergeCell ref="D11:G11"/>
    <mergeCell ref="A1:P1"/>
    <mergeCell ref="A5:P5"/>
    <mergeCell ref="A6:C6"/>
    <mergeCell ref="D6:P6"/>
    <mergeCell ref="C8:G8"/>
    <mergeCell ref="I8:P8"/>
  </mergeCells>
  <pageMargins left="0.25" right="0.25" top="0.75" bottom="0.75" header="0.3" footer="0.3"/>
  <pageSetup scale="53"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5" zoomScaleNormal="85" workbookViewId="0">
      <selection activeCell="B11" sqref="B11"/>
    </sheetView>
  </sheetViews>
  <sheetFormatPr baseColWidth="10" defaultRowHeight="12.75" x14ac:dyDescent="0.2"/>
  <cols>
    <col min="1" max="1" width="18.85546875" style="371" customWidth="1"/>
    <col min="2" max="2" width="42" style="371" customWidth="1"/>
    <col min="3" max="3" width="18.140625" style="371" bestFit="1" customWidth="1"/>
    <col min="4" max="4" width="10.42578125" style="371" customWidth="1"/>
    <col min="5" max="5" width="20.42578125" style="371" bestFit="1" customWidth="1"/>
    <col min="6" max="10" width="17" style="371" customWidth="1"/>
    <col min="11" max="256" width="11.42578125" style="371"/>
    <col min="257" max="257" width="18.85546875" style="371" customWidth="1"/>
    <col min="258" max="258" width="42" style="371" customWidth="1"/>
    <col min="259" max="259" width="18.140625" style="371" bestFit="1" customWidth="1"/>
    <col min="260" max="260" width="10.42578125" style="371" customWidth="1"/>
    <col min="261" max="261" width="20.42578125" style="371" bestFit="1" customWidth="1"/>
    <col min="262" max="266" width="17" style="371" customWidth="1"/>
    <col min="267" max="512" width="11.42578125" style="371"/>
    <col min="513" max="513" width="18.85546875" style="371" customWidth="1"/>
    <col min="514" max="514" width="42" style="371" customWidth="1"/>
    <col min="515" max="515" width="18.140625" style="371" bestFit="1" customWidth="1"/>
    <col min="516" max="516" width="10.42578125" style="371" customWidth="1"/>
    <col min="517" max="517" width="20.42578125" style="371" bestFit="1" customWidth="1"/>
    <col min="518" max="522" width="17" style="371" customWidth="1"/>
    <col min="523" max="768" width="11.42578125" style="371"/>
    <col min="769" max="769" width="18.85546875" style="371" customWidth="1"/>
    <col min="770" max="770" width="42" style="371" customWidth="1"/>
    <col min="771" max="771" width="18.140625" style="371" bestFit="1" customWidth="1"/>
    <col min="772" max="772" width="10.42578125" style="371" customWidth="1"/>
    <col min="773" max="773" width="20.42578125" style="371" bestFit="1" customWidth="1"/>
    <col min="774" max="778" width="17" style="371" customWidth="1"/>
    <col min="779" max="1024" width="11.42578125" style="371"/>
    <col min="1025" max="1025" width="18.85546875" style="371" customWidth="1"/>
    <col min="1026" max="1026" width="42" style="371" customWidth="1"/>
    <col min="1027" max="1027" width="18.140625" style="371" bestFit="1" customWidth="1"/>
    <col min="1028" max="1028" width="10.42578125" style="371" customWidth="1"/>
    <col min="1029" max="1029" width="20.42578125" style="371" bestFit="1" customWidth="1"/>
    <col min="1030" max="1034" width="17" style="371" customWidth="1"/>
    <col min="1035" max="1280" width="11.42578125" style="371"/>
    <col min="1281" max="1281" width="18.85546875" style="371" customWidth="1"/>
    <col min="1282" max="1282" width="42" style="371" customWidth="1"/>
    <col min="1283" max="1283" width="18.140625" style="371" bestFit="1" customWidth="1"/>
    <col min="1284" max="1284" width="10.42578125" style="371" customWidth="1"/>
    <col min="1285" max="1285" width="20.42578125" style="371" bestFit="1" customWidth="1"/>
    <col min="1286" max="1290" width="17" style="371" customWidth="1"/>
    <col min="1291" max="1536" width="11.42578125" style="371"/>
    <col min="1537" max="1537" width="18.85546875" style="371" customWidth="1"/>
    <col min="1538" max="1538" width="42" style="371" customWidth="1"/>
    <col min="1539" max="1539" width="18.140625" style="371" bestFit="1" customWidth="1"/>
    <col min="1540" max="1540" width="10.42578125" style="371" customWidth="1"/>
    <col min="1541" max="1541" width="20.42578125" style="371" bestFit="1" customWidth="1"/>
    <col min="1542" max="1546" width="17" style="371" customWidth="1"/>
    <col min="1547" max="1792" width="11.42578125" style="371"/>
    <col min="1793" max="1793" width="18.85546875" style="371" customWidth="1"/>
    <col min="1794" max="1794" width="42" style="371" customWidth="1"/>
    <col min="1795" max="1795" width="18.140625" style="371" bestFit="1" customWidth="1"/>
    <col min="1796" max="1796" width="10.42578125" style="371" customWidth="1"/>
    <col min="1797" max="1797" width="20.42578125" style="371" bestFit="1" customWidth="1"/>
    <col min="1798" max="1802" width="17" style="371" customWidth="1"/>
    <col min="1803" max="2048" width="11.42578125" style="371"/>
    <col min="2049" max="2049" width="18.85546875" style="371" customWidth="1"/>
    <col min="2050" max="2050" width="42" style="371" customWidth="1"/>
    <col min="2051" max="2051" width="18.140625" style="371" bestFit="1" customWidth="1"/>
    <col min="2052" max="2052" width="10.42578125" style="371" customWidth="1"/>
    <col min="2053" max="2053" width="20.42578125" style="371" bestFit="1" customWidth="1"/>
    <col min="2054" max="2058" width="17" style="371" customWidth="1"/>
    <col min="2059" max="2304" width="11.42578125" style="371"/>
    <col min="2305" max="2305" width="18.85546875" style="371" customWidth="1"/>
    <col min="2306" max="2306" width="42" style="371" customWidth="1"/>
    <col min="2307" max="2307" width="18.140625" style="371" bestFit="1" customWidth="1"/>
    <col min="2308" max="2308" width="10.42578125" style="371" customWidth="1"/>
    <col min="2309" max="2309" width="20.42578125" style="371" bestFit="1" customWidth="1"/>
    <col min="2310" max="2314" width="17" style="371" customWidth="1"/>
    <col min="2315" max="2560" width="11.42578125" style="371"/>
    <col min="2561" max="2561" width="18.85546875" style="371" customWidth="1"/>
    <col min="2562" max="2562" width="42" style="371" customWidth="1"/>
    <col min="2563" max="2563" width="18.140625" style="371" bestFit="1" customWidth="1"/>
    <col min="2564" max="2564" width="10.42578125" style="371" customWidth="1"/>
    <col min="2565" max="2565" width="20.42578125" style="371" bestFit="1" customWidth="1"/>
    <col min="2566" max="2570" width="17" style="371" customWidth="1"/>
    <col min="2571" max="2816" width="11.42578125" style="371"/>
    <col min="2817" max="2817" width="18.85546875" style="371" customWidth="1"/>
    <col min="2818" max="2818" width="42" style="371" customWidth="1"/>
    <col min="2819" max="2819" width="18.140625" style="371" bestFit="1" customWidth="1"/>
    <col min="2820" max="2820" width="10.42578125" style="371" customWidth="1"/>
    <col min="2821" max="2821" width="20.42578125" style="371" bestFit="1" customWidth="1"/>
    <col min="2822" max="2826" width="17" style="371" customWidth="1"/>
    <col min="2827" max="3072" width="11.42578125" style="371"/>
    <col min="3073" max="3073" width="18.85546875" style="371" customWidth="1"/>
    <col min="3074" max="3074" width="42" style="371" customWidth="1"/>
    <col min="3075" max="3075" width="18.140625" style="371" bestFit="1" customWidth="1"/>
    <col min="3076" max="3076" width="10.42578125" style="371" customWidth="1"/>
    <col min="3077" max="3077" width="20.42578125" style="371" bestFit="1" customWidth="1"/>
    <col min="3078" max="3082" width="17" style="371" customWidth="1"/>
    <col min="3083" max="3328" width="11.42578125" style="371"/>
    <col min="3329" max="3329" width="18.85546875" style="371" customWidth="1"/>
    <col min="3330" max="3330" width="42" style="371" customWidth="1"/>
    <col min="3331" max="3331" width="18.140625" style="371" bestFit="1" customWidth="1"/>
    <col min="3332" max="3332" width="10.42578125" style="371" customWidth="1"/>
    <col min="3333" max="3333" width="20.42578125" style="371" bestFit="1" customWidth="1"/>
    <col min="3334" max="3338" width="17" style="371" customWidth="1"/>
    <col min="3339" max="3584" width="11.42578125" style="371"/>
    <col min="3585" max="3585" width="18.85546875" style="371" customWidth="1"/>
    <col min="3586" max="3586" width="42" style="371" customWidth="1"/>
    <col min="3587" max="3587" width="18.140625" style="371" bestFit="1" customWidth="1"/>
    <col min="3588" max="3588" width="10.42578125" style="371" customWidth="1"/>
    <col min="3589" max="3589" width="20.42578125" style="371" bestFit="1" customWidth="1"/>
    <col min="3590" max="3594" width="17" style="371" customWidth="1"/>
    <col min="3595" max="3840" width="11.42578125" style="371"/>
    <col min="3841" max="3841" width="18.85546875" style="371" customWidth="1"/>
    <col min="3842" max="3842" width="42" style="371" customWidth="1"/>
    <col min="3843" max="3843" width="18.140625" style="371" bestFit="1" customWidth="1"/>
    <col min="3844" max="3844" width="10.42578125" style="371" customWidth="1"/>
    <col min="3845" max="3845" width="20.42578125" style="371" bestFit="1" customWidth="1"/>
    <col min="3846" max="3850" width="17" style="371" customWidth="1"/>
    <col min="3851" max="4096" width="11.42578125" style="371"/>
    <col min="4097" max="4097" width="18.85546875" style="371" customWidth="1"/>
    <col min="4098" max="4098" width="42" style="371" customWidth="1"/>
    <col min="4099" max="4099" width="18.140625" style="371" bestFit="1" customWidth="1"/>
    <col min="4100" max="4100" width="10.42578125" style="371" customWidth="1"/>
    <col min="4101" max="4101" width="20.42578125" style="371" bestFit="1" customWidth="1"/>
    <col min="4102" max="4106" width="17" style="371" customWidth="1"/>
    <col min="4107" max="4352" width="11.42578125" style="371"/>
    <col min="4353" max="4353" width="18.85546875" style="371" customWidth="1"/>
    <col min="4354" max="4354" width="42" style="371" customWidth="1"/>
    <col min="4355" max="4355" width="18.140625" style="371" bestFit="1" customWidth="1"/>
    <col min="4356" max="4356" width="10.42578125" style="371" customWidth="1"/>
    <col min="4357" max="4357" width="20.42578125" style="371" bestFit="1" customWidth="1"/>
    <col min="4358" max="4362" width="17" style="371" customWidth="1"/>
    <col min="4363" max="4608" width="11.42578125" style="371"/>
    <col min="4609" max="4609" width="18.85546875" style="371" customWidth="1"/>
    <col min="4610" max="4610" width="42" style="371" customWidth="1"/>
    <col min="4611" max="4611" width="18.140625" style="371" bestFit="1" customWidth="1"/>
    <col min="4612" max="4612" width="10.42578125" style="371" customWidth="1"/>
    <col min="4613" max="4613" width="20.42578125" style="371" bestFit="1" customWidth="1"/>
    <col min="4614" max="4618" width="17" style="371" customWidth="1"/>
    <col min="4619" max="4864" width="11.42578125" style="371"/>
    <col min="4865" max="4865" width="18.85546875" style="371" customWidth="1"/>
    <col min="4866" max="4866" width="42" style="371" customWidth="1"/>
    <col min="4867" max="4867" width="18.140625" style="371" bestFit="1" customWidth="1"/>
    <col min="4868" max="4868" width="10.42578125" style="371" customWidth="1"/>
    <col min="4869" max="4869" width="20.42578125" style="371" bestFit="1" customWidth="1"/>
    <col min="4870" max="4874" width="17" style="371" customWidth="1"/>
    <col min="4875" max="5120" width="11.42578125" style="371"/>
    <col min="5121" max="5121" width="18.85546875" style="371" customWidth="1"/>
    <col min="5122" max="5122" width="42" style="371" customWidth="1"/>
    <col min="5123" max="5123" width="18.140625" style="371" bestFit="1" customWidth="1"/>
    <col min="5124" max="5124" width="10.42578125" style="371" customWidth="1"/>
    <col min="5125" max="5125" width="20.42578125" style="371" bestFit="1" customWidth="1"/>
    <col min="5126" max="5130" width="17" style="371" customWidth="1"/>
    <col min="5131" max="5376" width="11.42578125" style="371"/>
    <col min="5377" max="5377" width="18.85546875" style="371" customWidth="1"/>
    <col min="5378" max="5378" width="42" style="371" customWidth="1"/>
    <col min="5379" max="5379" width="18.140625" style="371" bestFit="1" customWidth="1"/>
    <col min="5380" max="5380" width="10.42578125" style="371" customWidth="1"/>
    <col min="5381" max="5381" width="20.42578125" style="371" bestFit="1" customWidth="1"/>
    <col min="5382" max="5386" width="17" style="371" customWidth="1"/>
    <col min="5387" max="5632" width="11.42578125" style="371"/>
    <col min="5633" max="5633" width="18.85546875" style="371" customWidth="1"/>
    <col min="5634" max="5634" width="42" style="371" customWidth="1"/>
    <col min="5635" max="5635" width="18.140625" style="371" bestFit="1" customWidth="1"/>
    <col min="5636" max="5636" width="10.42578125" style="371" customWidth="1"/>
    <col min="5637" max="5637" width="20.42578125" style="371" bestFit="1" customWidth="1"/>
    <col min="5638" max="5642" width="17" style="371" customWidth="1"/>
    <col min="5643" max="5888" width="11.42578125" style="371"/>
    <col min="5889" max="5889" width="18.85546875" style="371" customWidth="1"/>
    <col min="5890" max="5890" width="42" style="371" customWidth="1"/>
    <col min="5891" max="5891" width="18.140625" style="371" bestFit="1" customWidth="1"/>
    <col min="5892" max="5892" width="10.42578125" style="371" customWidth="1"/>
    <col min="5893" max="5893" width="20.42578125" style="371" bestFit="1" customWidth="1"/>
    <col min="5894" max="5898" width="17" style="371" customWidth="1"/>
    <col min="5899" max="6144" width="11.42578125" style="371"/>
    <col min="6145" max="6145" width="18.85546875" style="371" customWidth="1"/>
    <col min="6146" max="6146" width="42" style="371" customWidth="1"/>
    <col min="6147" max="6147" width="18.140625" style="371" bestFit="1" customWidth="1"/>
    <col min="6148" max="6148" width="10.42578125" style="371" customWidth="1"/>
    <col min="6149" max="6149" width="20.42578125" style="371" bestFit="1" customWidth="1"/>
    <col min="6150" max="6154" width="17" style="371" customWidth="1"/>
    <col min="6155" max="6400" width="11.42578125" style="371"/>
    <col min="6401" max="6401" width="18.85546875" style="371" customWidth="1"/>
    <col min="6402" max="6402" width="42" style="371" customWidth="1"/>
    <col min="6403" max="6403" width="18.140625" style="371" bestFit="1" customWidth="1"/>
    <col min="6404" max="6404" width="10.42578125" style="371" customWidth="1"/>
    <col min="6405" max="6405" width="20.42578125" style="371" bestFit="1" customWidth="1"/>
    <col min="6406" max="6410" width="17" style="371" customWidth="1"/>
    <col min="6411" max="6656" width="11.42578125" style="371"/>
    <col min="6657" max="6657" width="18.85546875" style="371" customWidth="1"/>
    <col min="6658" max="6658" width="42" style="371" customWidth="1"/>
    <col min="6659" max="6659" width="18.140625" style="371" bestFit="1" customWidth="1"/>
    <col min="6660" max="6660" width="10.42578125" style="371" customWidth="1"/>
    <col min="6661" max="6661" width="20.42578125" style="371" bestFit="1" customWidth="1"/>
    <col min="6662" max="6666" width="17" style="371" customWidth="1"/>
    <col min="6667" max="6912" width="11.42578125" style="371"/>
    <col min="6913" max="6913" width="18.85546875" style="371" customWidth="1"/>
    <col min="6914" max="6914" width="42" style="371" customWidth="1"/>
    <col min="6915" max="6915" width="18.140625" style="371" bestFit="1" customWidth="1"/>
    <col min="6916" max="6916" width="10.42578125" style="371" customWidth="1"/>
    <col min="6917" max="6917" width="20.42578125" style="371" bestFit="1" customWidth="1"/>
    <col min="6918" max="6922" width="17" style="371" customWidth="1"/>
    <col min="6923" max="7168" width="11.42578125" style="371"/>
    <col min="7169" max="7169" width="18.85546875" style="371" customWidth="1"/>
    <col min="7170" max="7170" width="42" style="371" customWidth="1"/>
    <col min="7171" max="7171" width="18.140625" style="371" bestFit="1" customWidth="1"/>
    <col min="7172" max="7172" width="10.42578125" style="371" customWidth="1"/>
    <col min="7173" max="7173" width="20.42578125" style="371" bestFit="1" customWidth="1"/>
    <col min="7174" max="7178" width="17" style="371" customWidth="1"/>
    <col min="7179" max="7424" width="11.42578125" style="371"/>
    <col min="7425" max="7425" width="18.85546875" style="371" customWidth="1"/>
    <col min="7426" max="7426" width="42" style="371" customWidth="1"/>
    <col min="7427" max="7427" width="18.140625" style="371" bestFit="1" customWidth="1"/>
    <col min="7428" max="7428" width="10.42578125" style="371" customWidth="1"/>
    <col min="7429" max="7429" width="20.42578125" style="371" bestFit="1" customWidth="1"/>
    <col min="7430" max="7434" width="17" style="371" customWidth="1"/>
    <col min="7435" max="7680" width="11.42578125" style="371"/>
    <col min="7681" max="7681" width="18.85546875" style="371" customWidth="1"/>
    <col min="7682" max="7682" width="42" style="371" customWidth="1"/>
    <col min="7683" max="7683" width="18.140625" style="371" bestFit="1" customWidth="1"/>
    <col min="7684" max="7684" width="10.42578125" style="371" customWidth="1"/>
    <col min="7685" max="7685" width="20.42578125" style="371" bestFit="1" customWidth="1"/>
    <col min="7686" max="7690" width="17" style="371" customWidth="1"/>
    <col min="7691" max="7936" width="11.42578125" style="371"/>
    <col min="7937" max="7937" width="18.85546875" style="371" customWidth="1"/>
    <col min="7938" max="7938" width="42" style="371" customWidth="1"/>
    <col min="7939" max="7939" width="18.140625" style="371" bestFit="1" customWidth="1"/>
    <col min="7940" max="7940" width="10.42578125" style="371" customWidth="1"/>
    <col min="7941" max="7941" width="20.42578125" style="371" bestFit="1" customWidth="1"/>
    <col min="7942" max="7946" width="17" style="371" customWidth="1"/>
    <col min="7947" max="8192" width="11.42578125" style="371"/>
    <col min="8193" max="8193" width="18.85546875" style="371" customWidth="1"/>
    <col min="8194" max="8194" width="42" style="371" customWidth="1"/>
    <col min="8195" max="8195" width="18.140625" style="371" bestFit="1" customWidth="1"/>
    <col min="8196" max="8196" width="10.42578125" style="371" customWidth="1"/>
    <col min="8197" max="8197" width="20.42578125" style="371" bestFit="1" customWidth="1"/>
    <col min="8198" max="8202" width="17" style="371" customWidth="1"/>
    <col min="8203" max="8448" width="11.42578125" style="371"/>
    <col min="8449" max="8449" width="18.85546875" style="371" customWidth="1"/>
    <col min="8450" max="8450" width="42" style="371" customWidth="1"/>
    <col min="8451" max="8451" width="18.140625" style="371" bestFit="1" customWidth="1"/>
    <col min="8452" max="8452" width="10.42578125" style="371" customWidth="1"/>
    <col min="8453" max="8453" width="20.42578125" style="371" bestFit="1" customWidth="1"/>
    <col min="8454" max="8458" width="17" style="371" customWidth="1"/>
    <col min="8459" max="8704" width="11.42578125" style="371"/>
    <col min="8705" max="8705" width="18.85546875" style="371" customWidth="1"/>
    <col min="8706" max="8706" width="42" style="371" customWidth="1"/>
    <col min="8707" max="8707" width="18.140625" style="371" bestFit="1" customWidth="1"/>
    <col min="8708" max="8708" width="10.42578125" style="371" customWidth="1"/>
    <col min="8709" max="8709" width="20.42578125" style="371" bestFit="1" customWidth="1"/>
    <col min="8710" max="8714" width="17" style="371" customWidth="1"/>
    <col min="8715" max="8960" width="11.42578125" style="371"/>
    <col min="8961" max="8961" width="18.85546875" style="371" customWidth="1"/>
    <col min="8962" max="8962" width="42" style="371" customWidth="1"/>
    <col min="8963" max="8963" width="18.140625" style="371" bestFit="1" customWidth="1"/>
    <col min="8964" max="8964" width="10.42578125" style="371" customWidth="1"/>
    <col min="8965" max="8965" width="20.42578125" style="371" bestFit="1" customWidth="1"/>
    <col min="8966" max="8970" width="17" style="371" customWidth="1"/>
    <col min="8971" max="9216" width="11.42578125" style="371"/>
    <col min="9217" max="9217" width="18.85546875" style="371" customWidth="1"/>
    <col min="9218" max="9218" width="42" style="371" customWidth="1"/>
    <col min="9219" max="9219" width="18.140625" style="371" bestFit="1" customWidth="1"/>
    <col min="9220" max="9220" width="10.42578125" style="371" customWidth="1"/>
    <col min="9221" max="9221" width="20.42578125" style="371" bestFit="1" customWidth="1"/>
    <col min="9222" max="9226" width="17" style="371" customWidth="1"/>
    <col min="9227" max="9472" width="11.42578125" style="371"/>
    <col min="9473" max="9473" width="18.85546875" style="371" customWidth="1"/>
    <col min="9474" max="9474" width="42" style="371" customWidth="1"/>
    <col min="9475" max="9475" width="18.140625" style="371" bestFit="1" customWidth="1"/>
    <col min="9476" max="9476" width="10.42578125" style="371" customWidth="1"/>
    <col min="9477" max="9477" width="20.42578125" style="371" bestFit="1" customWidth="1"/>
    <col min="9478" max="9482" width="17" style="371" customWidth="1"/>
    <col min="9483" max="9728" width="11.42578125" style="371"/>
    <col min="9729" max="9729" width="18.85546875" style="371" customWidth="1"/>
    <col min="9730" max="9730" width="42" style="371" customWidth="1"/>
    <col min="9731" max="9731" width="18.140625" style="371" bestFit="1" customWidth="1"/>
    <col min="9732" max="9732" width="10.42578125" style="371" customWidth="1"/>
    <col min="9733" max="9733" width="20.42578125" style="371" bestFit="1" customWidth="1"/>
    <col min="9734" max="9738" width="17" style="371" customWidth="1"/>
    <col min="9739" max="9984" width="11.42578125" style="371"/>
    <col min="9985" max="9985" width="18.85546875" style="371" customWidth="1"/>
    <col min="9986" max="9986" width="42" style="371" customWidth="1"/>
    <col min="9987" max="9987" width="18.140625" style="371" bestFit="1" customWidth="1"/>
    <col min="9988" max="9988" width="10.42578125" style="371" customWidth="1"/>
    <col min="9989" max="9989" width="20.42578125" style="371" bestFit="1" customWidth="1"/>
    <col min="9990" max="9994" width="17" style="371" customWidth="1"/>
    <col min="9995" max="10240" width="11.42578125" style="371"/>
    <col min="10241" max="10241" width="18.85546875" style="371" customWidth="1"/>
    <col min="10242" max="10242" width="42" style="371" customWidth="1"/>
    <col min="10243" max="10243" width="18.140625" style="371" bestFit="1" customWidth="1"/>
    <col min="10244" max="10244" width="10.42578125" style="371" customWidth="1"/>
    <col min="10245" max="10245" width="20.42578125" style="371" bestFit="1" customWidth="1"/>
    <col min="10246" max="10250" width="17" style="371" customWidth="1"/>
    <col min="10251" max="10496" width="11.42578125" style="371"/>
    <col min="10497" max="10497" width="18.85546875" style="371" customWidth="1"/>
    <col min="10498" max="10498" width="42" style="371" customWidth="1"/>
    <col min="10499" max="10499" width="18.140625" style="371" bestFit="1" customWidth="1"/>
    <col min="10500" max="10500" width="10.42578125" style="371" customWidth="1"/>
    <col min="10501" max="10501" width="20.42578125" style="371" bestFit="1" customWidth="1"/>
    <col min="10502" max="10506" width="17" style="371" customWidth="1"/>
    <col min="10507" max="10752" width="11.42578125" style="371"/>
    <col min="10753" max="10753" width="18.85546875" style="371" customWidth="1"/>
    <col min="10754" max="10754" width="42" style="371" customWidth="1"/>
    <col min="10755" max="10755" width="18.140625" style="371" bestFit="1" customWidth="1"/>
    <col min="10756" max="10756" width="10.42578125" style="371" customWidth="1"/>
    <col min="10757" max="10757" width="20.42578125" style="371" bestFit="1" customWidth="1"/>
    <col min="10758" max="10762" width="17" style="371" customWidth="1"/>
    <col min="10763" max="11008" width="11.42578125" style="371"/>
    <col min="11009" max="11009" width="18.85546875" style="371" customWidth="1"/>
    <col min="11010" max="11010" width="42" style="371" customWidth="1"/>
    <col min="11011" max="11011" width="18.140625" style="371" bestFit="1" customWidth="1"/>
    <col min="11012" max="11012" width="10.42578125" style="371" customWidth="1"/>
    <col min="11013" max="11013" width="20.42578125" style="371" bestFit="1" customWidth="1"/>
    <col min="11014" max="11018" width="17" style="371" customWidth="1"/>
    <col min="11019" max="11264" width="11.42578125" style="371"/>
    <col min="11265" max="11265" width="18.85546875" style="371" customWidth="1"/>
    <col min="11266" max="11266" width="42" style="371" customWidth="1"/>
    <col min="11267" max="11267" width="18.140625" style="371" bestFit="1" customWidth="1"/>
    <col min="11268" max="11268" width="10.42578125" style="371" customWidth="1"/>
    <col min="11269" max="11269" width="20.42578125" style="371" bestFit="1" customWidth="1"/>
    <col min="11270" max="11274" width="17" style="371" customWidth="1"/>
    <col min="11275" max="11520" width="11.42578125" style="371"/>
    <col min="11521" max="11521" width="18.85546875" style="371" customWidth="1"/>
    <col min="11522" max="11522" width="42" style="371" customWidth="1"/>
    <col min="11523" max="11523" width="18.140625" style="371" bestFit="1" customWidth="1"/>
    <col min="11524" max="11524" width="10.42578125" style="371" customWidth="1"/>
    <col min="11525" max="11525" width="20.42578125" style="371" bestFit="1" customWidth="1"/>
    <col min="11526" max="11530" width="17" style="371" customWidth="1"/>
    <col min="11531" max="11776" width="11.42578125" style="371"/>
    <col min="11777" max="11777" width="18.85546875" style="371" customWidth="1"/>
    <col min="11778" max="11778" width="42" style="371" customWidth="1"/>
    <col min="11779" max="11779" width="18.140625" style="371" bestFit="1" customWidth="1"/>
    <col min="11780" max="11780" width="10.42578125" style="371" customWidth="1"/>
    <col min="11781" max="11781" width="20.42578125" style="371" bestFit="1" customWidth="1"/>
    <col min="11782" max="11786" width="17" style="371" customWidth="1"/>
    <col min="11787" max="12032" width="11.42578125" style="371"/>
    <col min="12033" max="12033" width="18.85546875" style="371" customWidth="1"/>
    <col min="12034" max="12034" width="42" style="371" customWidth="1"/>
    <col min="12035" max="12035" width="18.140625" style="371" bestFit="1" customWidth="1"/>
    <col min="12036" max="12036" width="10.42578125" style="371" customWidth="1"/>
    <col min="12037" max="12037" width="20.42578125" style="371" bestFit="1" customWidth="1"/>
    <col min="12038" max="12042" width="17" style="371" customWidth="1"/>
    <col min="12043" max="12288" width="11.42578125" style="371"/>
    <col min="12289" max="12289" width="18.85546875" style="371" customWidth="1"/>
    <col min="12290" max="12290" width="42" style="371" customWidth="1"/>
    <col min="12291" max="12291" width="18.140625" style="371" bestFit="1" customWidth="1"/>
    <col min="12292" max="12292" width="10.42578125" style="371" customWidth="1"/>
    <col min="12293" max="12293" width="20.42578125" style="371" bestFit="1" customWidth="1"/>
    <col min="12294" max="12298" width="17" style="371" customWidth="1"/>
    <col min="12299" max="12544" width="11.42578125" style="371"/>
    <col min="12545" max="12545" width="18.85546875" style="371" customWidth="1"/>
    <col min="12546" max="12546" width="42" style="371" customWidth="1"/>
    <col min="12547" max="12547" width="18.140625" style="371" bestFit="1" customWidth="1"/>
    <col min="12548" max="12548" width="10.42578125" style="371" customWidth="1"/>
    <col min="12549" max="12549" width="20.42578125" style="371" bestFit="1" customWidth="1"/>
    <col min="12550" max="12554" width="17" style="371" customWidth="1"/>
    <col min="12555" max="12800" width="11.42578125" style="371"/>
    <col min="12801" max="12801" width="18.85546875" style="371" customWidth="1"/>
    <col min="12802" max="12802" width="42" style="371" customWidth="1"/>
    <col min="12803" max="12803" width="18.140625" style="371" bestFit="1" customWidth="1"/>
    <col min="12804" max="12804" width="10.42578125" style="371" customWidth="1"/>
    <col min="12805" max="12805" width="20.42578125" style="371" bestFit="1" customWidth="1"/>
    <col min="12806" max="12810" width="17" style="371" customWidth="1"/>
    <col min="12811" max="13056" width="11.42578125" style="371"/>
    <col min="13057" max="13057" width="18.85546875" style="371" customWidth="1"/>
    <col min="13058" max="13058" width="42" style="371" customWidth="1"/>
    <col min="13059" max="13059" width="18.140625" style="371" bestFit="1" customWidth="1"/>
    <col min="13060" max="13060" width="10.42578125" style="371" customWidth="1"/>
    <col min="13061" max="13061" width="20.42578125" style="371" bestFit="1" customWidth="1"/>
    <col min="13062" max="13066" width="17" style="371" customWidth="1"/>
    <col min="13067" max="13312" width="11.42578125" style="371"/>
    <col min="13313" max="13313" width="18.85546875" style="371" customWidth="1"/>
    <col min="13314" max="13314" width="42" style="371" customWidth="1"/>
    <col min="13315" max="13315" width="18.140625" style="371" bestFit="1" customWidth="1"/>
    <col min="13316" max="13316" width="10.42578125" style="371" customWidth="1"/>
    <col min="13317" max="13317" width="20.42578125" style="371" bestFit="1" customWidth="1"/>
    <col min="13318" max="13322" width="17" style="371" customWidth="1"/>
    <col min="13323" max="13568" width="11.42578125" style="371"/>
    <col min="13569" max="13569" width="18.85546875" style="371" customWidth="1"/>
    <col min="13570" max="13570" width="42" style="371" customWidth="1"/>
    <col min="13571" max="13571" width="18.140625" style="371" bestFit="1" customWidth="1"/>
    <col min="13572" max="13572" width="10.42578125" style="371" customWidth="1"/>
    <col min="13573" max="13573" width="20.42578125" style="371" bestFit="1" customWidth="1"/>
    <col min="13574" max="13578" width="17" style="371" customWidth="1"/>
    <col min="13579" max="13824" width="11.42578125" style="371"/>
    <col min="13825" max="13825" width="18.85546875" style="371" customWidth="1"/>
    <col min="13826" max="13826" width="42" style="371" customWidth="1"/>
    <col min="13827" max="13827" width="18.140625" style="371" bestFit="1" customWidth="1"/>
    <col min="13828" max="13828" width="10.42578125" style="371" customWidth="1"/>
    <col min="13829" max="13829" width="20.42578125" style="371" bestFit="1" customWidth="1"/>
    <col min="13830" max="13834" width="17" style="371" customWidth="1"/>
    <col min="13835" max="14080" width="11.42578125" style="371"/>
    <col min="14081" max="14081" width="18.85546875" style="371" customWidth="1"/>
    <col min="14082" max="14082" width="42" style="371" customWidth="1"/>
    <col min="14083" max="14083" width="18.140625" style="371" bestFit="1" customWidth="1"/>
    <col min="14084" max="14084" width="10.42578125" style="371" customWidth="1"/>
    <col min="14085" max="14085" width="20.42578125" style="371" bestFit="1" customWidth="1"/>
    <col min="14086" max="14090" width="17" style="371" customWidth="1"/>
    <col min="14091" max="14336" width="11.42578125" style="371"/>
    <col min="14337" max="14337" width="18.85546875" style="371" customWidth="1"/>
    <col min="14338" max="14338" width="42" style="371" customWidth="1"/>
    <col min="14339" max="14339" width="18.140625" style="371" bestFit="1" customWidth="1"/>
    <col min="14340" max="14340" width="10.42578125" style="371" customWidth="1"/>
    <col min="14341" max="14341" width="20.42578125" style="371" bestFit="1" customWidth="1"/>
    <col min="14342" max="14346" width="17" style="371" customWidth="1"/>
    <col min="14347" max="14592" width="11.42578125" style="371"/>
    <col min="14593" max="14593" width="18.85546875" style="371" customWidth="1"/>
    <col min="14594" max="14594" width="42" style="371" customWidth="1"/>
    <col min="14595" max="14595" width="18.140625" style="371" bestFit="1" customWidth="1"/>
    <col min="14596" max="14596" width="10.42578125" style="371" customWidth="1"/>
    <col min="14597" max="14597" width="20.42578125" style="371" bestFit="1" customWidth="1"/>
    <col min="14598" max="14602" width="17" style="371" customWidth="1"/>
    <col min="14603" max="14848" width="11.42578125" style="371"/>
    <col min="14849" max="14849" width="18.85546875" style="371" customWidth="1"/>
    <col min="14850" max="14850" width="42" style="371" customWidth="1"/>
    <col min="14851" max="14851" width="18.140625" style="371" bestFit="1" customWidth="1"/>
    <col min="14852" max="14852" width="10.42578125" style="371" customWidth="1"/>
    <col min="14853" max="14853" width="20.42578125" style="371" bestFit="1" customWidth="1"/>
    <col min="14854" max="14858" width="17" style="371" customWidth="1"/>
    <col min="14859" max="15104" width="11.42578125" style="371"/>
    <col min="15105" max="15105" width="18.85546875" style="371" customWidth="1"/>
    <col min="15106" max="15106" width="42" style="371" customWidth="1"/>
    <col min="15107" max="15107" width="18.140625" style="371" bestFit="1" customWidth="1"/>
    <col min="15108" max="15108" width="10.42578125" style="371" customWidth="1"/>
    <col min="15109" max="15109" width="20.42578125" style="371" bestFit="1" customWidth="1"/>
    <col min="15110" max="15114" width="17" style="371" customWidth="1"/>
    <col min="15115" max="15360" width="11.42578125" style="371"/>
    <col min="15361" max="15361" width="18.85546875" style="371" customWidth="1"/>
    <col min="15362" max="15362" width="42" style="371" customWidth="1"/>
    <col min="15363" max="15363" width="18.140625" style="371" bestFit="1" customWidth="1"/>
    <col min="15364" max="15364" width="10.42578125" style="371" customWidth="1"/>
    <col min="15365" max="15365" width="20.42578125" style="371" bestFit="1" customWidth="1"/>
    <col min="15366" max="15370" width="17" style="371" customWidth="1"/>
    <col min="15371" max="15616" width="11.42578125" style="371"/>
    <col min="15617" max="15617" width="18.85546875" style="371" customWidth="1"/>
    <col min="15618" max="15618" width="42" style="371" customWidth="1"/>
    <col min="15619" max="15619" width="18.140625" style="371" bestFit="1" customWidth="1"/>
    <col min="15620" max="15620" width="10.42578125" style="371" customWidth="1"/>
    <col min="15621" max="15621" width="20.42578125" style="371" bestFit="1" customWidth="1"/>
    <col min="15622" max="15626" width="17" style="371" customWidth="1"/>
    <col min="15627" max="15872" width="11.42578125" style="371"/>
    <col min="15873" max="15873" width="18.85546875" style="371" customWidth="1"/>
    <col min="15874" max="15874" width="42" style="371" customWidth="1"/>
    <col min="15875" max="15875" width="18.140625" style="371" bestFit="1" customWidth="1"/>
    <col min="15876" max="15876" width="10.42578125" style="371" customWidth="1"/>
    <col min="15877" max="15877" width="20.42578125" style="371" bestFit="1" customWidth="1"/>
    <col min="15878" max="15882" width="17" style="371" customWidth="1"/>
    <col min="15883" max="16128" width="11.42578125" style="371"/>
    <col min="16129" max="16129" width="18.85546875" style="371" customWidth="1"/>
    <col min="16130" max="16130" width="42" style="371" customWidth="1"/>
    <col min="16131" max="16131" width="18.140625" style="371" bestFit="1" customWidth="1"/>
    <col min="16132" max="16132" width="10.42578125" style="371" customWidth="1"/>
    <col min="16133" max="16133" width="20.42578125" style="371" bestFit="1" customWidth="1"/>
    <col min="16134" max="16138" width="17" style="371" customWidth="1"/>
    <col min="16139" max="16384" width="11.42578125" style="371"/>
  </cols>
  <sheetData>
    <row r="1" spans="1:10" s="369" customFormat="1" ht="15" x14ac:dyDescent="0.2">
      <c r="A1" s="368" t="s">
        <v>201</v>
      </c>
    </row>
    <row r="2" spans="1:10" s="369" customFormat="1" ht="15" x14ac:dyDescent="0.2">
      <c r="A2" s="368"/>
    </row>
    <row r="3" spans="1:10" s="369" customFormat="1" ht="15.75" x14ac:dyDescent="0.25">
      <c r="A3" s="370" t="s">
        <v>202</v>
      </c>
      <c r="B3" s="370"/>
      <c r="C3" s="370"/>
      <c r="D3" s="370"/>
      <c r="E3" s="370"/>
      <c r="F3" s="370"/>
      <c r="G3" s="370"/>
      <c r="H3" s="370"/>
      <c r="I3" s="370"/>
      <c r="J3" s="370"/>
    </row>
    <row r="4" spans="1:10" x14ac:dyDescent="0.2">
      <c r="G4" s="372"/>
      <c r="H4" s="372"/>
      <c r="I4" s="372"/>
    </row>
    <row r="5" spans="1:10" ht="15" x14ac:dyDescent="0.2">
      <c r="A5" s="373" t="s">
        <v>160</v>
      </c>
      <c r="B5" s="374" t="s">
        <v>203</v>
      </c>
      <c r="C5" s="375" t="s">
        <v>204</v>
      </c>
      <c r="D5" s="375"/>
      <c r="E5" s="375"/>
      <c r="F5" s="330" t="s">
        <v>205</v>
      </c>
      <c r="G5" s="376"/>
      <c r="H5" s="376"/>
      <c r="I5" s="376"/>
      <c r="J5" s="331"/>
    </row>
    <row r="6" spans="1:10" ht="51" x14ac:dyDescent="0.2">
      <c r="A6" s="373"/>
      <c r="B6" s="377" t="s">
        <v>206</v>
      </c>
      <c r="C6" s="378" t="s">
        <v>207</v>
      </c>
      <c r="D6" s="378" t="s">
        <v>208</v>
      </c>
      <c r="E6" s="378" t="s">
        <v>209</v>
      </c>
      <c r="F6" s="379" t="s">
        <v>210</v>
      </c>
      <c r="G6" s="379" t="s">
        <v>211</v>
      </c>
      <c r="H6" s="379" t="s">
        <v>212</v>
      </c>
      <c r="I6" s="379" t="s">
        <v>213</v>
      </c>
      <c r="J6" s="379" t="s">
        <v>214</v>
      </c>
    </row>
    <row r="7" spans="1:10" ht="15" x14ac:dyDescent="0.2">
      <c r="A7" s="335">
        <v>1</v>
      </c>
      <c r="B7" s="336"/>
      <c r="C7" s="335"/>
      <c r="D7" s="335"/>
      <c r="E7" s="335"/>
      <c r="F7" s="337"/>
      <c r="G7" s="380"/>
      <c r="H7" s="380"/>
      <c r="I7" s="380"/>
      <c r="J7" s="380"/>
    </row>
    <row r="8" spans="1:10" ht="15" x14ac:dyDescent="0.2">
      <c r="A8" s="335"/>
      <c r="B8" s="336"/>
      <c r="C8" s="335"/>
      <c r="D8" s="335"/>
      <c r="E8" s="335"/>
      <c r="F8" s="337"/>
      <c r="G8" s="380"/>
      <c r="H8" s="380"/>
      <c r="I8" s="380"/>
      <c r="J8" s="380"/>
    </row>
    <row r="9" spans="1:10" ht="15" x14ac:dyDescent="0.2">
      <c r="A9" s="335"/>
      <c r="B9" s="336"/>
      <c r="C9" s="335"/>
      <c r="D9" s="335"/>
      <c r="E9" s="335"/>
      <c r="F9" s="337"/>
      <c r="G9" s="380"/>
      <c r="H9" s="380"/>
      <c r="I9" s="380"/>
      <c r="J9" s="380"/>
    </row>
    <row r="10" spans="1:10" ht="15" x14ac:dyDescent="0.2">
      <c r="A10" s="335"/>
      <c r="B10" s="336"/>
      <c r="C10" s="335"/>
      <c r="D10" s="335"/>
      <c r="E10" s="335"/>
      <c r="F10" s="337"/>
      <c r="G10" s="380"/>
      <c r="H10" s="380"/>
      <c r="I10" s="380"/>
      <c r="J10" s="380"/>
    </row>
    <row r="11" spans="1:10" ht="15" x14ac:dyDescent="0.2">
      <c r="A11" s="335"/>
      <c r="B11" s="336"/>
      <c r="C11" s="335"/>
      <c r="D11" s="335"/>
      <c r="E11" s="335"/>
      <c r="F11" s="337"/>
      <c r="G11" s="380"/>
      <c r="H11" s="380"/>
      <c r="I11" s="380"/>
      <c r="J11" s="380"/>
    </row>
    <row r="12" spans="1:10" ht="15" x14ac:dyDescent="0.2">
      <c r="A12" s="335"/>
      <c r="B12" s="336"/>
      <c r="C12" s="335"/>
      <c r="D12" s="335"/>
      <c r="E12" s="335"/>
      <c r="F12" s="337"/>
      <c r="G12" s="380"/>
      <c r="H12" s="380"/>
      <c r="I12" s="380"/>
      <c r="J12" s="380"/>
    </row>
    <row r="13" spans="1:10" ht="15" x14ac:dyDescent="0.2">
      <c r="A13" s="335"/>
      <c r="B13" s="336"/>
      <c r="C13" s="335"/>
      <c r="D13" s="335"/>
      <c r="E13" s="335"/>
      <c r="F13" s="337"/>
      <c r="G13" s="380"/>
      <c r="H13" s="380"/>
      <c r="I13" s="380"/>
      <c r="J13" s="380"/>
    </row>
    <row r="14" spans="1:10" ht="15" x14ac:dyDescent="0.2">
      <c r="A14" s="335"/>
      <c r="B14" s="336"/>
      <c r="C14" s="335"/>
      <c r="D14" s="335"/>
      <c r="E14" s="335"/>
      <c r="F14" s="337"/>
      <c r="G14" s="380"/>
      <c r="H14" s="380"/>
      <c r="I14" s="380"/>
      <c r="J14" s="380"/>
    </row>
    <row r="15" spans="1:10" ht="15" x14ac:dyDescent="0.2">
      <c r="A15" s="335"/>
      <c r="B15" s="336"/>
      <c r="C15" s="335"/>
      <c r="D15" s="335"/>
      <c r="E15" s="335"/>
      <c r="F15" s="337"/>
      <c r="G15" s="380"/>
      <c r="H15" s="380"/>
      <c r="I15" s="380"/>
      <c r="J15" s="380"/>
    </row>
    <row r="16" spans="1:10" ht="15" x14ac:dyDescent="0.2">
      <c r="A16" s="335"/>
      <c r="B16" s="336"/>
      <c r="C16" s="335"/>
      <c r="D16" s="335"/>
      <c r="E16" s="335"/>
      <c r="F16" s="337"/>
      <c r="G16" s="380"/>
      <c r="H16" s="380"/>
      <c r="I16" s="380"/>
      <c r="J16" s="380"/>
    </row>
    <row r="17" spans="1:10" ht="15" x14ac:dyDescent="0.2">
      <c r="A17" s="335"/>
      <c r="B17" s="336"/>
      <c r="C17" s="335"/>
      <c r="D17" s="335"/>
      <c r="E17" s="335"/>
      <c r="F17" s="337"/>
      <c r="G17" s="380"/>
      <c r="H17" s="380"/>
      <c r="I17" s="380"/>
      <c r="J17" s="380"/>
    </row>
    <row r="18" spans="1:10" ht="15" x14ac:dyDescent="0.2">
      <c r="A18" s="335"/>
      <c r="B18" s="336"/>
      <c r="C18" s="335"/>
      <c r="D18" s="335"/>
      <c r="E18" s="335"/>
      <c r="F18" s="337"/>
      <c r="G18" s="380"/>
      <c r="H18" s="380"/>
      <c r="I18" s="380"/>
      <c r="J18" s="380"/>
    </row>
    <row r="19" spans="1:10" ht="15" x14ac:dyDescent="0.2">
      <c r="A19" s="333"/>
      <c r="B19" s="336"/>
      <c r="C19" s="335"/>
      <c r="D19" s="335"/>
      <c r="E19" s="335"/>
      <c r="F19" s="337"/>
      <c r="G19" s="380"/>
      <c r="H19" s="380"/>
      <c r="I19" s="380"/>
      <c r="J19" s="380"/>
    </row>
    <row r="20" spans="1:10" ht="15" x14ac:dyDescent="0.2">
      <c r="A20" s="335"/>
      <c r="B20" s="336"/>
      <c r="C20" s="335"/>
      <c r="D20" s="335"/>
      <c r="E20" s="335"/>
      <c r="F20" s="337"/>
      <c r="G20" s="380"/>
      <c r="H20" s="380"/>
      <c r="I20" s="380"/>
      <c r="J20" s="380"/>
    </row>
    <row r="21" spans="1:10" ht="15" x14ac:dyDescent="0.2">
      <c r="A21" s="333"/>
      <c r="B21" s="336"/>
      <c r="C21" s="335"/>
      <c r="D21" s="335"/>
      <c r="E21" s="335"/>
      <c r="F21" s="337"/>
      <c r="G21" s="380"/>
      <c r="H21" s="380"/>
      <c r="I21" s="380"/>
      <c r="J21" s="380"/>
    </row>
    <row r="22" spans="1:10" ht="15" x14ac:dyDescent="0.2">
      <c r="A22" s="335"/>
      <c r="B22" s="336"/>
      <c r="C22" s="335"/>
      <c r="D22" s="335"/>
      <c r="E22" s="335"/>
      <c r="F22" s="337"/>
      <c r="G22" s="380"/>
      <c r="H22" s="380"/>
      <c r="I22" s="380"/>
      <c r="J22" s="380"/>
    </row>
    <row r="23" spans="1:10" ht="15" x14ac:dyDescent="0.2">
      <c r="A23" s="335"/>
      <c r="B23" s="336"/>
      <c r="C23" s="335"/>
      <c r="D23" s="335"/>
      <c r="E23" s="335"/>
      <c r="F23" s="337"/>
      <c r="G23" s="380"/>
      <c r="H23" s="380"/>
      <c r="I23" s="380"/>
      <c r="J23" s="380"/>
    </row>
    <row r="24" spans="1:10" x14ac:dyDescent="0.2">
      <c r="A24" s="381" t="s">
        <v>181</v>
      </c>
      <c r="B24" s="382" t="s">
        <v>215</v>
      </c>
      <c r="C24" s="383"/>
      <c r="D24" s="383"/>
      <c r="E24" s="384"/>
      <c r="F24" s="385"/>
      <c r="G24" s="386"/>
      <c r="H24" s="386"/>
      <c r="I24" s="386"/>
      <c r="J24" s="386"/>
    </row>
    <row r="25" spans="1:10" ht="15" x14ac:dyDescent="0.2">
      <c r="A25" s="387" t="s">
        <v>216</v>
      </c>
      <c r="B25" s="388"/>
      <c r="C25" s="336"/>
      <c r="D25" s="336"/>
      <c r="E25" s="335"/>
      <c r="F25" s="337"/>
      <c r="G25" s="380"/>
      <c r="H25" s="380"/>
      <c r="I25" s="380"/>
      <c r="J25" s="380"/>
    </row>
    <row r="26" spans="1:10" ht="15" x14ac:dyDescent="0.2">
      <c r="A26" s="387" t="s">
        <v>217</v>
      </c>
      <c r="B26" s="388"/>
      <c r="C26" s="336"/>
      <c r="D26" s="336"/>
      <c r="E26" s="335"/>
      <c r="F26" s="337"/>
      <c r="G26" s="380"/>
      <c r="H26" s="380"/>
      <c r="I26" s="380"/>
      <c r="J26" s="380"/>
    </row>
    <row r="27" spans="1:10" ht="15" x14ac:dyDescent="0.2">
      <c r="A27" s="387" t="s">
        <v>218</v>
      </c>
      <c r="B27" s="388"/>
      <c r="C27" s="336"/>
      <c r="D27" s="336"/>
      <c r="E27" s="335"/>
      <c r="F27" s="337"/>
      <c r="G27" s="380"/>
      <c r="H27" s="380"/>
      <c r="I27" s="380"/>
      <c r="J27" s="380"/>
    </row>
    <row r="28" spans="1:10" ht="15" x14ac:dyDescent="0.2">
      <c r="A28" s="387" t="s">
        <v>219</v>
      </c>
      <c r="B28" s="388"/>
      <c r="C28" s="336"/>
      <c r="D28" s="336"/>
      <c r="E28" s="335"/>
      <c r="F28" s="337"/>
      <c r="G28" s="380"/>
      <c r="H28" s="380"/>
      <c r="I28" s="380"/>
      <c r="J28" s="380"/>
    </row>
    <row r="29" spans="1:10" ht="15" x14ac:dyDescent="0.2">
      <c r="A29" s="387" t="s">
        <v>220</v>
      </c>
      <c r="B29" s="388"/>
      <c r="C29" s="336"/>
      <c r="D29" s="336"/>
      <c r="E29" s="335"/>
      <c r="F29" s="337"/>
      <c r="G29" s="380"/>
      <c r="H29" s="380"/>
      <c r="I29" s="380"/>
      <c r="J29" s="380"/>
    </row>
  </sheetData>
  <mergeCells count="4">
    <mergeCell ref="A3:J3"/>
    <mergeCell ref="A5:A6"/>
    <mergeCell ref="C5:E5"/>
    <mergeCell ref="F5: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zoomScale="85" zoomScaleNormal="85" workbookViewId="0">
      <selection activeCell="A3" sqref="A3:N3"/>
    </sheetView>
  </sheetViews>
  <sheetFormatPr baseColWidth="10" defaultRowHeight="12.75" x14ac:dyDescent="0.25"/>
  <cols>
    <col min="1" max="1" width="8" style="394" customWidth="1"/>
    <col min="2" max="2" width="15.5703125" style="394" bestFit="1" customWidth="1"/>
    <col min="3" max="3" width="18.28515625" style="394" customWidth="1"/>
    <col min="4" max="4" width="26.42578125" style="394" customWidth="1"/>
    <col min="5" max="5" width="8.85546875" style="394" bestFit="1" customWidth="1"/>
    <col min="6" max="6" width="7.28515625" style="394" bestFit="1" customWidth="1"/>
    <col min="7" max="7" width="9.85546875" style="394" customWidth="1"/>
    <col min="8" max="8" width="13.42578125" style="394" bestFit="1" customWidth="1"/>
    <col min="9" max="9" width="9.85546875" style="394" customWidth="1"/>
    <col min="10" max="10" width="18.42578125" style="394" customWidth="1"/>
    <col min="11" max="11" width="12" style="394" customWidth="1"/>
    <col min="12" max="12" width="18.42578125" style="394" customWidth="1"/>
    <col min="13" max="13" width="9.42578125" style="394" bestFit="1" customWidth="1"/>
    <col min="14" max="15" width="18.42578125" style="394" customWidth="1"/>
    <col min="16" max="16" width="18.7109375" style="394" customWidth="1"/>
    <col min="17" max="17" width="12.140625" style="394" bestFit="1" customWidth="1"/>
    <col min="18" max="256" width="11.42578125" style="394"/>
    <col min="257" max="257" width="8" style="394" customWidth="1"/>
    <col min="258" max="258" width="15.5703125" style="394" bestFit="1" customWidth="1"/>
    <col min="259" max="259" width="18.28515625" style="394" customWidth="1"/>
    <col min="260" max="260" width="26.42578125" style="394" customWidth="1"/>
    <col min="261" max="261" width="8.85546875" style="394" bestFit="1" customWidth="1"/>
    <col min="262" max="262" width="7.28515625" style="394" bestFit="1" customWidth="1"/>
    <col min="263" max="263" width="9.85546875" style="394" customWidth="1"/>
    <col min="264" max="264" width="13.42578125" style="394" bestFit="1" customWidth="1"/>
    <col min="265" max="265" width="9.85546875" style="394" customWidth="1"/>
    <col min="266" max="266" width="18.42578125" style="394" customWidth="1"/>
    <col min="267" max="267" width="12" style="394" customWidth="1"/>
    <col min="268" max="268" width="18.42578125" style="394" customWidth="1"/>
    <col min="269" max="269" width="9.42578125" style="394" bestFit="1" customWidth="1"/>
    <col min="270" max="271" width="18.42578125" style="394" customWidth="1"/>
    <col min="272" max="272" width="18.7109375" style="394" customWidth="1"/>
    <col min="273" max="273" width="12.140625" style="394" bestFit="1" customWidth="1"/>
    <col min="274" max="512" width="11.42578125" style="394"/>
    <col min="513" max="513" width="8" style="394" customWidth="1"/>
    <col min="514" max="514" width="15.5703125" style="394" bestFit="1" customWidth="1"/>
    <col min="515" max="515" width="18.28515625" style="394" customWidth="1"/>
    <col min="516" max="516" width="26.42578125" style="394" customWidth="1"/>
    <col min="517" max="517" width="8.85546875" style="394" bestFit="1" customWidth="1"/>
    <col min="518" max="518" width="7.28515625" style="394" bestFit="1" customWidth="1"/>
    <col min="519" max="519" width="9.85546875" style="394" customWidth="1"/>
    <col min="520" max="520" width="13.42578125" style="394" bestFit="1" customWidth="1"/>
    <col min="521" max="521" width="9.85546875" style="394" customWidth="1"/>
    <col min="522" max="522" width="18.42578125" style="394" customWidth="1"/>
    <col min="523" max="523" width="12" style="394" customWidth="1"/>
    <col min="524" max="524" width="18.42578125" style="394" customWidth="1"/>
    <col min="525" max="525" width="9.42578125" style="394" bestFit="1" customWidth="1"/>
    <col min="526" max="527" width="18.42578125" style="394" customWidth="1"/>
    <col min="528" max="528" width="18.7109375" style="394" customWidth="1"/>
    <col min="529" max="529" width="12.140625" style="394" bestFit="1" customWidth="1"/>
    <col min="530" max="768" width="11.42578125" style="394"/>
    <col min="769" max="769" width="8" style="394" customWidth="1"/>
    <col min="770" max="770" width="15.5703125" style="394" bestFit="1" customWidth="1"/>
    <col min="771" max="771" width="18.28515625" style="394" customWidth="1"/>
    <col min="772" max="772" width="26.42578125" style="394" customWidth="1"/>
    <col min="773" max="773" width="8.85546875" style="394" bestFit="1" customWidth="1"/>
    <col min="774" max="774" width="7.28515625" style="394" bestFit="1" customWidth="1"/>
    <col min="775" max="775" width="9.85546875" style="394" customWidth="1"/>
    <col min="776" max="776" width="13.42578125" style="394" bestFit="1" customWidth="1"/>
    <col min="777" max="777" width="9.85546875" style="394" customWidth="1"/>
    <col min="778" max="778" width="18.42578125" style="394" customWidth="1"/>
    <col min="779" max="779" width="12" style="394" customWidth="1"/>
    <col min="780" max="780" width="18.42578125" style="394" customWidth="1"/>
    <col min="781" max="781" width="9.42578125" style="394" bestFit="1" customWidth="1"/>
    <col min="782" max="783" width="18.42578125" style="394" customWidth="1"/>
    <col min="784" max="784" width="18.7109375" style="394" customWidth="1"/>
    <col min="785" max="785" width="12.140625" style="394" bestFit="1" customWidth="1"/>
    <col min="786" max="1024" width="11.42578125" style="394"/>
    <col min="1025" max="1025" width="8" style="394" customWidth="1"/>
    <col min="1026" max="1026" width="15.5703125" style="394" bestFit="1" customWidth="1"/>
    <col min="1027" max="1027" width="18.28515625" style="394" customWidth="1"/>
    <col min="1028" max="1028" width="26.42578125" style="394" customWidth="1"/>
    <col min="1029" max="1029" width="8.85546875" style="394" bestFit="1" customWidth="1"/>
    <col min="1030" max="1030" width="7.28515625" style="394" bestFit="1" customWidth="1"/>
    <col min="1031" max="1031" width="9.85546875" style="394" customWidth="1"/>
    <col min="1032" max="1032" width="13.42578125" style="394" bestFit="1" customWidth="1"/>
    <col min="1033" max="1033" width="9.85546875" style="394" customWidth="1"/>
    <col min="1034" max="1034" width="18.42578125" style="394" customWidth="1"/>
    <col min="1035" max="1035" width="12" style="394" customWidth="1"/>
    <col min="1036" max="1036" width="18.42578125" style="394" customWidth="1"/>
    <col min="1037" max="1037" width="9.42578125" style="394" bestFit="1" customWidth="1"/>
    <col min="1038" max="1039" width="18.42578125" style="394" customWidth="1"/>
    <col min="1040" max="1040" width="18.7109375" style="394" customWidth="1"/>
    <col min="1041" max="1041" width="12.140625" style="394" bestFit="1" customWidth="1"/>
    <col min="1042" max="1280" width="11.42578125" style="394"/>
    <col min="1281" max="1281" width="8" style="394" customWidth="1"/>
    <col min="1282" max="1282" width="15.5703125" style="394" bestFit="1" customWidth="1"/>
    <col min="1283" max="1283" width="18.28515625" style="394" customWidth="1"/>
    <col min="1284" max="1284" width="26.42578125" style="394" customWidth="1"/>
    <col min="1285" max="1285" width="8.85546875" style="394" bestFit="1" customWidth="1"/>
    <col min="1286" max="1286" width="7.28515625" style="394" bestFit="1" customWidth="1"/>
    <col min="1287" max="1287" width="9.85546875" style="394" customWidth="1"/>
    <col min="1288" max="1288" width="13.42578125" style="394" bestFit="1" customWidth="1"/>
    <col min="1289" max="1289" width="9.85546875" style="394" customWidth="1"/>
    <col min="1290" max="1290" width="18.42578125" style="394" customWidth="1"/>
    <col min="1291" max="1291" width="12" style="394" customWidth="1"/>
    <col min="1292" max="1292" width="18.42578125" style="394" customWidth="1"/>
    <col min="1293" max="1293" width="9.42578125" style="394" bestFit="1" customWidth="1"/>
    <col min="1294" max="1295" width="18.42578125" style="394" customWidth="1"/>
    <col min="1296" max="1296" width="18.7109375" style="394" customWidth="1"/>
    <col min="1297" max="1297" width="12.140625" style="394" bestFit="1" customWidth="1"/>
    <col min="1298" max="1536" width="11.42578125" style="394"/>
    <col min="1537" max="1537" width="8" style="394" customWidth="1"/>
    <col min="1538" max="1538" width="15.5703125" style="394" bestFit="1" customWidth="1"/>
    <col min="1539" max="1539" width="18.28515625" style="394" customWidth="1"/>
    <col min="1540" max="1540" width="26.42578125" style="394" customWidth="1"/>
    <col min="1541" max="1541" width="8.85546875" style="394" bestFit="1" customWidth="1"/>
    <col min="1542" max="1542" width="7.28515625" style="394" bestFit="1" customWidth="1"/>
    <col min="1543" max="1543" width="9.85546875" style="394" customWidth="1"/>
    <col min="1544" max="1544" width="13.42578125" style="394" bestFit="1" customWidth="1"/>
    <col min="1545" max="1545" width="9.85546875" style="394" customWidth="1"/>
    <col min="1546" max="1546" width="18.42578125" style="394" customWidth="1"/>
    <col min="1547" max="1547" width="12" style="394" customWidth="1"/>
    <col min="1548" max="1548" width="18.42578125" style="394" customWidth="1"/>
    <col min="1549" max="1549" width="9.42578125" style="394" bestFit="1" customWidth="1"/>
    <col min="1550" max="1551" width="18.42578125" style="394" customWidth="1"/>
    <col min="1552" max="1552" width="18.7109375" style="394" customWidth="1"/>
    <col min="1553" max="1553" width="12.140625" style="394" bestFit="1" customWidth="1"/>
    <col min="1554" max="1792" width="11.42578125" style="394"/>
    <col min="1793" max="1793" width="8" style="394" customWidth="1"/>
    <col min="1794" max="1794" width="15.5703125" style="394" bestFit="1" customWidth="1"/>
    <col min="1795" max="1795" width="18.28515625" style="394" customWidth="1"/>
    <col min="1796" max="1796" width="26.42578125" style="394" customWidth="1"/>
    <col min="1797" max="1797" width="8.85546875" style="394" bestFit="1" customWidth="1"/>
    <col min="1798" max="1798" width="7.28515625" style="394" bestFit="1" customWidth="1"/>
    <col min="1799" max="1799" width="9.85546875" style="394" customWidth="1"/>
    <col min="1800" max="1800" width="13.42578125" style="394" bestFit="1" customWidth="1"/>
    <col min="1801" max="1801" width="9.85546875" style="394" customWidth="1"/>
    <col min="1802" max="1802" width="18.42578125" style="394" customWidth="1"/>
    <col min="1803" max="1803" width="12" style="394" customWidth="1"/>
    <col min="1804" max="1804" width="18.42578125" style="394" customWidth="1"/>
    <col min="1805" max="1805" width="9.42578125" style="394" bestFit="1" customWidth="1"/>
    <col min="1806" max="1807" width="18.42578125" style="394" customWidth="1"/>
    <col min="1808" max="1808" width="18.7109375" style="394" customWidth="1"/>
    <col min="1809" max="1809" width="12.140625" style="394" bestFit="1" customWidth="1"/>
    <col min="1810" max="2048" width="11.42578125" style="394"/>
    <col min="2049" max="2049" width="8" style="394" customWidth="1"/>
    <col min="2050" max="2050" width="15.5703125" style="394" bestFit="1" customWidth="1"/>
    <col min="2051" max="2051" width="18.28515625" style="394" customWidth="1"/>
    <col min="2052" max="2052" width="26.42578125" style="394" customWidth="1"/>
    <col min="2053" max="2053" width="8.85546875" style="394" bestFit="1" customWidth="1"/>
    <col min="2054" max="2054" width="7.28515625" style="394" bestFit="1" customWidth="1"/>
    <col min="2055" max="2055" width="9.85546875" style="394" customWidth="1"/>
    <col min="2056" max="2056" width="13.42578125" style="394" bestFit="1" customWidth="1"/>
    <col min="2057" max="2057" width="9.85546875" style="394" customWidth="1"/>
    <col min="2058" max="2058" width="18.42578125" style="394" customWidth="1"/>
    <col min="2059" max="2059" width="12" style="394" customWidth="1"/>
    <col min="2060" max="2060" width="18.42578125" style="394" customWidth="1"/>
    <col min="2061" max="2061" width="9.42578125" style="394" bestFit="1" customWidth="1"/>
    <col min="2062" max="2063" width="18.42578125" style="394" customWidth="1"/>
    <col min="2064" max="2064" width="18.7109375" style="394" customWidth="1"/>
    <col min="2065" max="2065" width="12.140625" style="394" bestFit="1" customWidth="1"/>
    <col min="2066" max="2304" width="11.42578125" style="394"/>
    <col min="2305" max="2305" width="8" style="394" customWidth="1"/>
    <col min="2306" max="2306" width="15.5703125" style="394" bestFit="1" customWidth="1"/>
    <col min="2307" max="2307" width="18.28515625" style="394" customWidth="1"/>
    <col min="2308" max="2308" width="26.42578125" style="394" customWidth="1"/>
    <col min="2309" max="2309" width="8.85546875" style="394" bestFit="1" customWidth="1"/>
    <col min="2310" max="2310" width="7.28515625" style="394" bestFit="1" customWidth="1"/>
    <col min="2311" max="2311" width="9.85546875" style="394" customWidth="1"/>
    <col min="2312" max="2312" width="13.42578125" style="394" bestFit="1" customWidth="1"/>
    <col min="2313" max="2313" width="9.85546875" style="394" customWidth="1"/>
    <col min="2314" max="2314" width="18.42578125" style="394" customWidth="1"/>
    <col min="2315" max="2315" width="12" style="394" customWidth="1"/>
    <col min="2316" max="2316" width="18.42578125" style="394" customWidth="1"/>
    <col min="2317" max="2317" width="9.42578125" style="394" bestFit="1" customWidth="1"/>
    <col min="2318" max="2319" width="18.42578125" style="394" customWidth="1"/>
    <col min="2320" max="2320" width="18.7109375" style="394" customWidth="1"/>
    <col min="2321" max="2321" width="12.140625" style="394" bestFit="1" customWidth="1"/>
    <col min="2322" max="2560" width="11.42578125" style="394"/>
    <col min="2561" max="2561" width="8" style="394" customWidth="1"/>
    <col min="2562" max="2562" width="15.5703125" style="394" bestFit="1" customWidth="1"/>
    <col min="2563" max="2563" width="18.28515625" style="394" customWidth="1"/>
    <col min="2564" max="2564" width="26.42578125" style="394" customWidth="1"/>
    <col min="2565" max="2565" width="8.85546875" style="394" bestFit="1" customWidth="1"/>
    <col min="2566" max="2566" width="7.28515625" style="394" bestFit="1" customWidth="1"/>
    <col min="2567" max="2567" width="9.85546875" style="394" customWidth="1"/>
    <col min="2568" max="2568" width="13.42578125" style="394" bestFit="1" customWidth="1"/>
    <col min="2569" max="2569" width="9.85546875" style="394" customWidth="1"/>
    <col min="2570" max="2570" width="18.42578125" style="394" customWidth="1"/>
    <col min="2571" max="2571" width="12" style="394" customWidth="1"/>
    <col min="2572" max="2572" width="18.42578125" style="394" customWidth="1"/>
    <col min="2573" max="2573" width="9.42578125" style="394" bestFit="1" customWidth="1"/>
    <col min="2574" max="2575" width="18.42578125" style="394" customWidth="1"/>
    <col min="2576" max="2576" width="18.7109375" style="394" customWidth="1"/>
    <col min="2577" max="2577" width="12.140625" style="394" bestFit="1" customWidth="1"/>
    <col min="2578" max="2816" width="11.42578125" style="394"/>
    <col min="2817" max="2817" width="8" style="394" customWidth="1"/>
    <col min="2818" max="2818" width="15.5703125" style="394" bestFit="1" customWidth="1"/>
    <col min="2819" max="2819" width="18.28515625" style="394" customWidth="1"/>
    <col min="2820" max="2820" width="26.42578125" style="394" customWidth="1"/>
    <col min="2821" max="2821" width="8.85546875" style="394" bestFit="1" customWidth="1"/>
    <col min="2822" max="2822" width="7.28515625" style="394" bestFit="1" customWidth="1"/>
    <col min="2823" max="2823" width="9.85546875" style="394" customWidth="1"/>
    <col min="2824" max="2824" width="13.42578125" style="394" bestFit="1" customWidth="1"/>
    <col min="2825" max="2825" width="9.85546875" style="394" customWidth="1"/>
    <col min="2826" max="2826" width="18.42578125" style="394" customWidth="1"/>
    <col min="2827" max="2827" width="12" style="394" customWidth="1"/>
    <col min="2828" max="2828" width="18.42578125" style="394" customWidth="1"/>
    <col min="2829" max="2829" width="9.42578125" style="394" bestFit="1" customWidth="1"/>
    <col min="2830" max="2831" width="18.42578125" style="394" customWidth="1"/>
    <col min="2832" max="2832" width="18.7109375" style="394" customWidth="1"/>
    <col min="2833" max="2833" width="12.140625" style="394" bestFit="1" customWidth="1"/>
    <col min="2834" max="3072" width="11.42578125" style="394"/>
    <col min="3073" max="3073" width="8" style="394" customWidth="1"/>
    <col min="3074" max="3074" width="15.5703125" style="394" bestFit="1" customWidth="1"/>
    <col min="3075" max="3075" width="18.28515625" style="394" customWidth="1"/>
    <col min="3076" max="3076" width="26.42578125" style="394" customWidth="1"/>
    <col min="3077" max="3077" width="8.85546875" style="394" bestFit="1" customWidth="1"/>
    <col min="3078" max="3078" width="7.28515625" style="394" bestFit="1" customWidth="1"/>
    <col min="3079" max="3079" width="9.85546875" style="394" customWidth="1"/>
    <col min="3080" max="3080" width="13.42578125" style="394" bestFit="1" customWidth="1"/>
    <col min="3081" max="3081" width="9.85546875" style="394" customWidth="1"/>
    <col min="3082" max="3082" width="18.42578125" style="394" customWidth="1"/>
    <col min="3083" max="3083" width="12" style="394" customWidth="1"/>
    <col min="3084" max="3084" width="18.42578125" style="394" customWidth="1"/>
    <col min="3085" max="3085" width="9.42578125" style="394" bestFit="1" customWidth="1"/>
    <col min="3086" max="3087" width="18.42578125" style="394" customWidth="1"/>
    <col min="3088" max="3088" width="18.7109375" style="394" customWidth="1"/>
    <col min="3089" max="3089" width="12.140625" style="394" bestFit="1" customWidth="1"/>
    <col min="3090" max="3328" width="11.42578125" style="394"/>
    <col min="3329" max="3329" width="8" style="394" customWidth="1"/>
    <col min="3330" max="3330" width="15.5703125" style="394" bestFit="1" customWidth="1"/>
    <col min="3331" max="3331" width="18.28515625" style="394" customWidth="1"/>
    <col min="3332" max="3332" width="26.42578125" style="394" customWidth="1"/>
    <col min="3333" max="3333" width="8.85546875" style="394" bestFit="1" customWidth="1"/>
    <col min="3334" max="3334" width="7.28515625" style="394" bestFit="1" customWidth="1"/>
    <col min="3335" max="3335" width="9.85546875" style="394" customWidth="1"/>
    <col min="3336" max="3336" width="13.42578125" style="394" bestFit="1" customWidth="1"/>
    <col min="3337" max="3337" width="9.85546875" style="394" customWidth="1"/>
    <col min="3338" max="3338" width="18.42578125" style="394" customWidth="1"/>
    <col min="3339" max="3339" width="12" style="394" customWidth="1"/>
    <col min="3340" max="3340" width="18.42578125" style="394" customWidth="1"/>
    <col min="3341" max="3341" width="9.42578125" style="394" bestFit="1" customWidth="1"/>
    <col min="3342" max="3343" width="18.42578125" style="394" customWidth="1"/>
    <col min="3344" max="3344" width="18.7109375" style="394" customWidth="1"/>
    <col min="3345" max="3345" width="12.140625" style="394" bestFit="1" customWidth="1"/>
    <col min="3346" max="3584" width="11.42578125" style="394"/>
    <col min="3585" max="3585" width="8" style="394" customWidth="1"/>
    <col min="3586" max="3586" width="15.5703125" style="394" bestFit="1" customWidth="1"/>
    <col min="3587" max="3587" width="18.28515625" style="394" customWidth="1"/>
    <col min="3588" max="3588" width="26.42578125" style="394" customWidth="1"/>
    <col min="3589" max="3589" width="8.85546875" style="394" bestFit="1" customWidth="1"/>
    <col min="3590" max="3590" width="7.28515625" style="394" bestFit="1" customWidth="1"/>
    <col min="3591" max="3591" width="9.85546875" style="394" customWidth="1"/>
    <col min="3592" max="3592" width="13.42578125" style="394" bestFit="1" customWidth="1"/>
    <col min="3593" max="3593" width="9.85546875" style="394" customWidth="1"/>
    <col min="3594" max="3594" width="18.42578125" style="394" customWidth="1"/>
    <col min="3595" max="3595" width="12" style="394" customWidth="1"/>
    <col min="3596" max="3596" width="18.42578125" style="394" customWidth="1"/>
    <col min="3597" max="3597" width="9.42578125" style="394" bestFit="1" customWidth="1"/>
    <col min="3598" max="3599" width="18.42578125" style="394" customWidth="1"/>
    <col min="3600" max="3600" width="18.7109375" style="394" customWidth="1"/>
    <col min="3601" max="3601" width="12.140625" style="394" bestFit="1" customWidth="1"/>
    <col min="3602" max="3840" width="11.42578125" style="394"/>
    <col min="3841" max="3841" width="8" style="394" customWidth="1"/>
    <col min="3842" max="3842" width="15.5703125" style="394" bestFit="1" customWidth="1"/>
    <col min="3843" max="3843" width="18.28515625" style="394" customWidth="1"/>
    <col min="3844" max="3844" width="26.42578125" style="394" customWidth="1"/>
    <col min="3845" max="3845" width="8.85546875" style="394" bestFit="1" customWidth="1"/>
    <col min="3846" max="3846" width="7.28515625" style="394" bestFit="1" customWidth="1"/>
    <col min="3847" max="3847" width="9.85546875" style="394" customWidth="1"/>
    <col min="3848" max="3848" width="13.42578125" style="394" bestFit="1" customWidth="1"/>
    <col min="3849" max="3849" width="9.85546875" style="394" customWidth="1"/>
    <col min="3850" max="3850" width="18.42578125" style="394" customWidth="1"/>
    <col min="3851" max="3851" width="12" style="394" customWidth="1"/>
    <col min="3852" max="3852" width="18.42578125" style="394" customWidth="1"/>
    <col min="3853" max="3853" width="9.42578125" style="394" bestFit="1" customWidth="1"/>
    <col min="3854" max="3855" width="18.42578125" style="394" customWidth="1"/>
    <col min="3856" max="3856" width="18.7109375" style="394" customWidth="1"/>
    <col min="3857" max="3857" width="12.140625" style="394" bestFit="1" customWidth="1"/>
    <col min="3858" max="4096" width="11.42578125" style="394"/>
    <col min="4097" max="4097" width="8" style="394" customWidth="1"/>
    <col min="4098" max="4098" width="15.5703125" style="394" bestFit="1" customWidth="1"/>
    <col min="4099" max="4099" width="18.28515625" style="394" customWidth="1"/>
    <col min="4100" max="4100" width="26.42578125" style="394" customWidth="1"/>
    <col min="4101" max="4101" width="8.85546875" style="394" bestFit="1" customWidth="1"/>
    <col min="4102" max="4102" width="7.28515625" style="394" bestFit="1" customWidth="1"/>
    <col min="4103" max="4103" width="9.85546875" style="394" customWidth="1"/>
    <col min="4104" max="4104" width="13.42578125" style="394" bestFit="1" customWidth="1"/>
    <col min="4105" max="4105" width="9.85546875" style="394" customWidth="1"/>
    <col min="4106" max="4106" width="18.42578125" style="394" customWidth="1"/>
    <col min="4107" max="4107" width="12" style="394" customWidth="1"/>
    <col min="4108" max="4108" width="18.42578125" style="394" customWidth="1"/>
    <col min="4109" max="4109" width="9.42578125" style="394" bestFit="1" customWidth="1"/>
    <col min="4110" max="4111" width="18.42578125" style="394" customWidth="1"/>
    <col min="4112" max="4112" width="18.7109375" style="394" customWidth="1"/>
    <col min="4113" max="4113" width="12.140625" style="394" bestFit="1" customWidth="1"/>
    <col min="4114" max="4352" width="11.42578125" style="394"/>
    <col min="4353" max="4353" width="8" style="394" customWidth="1"/>
    <col min="4354" max="4354" width="15.5703125" style="394" bestFit="1" customWidth="1"/>
    <col min="4355" max="4355" width="18.28515625" style="394" customWidth="1"/>
    <col min="4356" max="4356" width="26.42578125" style="394" customWidth="1"/>
    <col min="4357" max="4357" width="8.85546875" style="394" bestFit="1" customWidth="1"/>
    <col min="4358" max="4358" width="7.28515625" style="394" bestFit="1" customWidth="1"/>
    <col min="4359" max="4359" width="9.85546875" style="394" customWidth="1"/>
    <col min="4360" max="4360" width="13.42578125" style="394" bestFit="1" customWidth="1"/>
    <col min="4361" max="4361" width="9.85546875" style="394" customWidth="1"/>
    <col min="4362" max="4362" width="18.42578125" style="394" customWidth="1"/>
    <col min="4363" max="4363" width="12" style="394" customWidth="1"/>
    <col min="4364" max="4364" width="18.42578125" style="394" customWidth="1"/>
    <col min="4365" max="4365" width="9.42578125" style="394" bestFit="1" customWidth="1"/>
    <col min="4366" max="4367" width="18.42578125" style="394" customWidth="1"/>
    <col min="4368" max="4368" width="18.7109375" style="394" customWidth="1"/>
    <col min="4369" max="4369" width="12.140625" style="394" bestFit="1" customWidth="1"/>
    <col min="4370" max="4608" width="11.42578125" style="394"/>
    <col min="4609" max="4609" width="8" style="394" customWidth="1"/>
    <col min="4610" max="4610" width="15.5703125" style="394" bestFit="1" customWidth="1"/>
    <col min="4611" max="4611" width="18.28515625" style="394" customWidth="1"/>
    <col min="4612" max="4612" width="26.42578125" style="394" customWidth="1"/>
    <col min="4613" max="4613" width="8.85546875" style="394" bestFit="1" customWidth="1"/>
    <col min="4614" max="4614" width="7.28515625" style="394" bestFit="1" customWidth="1"/>
    <col min="4615" max="4615" width="9.85546875" style="394" customWidth="1"/>
    <col min="4616" max="4616" width="13.42578125" style="394" bestFit="1" customWidth="1"/>
    <col min="4617" max="4617" width="9.85546875" style="394" customWidth="1"/>
    <col min="4618" max="4618" width="18.42578125" style="394" customWidth="1"/>
    <col min="4619" max="4619" width="12" style="394" customWidth="1"/>
    <col min="4620" max="4620" width="18.42578125" style="394" customWidth="1"/>
    <col min="4621" max="4621" width="9.42578125" style="394" bestFit="1" customWidth="1"/>
    <col min="4622" max="4623" width="18.42578125" style="394" customWidth="1"/>
    <col min="4624" max="4624" width="18.7109375" style="394" customWidth="1"/>
    <col min="4625" max="4625" width="12.140625" style="394" bestFit="1" customWidth="1"/>
    <col min="4626" max="4864" width="11.42578125" style="394"/>
    <col min="4865" max="4865" width="8" style="394" customWidth="1"/>
    <col min="4866" max="4866" width="15.5703125" style="394" bestFit="1" customWidth="1"/>
    <col min="4867" max="4867" width="18.28515625" style="394" customWidth="1"/>
    <col min="4868" max="4868" width="26.42578125" style="394" customWidth="1"/>
    <col min="4869" max="4869" width="8.85546875" style="394" bestFit="1" customWidth="1"/>
    <col min="4870" max="4870" width="7.28515625" style="394" bestFit="1" customWidth="1"/>
    <col min="4871" max="4871" width="9.85546875" style="394" customWidth="1"/>
    <col min="4872" max="4872" width="13.42578125" style="394" bestFit="1" customWidth="1"/>
    <col min="4873" max="4873" width="9.85546875" style="394" customWidth="1"/>
    <col min="4874" max="4874" width="18.42578125" style="394" customWidth="1"/>
    <col min="4875" max="4875" width="12" style="394" customWidth="1"/>
    <col min="4876" max="4876" width="18.42578125" style="394" customWidth="1"/>
    <col min="4877" max="4877" width="9.42578125" style="394" bestFit="1" customWidth="1"/>
    <col min="4878" max="4879" width="18.42578125" style="394" customWidth="1"/>
    <col min="4880" max="4880" width="18.7109375" style="394" customWidth="1"/>
    <col min="4881" max="4881" width="12.140625" style="394" bestFit="1" customWidth="1"/>
    <col min="4882" max="5120" width="11.42578125" style="394"/>
    <col min="5121" max="5121" width="8" style="394" customWidth="1"/>
    <col min="5122" max="5122" width="15.5703125" style="394" bestFit="1" customWidth="1"/>
    <col min="5123" max="5123" width="18.28515625" style="394" customWidth="1"/>
    <col min="5124" max="5124" width="26.42578125" style="394" customWidth="1"/>
    <col min="5125" max="5125" width="8.85546875" style="394" bestFit="1" customWidth="1"/>
    <col min="5126" max="5126" width="7.28515625" style="394" bestFit="1" customWidth="1"/>
    <col min="5127" max="5127" width="9.85546875" style="394" customWidth="1"/>
    <col min="5128" max="5128" width="13.42578125" style="394" bestFit="1" customWidth="1"/>
    <col min="5129" max="5129" width="9.85546875" style="394" customWidth="1"/>
    <col min="5130" max="5130" width="18.42578125" style="394" customWidth="1"/>
    <col min="5131" max="5131" width="12" style="394" customWidth="1"/>
    <col min="5132" max="5132" width="18.42578125" style="394" customWidth="1"/>
    <col min="5133" max="5133" width="9.42578125" style="394" bestFit="1" customWidth="1"/>
    <col min="5134" max="5135" width="18.42578125" style="394" customWidth="1"/>
    <col min="5136" max="5136" width="18.7109375" style="394" customWidth="1"/>
    <col min="5137" max="5137" width="12.140625" style="394" bestFit="1" customWidth="1"/>
    <col min="5138" max="5376" width="11.42578125" style="394"/>
    <col min="5377" max="5377" width="8" style="394" customWidth="1"/>
    <col min="5378" max="5378" width="15.5703125" style="394" bestFit="1" customWidth="1"/>
    <col min="5379" max="5379" width="18.28515625" style="394" customWidth="1"/>
    <col min="5380" max="5380" width="26.42578125" style="394" customWidth="1"/>
    <col min="5381" max="5381" width="8.85546875" style="394" bestFit="1" customWidth="1"/>
    <col min="5382" max="5382" width="7.28515625" style="394" bestFit="1" customWidth="1"/>
    <col min="5383" max="5383" width="9.85546875" style="394" customWidth="1"/>
    <col min="5384" max="5384" width="13.42578125" style="394" bestFit="1" customWidth="1"/>
    <col min="5385" max="5385" width="9.85546875" style="394" customWidth="1"/>
    <col min="5386" max="5386" width="18.42578125" style="394" customWidth="1"/>
    <col min="5387" max="5387" width="12" style="394" customWidth="1"/>
    <col min="5388" max="5388" width="18.42578125" style="394" customWidth="1"/>
    <col min="5389" max="5389" width="9.42578125" style="394" bestFit="1" customWidth="1"/>
    <col min="5390" max="5391" width="18.42578125" style="394" customWidth="1"/>
    <col min="5392" max="5392" width="18.7109375" style="394" customWidth="1"/>
    <col min="5393" max="5393" width="12.140625" style="394" bestFit="1" customWidth="1"/>
    <col min="5394" max="5632" width="11.42578125" style="394"/>
    <col min="5633" max="5633" width="8" style="394" customWidth="1"/>
    <col min="5634" max="5634" width="15.5703125" style="394" bestFit="1" customWidth="1"/>
    <col min="5635" max="5635" width="18.28515625" style="394" customWidth="1"/>
    <col min="5636" max="5636" width="26.42578125" style="394" customWidth="1"/>
    <col min="5637" max="5637" width="8.85546875" style="394" bestFit="1" customWidth="1"/>
    <col min="5638" max="5638" width="7.28515625" style="394" bestFit="1" customWidth="1"/>
    <col min="5639" max="5639" width="9.85546875" style="394" customWidth="1"/>
    <col min="5640" max="5640" width="13.42578125" style="394" bestFit="1" customWidth="1"/>
    <col min="5641" max="5641" width="9.85546875" style="394" customWidth="1"/>
    <col min="5642" max="5642" width="18.42578125" style="394" customWidth="1"/>
    <col min="5643" max="5643" width="12" style="394" customWidth="1"/>
    <col min="5644" max="5644" width="18.42578125" style="394" customWidth="1"/>
    <col min="5645" max="5645" width="9.42578125" style="394" bestFit="1" customWidth="1"/>
    <col min="5646" max="5647" width="18.42578125" style="394" customWidth="1"/>
    <col min="5648" max="5648" width="18.7109375" style="394" customWidth="1"/>
    <col min="5649" max="5649" width="12.140625" style="394" bestFit="1" customWidth="1"/>
    <col min="5650" max="5888" width="11.42578125" style="394"/>
    <col min="5889" max="5889" width="8" style="394" customWidth="1"/>
    <col min="5890" max="5890" width="15.5703125" style="394" bestFit="1" customWidth="1"/>
    <col min="5891" max="5891" width="18.28515625" style="394" customWidth="1"/>
    <col min="5892" max="5892" width="26.42578125" style="394" customWidth="1"/>
    <col min="5893" max="5893" width="8.85546875" style="394" bestFit="1" customWidth="1"/>
    <col min="5894" max="5894" width="7.28515625" style="394" bestFit="1" customWidth="1"/>
    <col min="5895" max="5895" width="9.85546875" style="394" customWidth="1"/>
    <col min="5896" max="5896" width="13.42578125" style="394" bestFit="1" customWidth="1"/>
    <col min="5897" max="5897" width="9.85546875" style="394" customWidth="1"/>
    <col min="5898" max="5898" width="18.42578125" style="394" customWidth="1"/>
    <col min="5899" max="5899" width="12" style="394" customWidth="1"/>
    <col min="5900" max="5900" width="18.42578125" style="394" customWidth="1"/>
    <col min="5901" max="5901" width="9.42578125" style="394" bestFit="1" customWidth="1"/>
    <col min="5902" max="5903" width="18.42578125" style="394" customWidth="1"/>
    <col min="5904" max="5904" width="18.7109375" style="394" customWidth="1"/>
    <col min="5905" max="5905" width="12.140625" style="394" bestFit="1" customWidth="1"/>
    <col min="5906" max="6144" width="11.42578125" style="394"/>
    <col min="6145" max="6145" width="8" style="394" customWidth="1"/>
    <col min="6146" max="6146" width="15.5703125" style="394" bestFit="1" customWidth="1"/>
    <col min="6147" max="6147" width="18.28515625" style="394" customWidth="1"/>
    <col min="6148" max="6148" width="26.42578125" style="394" customWidth="1"/>
    <col min="6149" max="6149" width="8.85546875" style="394" bestFit="1" customWidth="1"/>
    <col min="6150" max="6150" width="7.28515625" style="394" bestFit="1" customWidth="1"/>
    <col min="6151" max="6151" width="9.85546875" style="394" customWidth="1"/>
    <col min="6152" max="6152" width="13.42578125" style="394" bestFit="1" customWidth="1"/>
    <col min="6153" max="6153" width="9.85546875" style="394" customWidth="1"/>
    <col min="6154" max="6154" width="18.42578125" style="394" customWidth="1"/>
    <col min="6155" max="6155" width="12" style="394" customWidth="1"/>
    <col min="6156" max="6156" width="18.42578125" style="394" customWidth="1"/>
    <col min="6157" max="6157" width="9.42578125" style="394" bestFit="1" customWidth="1"/>
    <col min="6158" max="6159" width="18.42578125" style="394" customWidth="1"/>
    <col min="6160" max="6160" width="18.7109375" style="394" customWidth="1"/>
    <col min="6161" max="6161" width="12.140625" style="394" bestFit="1" customWidth="1"/>
    <col min="6162" max="6400" width="11.42578125" style="394"/>
    <col min="6401" max="6401" width="8" style="394" customWidth="1"/>
    <col min="6402" max="6402" width="15.5703125" style="394" bestFit="1" customWidth="1"/>
    <col min="6403" max="6403" width="18.28515625" style="394" customWidth="1"/>
    <col min="6404" max="6404" width="26.42578125" style="394" customWidth="1"/>
    <col min="6405" max="6405" width="8.85546875" style="394" bestFit="1" customWidth="1"/>
    <col min="6406" max="6406" width="7.28515625" style="394" bestFit="1" customWidth="1"/>
    <col min="6407" max="6407" width="9.85546875" style="394" customWidth="1"/>
    <col min="6408" max="6408" width="13.42578125" style="394" bestFit="1" customWidth="1"/>
    <col min="6409" max="6409" width="9.85546875" style="394" customWidth="1"/>
    <col min="6410" max="6410" width="18.42578125" style="394" customWidth="1"/>
    <col min="6411" max="6411" width="12" style="394" customWidth="1"/>
    <col min="6412" max="6412" width="18.42578125" style="394" customWidth="1"/>
    <col min="6413" max="6413" width="9.42578125" style="394" bestFit="1" customWidth="1"/>
    <col min="6414" max="6415" width="18.42578125" style="394" customWidth="1"/>
    <col min="6416" max="6416" width="18.7109375" style="394" customWidth="1"/>
    <col min="6417" max="6417" width="12.140625" style="394" bestFit="1" customWidth="1"/>
    <col min="6418" max="6656" width="11.42578125" style="394"/>
    <col min="6657" max="6657" width="8" style="394" customWidth="1"/>
    <col min="6658" max="6658" width="15.5703125" style="394" bestFit="1" customWidth="1"/>
    <col min="6659" max="6659" width="18.28515625" style="394" customWidth="1"/>
    <col min="6660" max="6660" width="26.42578125" style="394" customWidth="1"/>
    <col min="6661" max="6661" width="8.85546875" style="394" bestFit="1" customWidth="1"/>
    <col min="6662" max="6662" width="7.28515625" style="394" bestFit="1" customWidth="1"/>
    <col min="6663" max="6663" width="9.85546875" style="394" customWidth="1"/>
    <col min="6664" max="6664" width="13.42578125" style="394" bestFit="1" customWidth="1"/>
    <col min="6665" max="6665" width="9.85546875" style="394" customWidth="1"/>
    <col min="6666" max="6666" width="18.42578125" style="394" customWidth="1"/>
    <col min="6667" max="6667" width="12" style="394" customWidth="1"/>
    <col min="6668" max="6668" width="18.42578125" style="394" customWidth="1"/>
    <col min="6669" max="6669" width="9.42578125" style="394" bestFit="1" customWidth="1"/>
    <col min="6670" max="6671" width="18.42578125" style="394" customWidth="1"/>
    <col min="6672" max="6672" width="18.7109375" style="394" customWidth="1"/>
    <col min="6673" max="6673" width="12.140625" style="394" bestFit="1" customWidth="1"/>
    <col min="6674" max="6912" width="11.42578125" style="394"/>
    <col min="6913" max="6913" width="8" style="394" customWidth="1"/>
    <col min="6914" max="6914" width="15.5703125" style="394" bestFit="1" customWidth="1"/>
    <col min="6915" max="6915" width="18.28515625" style="394" customWidth="1"/>
    <col min="6916" max="6916" width="26.42578125" style="394" customWidth="1"/>
    <col min="6917" max="6917" width="8.85546875" style="394" bestFit="1" customWidth="1"/>
    <col min="6918" max="6918" width="7.28515625" style="394" bestFit="1" customWidth="1"/>
    <col min="6919" max="6919" width="9.85546875" style="394" customWidth="1"/>
    <col min="6920" max="6920" width="13.42578125" style="394" bestFit="1" customWidth="1"/>
    <col min="6921" max="6921" width="9.85546875" style="394" customWidth="1"/>
    <col min="6922" max="6922" width="18.42578125" style="394" customWidth="1"/>
    <col min="6923" max="6923" width="12" style="394" customWidth="1"/>
    <col min="6924" max="6924" width="18.42578125" style="394" customWidth="1"/>
    <col min="6925" max="6925" width="9.42578125" style="394" bestFit="1" customWidth="1"/>
    <col min="6926" max="6927" width="18.42578125" style="394" customWidth="1"/>
    <col min="6928" max="6928" width="18.7109375" style="394" customWidth="1"/>
    <col min="6929" max="6929" width="12.140625" style="394" bestFit="1" customWidth="1"/>
    <col min="6930" max="7168" width="11.42578125" style="394"/>
    <col min="7169" max="7169" width="8" style="394" customWidth="1"/>
    <col min="7170" max="7170" width="15.5703125" style="394" bestFit="1" customWidth="1"/>
    <col min="7171" max="7171" width="18.28515625" style="394" customWidth="1"/>
    <col min="7172" max="7172" width="26.42578125" style="394" customWidth="1"/>
    <col min="7173" max="7173" width="8.85546875" style="394" bestFit="1" customWidth="1"/>
    <col min="7174" max="7174" width="7.28515625" style="394" bestFit="1" customWidth="1"/>
    <col min="7175" max="7175" width="9.85546875" style="394" customWidth="1"/>
    <col min="7176" max="7176" width="13.42578125" style="394" bestFit="1" customWidth="1"/>
    <col min="7177" max="7177" width="9.85546875" style="394" customWidth="1"/>
    <col min="7178" max="7178" width="18.42578125" style="394" customWidth="1"/>
    <col min="7179" max="7179" width="12" style="394" customWidth="1"/>
    <col min="7180" max="7180" width="18.42578125" style="394" customWidth="1"/>
    <col min="7181" max="7181" width="9.42578125" style="394" bestFit="1" customWidth="1"/>
    <col min="7182" max="7183" width="18.42578125" style="394" customWidth="1"/>
    <col min="7184" max="7184" width="18.7109375" style="394" customWidth="1"/>
    <col min="7185" max="7185" width="12.140625" style="394" bestFit="1" customWidth="1"/>
    <col min="7186" max="7424" width="11.42578125" style="394"/>
    <col min="7425" max="7425" width="8" style="394" customWidth="1"/>
    <col min="7426" max="7426" width="15.5703125" style="394" bestFit="1" customWidth="1"/>
    <col min="7427" max="7427" width="18.28515625" style="394" customWidth="1"/>
    <col min="7428" max="7428" width="26.42578125" style="394" customWidth="1"/>
    <col min="7429" max="7429" width="8.85546875" style="394" bestFit="1" customWidth="1"/>
    <col min="7430" max="7430" width="7.28515625" style="394" bestFit="1" customWidth="1"/>
    <col min="7431" max="7431" width="9.85546875" style="394" customWidth="1"/>
    <col min="7432" max="7432" width="13.42578125" style="394" bestFit="1" customWidth="1"/>
    <col min="7433" max="7433" width="9.85546875" style="394" customWidth="1"/>
    <col min="7434" max="7434" width="18.42578125" style="394" customWidth="1"/>
    <col min="7435" max="7435" width="12" style="394" customWidth="1"/>
    <col min="7436" max="7436" width="18.42578125" style="394" customWidth="1"/>
    <col min="7437" max="7437" width="9.42578125" style="394" bestFit="1" customWidth="1"/>
    <col min="7438" max="7439" width="18.42578125" style="394" customWidth="1"/>
    <col min="7440" max="7440" width="18.7109375" style="394" customWidth="1"/>
    <col min="7441" max="7441" width="12.140625" style="394" bestFit="1" customWidth="1"/>
    <col min="7442" max="7680" width="11.42578125" style="394"/>
    <col min="7681" max="7681" width="8" style="394" customWidth="1"/>
    <col min="7682" max="7682" width="15.5703125" style="394" bestFit="1" customWidth="1"/>
    <col min="7683" max="7683" width="18.28515625" style="394" customWidth="1"/>
    <col min="7684" max="7684" width="26.42578125" style="394" customWidth="1"/>
    <col min="7685" max="7685" width="8.85546875" style="394" bestFit="1" customWidth="1"/>
    <col min="7686" max="7686" width="7.28515625" style="394" bestFit="1" customWidth="1"/>
    <col min="7687" max="7687" width="9.85546875" style="394" customWidth="1"/>
    <col min="7688" max="7688" width="13.42578125" style="394" bestFit="1" customWidth="1"/>
    <col min="7689" max="7689" width="9.85546875" style="394" customWidth="1"/>
    <col min="7690" max="7690" width="18.42578125" style="394" customWidth="1"/>
    <col min="7691" max="7691" width="12" style="394" customWidth="1"/>
    <col min="7692" max="7692" width="18.42578125" style="394" customWidth="1"/>
    <col min="7693" max="7693" width="9.42578125" style="394" bestFit="1" customWidth="1"/>
    <col min="7694" max="7695" width="18.42578125" style="394" customWidth="1"/>
    <col min="7696" max="7696" width="18.7109375" style="394" customWidth="1"/>
    <col min="7697" max="7697" width="12.140625" style="394" bestFit="1" customWidth="1"/>
    <col min="7698" max="7936" width="11.42578125" style="394"/>
    <col min="7937" max="7937" width="8" style="394" customWidth="1"/>
    <col min="7938" max="7938" width="15.5703125" style="394" bestFit="1" customWidth="1"/>
    <col min="7939" max="7939" width="18.28515625" style="394" customWidth="1"/>
    <col min="7940" max="7940" width="26.42578125" style="394" customWidth="1"/>
    <col min="7941" max="7941" width="8.85546875" style="394" bestFit="1" customWidth="1"/>
    <col min="7942" max="7942" width="7.28515625" style="394" bestFit="1" customWidth="1"/>
    <col min="7943" max="7943" width="9.85546875" style="394" customWidth="1"/>
    <col min="7944" max="7944" width="13.42578125" style="394" bestFit="1" customWidth="1"/>
    <col min="7945" max="7945" width="9.85546875" style="394" customWidth="1"/>
    <col min="7946" max="7946" width="18.42578125" style="394" customWidth="1"/>
    <col min="7947" max="7947" width="12" style="394" customWidth="1"/>
    <col min="7948" max="7948" width="18.42578125" style="394" customWidth="1"/>
    <col min="7949" max="7949" width="9.42578125" style="394" bestFit="1" customWidth="1"/>
    <col min="7950" max="7951" width="18.42578125" style="394" customWidth="1"/>
    <col min="7952" max="7952" width="18.7109375" style="394" customWidth="1"/>
    <col min="7953" max="7953" width="12.140625" style="394" bestFit="1" customWidth="1"/>
    <col min="7954" max="8192" width="11.42578125" style="394"/>
    <col min="8193" max="8193" width="8" style="394" customWidth="1"/>
    <col min="8194" max="8194" width="15.5703125" style="394" bestFit="1" customWidth="1"/>
    <col min="8195" max="8195" width="18.28515625" style="394" customWidth="1"/>
    <col min="8196" max="8196" width="26.42578125" style="394" customWidth="1"/>
    <col min="8197" max="8197" width="8.85546875" style="394" bestFit="1" customWidth="1"/>
    <col min="8198" max="8198" width="7.28515625" style="394" bestFit="1" customWidth="1"/>
    <col min="8199" max="8199" width="9.85546875" style="394" customWidth="1"/>
    <col min="8200" max="8200" width="13.42578125" style="394" bestFit="1" customWidth="1"/>
    <col min="8201" max="8201" width="9.85546875" style="394" customWidth="1"/>
    <col min="8202" max="8202" width="18.42578125" style="394" customWidth="1"/>
    <col min="8203" max="8203" width="12" style="394" customWidth="1"/>
    <col min="8204" max="8204" width="18.42578125" style="394" customWidth="1"/>
    <col min="8205" max="8205" width="9.42578125" style="394" bestFit="1" customWidth="1"/>
    <col min="8206" max="8207" width="18.42578125" style="394" customWidth="1"/>
    <col min="8208" max="8208" width="18.7109375" style="394" customWidth="1"/>
    <col min="8209" max="8209" width="12.140625" style="394" bestFit="1" customWidth="1"/>
    <col min="8210" max="8448" width="11.42578125" style="394"/>
    <col min="8449" max="8449" width="8" style="394" customWidth="1"/>
    <col min="8450" max="8450" width="15.5703125" style="394" bestFit="1" customWidth="1"/>
    <col min="8451" max="8451" width="18.28515625" style="394" customWidth="1"/>
    <col min="8452" max="8452" width="26.42578125" style="394" customWidth="1"/>
    <col min="8453" max="8453" width="8.85546875" style="394" bestFit="1" customWidth="1"/>
    <col min="8454" max="8454" width="7.28515625" style="394" bestFit="1" customWidth="1"/>
    <col min="8455" max="8455" width="9.85546875" style="394" customWidth="1"/>
    <col min="8456" max="8456" width="13.42578125" style="394" bestFit="1" customWidth="1"/>
    <col min="8457" max="8457" width="9.85546875" style="394" customWidth="1"/>
    <col min="8458" max="8458" width="18.42578125" style="394" customWidth="1"/>
    <col min="8459" max="8459" width="12" style="394" customWidth="1"/>
    <col min="8460" max="8460" width="18.42578125" style="394" customWidth="1"/>
    <col min="8461" max="8461" width="9.42578125" style="394" bestFit="1" customWidth="1"/>
    <col min="8462" max="8463" width="18.42578125" style="394" customWidth="1"/>
    <col min="8464" max="8464" width="18.7109375" style="394" customWidth="1"/>
    <col min="8465" max="8465" width="12.140625" style="394" bestFit="1" customWidth="1"/>
    <col min="8466" max="8704" width="11.42578125" style="394"/>
    <col min="8705" max="8705" width="8" style="394" customWidth="1"/>
    <col min="8706" max="8706" width="15.5703125" style="394" bestFit="1" customWidth="1"/>
    <col min="8707" max="8707" width="18.28515625" style="394" customWidth="1"/>
    <col min="8708" max="8708" width="26.42578125" style="394" customWidth="1"/>
    <col min="8709" max="8709" width="8.85546875" style="394" bestFit="1" customWidth="1"/>
    <col min="8710" max="8710" width="7.28515625" style="394" bestFit="1" customWidth="1"/>
    <col min="8711" max="8711" width="9.85546875" style="394" customWidth="1"/>
    <col min="8712" max="8712" width="13.42578125" style="394" bestFit="1" customWidth="1"/>
    <col min="8713" max="8713" width="9.85546875" style="394" customWidth="1"/>
    <col min="8714" max="8714" width="18.42578125" style="394" customWidth="1"/>
    <col min="8715" max="8715" width="12" style="394" customWidth="1"/>
    <col min="8716" max="8716" width="18.42578125" style="394" customWidth="1"/>
    <col min="8717" max="8717" width="9.42578125" style="394" bestFit="1" customWidth="1"/>
    <col min="8718" max="8719" width="18.42578125" style="394" customWidth="1"/>
    <col min="8720" max="8720" width="18.7109375" style="394" customWidth="1"/>
    <col min="8721" max="8721" width="12.140625" style="394" bestFit="1" customWidth="1"/>
    <col min="8722" max="8960" width="11.42578125" style="394"/>
    <col min="8961" max="8961" width="8" style="394" customWidth="1"/>
    <col min="8962" max="8962" width="15.5703125" style="394" bestFit="1" customWidth="1"/>
    <col min="8963" max="8963" width="18.28515625" style="394" customWidth="1"/>
    <col min="8964" max="8964" width="26.42578125" style="394" customWidth="1"/>
    <col min="8965" max="8965" width="8.85546875" style="394" bestFit="1" customWidth="1"/>
    <col min="8966" max="8966" width="7.28515625" style="394" bestFit="1" customWidth="1"/>
    <col min="8967" max="8967" width="9.85546875" style="394" customWidth="1"/>
    <col min="8968" max="8968" width="13.42578125" style="394" bestFit="1" customWidth="1"/>
    <col min="8969" max="8969" width="9.85546875" style="394" customWidth="1"/>
    <col min="8970" max="8970" width="18.42578125" style="394" customWidth="1"/>
    <col min="8971" max="8971" width="12" style="394" customWidth="1"/>
    <col min="8972" max="8972" width="18.42578125" style="394" customWidth="1"/>
    <col min="8973" max="8973" width="9.42578125" style="394" bestFit="1" customWidth="1"/>
    <col min="8974" max="8975" width="18.42578125" style="394" customWidth="1"/>
    <col min="8976" max="8976" width="18.7109375" style="394" customWidth="1"/>
    <col min="8977" max="8977" width="12.140625" style="394" bestFit="1" customWidth="1"/>
    <col min="8978" max="9216" width="11.42578125" style="394"/>
    <col min="9217" max="9217" width="8" style="394" customWidth="1"/>
    <col min="9218" max="9218" width="15.5703125" style="394" bestFit="1" customWidth="1"/>
    <col min="9219" max="9219" width="18.28515625" style="394" customWidth="1"/>
    <col min="9220" max="9220" width="26.42578125" style="394" customWidth="1"/>
    <col min="9221" max="9221" width="8.85546875" style="394" bestFit="1" customWidth="1"/>
    <col min="9222" max="9222" width="7.28515625" style="394" bestFit="1" customWidth="1"/>
    <col min="9223" max="9223" width="9.85546875" style="394" customWidth="1"/>
    <col min="9224" max="9224" width="13.42578125" style="394" bestFit="1" customWidth="1"/>
    <col min="9225" max="9225" width="9.85546875" style="394" customWidth="1"/>
    <col min="9226" max="9226" width="18.42578125" style="394" customWidth="1"/>
    <col min="9227" max="9227" width="12" style="394" customWidth="1"/>
    <col min="9228" max="9228" width="18.42578125" style="394" customWidth="1"/>
    <col min="9229" max="9229" width="9.42578125" style="394" bestFit="1" customWidth="1"/>
    <col min="9230" max="9231" width="18.42578125" style="394" customWidth="1"/>
    <col min="9232" max="9232" width="18.7109375" style="394" customWidth="1"/>
    <col min="9233" max="9233" width="12.140625" style="394" bestFit="1" customWidth="1"/>
    <col min="9234" max="9472" width="11.42578125" style="394"/>
    <col min="9473" max="9473" width="8" style="394" customWidth="1"/>
    <col min="9474" max="9474" width="15.5703125" style="394" bestFit="1" customWidth="1"/>
    <col min="9475" max="9475" width="18.28515625" style="394" customWidth="1"/>
    <col min="9476" max="9476" width="26.42578125" style="394" customWidth="1"/>
    <col min="9477" max="9477" width="8.85546875" style="394" bestFit="1" customWidth="1"/>
    <col min="9478" max="9478" width="7.28515625" style="394" bestFit="1" customWidth="1"/>
    <col min="9479" max="9479" width="9.85546875" style="394" customWidth="1"/>
    <col min="9480" max="9480" width="13.42578125" style="394" bestFit="1" customWidth="1"/>
    <col min="9481" max="9481" width="9.85546875" style="394" customWidth="1"/>
    <col min="9482" max="9482" width="18.42578125" style="394" customWidth="1"/>
    <col min="9483" max="9483" width="12" style="394" customWidth="1"/>
    <col min="9484" max="9484" width="18.42578125" style="394" customWidth="1"/>
    <col min="9485" max="9485" width="9.42578125" style="394" bestFit="1" customWidth="1"/>
    <col min="9486" max="9487" width="18.42578125" style="394" customWidth="1"/>
    <col min="9488" max="9488" width="18.7109375" style="394" customWidth="1"/>
    <col min="9489" max="9489" width="12.140625" style="394" bestFit="1" customWidth="1"/>
    <col min="9490" max="9728" width="11.42578125" style="394"/>
    <col min="9729" max="9729" width="8" style="394" customWidth="1"/>
    <col min="9730" max="9730" width="15.5703125" style="394" bestFit="1" customWidth="1"/>
    <col min="9731" max="9731" width="18.28515625" style="394" customWidth="1"/>
    <col min="9732" max="9732" width="26.42578125" style="394" customWidth="1"/>
    <col min="9733" max="9733" width="8.85546875" style="394" bestFit="1" customWidth="1"/>
    <col min="9734" max="9734" width="7.28515625" style="394" bestFit="1" customWidth="1"/>
    <col min="9735" max="9735" width="9.85546875" style="394" customWidth="1"/>
    <col min="9736" max="9736" width="13.42578125" style="394" bestFit="1" customWidth="1"/>
    <col min="9737" max="9737" width="9.85546875" style="394" customWidth="1"/>
    <col min="9738" max="9738" width="18.42578125" style="394" customWidth="1"/>
    <col min="9739" max="9739" width="12" style="394" customWidth="1"/>
    <col min="9740" max="9740" width="18.42578125" style="394" customWidth="1"/>
    <col min="9741" max="9741" width="9.42578125" style="394" bestFit="1" customWidth="1"/>
    <col min="9742" max="9743" width="18.42578125" style="394" customWidth="1"/>
    <col min="9744" max="9744" width="18.7109375" style="394" customWidth="1"/>
    <col min="9745" max="9745" width="12.140625" style="394" bestFit="1" customWidth="1"/>
    <col min="9746" max="9984" width="11.42578125" style="394"/>
    <col min="9985" max="9985" width="8" style="394" customWidth="1"/>
    <col min="9986" max="9986" width="15.5703125" style="394" bestFit="1" customWidth="1"/>
    <col min="9987" max="9987" width="18.28515625" style="394" customWidth="1"/>
    <col min="9988" max="9988" width="26.42578125" style="394" customWidth="1"/>
    <col min="9989" max="9989" width="8.85546875" style="394" bestFit="1" customWidth="1"/>
    <col min="9990" max="9990" width="7.28515625" style="394" bestFit="1" customWidth="1"/>
    <col min="9991" max="9991" width="9.85546875" style="394" customWidth="1"/>
    <col min="9992" max="9992" width="13.42578125" style="394" bestFit="1" customWidth="1"/>
    <col min="9993" max="9993" width="9.85546875" style="394" customWidth="1"/>
    <col min="9994" max="9994" width="18.42578125" style="394" customWidth="1"/>
    <col min="9995" max="9995" width="12" style="394" customWidth="1"/>
    <col min="9996" max="9996" width="18.42578125" style="394" customWidth="1"/>
    <col min="9997" max="9997" width="9.42578125" style="394" bestFit="1" customWidth="1"/>
    <col min="9998" max="9999" width="18.42578125" style="394" customWidth="1"/>
    <col min="10000" max="10000" width="18.7109375" style="394" customWidth="1"/>
    <col min="10001" max="10001" width="12.140625" style="394" bestFit="1" customWidth="1"/>
    <col min="10002" max="10240" width="11.42578125" style="394"/>
    <col min="10241" max="10241" width="8" style="394" customWidth="1"/>
    <col min="10242" max="10242" width="15.5703125" style="394" bestFit="1" customWidth="1"/>
    <col min="10243" max="10243" width="18.28515625" style="394" customWidth="1"/>
    <col min="10244" max="10244" width="26.42578125" style="394" customWidth="1"/>
    <col min="10245" max="10245" width="8.85546875" style="394" bestFit="1" customWidth="1"/>
    <col min="10246" max="10246" width="7.28515625" style="394" bestFit="1" customWidth="1"/>
    <col min="10247" max="10247" width="9.85546875" style="394" customWidth="1"/>
    <col min="10248" max="10248" width="13.42578125" style="394" bestFit="1" customWidth="1"/>
    <col min="10249" max="10249" width="9.85546875" style="394" customWidth="1"/>
    <col min="10250" max="10250" width="18.42578125" style="394" customWidth="1"/>
    <col min="10251" max="10251" width="12" style="394" customWidth="1"/>
    <col min="10252" max="10252" width="18.42578125" style="394" customWidth="1"/>
    <col min="10253" max="10253" width="9.42578125" style="394" bestFit="1" customWidth="1"/>
    <col min="10254" max="10255" width="18.42578125" style="394" customWidth="1"/>
    <col min="10256" max="10256" width="18.7109375" style="394" customWidth="1"/>
    <col min="10257" max="10257" width="12.140625" style="394" bestFit="1" customWidth="1"/>
    <col min="10258" max="10496" width="11.42578125" style="394"/>
    <col min="10497" max="10497" width="8" style="394" customWidth="1"/>
    <col min="10498" max="10498" width="15.5703125" style="394" bestFit="1" customWidth="1"/>
    <col min="10499" max="10499" width="18.28515625" style="394" customWidth="1"/>
    <col min="10500" max="10500" width="26.42578125" style="394" customWidth="1"/>
    <col min="10501" max="10501" width="8.85546875" style="394" bestFit="1" customWidth="1"/>
    <col min="10502" max="10502" width="7.28515625" style="394" bestFit="1" customWidth="1"/>
    <col min="10503" max="10503" width="9.85546875" style="394" customWidth="1"/>
    <col min="10504" max="10504" width="13.42578125" style="394" bestFit="1" customWidth="1"/>
    <col min="10505" max="10505" width="9.85546875" style="394" customWidth="1"/>
    <col min="10506" max="10506" width="18.42578125" style="394" customWidth="1"/>
    <col min="10507" max="10507" width="12" style="394" customWidth="1"/>
    <col min="10508" max="10508" width="18.42578125" style="394" customWidth="1"/>
    <col min="10509" max="10509" width="9.42578125" style="394" bestFit="1" customWidth="1"/>
    <col min="10510" max="10511" width="18.42578125" style="394" customWidth="1"/>
    <col min="10512" max="10512" width="18.7109375" style="394" customWidth="1"/>
    <col min="10513" max="10513" width="12.140625" style="394" bestFit="1" customWidth="1"/>
    <col min="10514" max="10752" width="11.42578125" style="394"/>
    <col min="10753" max="10753" width="8" style="394" customWidth="1"/>
    <col min="10754" max="10754" width="15.5703125" style="394" bestFit="1" customWidth="1"/>
    <col min="10755" max="10755" width="18.28515625" style="394" customWidth="1"/>
    <col min="10756" max="10756" width="26.42578125" style="394" customWidth="1"/>
    <col min="10757" max="10757" width="8.85546875" style="394" bestFit="1" customWidth="1"/>
    <col min="10758" max="10758" width="7.28515625" style="394" bestFit="1" customWidth="1"/>
    <col min="10759" max="10759" width="9.85546875" style="394" customWidth="1"/>
    <col min="10760" max="10760" width="13.42578125" style="394" bestFit="1" customWidth="1"/>
    <col min="10761" max="10761" width="9.85546875" style="394" customWidth="1"/>
    <col min="10762" max="10762" width="18.42578125" style="394" customWidth="1"/>
    <col min="10763" max="10763" width="12" style="394" customWidth="1"/>
    <col min="10764" max="10764" width="18.42578125" style="394" customWidth="1"/>
    <col min="10765" max="10765" width="9.42578125" style="394" bestFit="1" customWidth="1"/>
    <col min="10766" max="10767" width="18.42578125" style="394" customWidth="1"/>
    <col min="10768" max="10768" width="18.7109375" style="394" customWidth="1"/>
    <col min="10769" max="10769" width="12.140625" style="394" bestFit="1" customWidth="1"/>
    <col min="10770" max="11008" width="11.42578125" style="394"/>
    <col min="11009" max="11009" width="8" style="394" customWidth="1"/>
    <col min="11010" max="11010" width="15.5703125" style="394" bestFit="1" customWidth="1"/>
    <col min="11011" max="11011" width="18.28515625" style="394" customWidth="1"/>
    <col min="11012" max="11012" width="26.42578125" style="394" customWidth="1"/>
    <col min="11013" max="11013" width="8.85546875" style="394" bestFit="1" customWidth="1"/>
    <col min="11014" max="11014" width="7.28515625" style="394" bestFit="1" customWidth="1"/>
    <col min="11015" max="11015" width="9.85546875" style="394" customWidth="1"/>
    <col min="11016" max="11016" width="13.42578125" style="394" bestFit="1" customWidth="1"/>
    <col min="11017" max="11017" width="9.85546875" style="394" customWidth="1"/>
    <col min="11018" max="11018" width="18.42578125" style="394" customWidth="1"/>
    <col min="11019" max="11019" width="12" style="394" customWidth="1"/>
    <col min="11020" max="11020" width="18.42578125" style="394" customWidth="1"/>
    <col min="11021" max="11021" width="9.42578125" style="394" bestFit="1" customWidth="1"/>
    <col min="11022" max="11023" width="18.42578125" style="394" customWidth="1"/>
    <col min="11024" max="11024" width="18.7109375" style="394" customWidth="1"/>
    <col min="11025" max="11025" width="12.140625" style="394" bestFit="1" customWidth="1"/>
    <col min="11026" max="11264" width="11.42578125" style="394"/>
    <col min="11265" max="11265" width="8" style="394" customWidth="1"/>
    <col min="11266" max="11266" width="15.5703125" style="394" bestFit="1" customWidth="1"/>
    <col min="11267" max="11267" width="18.28515625" style="394" customWidth="1"/>
    <col min="11268" max="11268" width="26.42578125" style="394" customWidth="1"/>
    <col min="11269" max="11269" width="8.85546875" style="394" bestFit="1" customWidth="1"/>
    <col min="11270" max="11270" width="7.28515625" style="394" bestFit="1" customWidth="1"/>
    <col min="11271" max="11271" width="9.85546875" style="394" customWidth="1"/>
    <col min="11272" max="11272" width="13.42578125" style="394" bestFit="1" customWidth="1"/>
    <col min="11273" max="11273" width="9.85546875" style="394" customWidth="1"/>
    <col min="11274" max="11274" width="18.42578125" style="394" customWidth="1"/>
    <col min="11275" max="11275" width="12" style="394" customWidth="1"/>
    <col min="11276" max="11276" width="18.42578125" style="394" customWidth="1"/>
    <col min="11277" max="11277" width="9.42578125" style="394" bestFit="1" customWidth="1"/>
    <col min="11278" max="11279" width="18.42578125" style="394" customWidth="1"/>
    <col min="11280" max="11280" width="18.7109375" style="394" customWidth="1"/>
    <col min="11281" max="11281" width="12.140625" style="394" bestFit="1" customWidth="1"/>
    <col min="11282" max="11520" width="11.42578125" style="394"/>
    <col min="11521" max="11521" width="8" style="394" customWidth="1"/>
    <col min="11522" max="11522" width="15.5703125" style="394" bestFit="1" customWidth="1"/>
    <col min="11523" max="11523" width="18.28515625" style="394" customWidth="1"/>
    <col min="11524" max="11524" width="26.42578125" style="394" customWidth="1"/>
    <col min="11525" max="11525" width="8.85546875" style="394" bestFit="1" customWidth="1"/>
    <col min="11526" max="11526" width="7.28515625" style="394" bestFit="1" customWidth="1"/>
    <col min="11527" max="11527" width="9.85546875" style="394" customWidth="1"/>
    <col min="11528" max="11528" width="13.42578125" style="394" bestFit="1" customWidth="1"/>
    <col min="11529" max="11529" width="9.85546875" style="394" customWidth="1"/>
    <col min="11530" max="11530" width="18.42578125" style="394" customWidth="1"/>
    <col min="11531" max="11531" width="12" style="394" customWidth="1"/>
    <col min="11532" max="11532" width="18.42578125" style="394" customWidth="1"/>
    <col min="11533" max="11533" width="9.42578125" style="394" bestFit="1" customWidth="1"/>
    <col min="11534" max="11535" width="18.42578125" style="394" customWidth="1"/>
    <col min="11536" max="11536" width="18.7109375" style="394" customWidth="1"/>
    <col min="11537" max="11537" width="12.140625" style="394" bestFit="1" customWidth="1"/>
    <col min="11538" max="11776" width="11.42578125" style="394"/>
    <col min="11777" max="11777" width="8" style="394" customWidth="1"/>
    <col min="11778" max="11778" width="15.5703125" style="394" bestFit="1" customWidth="1"/>
    <col min="11779" max="11779" width="18.28515625" style="394" customWidth="1"/>
    <col min="11780" max="11780" width="26.42578125" style="394" customWidth="1"/>
    <col min="11781" max="11781" width="8.85546875" style="394" bestFit="1" customWidth="1"/>
    <col min="11782" max="11782" width="7.28515625" style="394" bestFit="1" customWidth="1"/>
    <col min="11783" max="11783" width="9.85546875" style="394" customWidth="1"/>
    <col min="11784" max="11784" width="13.42578125" style="394" bestFit="1" customWidth="1"/>
    <col min="11785" max="11785" width="9.85546875" style="394" customWidth="1"/>
    <col min="11786" max="11786" width="18.42578125" style="394" customWidth="1"/>
    <col min="11787" max="11787" width="12" style="394" customWidth="1"/>
    <col min="11788" max="11788" width="18.42578125" style="394" customWidth="1"/>
    <col min="11789" max="11789" width="9.42578125" style="394" bestFit="1" customWidth="1"/>
    <col min="11790" max="11791" width="18.42578125" style="394" customWidth="1"/>
    <col min="11792" max="11792" width="18.7109375" style="394" customWidth="1"/>
    <col min="11793" max="11793" width="12.140625" style="394" bestFit="1" customWidth="1"/>
    <col min="11794" max="12032" width="11.42578125" style="394"/>
    <col min="12033" max="12033" width="8" style="394" customWidth="1"/>
    <col min="12034" max="12034" width="15.5703125" style="394" bestFit="1" customWidth="1"/>
    <col min="12035" max="12035" width="18.28515625" style="394" customWidth="1"/>
    <col min="12036" max="12036" width="26.42578125" style="394" customWidth="1"/>
    <col min="12037" max="12037" width="8.85546875" style="394" bestFit="1" customWidth="1"/>
    <col min="12038" max="12038" width="7.28515625" style="394" bestFit="1" customWidth="1"/>
    <col min="12039" max="12039" width="9.85546875" style="394" customWidth="1"/>
    <col min="12040" max="12040" width="13.42578125" style="394" bestFit="1" customWidth="1"/>
    <col min="12041" max="12041" width="9.85546875" style="394" customWidth="1"/>
    <col min="12042" max="12042" width="18.42578125" style="394" customWidth="1"/>
    <col min="12043" max="12043" width="12" style="394" customWidth="1"/>
    <col min="12044" max="12044" width="18.42578125" style="394" customWidth="1"/>
    <col min="12045" max="12045" width="9.42578125" style="394" bestFit="1" customWidth="1"/>
    <col min="12046" max="12047" width="18.42578125" style="394" customWidth="1"/>
    <col min="12048" max="12048" width="18.7109375" style="394" customWidth="1"/>
    <col min="12049" max="12049" width="12.140625" style="394" bestFit="1" customWidth="1"/>
    <col min="12050" max="12288" width="11.42578125" style="394"/>
    <col min="12289" max="12289" width="8" style="394" customWidth="1"/>
    <col min="12290" max="12290" width="15.5703125" style="394" bestFit="1" customWidth="1"/>
    <col min="12291" max="12291" width="18.28515625" style="394" customWidth="1"/>
    <col min="12292" max="12292" width="26.42578125" style="394" customWidth="1"/>
    <col min="12293" max="12293" width="8.85546875" style="394" bestFit="1" customWidth="1"/>
    <col min="12294" max="12294" width="7.28515625" style="394" bestFit="1" customWidth="1"/>
    <col min="12295" max="12295" width="9.85546875" style="394" customWidth="1"/>
    <col min="12296" max="12296" width="13.42578125" style="394" bestFit="1" customWidth="1"/>
    <col min="12297" max="12297" width="9.85546875" style="394" customWidth="1"/>
    <col min="12298" max="12298" width="18.42578125" style="394" customWidth="1"/>
    <col min="12299" max="12299" width="12" style="394" customWidth="1"/>
    <col min="12300" max="12300" width="18.42578125" style="394" customWidth="1"/>
    <col min="12301" max="12301" width="9.42578125" style="394" bestFit="1" customWidth="1"/>
    <col min="12302" max="12303" width="18.42578125" style="394" customWidth="1"/>
    <col min="12304" max="12304" width="18.7109375" style="394" customWidth="1"/>
    <col min="12305" max="12305" width="12.140625" style="394" bestFit="1" customWidth="1"/>
    <col min="12306" max="12544" width="11.42578125" style="394"/>
    <col min="12545" max="12545" width="8" style="394" customWidth="1"/>
    <col min="12546" max="12546" width="15.5703125" style="394" bestFit="1" customWidth="1"/>
    <col min="12547" max="12547" width="18.28515625" style="394" customWidth="1"/>
    <col min="12548" max="12548" width="26.42578125" style="394" customWidth="1"/>
    <col min="12549" max="12549" width="8.85546875" style="394" bestFit="1" customWidth="1"/>
    <col min="12550" max="12550" width="7.28515625" style="394" bestFit="1" customWidth="1"/>
    <col min="12551" max="12551" width="9.85546875" style="394" customWidth="1"/>
    <col min="12552" max="12552" width="13.42578125" style="394" bestFit="1" customWidth="1"/>
    <col min="12553" max="12553" width="9.85546875" style="394" customWidth="1"/>
    <col min="12554" max="12554" width="18.42578125" style="394" customWidth="1"/>
    <col min="12555" max="12555" width="12" style="394" customWidth="1"/>
    <col min="12556" max="12556" width="18.42578125" style="394" customWidth="1"/>
    <col min="12557" max="12557" width="9.42578125" style="394" bestFit="1" customWidth="1"/>
    <col min="12558" max="12559" width="18.42578125" style="394" customWidth="1"/>
    <col min="12560" max="12560" width="18.7109375" style="394" customWidth="1"/>
    <col min="12561" max="12561" width="12.140625" style="394" bestFit="1" customWidth="1"/>
    <col min="12562" max="12800" width="11.42578125" style="394"/>
    <col min="12801" max="12801" width="8" style="394" customWidth="1"/>
    <col min="12802" max="12802" width="15.5703125" style="394" bestFit="1" customWidth="1"/>
    <col min="12803" max="12803" width="18.28515625" style="394" customWidth="1"/>
    <col min="12804" max="12804" width="26.42578125" style="394" customWidth="1"/>
    <col min="12805" max="12805" width="8.85546875" style="394" bestFit="1" customWidth="1"/>
    <col min="12806" max="12806" width="7.28515625" style="394" bestFit="1" customWidth="1"/>
    <col min="12807" max="12807" width="9.85546875" style="394" customWidth="1"/>
    <col min="12808" max="12808" width="13.42578125" style="394" bestFit="1" customWidth="1"/>
    <col min="12809" max="12809" width="9.85546875" style="394" customWidth="1"/>
    <col min="12810" max="12810" width="18.42578125" style="394" customWidth="1"/>
    <col min="12811" max="12811" width="12" style="394" customWidth="1"/>
    <col min="12812" max="12812" width="18.42578125" style="394" customWidth="1"/>
    <col min="12813" max="12813" width="9.42578125" style="394" bestFit="1" customWidth="1"/>
    <col min="12814" max="12815" width="18.42578125" style="394" customWidth="1"/>
    <col min="12816" max="12816" width="18.7109375" style="394" customWidth="1"/>
    <col min="12817" max="12817" width="12.140625" style="394" bestFit="1" customWidth="1"/>
    <col min="12818" max="13056" width="11.42578125" style="394"/>
    <col min="13057" max="13057" width="8" style="394" customWidth="1"/>
    <col min="13058" max="13058" width="15.5703125" style="394" bestFit="1" customWidth="1"/>
    <col min="13059" max="13059" width="18.28515625" style="394" customWidth="1"/>
    <col min="13060" max="13060" width="26.42578125" style="394" customWidth="1"/>
    <col min="13061" max="13061" width="8.85546875" style="394" bestFit="1" customWidth="1"/>
    <col min="13062" max="13062" width="7.28515625" style="394" bestFit="1" customWidth="1"/>
    <col min="13063" max="13063" width="9.85546875" style="394" customWidth="1"/>
    <col min="13064" max="13064" width="13.42578125" style="394" bestFit="1" customWidth="1"/>
    <col min="13065" max="13065" width="9.85546875" style="394" customWidth="1"/>
    <col min="13066" max="13066" width="18.42578125" style="394" customWidth="1"/>
    <col min="13067" max="13067" width="12" style="394" customWidth="1"/>
    <col min="13068" max="13068" width="18.42578125" style="394" customWidth="1"/>
    <col min="13069" max="13069" width="9.42578125" style="394" bestFit="1" customWidth="1"/>
    <col min="13070" max="13071" width="18.42578125" style="394" customWidth="1"/>
    <col min="13072" max="13072" width="18.7109375" style="394" customWidth="1"/>
    <col min="13073" max="13073" width="12.140625" style="394" bestFit="1" customWidth="1"/>
    <col min="13074" max="13312" width="11.42578125" style="394"/>
    <col min="13313" max="13313" width="8" style="394" customWidth="1"/>
    <col min="13314" max="13314" width="15.5703125" style="394" bestFit="1" customWidth="1"/>
    <col min="13315" max="13315" width="18.28515625" style="394" customWidth="1"/>
    <col min="13316" max="13316" width="26.42578125" style="394" customWidth="1"/>
    <col min="13317" max="13317" width="8.85546875" style="394" bestFit="1" customWidth="1"/>
    <col min="13318" max="13318" width="7.28515625" style="394" bestFit="1" customWidth="1"/>
    <col min="13319" max="13319" width="9.85546875" style="394" customWidth="1"/>
    <col min="13320" max="13320" width="13.42578125" style="394" bestFit="1" customWidth="1"/>
    <col min="13321" max="13321" width="9.85546875" style="394" customWidth="1"/>
    <col min="13322" max="13322" width="18.42578125" style="394" customWidth="1"/>
    <col min="13323" max="13323" width="12" style="394" customWidth="1"/>
    <col min="13324" max="13324" width="18.42578125" style="394" customWidth="1"/>
    <col min="13325" max="13325" width="9.42578125" style="394" bestFit="1" customWidth="1"/>
    <col min="13326" max="13327" width="18.42578125" style="394" customWidth="1"/>
    <col min="13328" max="13328" width="18.7109375" style="394" customWidth="1"/>
    <col min="13329" max="13329" width="12.140625" style="394" bestFit="1" customWidth="1"/>
    <col min="13330" max="13568" width="11.42578125" style="394"/>
    <col min="13569" max="13569" width="8" style="394" customWidth="1"/>
    <col min="13570" max="13570" width="15.5703125" style="394" bestFit="1" customWidth="1"/>
    <col min="13571" max="13571" width="18.28515625" style="394" customWidth="1"/>
    <col min="13572" max="13572" width="26.42578125" style="394" customWidth="1"/>
    <col min="13573" max="13573" width="8.85546875" style="394" bestFit="1" customWidth="1"/>
    <col min="13574" max="13574" width="7.28515625" style="394" bestFit="1" customWidth="1"/>
    <col min="13575" max="13575" width="9.85546875" style="394" customWidth="1"/>
    <col min="13576" max="13576" width="13.42578125" style="394" bestFit="1" customWidth="1"/>
    <col min="13577" max="13577" width="9.85546875" style="394" customWidth="1"/>
    <col min="13578" max="13578" width="18.42578125" style="394" customWidth="1"/>
    <col min="13579" max="13579" width="12" style="394" customWidth="1"/>
    <col min="13580" max="13580" width="18.42578125" style="394" customWidth="1"/>
    <col min="13581" max="13581" width="9.42578125" style="394" bestFit="1" customWidth="1"/>
    <col min="13582" max="13583" width="18.42578125" style="394" customWidth="1"/>
    <col min="13584" max="13584" width="18.7109375" style="394" customWidth="1"/>
    <col min="13585" max="13585" width="12.140625" style="394" bestFit="1" customWidth="1"/>
    <col min="13586" max="13824" width="11.42578125" style="394"/>
    <col min="13825" max="13825" width="8" style="394" customWidth="1"/>
    <col min="13826" max="13826" width="15.5703125" style="394" bestFit="1" customWidth="1"/>
    <col min="13827" max="13827" width="18.28515625" style="394" customWidth="1"/>
    <col min="13828" max="13828" width="26.42578125" style="394" customWidth="1"/>
    <col min="13829" max="13829" width="8.85546875" style="394" bestFit="1" customWidth="1"/>
    <col min="13830" max="13830" width="7.28515625" style="394" bestFit="1" customWidth="1"/>
    <col min="13831" max="13831" width="9.85546875" style="394" customWidth="1"/>
    <col min="13832" max="13832" width="13.42578125" style="394" bestFit="1" customWidth="1"/>
    <col min="13833" max="13833" width="9.85546875" style="394" customWidth="1"/>
    <col min="13834" max="13834" width="18.42578125" style="394" customWidth="1"/>
    <col min="13835" max="13835" width="12" style="394" customWidth="1"/>
    <col min="13836" max="13836" width="18.42578125" style="394" customWidth="1"/>
    <col min="13837" max="13837" width="9.42578125" style="394" bestFit="1" customWidth="1"/>
    <col min="13838" max="13839" width="18.42578125" style="394" customWidth="1"/>
    <col min="13840" max="13840" width="18.7109375" style="394" customWidth="1"/>
    <col min="13841" max="13841" width="12.140625" style="394" bestFit="1" customWidth="1"/>
    <col min="13842" max="14080" width="11.42578125" style="394"/>
    <col min="14081" max="14081" width="8" style="394" customWidth="1"/>
    <col min="14082" max="14082" width="15.5703125" style="394" bestFit="1" customWidth="1"/>
    <col min="14083" max="14083" width="18.28515625" style="394" customWidth="1"/>
    <col min="14084" max="14084" width="26.42578125" style="394" customWidth="1"/>
    <col min="14085" max="14085" width="8.85546875" style="394" bestFit="1" customWidth="1"/>
    <col min="14086" max="14086" width="7.28515625" style="394" bestFit="1" customWidth="1"/>
    <col min="14087" max="14087" width="9.85546875" style="394" customWidth="1"/>
    <col min="14088" max="14088" width="13.42578125" style="394" bestFit="1" customWidth="1"/>
    <col min="14089" max="14089" width="9.85546875" style="394" customWidth="1"/>
    <col min="14090" max="14090" width="18.42578125" style="394" customWidth="1"/>
    <col min="14091" max="14091" width="12" style="394" customWidth="1"/>
    <col min="14092" max="14092" width="18.42578125" style="394" customWidth="1"/>
    <col min="14093" max="14093" width="9.42578125" style="394" bestFit="1" customWidth="1"/>
    <col min="14094" max="14095" width="18.42578125" style="394" customWidth="1"/>
    <col min="14096" max="14096" width="18.7109375" style="394" customWidth="1"/>
    <col min="14097" max="14097" width="12.140625" style="394" bestFit="1" customWidth="1"/>
    <col min="14098" max="14336" width="11.42578125" style="394"/>
    <col min="14337" max="14337" width="8" style="394" customWidth="1"/>
    <col min="14338" max="14338" width="15.5703125" style="394" bestFit="1" customWidth="1"/>
    <col min="14339" max="14339" width="18.28515625" style="394" customWidth="1"/>
    <col min="14340" max="14340" width="26.42578125" style="394" customWidth="1"/>
    <col min="14341" max="14341" width="8.85546875" style="394" bestFit="1" customWidth="1"/>
    <col min="14342" max="14342" width="7.28515625" style="394" bestFit="1" customWidth="1"/>
    <col min="14343" max="14343" width="9.85546875" style="394" customWidth="1"/>
    <col min="14344" max="14344" width="13.42578125" style="394" bestFit="1" customWidth="1"/>
    <col min="14345" max="14345" width="9.85546875" style="394" customWidth="1"/>
    <col min="14346" max="14346" width="18.42578125" style="394" customWidth="1"/>
    <col min="14347" max="14347" width="12" style="394" customWidth="1"/>
    <col min="14348" max="14348" width="18.42578125" style="394" customWidth="1"/>
    <col min="14349" max="14349" width="9.42578125" style="394" bestFit="1" customWidth="1"/>
    <col min="14350" max="14351" width="18.42578125" style="394" customWidth="1"/>
    <col min="14352" max="14352" width="18.7109375" style="394" customWidth="1"/>
    <col min="14353" max="14353" width="12.140625" style="394" bestFit="1" customWidth="1"/>
    <col min="14354" max="14592" width="11.42578125" style="394"/>
    <col min="14593" max="14593" width="8" style="394" customWidth="1"/>
    <col min="14594" max="14594" width="15.5703125" style="394" bestFit="1" customWidth="1"/>
    <col min="14595" max="14595" width="18.28515625" style="394" customWidth="1"/>
    <col min="14596" max="14596" width="26.42578125" style="394" customWidth="1"/>
    <col min="14597" max="14597" width="8.85546875" style="394" bestFit="1" customWidth="1"/>
    <col min="14598" max="14598" width="7.28515625" style="394" bestFit="1" customWidth="1"/>
    <col min="14599" max="14599" width="9.85546875" style="394" customWidth="1"/>
    <col min="14600" max="14600" width="13.42578125" style="394" bestFit="1" customWidth="1"/>
    <col min="14601" max="14601" width="9.85546875" style="394" customWidth="1"/>
    <col min="14602" max="14602" width="18.42578125" style="394" customWidth="1"/>
    <col min="14603" max="14603" width="12" style="394" customWidth="1"/>
    <col min="14604" max="14604" width="18.42578125" style="394" customWidth="1"/>
    <col min="14605" max="14605" width="9.42578125" style="394" bestFit="1" customWidth="1"/>
    <col min="14606" max="14607" width="18.42578125" style="394" customWidth="1"/>
    <col min="14608" max="14608" width="18.7109375" style="394" customWidth="1"/>
    <col min="14609" max="14609" width="12.140625" style="394" bestFit="1" customWidth="1"/>
    <col min="14610" max="14848" width="11.42578125" style="394"/>
    <col min="14849" max="14849" width="8" style="394" customWidth="1"/>
    <col min="14850" max="14850" width="15.5703125" style="394" bestFit="1" customWidth="1"/>
    <col min="14851" max="14851" width="18.28515625" style="394" customWidth="1"/>
    <col min="14852" max="14852" width="26.42578125" style="394" customWidth="1"/>
    <col min="14853" max="14853" width="8.85546875" style="394" bestFit="1" customWidth="1"/>
    <col min="14854" max="14854" width="7.28515625" style="394" bestFit="1" customWidth="1"/>
    <col min="14855" max="14855" width="9.85546875" style="394" customWidth="1"/>
    <col min="14856" max="14856" width="13.42578125" style="394" bestFit="1" customWidth="1"/>
    <col min="14857" max="14857" width="9.85546875" style="394" customWidth="1"/>
    <col min="14858" max="14858" width="18.42578125" style="394" customWidth="1"/>
    <col min="14859" max="14859" width="12" style="394" customWidth="1"/>
    <col min="14860" max="14860" width="18.42578125" style="394" customWidth="1"/>
    <col min="14861" max="14861" width="9.42578125" style="394" bestFit="1" customWidth="1"/>
    <col min="14862" max="14863" width="18.42578125" style="394" customWidth="1"/>
    <col min="14864" max="14864" width="18.7109375" style="394" customWidth="1"/>
    <col min="14865" max="14865" width="12.140625" style="394" bestFit="1" customWidth="1"/>
    <col min="14866" max="15104" width="11.42578125" style="394"/>
    <col min="15105" max="15105" width="8" style="394" customWidth="1"/>
    <col min="15106" max="15106" width="15.5703125" style="394" bestFit="1" customWidth="1"/>
    <col min="15107" max="15107" width="18.28515625" style="394" customWidth="1"/>
    <col min="15108" max="15108" width="26.42578125" style="394" customWidth="1"/>
    <col min="15109" max="15109" width="8.85546875" style="394" bestFit="1" customWidth="1"/>
    <col min="15110" max="15110" width="7.28515625" style="394" bestFit="1" customWidth="1"/>
    <col min="15111" max="15111" width="9.85546875" style="394" customWidth="1"/>
    <col min="15112" max="15112" width="13.42578125" style="394" bestFit="1" customWidth="1"/>
    <col min="15113" max="15113" width="9.85546875" style="394" customWidth="1"/>
    <col min="15114" max="15114" width="18.42578125" style="394" customWidth="1"/>
    <col min="15115" max="15115" width="12" style="394" customWidth="1"/>
    <col min="15116" max="15116" width="18.42578125" style="394" customWidth="1"/>
    <col min="15117" max="15117" width="9.42578125" style="394" bestFit="1" customWidth="1"/>
    <col min="15118" max="15119" width="18.42578125" style="394" customWidth="1"/>
    <col min="15120" max="15120" width="18.7109375" style="394" customWidth="1"/>
    <col min="15121" max="15121" width="12.140625" style="394" bestFit="1" customWidth="1"/>
    <col min="15122" max="15360" width="11.42578125" style="394"/>
    <col min="15361" max="15361" width="8" style="394" customWidth="1"/>
    <col min="15362" max="15362" width="15.5703125" style="394" bestFit="1" customWidth="1"/>
    <col min="15363" max="15363" width="18.28515625" style="394" customWidth="1"/>
    <col min="15364" max="15364" width="26.42578125" style="394" customWidth="1"/>
    <col min="15365" max="15365" width="8.85546875" style="394" bestFit="1" customWidth="1"/>
    <col min="15366" max="15366" width="7.28515625" style="394" bestFit="1" customWidth="1"/>
    <col min="15367" max="15367" width="9.85546875" style="394" customWidth="1"/>
    <col min="15368" max="15368" width="13.42578125" style="394" bestFit="1" customWidth="1"/>
    <col min="15369" max="15369" width="9.85546875" style="394" customWidth="1"/>
    <col min="15370" max="15370" width="18.42578125" style="394" customWidth="1"/>
    <col min="15371" max="15371" width="12" style="394" customWidth="1"/>
    <col min="15372" max="15372" width="18.42578125" style="394" customWidth="1"/>
    <col min="15373" max="15373" width="9.42578125" style="394" bestFit="1" customWidth="1"/>
    <col min="15374" max="15375" width="18.42578125" style="394" customWidth="1"/>
    <col min="15376" max="15376" width="18.7109375" style="394" customWidth="1"/>
    <col min="15377" max="15377" width="12.140625" style="394" bestFit="1" customWidth="1"/>
    <col min="15378" max="15616" width="11.42578125" style="394"/>
    <col min="15617" max="15617" width="8" style="394" customWidth="1"/>
    <col min="15618" max="15618" width="15.5703125" style="394" bestFit="1" customWidth="1"/>
    <col min="15619" max="15619" width="18.28515625" style="394" customWidth="1"/>
    <col min="15620" max="15620" width="26.42578125" style="394" customWidth="1"/>
    <col min="15621" max="15621" width="8.85546875" style="394" bestFit="1" customWidth="1"/>
    <col min="15622" max="15622" width="7.28515625" style="394" bestFit="1" customWidth="1"/>
    <col min="15623" max="15623" width="9.85546875" style="394" customWidth="1"/>
    <col min="15624" max="15624" width="13.42578125" style="394" bestFit="1" customWidth="1"/>
    <col min="15625" max="15625" width="9.85546875" style="394" customWidth="1"/>
    <col min="15626" max="15626" width="18.42578125" style="394" customWidth="1"/>
    <col min="15627" max="15627" width="12" style="394" customWidth="1"/>
    <col min="15628" max="15628" width="18.42578125" style="394" customWidth="1"/>
    <col min="15629" max="15629" width="9.42578125" style="394" bestFit="1" customWidth="1"/>
    <col min="15630" max="15631" width="18.42578125" style="394" customWidth="1"/>
    <col min="15632" max="15632" width="18.7109375" style="394" customWidth="1"/>
    <col min="15633" max="15633" width="12.140625" style="394" bestFit="1" customWidth="1"/>
    <col min="15634" max="15872" width="11.42578125" style="394"/>
    <col min="15873" max="15873" width="8" style="394" customWidth="1"/>
    <col min="15874" max="15874" width="15.5703125" style="394" bestFit="1" customWidth="1"/>
    <col min="15875" max="15875" width="18.28515625" style="394" customWidth="1"/>
    <col min="15876" max="15876" width="26.42578125" style="394" customWidth="1"/>
    <col min="15877" max="15877" width="8.85546875" style="394" bestFit="1" customWidth="1"/>
    <col min="15878" max="15878" width="7.28515625" style="394" bestFit="1" customWidth="1"/>
    <col min="15879" max="15879" width="9.85546875" style="394" customWidth="1"/>
    <col min="15880" max="15880" width="13.42578125" style="394" bestFit="1" customWidth="1"/>
    <col min="15881" max="15881" width="9.85546875" style="394" customWidth="1"/>
    <col min="15882" max="15882" width="18.42578125" style="394" customWidth="1"/>
    <col min="15883" max="15883" width="12" style="394" customWidth="1"/>
    <col min="15884" max="15884" width="18.42578125" style="394" customWidth="1"/>
    <col min="15885" max="15885" width="9.42578125" style="394" bestFit="1" customWidth="1"/>
    <col min="15886" max="15887" width="18.42578125" style="394" customWidth="1"/>
    <col min="15888" max="15888" width="18.7109375" style="394" customWidth="1"/>
    <col min="15889" max="15889" width="12.140625" style="394" bestFit="1" customWidth="1"/>
    <col min="15890" max="16128" width="11.42578125" style="394"/>
    <col min="16129" max="16129" width="8" style="394" customWidth="1"/>
    <col min="16130" max="16130" width="15.5703125" style="394" bestFit="1" customWidth="1"/>
    <col min="16131" max="16131" width="18.28515625" style="394" customWidth="1"/>
    <col min="16132" max="16132" width="26.42578125" style="394" customWidth="1"/>
    <col min="16133" max="16133" width="8.85546875" style="394" bestFit="1" customWidth="1"/>
    <col min="16134" max="16134" width="7.28515625" style="394" bestFit="1" customWidth="1"/>
    <col min="16135" max="16135" width="9.85546875" style="394" customWidth="1"/>
    <col min="16136" max="16136" width="13.42578125" style="394" bestFit="1" customWidth="1"/>
    <col min="16137" max="16137" width="9.85546875" style="394" customWidth="1"/>
    <col min="16138" max="16138" width="18.42578125" style="394" customWidth="1"/>
    <col min="16139" max="16139" width="12" style="394" customWidth="1"/>
    <col min="16140" max="16140" width="18.42578125" style="394" customWidth="1"/>
    <col min="16141" max="16141" width="9.42578125" style="394" bestFit="1" customWidth="1"/>
    <col min="16142" max="16143" width="18.42578125" style="394" customWidth="1"/>
    <col min="16144" max="16144" width="18.7109375" style="394" customWidth="1"/>
    <col min="16145" max="16145" width="12.140625" style="394" bestFit="1" customWidth="1"/>
    <col min="16146" max="16384" width="11.42578125" style="394"/>
  </cols>
  <sheetData>
    <row r="1" spans="1:18" s="389" customFormat="1" ht="14.25" x14ac:dyDescent="0.25">
      <c r="A1" s="389" t="s">
        <v>221</v>
      </c>
      <c r="R1" s="389" t="s">
        <v>222</v>
      </c>
    </row>
    <row r="2" spans="1:18" s="389" customFormat="1" ht="14.25" x14ac:dyDescent="0.25">
      <c r="A2" s="389" t="s">
        <v>223</v>
      </c>
      <c r="R2" s="389" t="s">
        <v>224</v>
      </c>
    </row>
    <row r="3" spans="1:18" s="389" customFormat="1" ht="15.75" x14ac:dyDescent="0.25">
      <c r="A3" s="390" t="s">
        <v>225</v>
      </c>
      <c r="B3" s="390"/>
      <c r="C3" s="390"/>
      <c r="D3" s="390"/>
      <c r="E3" s="390"/>
      <c r="F3" s="390"/>
      <c r="G3" s="390"/>
      <c r="H3" s="390"/>
      <c r="I3" s="390"/>
      <c r="J3" s="390"/>
      <c r="K3" s="390"/>
      <c r="L3" s="390"/>
      <c r="M3" s="390"/>
      <c r="N3" s="390"/>
      <c r="R3" s="389" t="s">
        <v>226</v>
      </c>
    </row>
    <row r="4" spans="1:18" s="389" customFormat="1" ht="14.25" x14ac:dyDescent="0.25"/>
    <row r="5" spans="1:18" s="389" customFormat="1" ht="34.5" customHeight="1" x14ac:dyDescent="0.25">
      <c r="A5" s="391" t="s">
        <v>227</v>
      </c>
      <c r="B5" s="391"/>
      <c r="C5" s="391"/>
      <c r="D5" s="391"/>
      <c r="E5" s="391"/>
      <c r="F5" s="391"/>
      <c r="G5" s="391"/>
      <c r="H5" s="391"/>
      <c r="I5" s="391"/>
      <c r="J5" s="391"/>
      <c r="K5" s="391"/>
      <c r="L5" s="391"/>
      <c r="M5" s="391"/>
      <c r="N5" s="391"/>
      <c r="O5" s="391"/>
      <c r="P5" s="391"/>
    </row>
    <row r="7" spans="1:18" ht="27" customHeight="1" x14ac:dyDescent="0.25">
      <c r="A7" s="373" t="s">
        <v>160</v>
      </c>
      <c r="B7" s="392" t="s">
        <v>161</v>
      </c>
      <c r="C7" s="392"/>
      <c r="D7" s="392"/>
      <c r="E7" s="392"/>
      <c r="F7" s="392"/>
      <c r="G7" s="392"/>
      <c r="H7" s="392"/>
      <c r="I7" s="392"/>
      <c r="J7" s="328" t="s">
        <v>225</v>
      </c>
      <c r="K7" s="328"/>
      <c r="L7" s="328"/>
      <c r="M7" s="328"/>
      <c r="N7" s="328"/>
      <c r="O7" s="328"/>
      <c r="P7" s="393"/>
    </row>
    <row r="8" spans="1:18" ht="27" customHeight="1" x14ac:dyDescent="0.25">
      <c r="A8" s="373"/>
      <c r="B8" s="395" t="s">
        <v>228</v>
      </c>
      <c r="C8" s="395"/>
      <c r="D8" s="392" t="s">
        <v>229</v>
      </c>
      <c r="E8" s="392"/>
      <c r="F8" s="392"/>
      <c r="G8" s="392"/>
      <c r="H8" s="392"/>
      <c r="I8" s="392"/>
      <c r="J8" s="379" t="s">
        <v>167</v>
      </c>
      <c r="K8" s="328" t="s">
        <v>168</v>
      </c>
      <c r="L8" s="328"/>
      <c r="M8" s="328"/>
      <c r="N8" s="328"/>
      <c r="O8" s="328"/>
    </row>
    <row r="9" spans="1:18" ht="27" customHeight="1" x14ac:dyDescent="0.25">
      <c r="A9" s="373"/>
      <c r="B9" s="352"/>
      <c r="C9" s="373" t="s">
        <v>230</v>
      </c>
      <c r="D9" s="373" t="s">
        <v>231</v>
      </c>
      <c r="E9" s="373" t="s">
        <v>232</v>
      </c>
      <c r="F9" s="392" t="s">
        <v>233</v>
      </c>
      <c r="G9" s="392"/>
      <c r="H9" s="392"/>
      <c r="I9" s="392"/>
      <c r="J9" s="373" t="s">
        <v>234</v>
      </c>
      <c r="K9" s="373" t="s">
        <v>235</v>
      </c>
      <c r="L9" s="396" t="s">
        <v>236</v>
      </c>
      <c r="M9" s="373" t="s">
        <v>237</v>
      </c>
      <c r="N9" s="396" t="s">
        <v>177</v>
      </c>
      <c r="O9" s="373" t="s">
        <v>238</v>
      </c>
      <c r="P9" s="397" t="s">
        <v>239</v>
      </c>
    </row>
    <row r="10" spans="1:18" ht="27" customHeight="1" x14ac:dyDescent="0.25">
      <c r="A10" s="373"/>
      <c r="B10" s="352"/>
      <c r="C10" s="373"/>
      <c r="D10" s="373"/>
      <c r="E10" s="373"/>
      <c r="F10" s="333" t="s">
        <v>240</v>
      </c>
      <c r="G10" s="333" t="s">
        <v>241</v>
      </c>
      <c r="H10" s="333" t="s">
        <v>242</v>
      </c>
      <c r="I10" s="333" t="s">
        <v>243</v>
      </c>
      <c r="J10" s="373"/>
      <c r="K10" s="373"/>
      <c r="L10" s="396"/>
      <c r="M10" s="373"/>
      <c r="N10" s="396"/>
      <c r="O10" s="373"/>
      <c r="P10" s="398"/>
      <c r="Q10" s="399"/>
    </row>
    <row r="11" spans="1:18" ht="15" x14ac:dyDescent="0.25">
      <c r="A11" s="335">
        <v>1</v>
      </c>
      <c r="B11" s="335"/>
      <c r="C11" s="336"/>
      <c r="D11" s="339"/>
      <c r="E11" s="400"/>
      <c r="F11" s="337"/>
      <c r="G11" s="401"/>
      <c r="H11" s="337"/>
      <c r="I11" s="402"/>
      <c r="J11" s="403"/>
      <c r="K11" s="402"/>
      <c r="L11" s="403">
        <f>+J11*E11*G11*I11*(1-K11)</f>
        <v>0</v>
      </c>
      <c r="M11" s="402"/>
      <c r="N11" s="403">
        <f>+L11*M11</f>
        <v>0</v>
      </c>
      <c r="O11" s="403">
        <f>+L11+N11</f>
        <v>0</v>
      </c>
      <c r="P11" s="404"/>
      <c r="Q11" s="405"/>
    </row>
    <row r="12" spans="1:18" ht="15" x14ac:dyDescent="0.25">
      <c r="A12" s="335">
        <v>2</v>
      </c>
      <c r="B12" s="335"/>
      <c r="C12" s="336"/>
      <c r="D12" s="339"/>
      <c r="E12" s="400"/>
      <c r="F12" s="337"/>
      <c r="G12" s="401"/>
      <c r="H12" s="337"/>
      <c r="I12" s="402"/>
      <c r="J12" s="403"/>
      <c r="K12" s="402"/>
      <c r="L12" s="403">
        <f t="shared" ref="L12:L31" si="0">+J12*E12*G12*I12*(1-K12)</f>
        <v>0</v>
      </c>
      <c r="M12" s="402"/>
      <c r="N12" s="403">
        <f t="shared" ref="N12:N31" si="1">+L12*M12</f>
        <v>0</v>
      </c>
      <c r="O12" s="403">
        <f t="shared" ref="O12:O32" si="2">+L12+N12</f>
        <v>0</v>
      </c>
      <c r="P12" s="404"/>
      <c r="Q12" s="405"/>
    </row>
    <row r="13" spans="1:18" ht="15" x14ac:dyDescent="0.25">
      <c r="A13" s="335">
        <v>3</v>
      </c>
      <c r="B13" s="335"/>
      <c r="C13" s="336"/>
      <c r="D13" s="339"/>
      <c r="E13" s="400"/>
      <c r="F13" s="337"/>
      <c r="G13" s="401"/>
      <c r="H13" s="337"/>
      <c r="I13" s="402"/>
      <c r="J13" s="403"/>
      <c r="K13" s="402"/>
      <c r="L13" s="403">
        <f t="shared" si="0"/>
        <v>0</v>
      </c>
      <c r="M13" s="402"/>
      <c r="N13" s="403">
        <f t="shared" si="1"/>
        <v>0</v>
      </c>
      <c r="O13" s="403">
        <f t="shared" si="2"/>
        <v>0</v>
      </c>
      <c r="P13" s="404"/>
      <c r="Q13" s="405"/>
    </row>
    <row r="14" spans="1:18" ht="15" x14ac:dyDescent="0.25">
      <c r="A14" s="335">
        <v>4</v>
      </c>
      <c r="B14" s="335"/>
      <c r="C14" s="336"/>
      <c r="D14" s="339"/>
      <c r="E14" s="400"/>
      <c r="F14" s="337"/>
      <c r="G14" s="401"/>
      <c r="H14" s="337"/>
      <c r="I14" s="402"/>
      <c r="J14" s="403"/>
      <c r="K14" s="402"/>
      <c r="L14" s="403">
        <f t="shared" si="0"/>
        <v>0</v>
      </c>
      <c r="M14" s="402"/>
      <c r="N14" s="403">
        <f t="shared" si="1"/>
        <v>0</v>
      </c>
      <c r="O14" s="403">
        <f t="shared" si="2"/>
        <v>0</v>
      </c>
      <c r="P14" s="404"/>
      <c r="Q14" s="405"/>
    </row>
    <row r="15" spans="1:18" ht="15" x14ac:dyDescent="0.25">
      <c r="A15" s="335">
        <v>5</v>
      </c>
      <c r="B15" s="335"/>
      <c r="C15" s="336"/>
      <c r="D15" s="339"/>
      <c r="E15" s="400"/>
      <c r="F15" s="337"/>
      <c r="G15" s="401"/>
      <c r="H15" s="337"/>
      <c r="I15" s="402"/>
      <c r="J15" s="403"/>
      <c r="K15" s="402"/>
      <c r="L15" s="403">
        <f t="shared" si="0"/>
        <v>0</v>
      </c>
      <c r="M15" s="402"/>
      <c r="N15" s="403">
        <f t="shared" si="1"/>
        <v>0</v>
      </c>
      <c r="O15" s="403">
        <f t="shared" si="2"/>
        <v>0</v>
      </c>
      <c r="P15" s="404"/>
      <c r="Q15" s="405"/>
    </row>
    <row r="16" spans="1:18" ht="15" x14ac:dyDescent="0.25">
      <c r="A16" s="335">
        <v>6</v>
      </c>
      <c r="B16" s="335"/>
      <c r="C16" s="336"/>
      <c r="D16" s="339"/>
      <c r="E16" s="400"/>
      <c r="F16" s="337"/>
      <c r="G16" s="401"/>
      <c r="H16" s="337"/>
      <c r="I16" s="402"/>
      <c r="J16" s="403"/>
      <c r="K16" s="402"/>
      <c r="L16" s="403">
        <f t="shared" si="0"/>
        <v>0</v>
      </c>
      <c r="M16" s="402"/>
      <c r="N16" s="403">
        <f t="shared" si="1"/>
        <v>0</v>
      </c>
      <c r="O16" s="403">
        <f t="shared" si="2"/>
        <v>0</v>
      </c>
      <c r="P16" s="404"/>
      <c r="Q16" s="405"/>
    </row>
    <row r="17" spans="1:17" ht="15" x14ac:dyDescent="0.25">
      <c r="A17" s="335">
        <v>7</v>
      </c>
      <c r="B17" s="335"/>
      <c r="C17" s="336"/>
      <c r="D17" s="339"/>
      <c r="E17" s="400"/>
      <c r="F17" s="337"/>
      <c r="G17" s="401"/>
      <c r="H17" s="337"/>
      <c r="I17" s="402"/>
      <c r="J17" s="403"/>
      <c r="K17" s="402"/>
      <c r="L17" s="403">
        <f t="shared" si="0"/>
        <v>0</v>
      </c>
      <c r="M17" s="402"/>
      <c r="N17" s="403">
        <f t="shared" si="1"/>
        <v>0</v>
      </c>
      <c r="O17" s="403">
        <f t="shared" si="2"/>
        <v>0</v>
      </c>
      <c r="P17" s="404"/>
      <c r="Q17" s="405"/>
    </row>
    <row r="18" spans="1:17" ht="15" x14ac:dyDescent="0.25">
      <c r="A18" s="335">
        <v>8</v>
      </c>
      <c r="B18" s="335"/>
      <c r="C18" s="336"/>
      <c r="D18" s="339"/>
      <c r="E18" s="400"/>
      <c r="F18" s="337"/>
      <c r="G18" s="401"/>
      <c r="H18" s="337"/>
      <c r="I18" s="402"/>
      <c r="J18" s="403"/>
      <c r="K18" s="402"/>
      <c r="L18" s="403">
        <f t="shared" si="0"/>
        <v>0</v>
      </c>
      <c r="M18" s="402"/>
      <c r="N18" s="403">
        <f t="shared" si="1"/>
        <v>0</v>
      </c>
      <c r="O18" s="403">
        <f t="shared" si="2"/>
        <v>0</v>
      </c>
      <c r="P18" s="404"/>
      <c r="Q18" s="405"/>
    </row>
    <row r="19" spans="1:17" ht="15" x14ac:dyDescent="0.25">
      <c r="A19" s="335">
        <v>9</v>
      </c>
      <c r="B19" s="335"/>
      <c r="C19" s="336"/>
      <c r="D19" s="339"/>
      <c r="E19" s="400"/>
      <c r="F19" s="337"/>
      <c r="G19" s="401"/>
      <c r="H19" s="337"/>
      <c r="I19" s="402"/>
      <c r="J19" s="403"/>
      <c r="K19" s="402"/>
      <c r="L19" s="403">
        <f t="shared" si="0"/>
        <v>0</v>
      </c>
      <c r="M19" s="402"/>
      <c r="N19" s="403">
        <f t="shared" si="1"/>
        <v>0</v>
      </c>
      <c r="O19" s="403">
        <f t="shared" si="2"/>
        <v>0</v>
      </c>
      <c r="P19" s="404"/>
      <c r="Q19" s="405"/>
    </row>
    <row r="20" spans="1:17" ht="15" x14ac:dyDescent="0.25">
      <c r="A20" s="335">
        <v>10</v>
      </c>
      <c r="B20" s="335"/>
      <c r="C20" s="336"/>
      <c r="D20" s="339"/>
      <c r="E20" s="400"/>
      <c r="F20" s="337"/>
      <c r="G20" s="401"/>
      <c r="H20" s="337"/>
      <c r="I20" s="402"/>
      <c r="J20" s="403"/>
      <c r="K20" s="402"/>
      <c r="L20" s="403">
        <f t="shared" si="0"/>
        <v>0</v>
      </c>
      <c r="M20" s="402"/>
      <c r="N20" s="403">
        <f t="shared" si="1"/>
        <v>0</v>
      </c>
      <c r="O20" s="403">
        <f t="shared" si="2"/>
        <v>0</v>
      </c>
      <c r="P20" s="404"/>
      <c r="Q20" s="405"/>
    </row>
    <row r="21" spans="1:17" ht="15" x14ac:dyDescent="0.25">
      <c r="A21" s="335"/>
      <c r="B21" s="335"/>
      <c r="C21" s="336"/>
      <c r="D21" s="339"/>
      <c r="E21" s="400"/>
      <c r="F21" s="337"/>
      <c r="G21" s="401"/>
      <c r="H21" s="337"/>
      <c r="I21" s="402"/>
      <c r="J21" s="403"/>
      <c r="K21" s="402"/>
      <c r="L21" s="403">
        <f t="shared" si="0"/>
        <v>0</v>
      </c>
      <c r="M21" s="402"/>
      <c r="N21" s="403">
        <f t="shared" si="1"/>
        <v>0</v>
      </c>
      <c r="O21" s="403">
        <f t="shared" si="2"/>
        <v>0</v>
      </c>
      <c r="P21" s="404"/>
      <c r="Q21" s="405"/>
    </row>
    <row r="22" spans="1:17" ht="15" x14ac:dyDescent="0.25">
      <c r="A22" s="335"/>
      <c r="B22" s="335"/>
      <c r="C22" s="336"/>
      <c r="D22" s="339"/>
      <c r="E22" s="400"/>
      <c r="F22" s="337"/>
      <c r="G22" s="401"/>
      <c r="H22" s="337"/>
      <c r="I22" s="402"/>
      <c r="J22" s="403"/>
      <c r="K22" s="402"/>
      <c r="L22" s="403">
        <f t="shared" si="0"/>
        <v>0</v>
      </c>
      <c r="M22" s="402"/>
      <c r="N22" s="403">
        <f t="shared" si="1"/>
        <v>0</v>
      </c>
      <c r="O22" s="403">
        <f t="shared" si="2"/>
        <v>0</v>
      </c>
      <c r="P22" s="404"/>
      <c r="Q22" s="405"/>
    </row>
    <row r="23" spans="1:17" ht="15" x14ac:dyDescent="0.25">
      <c r="A23" s="335"/>
      <c r="B23" s="335"/>
      <c r="C23" s="336"/>
      <c r="D23" s="339"/>
      <c r="E23" s="400"/>
      <c r="F23" s="337"/>
      <c r="G23" s="401"/>
      <c r="H23" s="337"/>
      <c r="I23" s="402"/>
      <c r="J23" s="403"/>
      <c r="K23" s="402"/>
      <c r="L23" s="403">
        <f t="shared" si="0"/>
        <v>0</v>
      </c>
      <c r="M23" s="402"/>
      <c r="N23" s="403">
        <f t="shared" si="1"/>
        <v>0</v>
      </c>
      <c r="O23" s="403">
        <f t="shared" si="2"/>
        <v>0</v>
      </c>
      <c r="P23" s="404"/>
      <c r="Q23" s="405"/>
    </row>
    <row r="24" spans="1:17" ht="15" x14ac:dyDescent="0.25">
      <c r="A24" s="335"/>
      <c r="B24" s="335"/>
      <c r="C24" s="336"/>
      <c r="D24" s="339"/>
      <c r="E24" s="400"/>
      <c r="F24" s="337"/>
      <c r="G24" s="401"/>
      <c r="H24" s="337"/>
      <c r="I24" s="402"/>
      <c r="J24" s="403"/>
      <c r="K24" s="402"/>
      <c r="L24" s="403">
        <f t="shared" si="0"/>
        <v>0</v>
      </c>
      <c r="M24" s="402"/>
      <c r="N24" s="403">
        <f t="shared" si="1"/>
        <v>0</v>
      </c>
      <c r="O24" s="403">
        <f t="shared" si="2"/>
        <v>0</v>
      </c>
      <c r="P24" s="404"/>
      <c r="Q24" s="405"/>
    </row>
    <row r="25" spans="1:17" ht="15" x14ac:dyDescent="0.25">
      <c r="A25" s="335"/>
      <c r="B25" s="335"/>
      <c r="C25" s="336"/>
      <c r="D25" s="339"/>
      <c r="E25" s="400"/>
      <c r="F25" s="337"/>
      <c r="G25" s="401"/>
      <c r="H25" s="337"/>
      <c r="I25" s="402"/>
      <c r="J25" s="403"/>
      <c r="K25" s="402"/>
      <c r="L25" s="403">
        <f t="shared" si="0"/>
        <v>0</v>
      </c>
      <c r="M25" s="402"/>
      <c r="N25" s="403">
        <f t="shared" si="1"/>
        <v>0</v>
      </c>
      <c r="O25" s="403">
        <f t="shared" si="2"/>
        <v>0</v>
      </c>
      <c r="P25" s="404"/>
      <c r="Q25" s="405"/>
    </row>
    <row r="26" spans="1:17" ht="15" x14ac:dyDescent="0.25">
      <c r="A26" s="335"/>
      <c r="B26" s="335"/>
      <c r="C26" s="336"/>
      <c r="D26" s="339"/>
      <c r="E26" s="400"/>
      <c r="F26" s="337"/>
      <c r="G26" s="401"/>
      <c r="H26" s="337"/>
      <c r="I26" s="402"/>
      <c r="J26" s="403"/>
      <c r="K26" s="402"/>
      <c r="L26" s="403">
        <f t="shared" si="0"/>
        <v>0</v>
      </c>
      <c r="M26" s="402"/>
      <c r="N26" s="403">
        <f t="shared" si="1"/>
        <v>0</v>
      </c>
      <c r="O26" s="403">
        <f t="shared" si="2"/>
        <v>0</v>
      </c>
      <c r="P26" s="404"/>
      <c r="Q26" s="405"/>
    </row>
    <row r="27" spans="1:17" ht="15" x14ac:dyDescent="0.25">
      <c r="A27" s="335"/>
      <c r="B27" s="335"/>
      <c r="C27" s="336"/>
      <c r="D27" s="339"/>
      <c r="E27" s="400"/>
      <c r="F27" s="337"/>
      <c r="G27" s="401"/>
      <c r="H27" s="337"/>
      <c r="I27" s="402"/>
      <c r="J27" s="403"/>
      <c r="K27" s="402"/>
      <c r="L27" s="403">
        <f t="shared" si="0"/>
        <v>0</v>
      </c>
      <c r="M27" s="402"/>
      <c r="N27" s="403">
        <f t="shared" si="1"/>
        <v>0</v>
      </c>
      <c r="O27" s="403">
        <f t="shared" si="2"/>
        <v>0</v>
      </c>
      <c r="P27" s="404"/>
      <c r="Q27" s="405"/>
    </row>
    <row r="28" spans="1:17" ht="15" x14ac:dyDescent="0.25">
      <c r="A28" s="335"/>
      <c r="B28" s="335"/>
      <c r="C28" s="336"/>
      <c r="D28" s="339"/>
      <c r="E28" s="400"/>
      <c r="F28" s="337"/>
      <c r="G28" s="401"/>
      <c r="H28" s="337"/>
      <c r="I28" s="402"/>
      <c r="J28" s="403"/>
      <c r="K28" s="402"/>
      <c r="L28" s="403">
        <f t="shared" si="0"/>
        <v>0</v>
      </c>
      <c r="M28" s="402"/>
      <c r="N28" s="403">
        <f t="shared" si="1"/>
        <v>0</v>
      </c>
      <c r="O28" s="403">
        <f t="shared" si="2"/>
        <v>0</v>
      </c>
      <c r="P28" s="404"/>
      <c r="Q28" s="405"/>
    </row>
    <row r="29" spans="1:17" ht="15" x14ac:dyDescent="0.25">
      <c r="A29" s="335"/>
      <c r="B29" s="335"/>
      <c r="C29" s="336"/>
      <c r="D29" s="339"/>
      <c r="E29" s="400"/>
      <c r="F29" s="337"/>
      <c r="G29" s="401"/>
      <c r="H29" s="337"/>
      <c r="I29" s="402"/>
      <c r="J29" s="403"/>
      <c r="K29" s="402"/>
      <c r="L29" s="403">
        <f t="shared" si="0"/>
        <v>0</v>
      </c>
      <c r="M29" s="402"/>
      <c r="N29" s="403">
        <f t="shared" si="1"/>
        <v>0</v>
      </c>
      <c r="O29" s="403">
        <f t="shared" si="2"/>
        <v>0</v>
      </c>
      <c r="P29" s="404"/>
      <c r="Q29" s="405"/>
    </row>
    <row r="30" spans="1:17" ht="15" x14ac:dyDescent="0.25">
      <c r="A30" s="335"/>
      <c r="B30" s="335"/>
      <c r="C30" s="336"/>
      <c r="D30" s="335"/>
      <c r="E30" s="337"/>
      <c r="F30" s="337"/>
      <c r="G30" s="337"/>
      <c r="H30" s="337"/>
      <c r="I30" s="404"/>
      <c r="J30" s="404"/>
      <c r="K30" s="404"/>
      <c r="L30" s="403">
        <f t="shared" si="0"/>
        <v>0</v>
      </c>
      <c r="M30" s="404"/>
      <c r="N30" s="403">
        <f t="shared" si="1"/>
        <v>0</v>
      </c>
      <c r="O30" s="403">
        <f t="shared" si="2"/>
        <v>0</v>
      </c>
      <c r="P30" s="404"/>
    </row>
    <row r="31" spans="1:17" ht="15" x14ac:dyDescent="0.25">
      <c r="A31" s="335"/>
      <c r="B31" s="335"/>
      <c r="C31" s="336"/>
      <c r="D31" s="335"/>
      <c r="E31" s="337"/>
      <c r="F31" s="337"/>
      <c r="G31" s="337"/>
      <c r="H31" s="337"/>
      <c r="I31" s="404"/>
      <c r="J31" s="404"/>
      <c r="K31" s="404"/>
      <c r="L31" s="403">
        <f t="shared" si="0"/>
        <v>0</v>
      </c>
      <c r="M31" s="404"/>
      <c r="N31" s="403">
        <f t="shared" si="1"/>
        <v>0</v>
      </c>
      <c r="O31" s="403">
        <f t="shared" si="2"/>
        <v>0</v>
      </c>
      <c r="P31" s="404"/>
    </row>
    <row r="32" spans="1:17" ht="15" x14ac:dyDescent="0.25">
      <c r="A32" s="406" t="s">
        <v>244</v>
      </c>
      <c r="B32" s="407"/>
      <c r="C32" s="407"/>
      <c r="D32" s="407"/>
      <c r="E32" s="407"/>
      <c r="F32" s="407"/>
      <c r="G32" s="407"/>
      <c r="H32" s="407"/>
      <c r="I32" s="407"/>
      <c r="J32" s="407"/>
      <c r="K32" s="408"/>
      <c r="L32" s="409">
        <f>SUM(L11:L31)</f>
        <v>0</v>
      </c>
      <c r="M32" s="410"/>
      <c r="N32" s="409">
        <f>SUM(N11:N31)</f>
        <v>0</v>
      </c>
      <c r="O32" s="403">
        <f t="shared" si="2"/>
        <v>0</v>
      </c>
      <c r="P32" s="404"/>
    </row>
    <row r="33" spans="1:16" x14ac:dyDescent="0.25">
      <c r="J33" s="411" t="s">
        <v>181</v>
      </c>
      <c r="K33" s="412"/>
      <c r="L33" s="412"/>
      <c r="M33" s="412"/>
      <c r="N33" s="347" t="s">
        <v>215</v>
      </c>
      <c r="O33" s="413" t="s">
        <v>183</v>
      </c>
      <c r="P33" s="404"/>
    </row>
    <row r="34" spans="1:16" x14ac:dyDescent="0.25">
      <c r="J34" s="414" t="s">
        <v>245</v>
      </c>
      <c r="K34" s="415"/>
      <c r="L34" s="415"/>
      <c r="M34" s="415"/>
      <c r="N34" s="416"/>
      <c r="O34" s="417">
        <f>L32</f>
        <v>0</v>
      </c>
      <c r="P34" s="404"/>
    </row>
    <row r="35" spans="1:16" x14ac:dyDescent="0.25">
      <c r="A35" s="399" t="s">
        <v>246</v>
      </c>
      <c r="B35" s="399"/>
      <c r="D35" s="404" t="s">
        <v>247</v>
      </c>
      <c r="J35" s="414" t="s">
        <v>248</v>
      </c>
      <c r="K35" s="415"/>
      <c r="L35" s="415"/>
      <c r="M35" s="415"/>
      <c r="N35" s="416"/>
      <c r="O35" s="417">
        <f>N32</f>
        <v>0</v>
      </c>
      <c r="P35" s="404"/>
    </row>
    <row r="36" spans="1:16" x14ac:dyDescent="0.25">
      <c r="A36" s="399" t="s">
        <v>249</v>
      </c>
      <c r="B36" s="399"/>
      <c r="D36" s="404" t="s">
        <v>250</v>
      </c>
      <c r="J36" s="414" t="s">
        <v>251</v>
      </c>
      <c r="K36" s="415"/>
      <c r="L36" s="415"/>
      <c r="M36" s="415"/>
      <c r="N36" s="418"/>
      <c r="O36" s="419">
        <f>SUM(O37:O38)</f>
        <v>0</v>
      </c>
      <c r="P36" s="404"/>
    </row>
    <row r="37" spans="1:16" x14ac:dyDescent="0.25">
      <c r="J37" s="420" t="s">
        <v>252</v>
      </c>
      <c r="K37" s="415"/>
      <c r="L37" s="415"/>
      <c r="M37" s="415"/>
      <c r="N37" s="421"/>
      <c r="O37" s="422"/>
      <c r="P37" s="387"/>
    </row>
    <row r="38" spans="1:16" x14ac:dyDescent="0.25">
      <c r="A38" s="399"/>
      <c r="J38" s="420" t="s">
        <v>253</v>
      </c>
      <c r="K38" s="415"/>
      <c r="L38" s="415"/>
      <c r="M38" s="415"/>
      <c r="N38" s="421"/>
      <c r="O38" s="422"/>
      <c r="P38" s="404"/>
    </row>
    <row r="39" spans="1:16" x14ac:dyDescent="0.25">
      <c r="J39" s="414" t="s">
        <v>254</v>
      </c>
      <c r="K39" s="415"/>
      <c r="L39" s="415"/>
      <c r="M39" s="415"/>
      <c r="N39" s="418"/>
      <c r="O39" s="423">
        <f>N39*(O34+O36)</f>
        <v>0</v>
      </c>
      <c r="P39" s="404"/>
    </row>
    <row r="40" spans="1:16" x14ac:dyDescent="0.25">
      <c r="B40" s="424" t="s">
        <v>255</v>
      </c>
      <c r="C40" s="424"/>
      <c r="D40" s="424"/>
      <c r="J40" s="414" t="s">
        <v>256</v>
      </c>
      <c r="K40" s="415"/>
      <c r="L40" s="415"/>
      <c r="M40" s="415"/>
      <c r="N40" s="418"/>
      <c r="O40" s="423">
        <f>N40*(O34+O36)</f>
        <v>0</v>
      </c>
      <c r="P40" s="425"/>
    </row>
    <row r="41" spans="1:16" ht="15" x14ac:dyDescent="0.25">
      <c r="C41" s="426"/>
      <c r="J41" s="350" t="s">
        <v>257</v>
      </c>
      <c r="K41" s="427"/>
      <c r="L41" s="427"/>
      <c r="M41" s="427"/>
      <c r="N41" s="428"/>
      <c r="O41" s="423">
        <f>N41*(O36+O39+O40)</f>
        <v>0</v>
      </c>
      <c r="P41" s="404"/>
    </row>
    <row r="42" spans="1:16" ht="13.5" thickBot="1" x14ac:dyDescent="0.3">
      <c r="A42" s="399"/>
      <c r="J42" s="350"/>
      <c r="K42" s="427"/>
      <c r="L42" s="427"/>
      <c r="M42" s="427"/>
      <c r="N42" s="429"/>
      <c r="O42" s="430"/>
      <c r="P42" s="404"/>
    </row>
    <row r="43" spans="1:16" ht="15.75" thickTop="1" x14ac:dyDescent="0.25">
      <c r="J43" s="431" t="s">
        <v>193</v>
      </c>
      <c r="K43" s="432"/>
      <c r="L43" s="432"/>
      <c r="M43" s="432"/>
      <c r="N43" s="433"/>
      <c r="O43" s="434">
        <f>O34+O35+O36+O39+O40+O41</f>
        <v>0</v>
      </c>
      <c r="P43" s="404"/>
    </row>
    <row r="44" spans="1:16" x14ac:dyDescent="0.25">
      <c r="B44" s="424" t="s">
        <v>258</v>
      </c>
      <c r="C44" s="424"/>
      <c r="D44" s="424"/>
    </row>
    <row r="45" spans="1:16" x14ac:dyDescent="0.25">
      <c r="B45" s="435"/>
    </row>
    <row r="46" spans="1:16" x14ac:dyDescent="0.25">
      <c r="A46" s="399"/>
    </row>
    <row r="48" spans="1:16" x14ac:dyDescent="0.25">
      <c r="B48" s="424" t="s">
        <v>259</v>
      </c>
      <c r="C48" s="424"/>
      <c r="D48" s="424"/>
    </row>
    <row r="55" spans="4:6" x14ac:dyDescent="0.25">
      <c r="E55" s="399"/>
    </row>
    <row r="56" spans="4:6" x14ac:dyDescent="0.25">
      <c r="E56" s="399"/>
    </row>
    <row r="57" spans="4:6" x14ac:dyDescent="0.25">
      <c r="F57" s="399"/>
    </row>
    <row r="58" spans="4:6" x14ac:dyDescent="0.25">
      <c r="D58" s="399"/>
    </row>
  </sheetData>
  <mergeCells count="33">
    <mergeCell ref="J41:M41"/>
    <mergeCell ref="J42:M42"/>
    <mergeCell ref="B44:D44"/>
    <mergeCell ref="B48:D48"/>
    <mergeCell ref="J35:M35"/>
    <mergeCell ref="J36:M36"/>
    <mergeCell ref="K37:N37"/>
    <mergeCell ref="K38:N38"/>
    <mergeCell ref="J39:M39"/>
    <mergeCell ref="B40:D40"/>
    <mergeCell ref="J40:M40"/>
    <mergeCell ref="M9:M10"/>
    <mergeCell ref="N9:N10"/>
    <mergeCell ref="O9:O10"/>
    <mergeCell ref="P9:P10"/>
    <mergeCell ref="A32:K32"/>
    <mergeCell ref="J34:M34"/>
    <mergeCell ref="D9:D10"/>
    <mergeCell ref="E9:E10"/>
    <mergeCell ref="F9:I9"/>
    <mergeCell ref="J9:J10"/>
    <mergeCell ref="K9:K10"/>
    <mergeCell ref="L9:L10"/>
    <mergeCell ref="A3:N3"/>
    <mergeCell ref="A5:P5"/>
    <mergeCell ref="A7:A10"/>
    <mergeCell ref="B7:I7"/>
    <mergeCell ref="J7:O7"/>
    <mergeCell ref="B8:C8"/>
    <mergeCell ref="D8:I8"/>
    <mergeCell ref="K8:O8"/>
    <mergeCell ref="B9:B10"/>
    <mergeCell ref="C9:C10"/>
  </mergeCells>
  <dataValidations count="1">
    <dataValidation type="list" allowBlank="1" showInputMessage="1" showErrorMessage="1" sqref="B11:B31 IX11:IX31 ST11:ST31 ACP11:ACP31 AML11:AML31 AWH11:AWH31 BGD11:BGD31 BPZ11:BPZ31 BZV11:BZV31 CJR11:CJR31 CTN11:CTN31 DDJ11:DDJ31 DNF11:DNF31 DXB11:DXB31 EGX11:EGX31 EQT11:EQT31 FAP11:FAP31 FKL11:FKL31 FUH11:FUH31 GED11:GED31 GNZ11:GNZ31 GXV11:GXV31 HHR11:HHR31 HRN11:HRN31 IBJ11:IBJ31 ILF11:ILF31 IVB11:IVB31 JEX11:JEX31 JOT11:JOT31 JYP11:JYP31 KIL11:KIL31 KSH11:KSH31 LCD11:LCD31 LLZ11:LLZ31 LVV11:LVV31 MFR11:MFR31 MPN11:MPN31 MZJ11:MZJ31 NJF11:NJF31 NTB11:NTB31 OCX11:OCX31 OMT11:OMT31 OWP11:OWP31 PGL11:PGL31 PQH11:PQH31 QAD11:QAD31 QJZ11:QJZ31 QTV11:QTV31 RDR11:RDR31 RNN11:RNN31 RXJ11:RXJ31 SHF11:SHF31 SRB11:SRB31 TAX11:TAX31 TKT11:TKT31 TUP11:TUP31 UEL11:UEL31 UOH11:UOH31 UYD11:UYD31 VHZ11:VHZ31 VRV11:VRV31 WBR11:WBR31 WLN11:WLN31 WVJ11:WVJ31 B65547:B65567 IX65547:IX65567 ST65547:ST65567 ACP65547:ACP65567 AML65547:AML65567 AWH65547:AWH65567 BGD65547:BGD65567 BPZ65547:BPZ65567 BZV65547:BZV65567 CJR65547:CJR65567 CTN65547:CTN65567 DDJ65547:DDJ65567 DNF65547:DNF65567 DXB65547:DXB65567 EGX65547:EGX65567 EQT65547:EQT65567 FAP65547:FAP65567 FKL65547:FKL65567 FUH65547:FUH65567 GED65547:GED65567 GNZ65547:GNZ65567 GXV65547:GXV65567 HHR65547:HHR65567 HRN65547:HRN65567 IBJ65547:IBJ65567 ILF65547:ILF65567 IVB65547:IVB65567 JEX65547:JEX65567 JOT65547:JOT65567 JYP65547:JYP65567 KIL65547:KIL65567 KSH65547:KSH65567 LCD65547:LCD65567 LLZ65547:LLZ65567 LVV65547:LVV65567 MFR65547:MFR65567 MPN65547:MPN65567 MZJ65547:MZJ65567 NJF65547:NJF65567 NTB65547:NTB65567 OCX65547:OCX65567 OMT65547:OMT65567 OWP65547:OWP65567 PGL65547:PGL65567 PQH65547:PQH65567 QAD65547:QAD65567 QJZ65547:QJZ65567 QTV65547:QTV65567 RDR65547:RDR65567 RNN65547:RNN65567 RXJ65547:RXJ65567 SHF65547:SHF65567 SRB65547:SRB65567 TAX65547:TAX65567 TKT65547:TKT65567 TUP65547:TUP65567 UEL65547:UEL65567 UOH65547:UOH65567 UYD65547:UYD65567 VHZ65547:VHZ65567 VRV65547:VRV65567 WBR65547:WBR65567 WLN65547:WLN65567 WVJ65547:WVJ65567 B131083:B131103 IX131083:IX131103 ST131083:ST131103 ACP131083:ACP131103 AML131083:AML131103 AWH131083:AWH131103 BGD131083:BGD131103 BPZ131083:BPZ131103 BZV131083:BZV131103 CJR131083:CJR131103 CTN131083:CTN131103 DDJ131083:DDJ131103 DNF131083:DNF131103 DXB131083:DXB131103 EGX131083:EGX131103 EQT131083:EQT131103 FAP131083:FAP131103 FKL131083:FKL131103 FUH131083:FUH131103 GED131083:GED131103 GNZ131083:GNZ131103 GXV131083:GXV131103 HHR131083:HHR131103 HRN131083:HRN131103 IBJ131083:IBJ131103 ILF131083:ILF131103 IVB131083:IVB131103 JEX131083:JEX131103 JOT131083:JOT131103 JYP131083:JYP131103 KIL131083:KIL131103 KSH131083:KSH131103 LCD131083:LCD131103 LLZ131083:LLZ131103 LVV131083:LVV131103 MFR131083:MFR131103 MPN131083:MPN131103 MZJ131083:MZJ131103 NJF131083:NJF131103 NTB131083:NTB131103 OCX131083:OCX131103 OMT131083:OMT131103 OWP131083:OWP131103 PGL131083:PGL131103 PQH131083:PQH131103 QAD131083:QAD131103 QJZ131083:QJZ131103 QTV131083:QTV131103 RDR131083:RDR131103 RNN131083:RNN131103 RXJ131083:RXJ131103 SHF131083:SHF131103 SRB131083:SRB131103 TAX131083:TAX131103 TKT131083:TKT131103 TUP131083:TUP131103 UEL131083:UEL131103 UOH131083:UOH131103 UYD131083:UYD131103 VHZ131083:VHZ131103 VRV131083:VRV131103 WBR131083:WBR131103 WLN131083:WLN131103 WVJ131083:WVJ131103 B196619:B196639 IX196619:IX196639 ST196619:ST196639 ACP196619:ACP196639 AML196619:AML196639 AWH196619:AWH196639 BGD196619:BGD196639 BPZ196619:BPZ196639 BZV196619:BZV196639 CJR196619:CJR196639 CTN196619:CTN196639 DDJ196619:DDJ196639 DNF196619:DNF196639 DXB196619:DXB196639 EGX196619:EGX196639 EQT196619:EQT196639 FAP196619:FAP196639 FKL196619:FKL196639 FUH196619:FUH196639 GED196619:GED196639 GNZ196619:GNZ196639 GXV196619:GXV196639 HHR196619:HHR196639 HRN196619:HRN196639 IBJ196619:IBJ196639 ILF196619:ILF196639 IVB196619:IVB196639 JEX196619:JEX196639 JOT196619:JOT196639 JYP196619:JYP196639 KIL196619:KIL196639 KSH196619:KSH196639 LCD196619:LCD196639 LLZ196619:LLZ196639 LVV196619:LVV196639 MFR196619:MFR196639 MPN196619:MPN196639 MZJ196619:MZJ196639 NJF196619:NJF196639 NTB196619:NTB196639 OCX196619:OCX196639 OMT196619:OMT196639 OWP196619:OWP196639 PGL196619:PGL196639 PQH196619:PQH196639 QAD196619:QAD196639 QJZ196619:QJZ196639 QTV196619:QTV196639 RDR196619:RDR196639 RNN196619:RNN196639 RXJ196619:RXJ196639 SHF196619:SHF196639 SRB196619:SRB196639 TAX196619:TAX196639 TKT196619:TKT196639 TUP196619:TUP196639 UEL196619:UEL196639 UOH196619:UOH196639 UYD196619:UYD196639 VHZ196619:VHZ196639 VRV196619:VRV196639 WBR196619:WBR196639 WLN196619:WLN196639 WVJ196619:WVJ196639 B262155:B262175 IX262155:IX262175 ST262155:ST262175 ACP262155:ACP262175 AML262155:AML262175 AWH262155:AWH262175 BGD262155:BGD262175 BPZ262155:BPZ262175 BZV262155:BZV262175 CJR262155:CJR262175 CTN262155:CTN262175 DDJ262155:DDJ262175 DNF262155:DNF262175 DXB262155:DXB262175 EGX262155:EGX262175 EQT262155:EQT262175 FAP262155:FAP262175 FKL262155:FKL262175 FUH262155:FUH262175 GED262155:GED262175 GNZ262155:GNZ262175 GXV262155:GXV262175 HHR262155:HHR262175 HRN262155:HRN262175 IBJ262155:IBJ262175 ILF262155:ILF262175 IVB262155:IVB262175 JEX262155:JEX262175 JOT262155:JOT262175 JYP262155:JYP262175 KIL262155:KIL262175 KSH262155:KSH262175 LCD262155:LCD262175 LLZ262155:LLZ262175 LVV262155:LVV262175 MFR262155:MFR262175 MPN262155:MPN262175 MZJ262155:MZJ262175 NJF262155:NJF262175 NTB262155:NTB262175 OCX262155:OCX262175 OMT262155:OMT262175 OWP262155:OWP262175 PGL262155:PGL262175 PQH262155:PQH262175 QAD262155:QAD262175 QJZ262155:QJZ262175 QTV262155:QTV262175 RDR262155:RDR262175 RNN262155:RNN262175 RXJ262155:RXJ262175 SHF262155:SHF262175 SRB262155:SRB262175 TAX262155:TAX262175 TKT262155:TKT262175 TUP262155:TUP262175 UEL262155:UEL262175 UOH262155:UOH262175 UYD262155:UYD262175 VHZ262155:VHZ262175 VRV262155:VRV262175 WBR262155:WBR262175 WLN262155:WLN262175 WVJ262155:WVJ262175 B327691:B327711 IX327691:IX327711 ST327691:ST327711 ACP327691:ACP327711 AML327691:AML327711 AWH327691:AWH327711 BGD327691:BGD327711 BPZ327691:BPZ327711 BZV327691:BZV327711 CJR327691:CJR327711 CTN327691:CTN327711 DDJ327691:DDJ327711 DNF327691:DNF327711 DXB327691:DXB327711 EGX327691:EGX327711 EQT327691:EQT327711 FAP327691:FAP327711 FKL327691:FKL327711 FUH327691:FUH327711 GED327691:GED327711 GNZ327691:GNZ327711 GXV327691:GXV327711 HHR327691:HHR327711 HRN327691:HRN327711 IBJ327691:IBJ327711 ILF327691:ILF327711 IVB327691:IVB327711 JEX327691:JEX327711 JOT327691:JOT327711 JYP327691:JYP327711 KIL327691:KIL327711 KSH327691:KSH327711 LCD327691:LCD327711 LLZ327691:LLZ327711 LVV327691:LVV327711 MFR327691:MFR327711 MPN327691:MPN327711 MZJ327691:MZJ327711 NJF327691:NJF327711 NTB327691:NTB327711 OCX327691:OCX327711 OMT327691:OMT327711 OWP327691:OWP327711 PGL327691:PGL327711 PQH327691:PQH327711 QAD327691:QAD327711 QJZ327691:QJZ327711 QTV327691:QTV327711 RDR327691:RDR327711 RNN327691:RNN327711 RXJ327691:RXJ327711 SHF327691:SHF327711 SRB327691:SRB327711 TAX327691:TAX327711 TKT327691:TKT327711 TUP327691:TUP327711 UEL327691:UEL327711 UOH327691:UOH327711 UYD327691:UYD327711 VHZ327691:VHZ327711 VRV327691:VRV327711 WBR327691:WBR327711 WLN327691:WLN327711 WVJ327691:WVJ327711 B393227:B393247 IX393227:IX393247 ST393227:ST393247 ACP393227:ACP393247 AML393227:AML393247 AWH393227:AWH393247 BGD393227:BGD393247 BPZ393227:BPZ393247 BZV393227:BZV393247 CJR393227:CJR393247 CTN393227:CTN393247 DDJ393227:DDJ393247 DNF393227:DNF393247 DXB393227:DXB393247 EGX393227:EGX393247 EQT393227:EQT393247 FAP393227:FAP393247 FKL393227:FKL393247 FUH393227:FUH393247 GED393227:GED393247 GNZ393227:GNZ393247 GXV393227:GXV393247 HHR393227:HHR393247 HRN393227:HRN393247 IBJ393227:IBJ393247 ILF393227:ILF393247 IVB393227:IVB393247 JEX393227:JEX393247 JOT393227:JOT393247 JYP393227:JYP393247 KIL393227:KIL393247 KSH393227:KSH393247 LCD393227:LCD393247 LLZ393227:LLZ393247 LVV393227:LVV393247 MFR393227:MFR393247 MPN393227:MPN393247 MZJ393227:MZJ393247 NJF393227:NJF393247 NTB393227:NTB393247 OCX393227:OCX393247 OMT393227:OMT393247 OWP393227:OWP393247 PGL393227:PGL393247 PQH393227:PQH393247 QAD393227:QAD393247 QJZ393227:QJZ393247 QTV393227:QTV393247 RDR393227:RDR393247 RNN393227:RNN393247 RXJ393227:RXJ393247 SHF393227:SHF393247 SRB393227:SRB393247 TAX393227:TAX393247 TKT393227:TKT393247 TUP393227:TUP393247 UEL393227:UEL393247 UOH393227:UOH393247 UYD393227:UYD393247 VHZ393227:VHZ393247 VRV393227:VRV393247 WBR393227:WBR393247 WLN393227:WLN393247 WVJ393227:WVJ393247 B458763:B458783 IX458763:IX458783 ST458763:ST458783 ACP458763:ACP458783 AML458763:AML458783 AWH458763:AWH458783 BGD458763:BGD458783 BPZ458763:BPZ458783 BZV458763:BZV458783 CJR458763:CJR458783 CTN458763:CTN458783 DDJ458763:DDJ458783 DNF458763:DNF458783 DXB458763:DXB458783 EGX458763:EGX458783 EQT458763:EQT458783 FAP458763:FAP458783 FKL458763:FKL458783 FUH458763:FUH458783 GED458763:GED458783 GNZ458763:GNZ458783 GXV458763:GXV458783 HHR458763:HHR458783 HRN458763:HRN458783 IBJ458763:IBJ458783 ILF458763:ILF458783 IVB458763:IVB458783 JEX458763:JEX458783 JOT458763:JOT458783 JYP458763:JYP458783 KIL458763:KIL458783 KSH458763:KSH458783 LCD458763:LCD458783 LLZ458763:LLZ458783 LVV458763:LVV458783 MFR458763:MFR458783 MPN458763:MPN458783 MZJ458763:MZJ458783 NJF458763:NJF458783 NTB458763:NTB458783 OCX458763:OCX458783 OMT458763:OMT458783 OWP458763:OWP458783 PGL458763:PGL458783 PQH458763:PQH458783 QAD458763:QAD458783 QJZ458763:QJZ458783 QTV458763:QTV458783 RDR458763:RDR458783 RNN458763:RNN458783 RXJ458763:RXJ458783 SHF458763:SHF458783 SRB458763:SRB458783 TAX458763:TAX458783 TKT458763:TKT458783 TUP458763:TUP458783 UEL458763:UEL458783 UOH458763:UOH458783 UYD458763:UYD458783 VHZ458763:VHZ458783 VRV458763:VRV458783 WBR458763:WBR458783 WLN458763:WLN458783 WVJ458763:WVJ458783 B524299:B524319 IX524299:IX524319 ST524299:ST524319 ACP524299:ACP524319 AML524299:AML524319 AWH524299:AWH524319 BGD524299:BGD524319 BPZ524299:BPZ524319 BZV524299:BZV524319 CJR524299:CJR524319 CTN524299:CTN524319 DDJ524299:DDJ524319 DNF524299:DNF524319 DXB524299:DXB524319 EGX524299:EGX524319 EQT524299:EQT524319 FAP524299:FAP524319 FKL524299:FKL524319 FUH524299:FUH524319 GED524299:GED524319 GNZ524299:GNZ524319 GXV524299:GXV524319 HHR524299:HHR524319 HRN524299:HRN524319 IBJ524299:IBJ524319 ILF524299:ILF524319 IVB524299:IVB524319 JEX524299:JEX524319 JOT524299:JOT524319 JYP524299:JYP524319 KIL524299:KIL524319 KSH524299:KSH524319 LCD524299:LCD524319 LLZ524299:LLZ524319 LVV524299:LVV524319 MFR524299:MFR524319 MPN524299:MPN524319 MZJ524299:MZJ524319 NJF524299:NJF524319 NTB524299:NTB524319 OCX524299:OCX524319 OMT524299:OMT524319 OWP524299:OWP524319 PGL524299:PGL524319 PQH524299:PQH524319 QAD524299:QAD524319 QJZ524299:QJZ524319 QTV524299:QTV524319 RDR524299:RDR524319 RNN524299:RNN524319 RXJ524299:RXJ524319 SHF524299:SHF524319 SRB524299:SRB524319 TAX524299:TAX524319 TKT524299:TKT524319 TUP524299:TUP524319 UEL524299:UEL524319 UOH524299:UOH524319 UYD524299:UYD524319 VHZ524299:VHZ524319 VRV524299:VRV524319 WBR524299:WBR524319 WLN524299:WLN524319 WVJ524299:WVJ524319 B589835:B589855 IX589835:IX589855 ST589835:ST589855 ACP589835:ACP589855 AML589835:AML589855 AWH589835:AWH589855 BGD589835:BGD589855 BPZ589835:BPZ589855 BZV589835:BZV589855 CJR589835:CJR589855 CTN589835:CTN589855 DDJ589835:DDJ589855 DNF589835:DNF589855 DXB589835:DXB589855 EGX589835:EGX589855 EQT589835:EQT589855 FAP589835:FAP589855 FKL589835:FKL589855 FUH589835:FUH589855 GED589835:GED589855 GNZ589835:GNZ589855 GXV589835:GXV589855 HHR589835:HHR589855 HRN589835:HRN589855 IBJ589835:IBJ589855 ILF589835:ILF589855 IVB589835:IVB589855 JEX589835:JEX589855 JOT589835:JOT589855 JYP589835:JYP589855 KIL589835:KIL589855 KSH589835:KSH589855 LCD589835:LCD589855 LLZ589835:LLZ589855 LVV589835:LVV589855 MFR589835:MFR589855 MPN589835:MPN589855 MZJ589835:MZJ589855 NJF589835:NJF589855 NTB589835:NTB589855 OCX589835:OCX589855 OMT589835:OMT589855 OWP589835:OWP589855 PGL589835:PGL589855 PQH589835:PQH589855 QAD589835:QAD589855 QJZ589835:QJZ589855 QTV589835:QTV589855 RDR589835:RDR589855 RNN589835:RNN589855 RXJ589835:RXJ589855 SHF589835:SHF589855 SRB589835:SRB589855 TAX589835:TAX589855 TKT589835:TKT589855 TUP589835:TUP589855 UEL589835:UEL589855 UOH589835:UOH589855 UYD589835:UYD589855 VHZ589835:VHZ589855 VRV589835:VRV589855 WBR589835:WBR589855 WLN589835:WLN589855 WVJ589835:WVJ589855 B655371:B655391 IX655371:IX655391 ST655371:ST655391 ACP655371:ACP655391 AML655371:AML655391 AWH655371:AWH655391 BGD655371:BGD655391 BPZ655371:BPZ655391 BZV655371:BZV655391 CJR655371:CJR655391 CTN655371:CTN655391 DDJ655371:DDJ655391 DNF655371:DNF655391 DXB655371:DXB655391 EGX655371:EGX655391 EQT655371:EQT655391 FAP655371:FAP655391 FKL655371:FKL655391 FUH655371:FUH655391 GED655371:GED655391 GNZ655371:GNZ655391 GXV655371:GXV655391 HHR655371:HHR655391 HRN655371:HRN655391 IBJ655371:IBJ655391 ILF655371:ILF655391 IVB655371:IVB655391 JEX655371:JEX655391 JOT655371:JOT655391 JYP655371:JYP655391 KIL655371:KIL655391 KSH655371:KSH655391 LCD655371:LCD655391 LLZ655371:LLZ655391 LVV655371:LVV655391 MFR655371:MFR655391 MPN655371:MPN655391 MZJ655371:MZJ655391 NJF655371:NJF655391 NTB655371:NTB655391 OCX655371:OCX655391 OMT655371:OMT655391 OWP655371:OWP655391 PGL655371:PGL655391 PQH655371:PQH655391 QAD655371:QAD655391 QJZ655371:QJZ655391 QTV655371:QTV655391 RDR655371:RDR655391 RNN655371:RNN655391 RXJ655371:RXJ655391 SHF655371:SHF655391 SRB655371:SRB655391 TAX655371:TAX655391 TKT655371:TKT655391 TUP655371:TUP655391 UEL655371:UEL655391 UOH655371:UOH655391 UYD655371:UYD655391 VHZ655371:VHZ655391 VRV655371:VRV655391 WBR655371:WBR655391 WLN655371:WLN655391 WVJ655371:WVJ655391 B720907:B720927 IX720907:IX720927 ST720907:ST720927 ACP720907:ACP720927 AML720907:AML720927 AWH720907:AWH720927 BGD720907:BGD720927 BPZ720907:BPZ720927 BZV720907:BZV720927 CJR720907:CJR720927 CTN720907:CTN720927 DDJ720907:DDJ720927 DNF720907:DNF720927 DXB720907:DXB720927 EGX720907:EGX720927 EQT720907:EQT720927 FAP720907:FAP720927 FKL720907:FKL720927 FUH720907:FUH720927 GED720907:GED720927 GNZ720907:GNZ720927 GXV720907:GXV720927 HHR720907:HHR720927 HRN720907:HRN720927 IBJ720907:IBJ720927 ILF720907:ILF720927 IVB720907:IVB720927 JEX720907:JEX720927 JOT720907:JOT720927 JYP720907:JYP720927 KIL720907:KIL720927 KSH720907:KSH720927 LCD720907:LCD720927 LLZ720907:LLZ720927 LVV720907:LVV720927 MFR720907:MFR720927 MPN720907:MPN720927 MZJ720907:MZJ720927 NJF720907:NJF720927 NTB720907:NTB720927 OCX720907:OCX720927 OMT720907:OMT720927 OWP720907:OWP720927 PGL720907:PGL720927 PQH720907:PQH720927 QAD720907:QAD720927 QJZ720907:QJZ720927 QTV720907:QTV720927 RDR720907:RDR720927 RNN720907:RNN720927 RXJ720907:RXJ720927 SHF720907:SHF720927 SRB720907:SRB720927 TAX720907:TAX720927 TKT720907:TKT720927 TUP720907:TUP720927 UEL720907:UEL720927 UOH720907:UOH720927 UYD720907:UYD720927 VHZ720907:VHZ720927 VRV720907:VRV720927 WBR720907:WBR720927 WLN720907:WLN720927 WVJ720907:WVJ720927 B786443:B786463 IX786443:IX786463 ST786443:ST786463 ACP786443:ACP786463 AML786443:AML786463 AWH786443:AWH786463 BGD786443:BGD786463 BPZ786443:BPZ786463 BZV786443:BZV786463 CJR786443:CJR786463 CTN786443:CTN786463 DDJ786443:DDJ786463 DNF786443:DNF786463 DXB786443:DXB786463 EGX786443:EGX786463 EQT786443:EQT786463 FAP786443:FAP786463 FKL786443:FKL786463 FUH786443:FUH786463 GED786443:GED786463 GNZ786443:GNZ786463 GXV786443:GXV786463 HHR786443:HHR786463 HRN786443:HRN786463 IBJ786443:IBJ786463 ILF786443:ILF786463 IVB786443:IVB786463 JEX786443:JEX786463 JOT786443:JOT786463 JYP786443:JYP786463 KIL786443:KIL786463 KSH786443:KSH786463 LCD786443:LCD786463 LLZ786443:LLZ786463 LVV786443:LVV786463 MFR786443:MFR786463 MPN786443:MPN786463 MZJ786443:MZJ786463 NJF786443:NJF786463 NTB786443:NTB786463 OCX786443:OCX786463 OMT786443:OMT786463 OWP786443:OWP786463 PGL786443:PGL786463 PQH786443:PQH786463 QAD786443:QAD786463 QJZ786443:QJZ786463 QTV786443:QTV786463 RDR786443:RDR786463 RNN786443:RNN786463 RXJ786443:RXJ786463 SHF786443:SHF786463 SRB786443:SRB786463 TAX786443:TAX786463 TKT786443:TKT786463 TUP786443:TUP786463 UEL786443:UEL786463 UOH786443:UOH786463 UYD786443:UYD786463 VHZ786443:VHZ786463 VRV786443:VRV786463 WBR786443:WBR786463 WLN786443:WLN786463 WVJ786443:WVJ786463 B851979:B851999 IX851979:IX851999 ST851979:ST851999 ACP851979:ACP851999 AML851979:AML851999 AWH851979:AWH851999 BGD851979:BGD851999 BPZ851979:BPZ851999 BZV851979:BZV851999 CJR851979:CJR851999 CTN851979:CTN851999 DDJ851979:DDJ851999 DNF851979:DNF851999 DXB851979:DXB851999 EGX851979:EGX851999 EQT851979:EQT851999 FAP851979:FAP851999 FKL851979:FKL851999 FUH851979:FUH851999 GED851979:GED851999 GNZ851979:GNZ851999 GXV851979:GXV851999 HHR851979:HHR851999 HRN851979:HRN851999 IBJ851979:IBJ851999 ILF851979:ILF851999 IVB851979:IVB851999 JEX851979:JEX851999 JOT851979:JOT851999 JYP851979:JYP851999 KIL851979:KIL851999 KSH851979:KSH851999 LCD851979:LCD851999 LLZ851979:LLZ851999 LVV851979:LVV851999 MFR851979:MFR851999 MPN851979:MPN851999 MZJ851979:MZJ851999 NJF851979:NJF851999 NTB851979:NTB851999 OCX851979:OCX851999 OMT851979:OMT851999 OWP851979:OWP851999 PGL851979:PGL851999 PQH851979:PQH851999 QAD851979:QAD851999 QJZ851979:QJZ851999 QTV851979:QTV851999 RDR851979:RDR851999 RNN851979:RNN851999 RXJ851979:RXJ851999 SHF851979:SHF851999 SRB851979:SRB851999 TAX851979:TAX851999 TKT851979:TKT851999 TUP851979:TUP851999 UEL851979:UEL851999 UOH851979:UOH851999 UYD851979:UYD851999 VHZ851979:VHZ851999 VRV851979:VRV851999 WBR851979:WBR851999 WLN851979:WLN851999 WVJ851979:WVJ851999 B917515:B917535 IX917515:IX917535 ST917515:ST917535 ACP917515:ACP917535 AML917515:AML917535 AWH917515:AWH917535 BGD917515:BGD917535 BPZ917515:BPZ917535 BZV917515:BZV917535 CJR917515:CJR917535 CTN917515:CTN917535 DDJ917515:DDJ917535 DNF917515:DNF917535 DXB917515:DXB917535 EGX917515:EGX917535 EQT917515:EQT917535 FAP917515:FAP917535 FKL917515:FKL917535 FUH917515:FUH917535 GED917515:GED917535 GNZ917515:GNZ917535 GXV917515:GXV917535 HHR917515:HHR917535 HRN917515:HRN917535 IBJ917515:IBJ917535 ILF917515:ILF917535 IVB917515:IVB917535 JEX917515:JEX917535 JOT917515:JOT917535 JYP917515:JYP917535 KIL917515:KIL917535 KSH917515:KSH917535 LCD917515:LCD917535 LLZ917515:LLZ917535 LVV917515:LVV917535 MFR917515:MFR917535 MPN917515:MPN917535 MZJ917515:MZJ917535 NJF917515:NJF917535 NTB917515:NTB917535 OCX917515:OCX917535 OMT917515:OMT917535 OWP917515:OWP917535 PGL917515:PGL917535 PQH917515:PQH917535 QAD917515:QAD917535 QJZ917515:QJZ917535 QTV917515:QTV917535 RDR917515:RDR917535 RNN917515:RNN917535 RXJ917515:RXJ917535 SHF917515:SHF917535 SRB917515:SRB917535 TAX917515:TAX917535 TKT917515:TKT917535 TUP917515:TUP917535 UEL917515:UEL917535 UOH917515:UOH917535 UYD917515:UYD917535 VHZ917515:VHZ917535 VRV917515:VRV917535 WBR917515:WBR917535 WLN917515:WLN917535 WVJ917515:WVJ917535 B983051:B983071 IX983051:IX983071 ST983051:ST983071 ACP983051:ACP983071 AML983051:AML983071 AWH983051:AWH983071 BGD983051:BGD983071 BPZ983051:BPZ983071 BZV983051:BZV983071 CJR983051:CJR983071 CTN983051:CTN983071 DDJ983051:DDJ983071 DNF983051:DNF983071 DXB983051:DXB983071 EGX983051:EGX983071 EQT983051:EQT983071 FAP983051:FAP983071 FKL983051:FKL983071 FUH983051:FUH983071 GED983051:GED983071 GNZ983051:GNZ983071 GXV983051:GXV983071 HHR983051:HHR983071 HRN983051:HRN983071 IBJ983051:IBJ983071 ILF983051:ILF983071 IVB983051:IVB983071 JEX983051:JEX983071 JOT983051:JOT983071 JYP983051:JYP983071 KIL983051:KIL983071 KSH983051:KSH983071 LCD983051:LCD983071 LLZ983051:LLZ983071 LVV983051:LVV983071 MFR983051:MFR983071 MPN983051:MPN983071 MZJ983051:MZJ983071 NJF983051:NJF983071 NTB983051:NTB983071 OCX983051:OCX983071 OMT983051:OMT983071 OWP983051:OWP983071 PGL983051:PGL983071 PQH983051:PQH983071 QAD983051:QAD983071 QJZ983051:QJZ983071 QTV983051:QTV983071 RDR983051:RDR983071 RNN983051:RNN983071 RXJ983051:RXJ983071 SHF983051:SHF983071 SRB983051:SRB983071 TAX983051:TAX983071 TKT983051:TKT983071 TUP983051:TUP983071 UEL983051:UEL983071 UOH983051:UOH983071 UYD983051:UYD983071 VHZ983051:VHZ983071 VRV983051:VRV983071 WBR983051:WBR983071 WLN983051:WLN983071 WVJ983051:WVJ983071">
      <formula1>$R$1:$R$3</formula1>
    </dataValidation>
  </dataValidations>
  <pageMargins left="0.25" right="0.25" top="0.75" bottom="0.75" header="0.3" footer="0.3"/>
  <pageSetup scale="56"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Ejemplo estudios de costos</vt:lpstr>
      <vt:lpstr>Plantilla estudios de costos</vt:lpstr>
      <vt:lpstr>Formato General de Cotizacion</vt:lpstr>
      <vt:lpstr>Comparativo de Precios</vt:lpstr>
      <vt:lpstr>Presupuesto</vt:lpstr>
      <vt:lpstr>'Formato General de Cotizacion'!Área_de_impresión</vt:lpstr>
      <vt:lpstr>Presupuesto!Área_de_impresión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LILIANA MARIA PEREZ BUSTAMANTE</cp:lastModifiedBy>
  <cp:lastPrinted>2015-07-29T16:07:44Z</cp:lastPrinted>
  <dcterms:created xsi:type="dcterms:W3CDTF">2015-07-02T00:57:13Z</dcterms:created>
  <dcterms:modified xsi:type="dcterms:W3CDTF">2015-09-09T14:07:44Z</dcterms:modified>
</cp:coreProperties>
</file>